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прил.6" sheetId="1" r:id="rId1"/>
    <sheet name="прил 4" sheetId="2" r:id="rId2"/>
    <sheet name="Лист2" sheetId="3" r:id="rId3"/>
  </sheets>
  <externalReferences>
    <externalReference r:id="rId6"/>
  </externalReferences>
  <definedNames>
    <definedName name="_xlnm.Print_Area" localSheetId="0">'прил.6'!$A$1:$P$118</definedName>
  </definedNames>
  <calcPr fullCalcOnLoad="1"/>
</workbook>
</file>

<file path=xl/sharedStrings.xml><?xml version="1.0" encoding="utf-8"?>
<sst xmlns="http://schemas.openxmlformats.org/spreadsheetml/2006/main" count="677" uniqueCount="273">
  <si>
    <t>000</t>
  </si>
  <si>
    <t>801</t>
  </si>
  <si>
    <t>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</si>
  <si>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</si>
  <si>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</si>
  <si>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Культура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</si>
  <si>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</si>
  <si>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</si>
  <si>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</si>
  <si>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</si>
  <si>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</si>
  <si>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</si>
  <si>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</si>
  <si>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</si>
  <si>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</si>
  <si>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</si>
  <si>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</si>
  <si>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</si>
  <si>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</si>
  <si>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</si>
  <si>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</si>
  <si>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</si>
  <si>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</si>
  <si>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</si>
  <si>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</si>
  <si>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</si>
  <si>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</si>
  <si>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</si>
  <si>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</si>
  <si>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</si>
  <si>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</si>
  <si>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</si>
  <si>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</si>
  <si>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</si>
  <si>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</si>
  <si>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</si>
  <si>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</si>
  <si>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</si>
  <si>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</si>
  <si>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</si>
  <si>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</si>
  <si>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</si>
  <si>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</si>
  <si>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</si>
  <si>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</si>
  <si>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</si>
  <si>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</si>
  <si>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</si>
  <si>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</si>
  <si>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</si>
  <si>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</si>
  <si>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</si>
  <si>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</si>
  <si>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</si>
  <si>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</si>
  <si>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</si>
  <si>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</si>
  <si>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</si>
  <si>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</si>
  <si>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</si>
  <si>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</si>
  <si>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</si>
  <si>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</si>
  <si>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</si>
  <si>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</si>
  <si>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</si>
  <si>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</si>
  <si>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</si>
  <si>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</si>
  <si>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</si>
  <si>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</si>
  <si>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</si>
  <si>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</si>
  <si>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</si>
  <si>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</si>
  <si>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</si>
  <si>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</si>
  <si>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</si>
  <si>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</si>
  <si>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</si>
  <si>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</si>
  <si>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</si>
  <si>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</si>
  <si>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</si>
  <si>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</si>
  <si>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</si>
  <si>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</si>
  <si>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</si>
  <si>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</si>
  <si>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</si>
  <si>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</si>
  <si>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</si>
  <si>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</si>
  <si>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</si>
  <si>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</si>
  <si>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2017 г.</t>
  </si>
  <si>
    <t>Другие вопросы в области национальной экономики</t>
  </si>
  <si>
    <t>0120200000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</si>
  <si>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</si>
  <si>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</si>
  <si>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</si>
  <si>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</si>
  <si>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</si>
  <si>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</si>
  <si>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изменения </t>
  </si>
  <si>
    <t>09</t>
  </si>
  <si>
    <t>Изменения</t>
  </si>
  <si>
    <t>0130300001</t>
  </si>
  <si>
    <t>0130300002</t>
  </si>
  <si>
    <t>тыс.руб.</t>
  </si>
  <si>
    <t>1.3.</t>
  </si>
  <si>
    <t>Сумма  (тыс.руб.)</t>
  </si>
  <si>
    <t>Обеспечение пожарной безопасности</t>
  </si>
  <si>
    <t>10</t>
  </si>
  <si>
    <t>Национальная безопасность и правоохранительная деятельность</t>
  </si>
  <si>
    <t>Подпрограмма "Устоичивое развитие систем жизни обеспечения Каракольского сельского поселения на 2015-2018гг."</t>
  </si>
  <si>
    <t>0120000000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</si>
  <si>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 на 2015-2018гг."Комплексное развитие территории Каркакольского сельского поселения на 2015-2018гг."</t>
  </si>
  <si>
    <t>Наациональная экономика</t>
  </si>
  <si>
    <t>1.4</t>
  </si>
  <si>
    <t>1.5</t>
  </si>
  <si>
    <t>1.6</t>
  </si>
  <si>
    <t>1.7</t>
  </si>
  <si>
    <t>1.8</t>
  </si>
  <si>
    <t>Образовнание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</si>
  <si>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</si>
  <si>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Жилищно-коммунальное хозяйство</t>
  </si>
  <si>
    <t>01000000000</t>
  </si>
  <si>
    <t xml:space="preserve">Молодежная политика и оздоровление детей </t>
  </si>
  <si>
    <t>Культура и кинематография</t>
  </si>
  <si>
    <t>1.9</t>
  </si>
  <si>
    <t>1.10</t>
  </si>
  <si>
    <t>Прочие мероприятия</t>
  </si>
  <si>
    <t>1.11</t>
  </si>
  <si>
    <t>Физическая культура и спрот</t>
  </si>
  <si>
    <t>Другие вопросы в области физической культуры и спорта</t>
  </si>
  <si>
    <t>1266,22</t>
  </si>
  <si>
    <t>Сумма с учетом изменении  на 2017 год</t>
  </si>
  <si>
    <t>Кассовое исполнение</t>
  </si>
  <si>
    <t>% выполнения</t>
  </si>
  <si>
    <t>Уплата иных платежей</t>
  </si>
  <si>
    <t>853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</si>
  <si>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</si>
  <si>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</si>
  <si>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</si>
  <si>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</si>
  <si>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Сумма на 2017 г</t>
  </si>
  <si>
    <t xml:space="preserve">Изменения </t>
  </si>
  <si>
    <t>Сумма с учетом изменении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</si>
  <si>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</si>
  <si>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</si>
  <si>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</si>
  <si>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</si>
  <si>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</si>
  <si>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1 01 02010 01 0000 110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</si>
  <si>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</si>
  <si>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</si>
  <si>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</si>
  <si>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</si>
  <si>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</si>
  <si>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</si>
  <si>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1 05 03010 01 1000 110</t>
  </si>
  <si>
    <t>Единый сельскохозяйственный налог</t>
  </si>
  <si>
    <t>1 06 00000 00 0000 000</t>
  </si>
  <si>
    <t>Налоги на имущество</t>
  </si>
  <si>
    <t>1 06 01030 10 1000 110</t>
  </si>
  <si>
    <t>Налог на имущество физических лиц</t>
  </si>
  <si>
    <t>1 06 06000 00 0000 110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</si>
  <si>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</si>
  <si>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</si>
  <si>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</si>
  <si>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</si>
  <si>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</si>
  <si>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</si>
  <si>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</si>
  <si>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</si>
  <si>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</si>
  <si>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</si>
  <si>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1 1100000 00 0000 000</t>
  </si>
  <si>
    <t xml:space="preserve">Доходы от использования имущества, находящегося в государственной муниципальной собственности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</si>
  <si>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</si>
  <si>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</si>
  <si>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</si>
  <si>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 xml:space="preserve"> 2 00 00000 00 0000 000</t>
  </si>
  <si>
    <t xml:space="preserve">Безвозмездные постуления </t>
  </si>
  <si>
    <t>2 02 000000 00 0000 000</t>
  </si>
  <si>
    <t>Безвозмездные постуления от других бюджетов бюджетной системы Российской Федерации</t>
  </si>
  <si>
    <t>2 02 150000 00 0000 151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</si>
  <si>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</si>
  <si>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</si>
  <si>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</si>
  <si>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</si>
  <si>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</si>
  <si>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</si>
  <si>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 xml:space="preserve"> 2 02 40000 00 0000 151</t>
  </si>
  <si>
    <t xml:space="preserve">Иные межбюджетные трансферты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</si>
  <si>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возмещение расходов по проведению культурно-массовых мероприятий районного уровня</t>
  </si>
  <si>
    <t>2 0245160 10 0000 151</t>
  </si>
  <si>
    <t>* - отражается код главы главного администратора ( администратора) доходов местного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</si>
  <si>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</si>
  <si>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Кассовое исполнение </t>
  </si>
  <si>
    <t xml:space="preserve">% выполнения </t>
  </si>
  <si>
    <t xml:space="preserve">                             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</si>
  <si>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</si>
  <si>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Наименование показателя</t>
  </si>
  <si>
    <t>Раздел, подраздел</t>
  </si>
  <si>
    <t>Сумма на 2017 г.</t>
  </si>
  <si>
    <t>Сумма тыс.руб.</t>
  </si>
  <si>
    <t>Общегоударственные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</si>
  <si>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</si>
  <si>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</si>
  <si>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</si>
  <si>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</si>
  <si>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</si>
  <si>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</si>
  <si>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</si>
  <si>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</si>
  <si>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</si>
  <si>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</si>
  <si>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</si>
  <si>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0310</t>
  </si>
  <si>
    <t>Национальная экономика</t>
  </si>
  <si>
    <t>0400</t>
  </si>
  <si>
    <t>0409</t>
  </si>
  <si>
    <t>0412</t>
  </si>
  <si>
    <t xml:space="preserve">Жилищно-коммунальное хозяйство 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</si>
  <si>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</si>
  <si>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</si>
  <si>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</si>
  <si>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</si>
  <si>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</si>
  <si>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</si>
  <si>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, кинематография</t>
  </si>
  <si>
    <t>0800</t>
  </si>
  <si>
    <t>0801</t>
  </si>
  <si>
    <t xml:space="preserve">Прочие мероприятия </t>
  </si>
  <si>
    <t>1100</t>
  </si>
  <si>
    <t>Физическая культура</t>
  </si>
  <si>
    <t>1101</t>
  </si>
  <si>
    <t>прочие мероприятия по культуре и спорту</t>
  </si>
  <si>
    <t>1105</t>
  </si>
  <si>
    <t>Условно утвержденные расходы</t>
  </si>
  <si>
    <t>9999</t>
  </si>
  <si>
    <t>Всего расходов</t>
  </si>
  <si>
    <t>ПРИЛОЖЕНИЕ 4
 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2017 года</t>
  </si>
  <si>
    <t>Поступление доходов в бюджет муниципального образования Каракольское сельское поселение за  2017 году</t>
  </si>
  <si>
    <t>ПРИЛОЖЕНИЕ 8
 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2017 года</t>
  </si>
  <si>
    <t>Доходы от реализации иного имущества, находящегося в сосбственности сельских поселений</t>
  </si>
  <si>
    <t>Доходы получаемые в виде арендной платы , а также от подажи на заключение договоров аренды земли находящихся в собственностисельских поселений</t>
  </si>
  <si>
    <t>Доходы от продажи земельных участков находящихся в соственности сельских поселений</t>
  </si>
  <si>
    <t xml:space="preserve"> 1 14 06025 10 0000 430</t>
  </si>
  <si>
    <t xml:space="preserve"> 1 14 02053 10 0000 440</t>
  </si>
  <si>
    <t>1 14 00000 00 0000 000</t>
  </si>
  <si>
    <t>Доходы от продажи материальных и нематериальных активов</t>
  </si>
  <si>
    <t>2 02 40014 10 0000 151</t>
  </si>
  <si>
    <t xml:space="preserve">Ведомственная структура расходов бюджета муниципального образования Каракольского сельского поселения за 2017 год </t>
  </si>
  <si>
    <t>0110400000</t>
  </si>
  <si>
    <t>0140147900</t>
  </si>
  <si>
    <t xml:space="preserve">Доплаты к пенсиям муниципальным служащим </t>
  </si>
  <si>
    <t>9900082100</t>
  </si>
  <si>
    <t>Иные пенсии, социалные доплаты к пенсиям</t>
  </si>
  <si>
    <t>312</t>
  </si>
  <si>
    <t>1 17 00000 00 0000 000</t>
  </si>
  <si>
    <t>Прочие неналоговые поступления</t>
  </si>
  <si>
    <t>1 17 01050 10 0000 180</t>
  </si>
  <si>
    <t>Невыясненные поступления зачисляемые в бюджет сельских поселений</t>
  </si>
  <si>
    <t xml:space="preserve">ПРИЛОЖЕНИЕ  6
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2017 год
</t>
  </si>
  <si>
    <t>Иные межбюджетные трансферты</t>
  </si>
  <si>
    <t>0110140000</t>
  </si>
  <si>
    <t>Доплата к пенсиям муниципальных служащих</t>
  </si>
  <si>
    <t>1001</t>
  </si>
  <si>
    <t>Сумма с учетом изменений на 2017 год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</si>
  <si>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сожержание сельских старост в сельских поселениях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</si>
</sst>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  <numFmt numFmtId="197" formatCode="[$-FC19]d\ mmmm\ yyyy\ &quot;г.&quot;"/>
    <numFmt numFmtId="198" formatCode="0.00000"/>
    <numFmt numFmtId="199" formatCode="0.0000"/>
    <numFmt numFmtId="200" formatCode="0.000000000"/>
    <numFmt numFmtId="201" formatCode="0.0000000000"/>
    <numFmt numFmtId="202" formatCode="0.00000000000"/>
    <numFmt numFmtId="203" formatCode="0.00000000"/>
    <numFmt numFmtId="204" formatCode="0.0000000"/>
    <numFmt numFmtId="205" formatCode="0.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192" fontId="1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9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93" fontId="1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3" fontId="16" fillId="0" borderId="10" xfId="0" applyNumberFormat="1" applyFont="1" applyBorder="1" applyAlignment="1">
      <alignment horizontal="center"/>
    </xf>
    <xf numFmtId="193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93" fontId="16" fillId="0" borderId="10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5;&#1077;&#1089;&#1077;&#1085;&#1080;&#1077;%20&#1080;&#1079;&#1084;%202\&#1087;&#1088;&#1080;&#1083;&#1086;&#1078;&#1077;&#1085;&#1080;&#1103;%20%20&#1085;&#1072;%202017%20&#1075;-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6"/>
      <sheetName val="прил.8"/>
    </sheetNames>
    <sheetDataSet>
      <sheetData sheetId="1">
        <row r="12">
          <cell r="H12">
            <v>389.298</v>
          </cell>
        </row>
        <row r="17">
          <cell r="H17">
            <v>1149.273</v>
          </cell>
        </row>
        <row r="31">
          <cell r="H31">
            <v>10</v>
          </cell>
        </row>
        <row r="39">
          <cell r="H39">
            <v>60.9</v>
          </cell>
        </row>
        <row r="51">
          <cell r="H51">
            <v>39</v>
          </cell>
        </row>
        <row r="53">
          <cell r="H53">
            <v>39</v>
          </cell>
        </row>
        <row r="58">
          <cell r="H58">
            <v>524</v>
          </cell>
        </row>
        <row r="68">
          <cell r="H68">
            <v>147.70080000000002</v>
          </cell>
        </row>
        <row r="71">
          <cell r="H71">
            <v>147.70080000000002</v>
          </cell>
        </row>
        <row r="75">
          <cell r="H75">
            <v>210</v>
          </cell>
        </row>
        <row r="87">
          <cell r="H87">
            <v>650.6946</v>
          </cell>
        </row>
        <row r="100">
          <cell r="H100">
            <v>502.8324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view="pageBreakPreview" zoomScale="70" zoomScaleNormal="75" zoomScaleSheetLayoutView="70" zoomScalePageLayoutView="0" workbookViewId="0" topLeftCell="A27">
      <selection activeCell="N56" sqref="N56"/>
    </sheetView>
  </sheetViews>
  <sheetFormatPr defaultColWidth="9.421875" defaultRowHeight="12.75"/>
  <cols>
    <col min="1" max="1" width="9.140625" style="8" customWidth="1"/>
    <col min="2" max="2" width="68.421875" style="8" customWidth="1"/>
    <col min="3" max="3" width="16.8515625" style="8" customWidth="1"/>
    <col min="4" max="4" width="15.7109375" style="8" customWidth="1"/>
    <col min="5" max="5" width="17.140625" style="8" customWidth="1"/>
    <col min="6" max="6" width="15.140625" style="8" customWidth="1"/>
    <col min="7" max="7" width="13.57421875" style="8" customWidth="1"/>
    <col min="8" max="8" width="19.28125" style="14" hidden="1" customWidth="1"/>
    <col min="9" max="9" width="0" style="14" hidden="1" customWidth="1"/>
    <col min="10" max="10" width="0.13671875" style="8" hidden="1" customWidth="1"/>
    <col min="11" max="11" width="17.140625" style="8" hidden="1" customWidth="1"/>
    <col min="12" max="12" width="23.00390625" style="8" hidden="1" customWidth="1"/>
    <col min="13" max="13" width="12.28125" style="8" hidden="1" customWidth="1"/>
    <col min="14" max="14" width="22.00390625" style="8" customWidth="1"/>
    <col min="15" max="15" width="13.7109375" style="8" customWidth="1"/>
    <col min="16" max="16" width="17.57421875" style="8" customWidth="1"/>
    <col min="17" max="16384" width="9.421875" style="8" customWidth="1"/>
  </cols>
  <sheetData>
    <row r="1" spans="1:16" ht="98.25" customHeight="1">
      <c r="A1" s="10"/>
      <c r="B1" s="11"/>
      <c r="C1" s="12"/>
      <c r="D1" s="12"/>
      <c r="E1" s="12"/>
      <c r="F1" s="12"/>
      <c r="G1" s="77"/>
      <c r="H1" s="78"/>
      <c r="I1" s="78"/>
      <c r="J1" s="78"/>
      <c r="K1" s="78"/>
      <c r="L1" s="78"/>
      <c r="M1" s="158" t="s">
        <v>266</v>
      </c>
      <c r="N1" s="158"/>
      <c r="O1" s="158"/>
      <c r="P1" s="158"/>
    </row>
    <row r="2" spans="1:16" ht="36" customHeight="1">
      <c r="A2" s="159" t="s">
        <v>255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ht="15.75" hidden="1">
      <c r="A3" s="13"/>
    </row>
    <row r="4" spans="1:8" ht="15.75" hidden="1">
      <c r="A4" s="15"/>
      <c r="B4" s="15"/>
      <c r="C4" s="15"/>
      <c r="D4" s="15"/>
      <c r="E4" s="15"/>
      <c r="F4" s="16"/>
      <c r="G4" s="156" t="s">
        <v>2</v>
      </c>
      <c r="H4" s="156"/>
    </row>
    <row r="5" spans="1:12" ht="15.75">
      <c r="A5" s="15"/>
      <c r="B5" s="15"/>
      <c r="C5" s="15"/>
      <c r="D5" s="15"/>
      <c r="E5" s="15"/>
      <c r="F5" s="16"/>
      <c r="G5" s="16"/>
      <c r="H5" s="157" t="s">
        <v>109</v>
      </c>
      <c r="I5" s="157"/>
      <c r="J5" s="157"/>
      <c r="K5" s="157"/>
      <c r="L5" s="157"/>
    </row>
    <row r="6" spans="1:16" ht="63">
      <c r="A6" s="3" t="s">
        <v>6</v>
      </c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3" t="s">
        <v>95</v>
      </c>
      <c r="I6" s="6" t="s">
        <v>13</v>
      </c>
      <c r="K6" s="52" t="s">
        <v>104</v>
      </c>
      <c r="L6" s="3" t="s">
        <v>111</v>
      </c>
      <c r="M6" s="52" t="s">
        <v>106</v>
      </c>
      <c r="N6" s="3" t="s">
        <v>137</v>
      </c>
      <c r="O6" s="3" t="s">
        <v>138</v>
      </c>
      <c r="P6" s="52" t="s">
        <v>139</v>
      </c>
    </row>
    <row r="7" spans="1:16" ht="15.75">
      <c r="A7" s="3">
        <v>1</v>
      </c>
      <c r="B7" s="3">
        <v>2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3">
        <v>9</v>
      </c>
      <c r="I7" s="7"/>
      <c r="K7" s="61"/>
      <c r="L7" s="2"/>
      <c r="M7" s="2"/>
      <c r="N7" s="2"/>
      <c r="O7" s="2"/>
      <c r="P7" s="2"/>
    </row>
    <row r="8" spans="1:16" ht="15.75">
      <c r="A8" s="17" t="s">
        <v>19</v>
      </c>
      <c r="B8" s="18" t="s">
        <v>20</v>
      </c>
      <c r="C8" s="19" t="s">
        <v>1</v>
      </c>
      <c r="D8" s="4"/>
      <c r="E8" s="4"/>
      <c r="F8" s="4"/>
      <c r="G8" s="4"/>
      <c r="H8" s="63"/>
      <c r="I8" s="7"/>
      <c r="K8" s="2"/>
      <c r="L8" s="54">
        <f>L118</f>
        <v>4176.0764</v>
      </c>
      <c r="M8" s="55">
        <v>14</v>
      </c>
      <c r="N8" s="71">
        <f>N9+N32+N40+N46+N52+N62+N72+N79+N86+N101+N115</f>
        <v>4673.845400000001</v>
      </c>
      <c r="O8" s="83">
        <f>O9+O32+O40+O46+O52+O62+O72+O79+O86+O101+O115</f>
        <v>4471.61</v>
      </c>
      <c r="P8" s="82">
        <f>O8/N8*100</f>
        <v>95.67304044759372</v>
      </c>
    </row>
    <row r="9" spans="1:16" ht="25.5" customHeight="1">
      <c r="A9" s="17" t="s">
        <v>21</v>
      </c>
      <c r="B9" s="18" t="s">
        <v>22</v>
      </c>
      <c r="C9" s="19" t="s">
        <v>1</v>
      </c>
      <c r="D9" s="19" t="s">
        <v>23</v>
      </c>
      <c r="E9" s="19"/>
      <c r="F9" s="19"/>
      <c r="G9" s="19" t="s">
        <v>0</v>
      </c>
      <c r="H9" s="70">
        <f>H17+H12</f>
        <v>1538.571</v>
      </c>
      <c r="I9" s="21">
        <f>I17+I12</f>
        <v>443.79972</v>
      </c>
      <c r="K9" s="71">
        <f>K17</f>
        <v>390.22</v>
      </c>
      <c r="L9" s="71">
        <f>L17+L12</f>
        <v>1928.791</v>
      </c>
      <c r="M9" s="2"/>
      <c r="N9" s="71">
        <f>N12+N17</f>
        <v>1422.13</v>
      </c>
      <c r="O9" s="58">
        <f>O14+O17</f>
        <v>1512.9399999999998</v>
      </c>
      <c r="P9" s="60">
        <f>O9/N9*100</f>
        <v>106.38549218425881</v>
      </c>
    </row>
    <row r="10" spans="1:16" ht="15.75" hidden="1">
      <c r="A10" s="3"/>
      <c r="B10" s="22"/>
      <c r="C10" s="4"/>
      <c r="D10" s="1"/>
      <c r="E10" s="1"/>
      <c r="F10" s="23"/>
      <c r="G10" s="23"/>
      <c r="H10" s="68"/>
      <c r="I10" s="21"/>
      <c r="K10" s="52"/>
      <c r="L10" s="60"/>
      <c r="M10" s="2"/>
      <c r="N10" s="52"/>
      <c r="O10" s="52"/>
      <c r="P10" s="60"/>
    </row>
    <row r="11" spans="1:16" ht="12.75" customHeight="1" hidden="1">
      <c r="A11" s="3"/>
      <c r="B11" s="24"/>
      <c r="C11" s="4"/>
      <c r="D11" s="1"/>
      <c r="E11" s="1"/>
      <c r="F11" s="23"/>
      <c r="G11" s="23"/>
      <c r="H11" s="68"/>
      <c r="I11" s="21"/>
      <c r="K11" s="52"/>
      <c r="L11" s="60"/>
      <c r="M11" s="2"/>
      <c r="N11" s="52"/>
      <c r="O11" s="52"/>
      <c r="P11" s="60"/>
    </row>
    <row r="12" spans="1:16" ht="35.25" customHeight="1">
      <c r="A12" s="3"/>
      <c r="B12" s="26" t="s">
        <v>29</v>
      </c>
      <c r="C12" s="4" t="s">
        <v>1</v>
      </c>
      <c r="D12" s="1" t="s">
        <v>23</v>
      </c>
      <c r="E12" s="1" t="s">
        <v>25</v>
      </c>
      <c r="F12" s="23"/>
      <c r="G12" s="23"/>
      <c r="H12" s="56">
        <f>H13</f>
        <v>389.298</v>
      </c>
      <c r="I12" s="27">
        <f>I13</f>
        <v>443.79972</v>
      </c>
      <c r="K12" s="52"/>
      <c r="L12" s="60">
        <f>H12</f>
        <v>389.298</v>
      </c>
      <c r="M12" s="2"/>
      <c r="N12" s="60">
        <f>N13</f>
        <v>365.96000000000004</v>
      </c>
      <c r="O12" s="52">
        <f>O13</f>
        <v>387.27000000000004</v>
      </c>
      <c r="P12" s="60">
        <f>O12/N12*100</f>
        <v>105.82304076948301</v>
      </c>
    </row>
    <row r="13" spans="1:16" ht="33.75" customHeight="1">
      <c r="A13" s="3"/>
      <c r="B13" s="24" t="s">
        <v>24</v>
      </c>
      <c r="C13" s="4" t="s">
        <v>1</v>
      </c>
      <c r="D13" s="1" t="s">
        <v>23</v>
      </c>
      <c r="E13" s="1" t="s">
        <v>25</v>
      </c>
      <c r="F13" s="23" t="s">
        <v>30</v>
      </c>
      <c r="G13" s="23"/>
      <c r="H13" s="56">
        <f>H14</f>
        <v>389.298</v>
      </c>
      <c r="I13" s="27">
        <f>I14</f>
        <v>443.79972</v>
      </c>
      <c r="K13" s="59"/>
      <c r="L13" s="60">
        <f>H13</f>
        <v>389.298</v>
      </c>
      <c r="M13" s="2"/>
      <c r="N13" s="60">
        <f>N14</f>
        <v>365.96000000000004</v>
      </c>
      <c r="O13" s="52">
        <f>O14</f>
        <v>387.27000000000004</v>
      </c>
      <c r="P13" s="60">
        <f aca="true" t="shared" si="0" ref="P13:P79">O13/N13*100</f>
        <v>105.82304076948301</v>
      </c>
    </row>
    <row r="14" spans="1:16" ht="16.5" customHeight="1">
      <c r="A14" s="3"/>
      <c r="B14" s="28" t="s">
        <v>26</v>
      </c>
      <c r="C14" s="4" t="s">
        <v>1</v>
      </c>
      <c r="D14" s="1" t="s">
        <v>23</v>
      </c>
      <c r="E14" s="1" t="s">
        <v>25</v>
      </c>
      <c r="F14" s="23" t="s">
        <v>31</v>
      </c>
      <c r="G14" s="23"/>
      <c r="H14" s="56">
        <f>H15+H16</f>
        <v>389.298</v>
      </c>
      <c r="I14" s="27">
        <f>I15+I16</f>
        <v>443.79972</v>
      </c>
      <c r="K14" s="52"/>
      <c r="L14" s="60">
        <f>H14</f>
        <v>389.298</v>
      </c>
      <c r="M14" s="2"/>
      <c r="N14" s="60">
        <f>N15+N16</f>
        <v>365.96000000000004</v>
      </c>
      <c r="O14" s="52">
        <f>O15+O16</f>
        <v>387.27000000000004</v>
      </c>
      <c r="P14" s="60">
        <f t="shared" si="0"/>
        <v>105.82304076948301</v>
      </c>
    </row>
    <row r="15" spans="1:16" ht="48" customHeight="1">
      <c r="A15" s="3"/>
      <c r="B15" s="29" t="s">
        <v>32</v>
      </c>
      <c r="C15" s="4" t="s">
        <v>1</v>
      </c>
      <c r="D15" s="1" t="s">
        <v>23</v>
      </c>
      <c r="E15" s="1" t="s">
        <v>25</v>
      </c>
      <c r="F15" s="23" t="s">
        <v>31</v>
      </c>
      <c r="G15" s="23" t="s">
        <v>28</v>
      </c>
      <c r="H15" s="56">
        <v>299</v>
      </c>
      <c r="I15" s="27">
        <v>340.86</v>
      </c>
      <c r="K15" s="52"/>
      <c r="L15" s="60">
        <f>H15</f>
        <v>299</v>
      </c>
      <c r="M15" s="2"/>
      <c r="N15" s="60">
        <v>284.18</v>
      </c>
      <c r="O15" s="52">
        <v>298.23</v>
      </c>
      <c r="P15" s="60">
        <f>O15/N15*100</f>
        <v>104.94404954606236</v>
      </c>
    </row>
    <row r="16" spans="1:16" ht="48" customHeight="1">
      <c r="A16" s="3"/>
      <c r="B16" s="29" t="s">
        <v>98</v>
      </c>
      <c r="C16" s="4" t="s">
        <v>1</v>
      </c>
      <c r="D16" s="1" t="s">
        <v>23</v>
      </c>
      <c r="E16" s="1" t="s">
        <v>25</v>
      </c>
      <c r="F16" s="23" t="s">
        <v>31</v>
      </c>
      <c r="G16" s="23" t="s">
        <v>33</v>
      </c>
      <c r="H16" s="56">
        <f>H15*30.2%</f>
        <v>90.298</v>
      </c>
      <c r="I16" s="27">
        <f>I15*30.2%</f>
        <v>102.93972</v>
      </c>
      <c r="K16" s="52"/>
      <c r="L16" s="60">
        <f>H16</f>
        <v>90.298</v>
      </c>
      <c r="M16" s="2"/>
      <c r="N16" s="60">
        <v>81.78</v>
      </c>
      <c r="O16" s="52">
        <v>89.04</v>
      </c>
      <c r="P16" s="60">
        <f t="shared" si="0"/>
        <v>108.87747615553927</v>
      </c>
    </row>
    <row r="17" spans="1:16" ht="66" customHeight="1">
      <c r="A17" s="17" t="s">
        <v>67</v>
      </c>
      <c r="B17" s="18" t="s">
        <v>3</v>
      </c>
      <c r="C17" s="19" t="s">
        <v>1</v>
      </c>
      <c r="D17" s="32" t="s">
        <v>23</v>
      </c>
      <c r="E17" s="32" t="s">
        <v>35</v>
      </c>
      <c r="F17" s="33"/>
      <c r="G17" s="33"/>
      <c r="H17" s="70">
        <f>H18</f>
        <v>1149.273</v>
      </c>
      <c r="I17" s="21">
        <f>I18</f>
        <v>0</v>
      </c>
      <c r="J17" s="36"/>
      <c r="K17" s="58">
        <f>K19</f>
        <v>390.22</v>
      </c>
      <c r="L17" s="71">
        <f>H17+K17</f>
        <v>1539.493</v>
      </c>
      <c r="M17" s="76">
        <f>M24</f>
        <v>-390.22</v>
      </c>
      <c r="N17" s="71">
        <f>N18</f>
        <v>1056.17</v>
      </c>
      <c r="O17" s="58">
        <f>O18</f>
        <v>1125.6699999999998</v>
      </c>
      <c r="P17" s="71">
        <f t="shared" si="0"/>
        <v>106.58038005245365</v>
      </c>
    </row>
    <row r="18" spans="1:16" ht="52.5" customHeight="1">
      <c r="A18" s="3"/>
      <c r="B18" s="26" t="s">
        <v>34</v>
      </c>
      <c r="C18" s="4" t="s">
        <v>1</v>
      </c>
      <c r="D18" s="1" t="s">
        <v>23</v>
      </c>
      <c r="E18" s="1" t="s">
        <v>35</v>
      </c>
      <c r="F18" s="23" t="s">
        <v>47</v>
      </c>
      <c r="G18" s="23"/>
      <c r="H18" s="56">
        <f>H19</f>
        <v>1149.273</v>
      </c>
      <c r="I18" s="27">
        <f>I19</f>
        <v>0</v>
      </c>
      <c r="K18" s="52">
        <f>K19</f>
        <v>390.22</v>
      </c>
      <c r="L18" s="60">
        <f>L17</f>
        <v>1539.493</v>
      </c>
      <c r="M18" s="2"/>
      <c r="N18" s="60">
        <f>N19</f>
        <v>1056.17</v>
      </c>
      <c r="O18" s="52">
        <f>O19</f>
        <v>1125.6699999999998</v>
      </c>
      <c r="P18" s="60">
        <f t="shared" si="0"/>
        <v>106.58038005245365</v>
      </c>
    </row>
    <row r="19" spans="1:16" ht="54" customHeight="1">
      <c r="A19" s="3"/>
      <c r="B19" s="47" t="s">
        <v>48</v>
      </c>
      <c r="C19" s="4" t="s">
        <v>1</v>
      </c>
      <c r="D19" s="1" t="s">
        <v>23</v>
      </c>
      <c r="E19" s="1" t="s">
        <v>35</v>
      </c>
      <c r="F19" s="23" t="s">
        <v>49</v>
      </c>
      <c r="G19" s="23"/>
      <c r="H19" s="56">
        <f>H20+H22+H23+H24+H27+H21+H26</f>
        <v>1149.273</v>
      </c>
      <c r="I19" s="27">
        <f>I20+I22+I23+I24+I27+I21+I26</f>
        <v>0</v>
      </c>
      <c r="K19" s="52">
        <f>K24</f>
        <v>390.22</v>
      </c>
      <c r="L19" s="60">
        <f>L18</f>
        <v>1539.493</v>
      </c>
      <c r="M19" s="2"/>
      <c r="N19" s="60">
        <f>N20+N21+N24+N26+N27</f>
        <v>1056.17</v>
      </c>
      <c r="O19" s="60">
        <f>O20+O21+O24+O26+O27+O31</f>
        <v>1125.6699999999998</v>
      </c>
      <c r="P19" s="60">
        <f t="shared" si="0"/>
        <v>106.58038005245365</v>
      </c>
    </row>
    <row r="20" spans="1:16" ht="30" customHeight="1">
      <c r="A20" s="3"/>
      <c r="B20" s="29" t="s">
        <v>32</v>
      </c>
      <c r="C20" s="4" t="s">
        <v>1</v>
      </c>
      <c r="D20" s="1" t="s">
        <v>23</v>
      </c>
      <c r="E20" s="1" t="s">
        <v>35</v>
      </c>
      <c r="F20" s="23" t="s">
        <v>50</v>
      </c>
      <c r="G20" s="23" t="s">
        <v>28</v>
      </c>
      <c r="H20" s="56">
        <v>661.5</v>
      </c>
      <c r="I20" s="21"/>
      <c r="K20" s="52"/>
      <c r="L20" s="60">
        <f>H20</f>
        <v>661.5</v>
      </c>
      <c r="M20" s="2"/>
      <c r="N20" s="60">
        <v>540.48</v>
      </c>
      <c r="O20" s="52">
        <v>571.02</v>
      </c>
      <c r="P20" s="60">
        <f t="shared" si="0"/>
        <v>105.65053285968027</v>
      </c>
    </row>
    <row r="21" spans="1:16" ht="52.5" customHeight="1">
      <c r="A21" s="3"/>
      <c r="B21" s="29" t="s">
        <v>98</v>
      </c>
      <c r="C21" s="4" t="s">
        <v>1</v>
      </c>
      <c r="D21" s="1" t="s">
        <v>23</v>
      </c>
      <c r="E21" s="1" t="s">
        <v>35</v>
      </c>
      <c r="F21" s="23" t="s">
        <v>50</v>
      </c>
      <c r="G21" s="23" t="s">
        <v>33</v>
      </c>
      <c r="H21" s="56">
        <f>H20*30.2%</f>
        <v>199.773</v>
      </c>
      <c r="I21" s="27">
        <f>I20*30.2%</f>
        <v>0</v>
      </c>
      <c r="K21" s="52"/>
      <c r="L21" s="60">
        <f>H21</f>
        <v>199.773</v>
      </c>
      <c r="M21" s="2"/>
      <c r="N21" s="60">
        <v>169.63</v>
      </c>
      <c r="O21" s="52">
        <v>182.29</v>
      </c>
      <c r="P21" s="60">
        <f t="shared" si="0"/>
        <v>107.4633024818723</v>
      </c>
    </row>
    <row r="22" spans="1:16" ht="30" customHeight="1">
      <c r="A22" s="3"/>
      <c r="B22" s="26" t="s">
        <v>37</v>
      </c>
      <c r="C22" s="4" t="s">
        <v>1</v>
      </c>
      <c r="D22" s="1" t="s">
        <v>23</v>
      </c>
      <c r="E22" s="1" t="s">
        <v>35</v>
      </c>
      <c r="F22" s="23" t="s">
        <v>51</v>
      </c>
      <c r="G22" s="23"/>
      <c r="H22" s="56"/>
      <c r="I22" s="21"/>
      <c r="K22" s="52"/>
      <c r="L22" s="52"/>
      <c r="M22" s="2"/>
      <c r="N22" s="52"/>
      <c r="O22" s="52"/>
      <c r="P22" s="60"/>
    </row>
    <row r="23" spans="1:16" ht="51" customHeight="1">
      <c r="A23" s="3"/>
      <c r="B23" s="26" t="s">
        <v>38</v>
      </c>
      <c r="C23" s="4" t="s">
        <v>1</v>
      </c>
      <c r="D23" s="1" t="s">
        <v>23</v>
      </c>
      <c r="E23" s="1" t="s">
        <v>35</v>
      </c>
      <c r="F23" s="23" t="s">
        <v>51</v>
      </c>
      <c r="G23" s="23" t="s">
        <v>39</v>
      </c>
      <c r="H23" s="56">
        <v>95</v>
      </c>
      <c r="I23" s="21"/>
      <c r="K23" s="52"/>
      <c r="L23" s="60">
        <f>H23</f>
        <v>95</v>
      </c>
      <c r="M23" s="2"/>
      <c r="N23" s="60"/>
      <c r="O23" s="52"/>
      <c r="P23" s="60"/>
    </row>
    <row r="24" spans="1:16" ht="39" customHeight="1">
      <c r="A24" s="3"/>
      <c r="B24" s="26" t="s">
        <v>40</v>
      </c>
      <c r="C24" s="4" t="s">
        <v>1</v>
      </c>
      <c r="D24" s="1" t="s">
        <v>23</v>
      </c>
      <c r="E24" s="1" t="s">
        <v>35</v>
      </c>
      <c r="F24" s="23" t="s">
        <v>51</v>
      </c>
      <c r="G24" s="23" t="s">
        <v>41</v>
      </c>
      <c r="H24" s="56">
        <v>165</v>
      </c>
      <c r="I24" s="30"/>
      <c r="K24" s="52">
        <v>390.22</v>
      </c>
      <c r="L24" s="72">
        <f>K24+H24</f>
        <v>555.22</v>
      </c>
      <c r="M24" s="2">
        <v>-390.22</v>
      </c>
      <c r="N24" s="52">
        <v>318.06</v>
      </c>
      <c r="O24" s="52">
        <v>342.76</v>
      </c>
      <c r="P24" s="60">
        <f t="shared" si="0"/>
        <v>107.76583034647551</v>
      </c>
    </row>
    <row r="25" spans="1:16" ht="12.75" customHeight="1" hidden="1">
      <c r="A25" s="3"/>
      <c r="B25" s="26" t="s">
        <v>42</v>
      </c>
      <c r="C25" s="4" t="s">
        <v>1</v>
      </c>
      <c r="D25" s="1" t="s">
        <v>23</v>
      </c>
      <c r="E25" s="1" t="s">
        <v>35</v>
      </c>
      <c r="F25" s="23" t="s">
        <v>51</v>
      </c>
      <c r="G25" s="23" t="s">
        <v>44</v>
      </c>
      <c r="H25" s="62"/>
      <c r="I25" s="21"/>
      <c r="K25" s="52"/>
      <c r="L25" s="72"/>
      <c r="M25" s="2"/>
      <c r="N25" s="52"/>
      <c r="O25" s="52"/>
      <c r="P25" s="60" t="e">
        <f t="shared" si="0"/>
        <v>#DIV/0!</v>
      </c>
    </row>
    <row r="26" spans="1:16" ht="34.5" customHeight="1">
      <c r="A26" s="3"/>
      <c r="B26" s="26" t="s">
        <v>42</v>
      </c>
      <c r="C26" s="4" t="s">
        <v>1</v>
      </c>
      <c r="D26" s="1" t="s">
        <v>23</v>
      </c>
      <c r="E26" s="1" t="s">
        <v>35</v>
      </c>
      <c r="F26" s="23" t="s">
        <v>43</v>
      </c>
      <c r="G26" s="23" t="s">
        <v>44</v>
      </c>
      <c r="H26" s="56">
        <v>18</v>
      </c>
      <c r="I26" s="21"/>
      <c r="K26" s="52"/>
      <c r="L26" s="60">
        <f>H26</f>
        <v>18</v>
      </c>
      <c r="M26" s="2"/>
      <c r="N26" s="60">
        <f>L26</f>
        <v>18</v>
      </c>
      <c r="O26" s="52">
        <v>11.33</v>
      </c>
      <c r="P26" s="60">
        <f t="shared" si="0"/>
        <v>62.94444444444445</v>
      </c>
    </row>
    <row r="27" spans="1:16" ht="30" customHeight="1">
      <c r="A27" s="3"/>
      <c r="B27" s="26" t="s">
        <v>45</v>
      </c>
      <c r="C27" s="4" t="s">
        <v>1</v>
      </c>
      <c r="D27" s="1" t="s">
        <v>23</v>
      </c>
      <c r="E27" s="1" t="s">
        <v>35</v>
      </c>
      <c r="F27" s="23" t="s">
        <v>51</v>
      </c>
      <c r="G27" s="23" t="s">
        <v>46</v>
      </c>
      <c r="H27" s="56">
        <v>10</v>
      </c>
      <c r="I27" s="21"/>
      <c r="K27" s="52"/>
      <c r="L27" s="60">
        <f>H27</f>
        <v>10</v>
      </c>
      <c r="M27" s="2"/>
      <c r="N27" s="60">
        <f>L27</f>
        <v>10</v>
      </c>
      <c r="O27" s="52">
        <v>10.31</v>
      </c>
      <c r="P27" s="60">
        <f t="shared" si="0"/>
        <v>103.10000000000001</v>
      </c>
    </row>
    <row r="28" spans="1:16" ht="12.75" customHeight="1" hidden="1">
      <c r="A28" s="3"/>
      <c r="B28" s="31"/>
      <c r="C28" s="19"/>
      <c r="D28" s="32"/>
      <c r="E28" s="32"/>
      <c r="F28" s="33"/>
      <c r="G28" s="33"/>
      <c r="H28" s="70"/>
      <c r="I28" s="21"/>
      <c r="K28" s="52"/>
      <c r="L28" s="60"/>
      <c r="M28" s="2"/>
      <c r="N28" s="52"/>
      <c r="O28" s="52"/>
      <c r="P28" s="60" t="e">
        <f t="shared" si="0"/>
        <v>#DIV/0!</v>
      </c>
    </row>
    <row r="29" spans="1:16" ht="12.75" customHeight="1" hidden="1">
      <c r="A29" s="3"/>
      <c r="B29" s="34"/>
      <c r="C29" s="4"/>
      <c r="D29" s="1"/>
      <c r="E29" s="1"/>
      <c r="F29" s="23"/>
      <c r="G29" s="23"/>
      <c r="H29" s="56"/>
      <c r="I29" s="21"/>
      <c r="K29" s="52"/>
      <c r="L29" s="60"/>
      <c r="M29" s="2"/>
      <c r="N29" s="52"/>
      <c r="O29" s="52"/>
      <c r="P29" s="60" t="e">
        <f t="shared" si="0"/>
        <v>#DIV/0!</v>
      </c>
    </row>
    <row r="30" spans="1:16" ht="12.75" customHeight="1" hidden="1">
      <c r="A30" s="3"/>
      <c r="B30" s="26"/>
      <c r="C30" s="4"/>
      <c r="D30" s="1"/>
      <c r="E30" s="1"/>
      <c r="F30" s="1"/>
      <c r="G30" s="1"/>
      <c r="H30" s="56"/>
      <c r="I30" s="21"/>
      <c r="K30" s="52"/>
      <c r="L30" s="60"/>
      <c r="M30" s="2"/>
      <c r="N30" s="52"/>
      <c r="O30" s="52"/>
      <c r="P30" s="60" t="e">
        <f t="shared" si="0"/>
        <v>#DIV/0!</v>
      </c>
    </row>
    <row r="31" spans="1:16" ht="20.25" customHeight="1">
      <c r="A31" s="3"/>
      <c r="B31" s="81" t="s">
        <v>140</v>
      </c>
      <c r="C31" s="4" t="s">
        <v>1</v>
      </c>
      <c r="D31" s="1" t="s">
        <v>23</v>
      </c>
      <c r="E31" s="1" t="s">
        <v>35</v>
      </c>
      <c r="F31" s="1" t="s">
        <v>51</v>
      </c>
      <c r="G31" s="1" t="s">
        <v>141</v>
      </c>
      <c r="H31" s="56"/>
      <c r="I31" s="21"/>
      <c r="K31" s="52"/>
      <c r="L31" s="60"/>
      <c r="M31" s="2"/>
      <c r="N31" s="52">
        <v>0</v>
      </c>
      <c r="O31" s="52">
        <v>7.96</v>
      </c>
      <c r="P31" s="60">
        <v>0</v>
      </c>
    </row>
    <row r="32" spans="1:16" s="36" customFormat="1" ht="19.5" customHeight="1">
      <c r="A32" s="17" t="s">
        <v>110</v>
      </c>
      <c r="B32" s="35" t="s">
        <v>54</v>
      </c>
      <c r="C32" s="19" t="s">
        <v>1</v>
      </c>
      <c r="D32" s="32" t="s">
        <v>23</v>
      </c>
      <c r="E32" s="32" t="s">
        <v>53</v>
      </c>
      <c r="F32" s="32" t="s">
        <v>57</v>
      </c>
      <c r="G32" s="32" t="s">
        <v>0</v>
      </c>
      <c r="H32" s="70">
        <f>H33</f>
        <v>10</v>
      </c>
      <c r="I32" s="21"/>
      <c r="K32" s="58"/>
      <c r="L32" s="71">
        <f>H32</f>
        <v>10</v>
      </c>
      <c r="M32" s="75"/>
      <c r="N32" s="71">
        <f>L32</f>
        <v>10</v>
      </c>
      <c r="O32" s="58"/>
      <c r="P32" s="60"/>
    </row>
    <row r="33" spans="1:16" ht="25.5" customHeight="1">
      <c r="A33" s="3"/>
      <c r="B33" s="26" t="s">
        <v>55</v>
      </c>
      <c r="C33" s="4" t="s">
        <v>1</v>
      </c>
      <c r="D33" s="1" t="s">
        <v>23</v>
      </c>
      <c r="E33" s="1" t="s">
        <v>53</v>
      </c>
      <c r="F33" s="1" t="s">
        <v>57</v>
      </c>
      <c r="G33" s="1" t="s">
        <v>56</v>
      </c>
      <c r="H33" s="56">
        <v>10</v>
      </c>
      <c r="I33" s="21"/>
      <c r="K33" s="52"/>
      <c r="L33" s="60">
        <f>H33</f>
        <v>10</v>
      </c>
      <c r="M33" s="2"/>
      <c r="N33" s="60">
        <f>L33</f>
        <v>10</v>
      </c>
      <c r="O33" s="52"/>
      <c r="P33" s="60"/>
    </row>
    <row r="34" spans="1:16" ht="12.75" customHeight="1" hidden="1">
      <c r="A34" s="3"/>
      <c r="B34" s="26" t="s">
        <v>40</v>
      </c>
      <c r="C34" s="4" t="s">
        <v>1</v>
      </c>
      <c r="D34" s="1" t="s">
        <v>25</v>
      </c>
      <c r="E34" s="1" t="s">
        <v>59</v>
      </c>
      <c r="F34" s="1" t="s">
        <v>61</v>
      </c>
      <c r="G34" s="1" t="s">
        <v>41</v>
      </c>
      <c r="H34" s="62"/>
      <c r="I34" s="20">
        <v>2</v>
      </c>
      <c r="K34" s="52"/>
      <c r="L34" s="72"/>
      <c r="M34" s="2"/>
      <c r="N34" s="52"/>
      <c r="O34" s="52"/>
      <c r="P34" s="60" t="e">
        <f t="shared" si="0"/>
        <v>#DIV/0!</v>
      </c>
    </row>
    <row r="35" spans="1:16" ht="15.75" hidden="1">
      <c r="A35" s="37"/>
      <c r="B35" s="38"/>
      <c r="C35" s="39"/>
      <c r="D35" s="40"/>
      <c r="E35" s="40"/>
      <c r="F35" s="40"/>
      <c r="G35" s="40"/>
      <c r="H35" s="65"/>
      <c r="I35" s="41"/>
      <c r="K35" s="52"/>
      <c r="L35" s="72"/>
      <c r="M35" s="2"/>
      <c r="N35" s="52"/>
      <c r="O35" s="52"/>
      <c r="P35" s="60" t="e">
        <f t="shared" si="0"/>
        <v>#DIV/0!</v>
      </c>
    </row>
    <row r="36" spans="1:16" ht="12.75" customHeight="1" hidden="1">
      <c r="A36" s="3"/>
      <c r="B36" s="18"/>
      <c r="C36" s="19"/>
      <c r="D36" s="32"/>
      <c r="E36" s="32"/>
      <c r="F36" s="32"/>
      <c r="G36" s="32"/>
      <c r="H36" s="66"/>
      <c r="I36" s="42"/>
      <c r="K36" s="52"/>
      <c r="L36" s="72"/>
      <c r="M36" s="2"/>
      <c r="N36" s="52"/>
      <c r="O36" s="52"/>
      <c r="P36" s="60" t="e">
        <f t="shared" si="0"/>
        <v>#DIV/0!</v>
      </c>
    </row>
    <row r="37" spans="1:16" ht="12.75" customHeight="1" hidden="1">
      <c r="A37" s="3"/>
      <c r="B37" s="43"/>
      <c r="C37" s="19"/>
      <c r="D37" s="32"/>
      <c r="E37" s="32"/>
      <c r="F37" s="32"/>
      <c r="G37" s="32"/>
      <c r="H37" s="66"/>
      <c r="I37" s="42"/>
      <c r="K37" s="52"/>
      <c r="L37" s="72"/>
      <c r="M37" s="2"/>
      <c r="N37" s="52"/>
      <c r="O37" s="52"/>
      <c r="P37" s="60" t="e">
        <f t="shared" si="0"/>
        <v>#DIV/0!</v>
      </c>
    </row>
    <row r="38" spans="1:16" ht="12.75" customHeight="1" hidden="1">
      <c r="A38" s="3"/>
      <c r="B38" s="34"/>
      <c r="C38" s="4"/>
      <c r="D38" s="1"/>
      <c r="E38" s="1"/>
      <c r="F38" s="1"/>
      <c r="G38" s="1"/>
      <c r="H38" s="67"/>
      <c r="I38" s="44"/>
      <c r="K38" s="52"/>
      <c r="L38" s="72"/>
      <c r="M38" s="2"/>
      <c r="N38" s="52"/>
      <c r="O38" s="52"/>
      <c r="P38" s="60" t="e">
        <f t="shared" si="0"/>
        <v>#DIV/0!</v>
      </c>
    </row>
    <row r="39" spans="1:16" ht="12.75" customHeight="1" hidden="1">
      <c r="A39" s="3"/>
      <c r="B39" s="26"/>
      <c r="C39" s="4"/>
      <c r="D39" s="1"/>
      <c r="E39" s="1"/>
      <c r="F39" s="1"/>
      <c r="G39" s="1"/>
      <c r="H39" s="62"/>
      <c r="I39" s="44"/>
      <c r="K39" s="52"/>
      <c r="L39" s="72"/>
      <c r="M39" s="2"/>
      <c r="N39" s="52"/>
      <c r="O39" s="52"/>
      <c r="P39" s="60" t="e">
        <f t="shared" si="0"/>
        <v>#DIV/0!</v>
      </c>
    </row>
    <row r="40" spans="1:16" s="36" customFormat="1" ht="44.25" customHeight="1">
      <c r="A40" s="19" t="s">
        <v>119</v>
      </c>
      <c r="B40" s="45" t="s">
        <v>58</v>
      </c>
      <c r="C40" s="19" t="s">
        <v>1</v>
      </c>
      <c r="D40" s="32" t="s">
        <v>25</v>
      </c>
      <c r="E40" s="32" t="s">
        <v>59</v>
      </c>
      <c r="F40" s="33" t="s">
        <v>62</v>
      </c>
      <c r="G40" s="32"/>
      <c r="H40" s="70">
        <f>H41</f>
        <v>60.9</v>
      </c>
      <c r="I40" s="25">
        <f>I41</f>
        <v>0</v>
      </c>
      <c r="K40" s="58"/>
      <c r="L40" s="71">
        <f>H40</f>
        <v>60.9</v>
      </c>
      <c r="M40" s="75"/>
      <c r="N40" s="71">
        <f>N41</f>
        <v>64.10000000000001</v>
      </c>
      <c r="O40" s="58">
        <f>O41</f>
        <v>64.10000000000001</v>
      </c>
      <c r="P40" s="71">
        <f t="shared" si="0"/>
        <v>100</v>
      </c>
    </row>
    <row r="41" spans="1:16" ht="57.75" customHeight="1">
      <c r="A41" s="3"/>
      <c r="B41" s="34" t="s">
        <v>60</v>
      </c>
      <c r="C41" s="4" t="s">
        <v>1</v>
      </c>
      <c r="D41" s="1" t="s">
        <v>25</v>
      </c>
      <c r="E41" s="1" t="s">
        <v>59</v>
      </c>
      <c r="F41" s="1" t="s">
        <v>63</v>
      </c>
      <c r="G41" s="1" t="s">
        <v>0</v>
      </c>
      <c r="H41" s="56">
        <v>60.9</v>
      </c>
      <c r="I41" s="44"/>
      <c r="K41" s="52"/>
      <c r="L41" s="60">
        <f>H41</f>
        <v>60.9</v>
      </c>
      <c r="M41" s="2"/>
      <c r="N41" s="60">
        <f>N42+N43</f>
        <v>64.10000000000001</v>
      </c>
      <c r="O41" s="52">
        <f>O42+O43</f>
        <v>64.10000000000001</v>
      </c>
      <c r="P41" s="60">
        <f t="shared" si="0"/>
        <v>100</v>
      </c>
    </row>
    <row r="42" spans="1:16" ht="50.25" customHeight="1">
      <c r="A42" s="3"/>
      <c r="B42" s="46" t="s">
        <v>27</v>
      </c>
      <c r="C42" s="4" t="s">
        <v>1</v>
      </c>
      <c r="D42" s="1" t="s">
        <v>25</v>
      </c>
      <c r="E42" s="1" t="s">
        <v>59</v>
      </c>
      <c r="F42" s="1" t="s">
        <v>63</v>
      </c>
      <c r="G42" s="1" t="s">
        <v>28</v>
      </c>
      <c r="H42" s="56">
        <v>46.5</v>
      </c>
      <c r="I42" s="44"/>
      <c r="K42" s="52"/>
      <c r="L42" s="60">
        <f>H42</f>
        <v>46.5</v>
      </c>
      <c r="M42" s="2"/>
      <c r="N42" s="60">
        <v>48.52</v>
      </c>
      <c r="O42" s="60">
        <f>N42</f>
        <v>48.52</v>
      </c>
      <c r="P42" s="60">
        <f t="shared" si="0"/>
        <v>100</v>
      </c>
    </row>
    <row r="43" spans="1:16" ht="46.5" customHeight="1">
      <c r="A43" s="3"/>
      <c r="B43" s="29" t="s">
        <v>125</v>
      </c>
      <c r="C43" s="4" t="s">
        <v>1</v>
      </c>
      <c r="D43" s="1" t="s">
        <v>25</v>
      </c>
      <c r="E43" s="1" t="s">
        <v>59</v>
      </c>
      <c r="F43" s="1" t="s">
        <v>63</v>
      </c>
      <c r="G43" s="1" t="s">
        <v>33</v>
      </c>
      <c r="H43" s="56">
        <v>14.4</v>
      </c>
      <c r="I43" s="20">
        <f>I42*30.2%</f>
        <v>0</v>
      </c>
      <c r="K43" s="59"/>
      <c r="L43" s="60">
        <f>H43</f>
        <v>14.4</v>
      </c>
      <c r="M43" s="2"/>
      <c r="N43" s="60">
        <v>15.58</v>
      </c>
      <c r="O43" s="60">
        <f>N43</f>
        <v>15.58</v>
      </c>
      <c r="P43" s="60">
        <f t="shared" si="0"/>
        <v>100</v>
      </c>
    </row>
    <row r="44" spans="1:16" ht="12.75" customHeight="1" hidden="1">
      <c r="A44" s="3"/>
      <c r="B44" s="26" t="s">
        <v>64</v>
      </c>
      <c r="C44" s="4" t="s">
        <v>1</v>
      </c>
      <c r="D44" s="1" t="s">
        <v>35</v>
      </c>
      <c r="E44" s="1" t="s">
        <v>65</v>
      </c>
      <c r="F44" s="32"/>
      <c r="G44" s="32"/>
      <c r="H44" s="70">
        <f>H45</f>
        <v>0</v>
      </c>
      <c r="I44" s="44"/>
      <c r="K44" s="52"/>
      <c r="L44" s="60"/>
      <c r="M44" s="2"/>
      <c r="N44" s="52"/>
      <c r="O44" s="52"/>
      <c r="P44" s="60" t="e">
        <f t="shared" si="0"/>
        <v>#DIV/0!</v>
      </c>
    </row>
    <row r="45" spans="1:16" ht="12.75" customHeight="1" hidden="1">
      <c r="A45" s="3"/>
      <c r="B45" s="26" t="s">
        <v>40</v>
      </c>
      <c r="C45" s="4" t="s">
        <v>1</v>
      </c>
      <c r="D45" s="1" t="s">
        <v>35</v>
      </c>
      <c r="E45" s="1" t="s">
        <v>65</v>
      </c>
      <c r="F45" s="1" t="s">
        <v>66</v>
      </c>
      <c r="G45" s="1" t="s">
        <v>41</v>
      </c>
      <c r="H45" s="56">
        <v>0</v>
      </c>
      <c r="I45" s="44"/>
      <c r="K45" s="52"/>
      <c r="L45" s="60"/>
      <c r="M45" s="2"/>
      <c r="N45" s="52"/>
      <c r="O45" s="52"/>
      <c r="P45" s="60" t="e">
        <f t="shared" si="0"/>
        <v>#DIV/0!</v>
      </c>
    </row>
    <row r="46" spans="1:16" ht="39.75" customHeight="1">
      <c r="A46" s="19" t="s">
        <v>120</v>
      </c>
      <c r="B46" s="18" t="s">
        <v>114</v>
      </c>
      <c r="C46" s="19" t="s">
        <v>1</v>
      </c>
      <c r="D46" s="32" t="s">
        <v>59</v>
      </c>
      <c r="E46" s="32" t="s">
        <v>113</v>
      </c>
      <c r="F46" s="32"/>
      <c r="G46" s="32"/>
      <c r="H46" s="70"/>
      <c r="I46" s="42"/>
      <c r="J46" s="36"/>
      <c r="K46" s="58"/>
      <c r="L46" s="71">
        <v>0</v>
      </c>
      <c r="M46" s="75">
        <v>514</v>
      </c>
      <c r="N46" s="58">
        <f>N47</f>
        <v>549.17</v>
      </c>
      <c r="O46" s="58">
        <f>O47</f>
        <v>564.17</v>
      </c>
      <c r="P46" s="71">
        <f t="shared" si="0"/>
        <v>102.73139465010834</v>
      </c>
    </row>
    <row r="47" spans="1:16" ht="30.75" customHeight="1">
      <c r="A47" s="3"/>
      <c r="B47" s="26" t="s">
        <v>112</v>
      </c>
      <c r="C47" s="4" t="s">
        <v>1</v>
      </c>
      <c r="D47" s="1" t="s">
        <v>59</v>
      </c>
      <c r="E47" s="1" t="s">
        <v>113</v>
      </c>
      <c r="F47" s="1" t="s">
        <v>47</v>
      </c>
      <c r="G47" s="1"/>
      <c r="H47" s="56"/>
      <c r="I47" s="44"/>
      <c r="K47" s="52"/>
      <c r="L47" s="60">
        <v>0</v>
      </c>
      <c r="M47" s="2">
        <v>514</v>
      </c>
      <c r="N47" s="52">
        <f>N48</f>
        <v>549.17</v>
      </c>
      <c r="O47" s="52">
        <f>O48</f>
        <v>564.17</v>
      </c>
      <c r="P47" s="60">
        <f t="shared" si="0"/>
        <v>102.73139465010834</v>
      </c>
    </row>
    <row r="48" spans="1:16" ht="30.75" customHeight="1">
      <c r="A48" s="3"/>
      <c r="B48" s="26" t="s">
        <v>34</v>
      </c>
      <c r="C48" s="4" t="s">
        <v>1</v>
      </c>
      <c r="D48" s="1" t="s">
        <v>59</v>
      </c>
      <c r="E48" s="1" t="s">
        <v>113</v>
      </c>
      <c r="F48" s="1" t="s">
        <v>47</v>
      </c>
      <c r="G48" s="1"/>
      <c r="H48" s="56"/>
      <c r="I48" s="44"/>
      <c r="K48" s="52"/>
      <c r="L48" s="60">
        <v>0</v>
      </c>
      <c r="M48" s="2">
        <f aca="true" t="shared" si="1" ref="M48:N50">M49</f>
        <v>514</v>
      </c>
      <c r="N48" s="52">
        <f t="shared" si="1"/>
        <v>549.17</v>
      </c>
      <c r="O48" s="52">
        <f>O50</f>
        <v>564.17</v>
      </c>
      <c r="P48" s="60">
        <f t="shared" si="0"/>
        <v>102.73139465010834</v>
      </c>
    </row>
    <row r="49" spans="1:16" ht="20.25" customHeight="1">
      <c r="A49" s="3"/>
      <c r="B49" s="26" t="s">
        <v>115</v>
      </c>
      <c r="C49" s="4" t="s">
        <v>1</v>
      </c>
      <c r="D49" s="1" t="s">
        <v>59</v>
      </c>
      <c r="E49" s="1" t="s">
        <v>113</v>
      </c>
      <c r="F49" s="1" t="s">
        <v>116</v>
      </c>
      <c r="G49" s="1"/>
      <c r="H49" s="56"/>
      <c r="I49" s="44"/>
      <c r="K49" s="52"/>
      <c r="L49" s="60">
        <v>0</v>
      </c>
      <c r="M49" s="2">
        <f t="shared" si="1"/>
        <v>514</v>
      </c>
      <c r="N49" s="52">
        <f t="shared" si="1"/>
        <v>549.17</v>
      </c>
      <c r="O49" s="52">
        <f>O50</f>
        <v>564.17</v>
      </c>
      <c r="P49" s="60">
        <f t="shared" si="0"/>
        <v>102.73139465010834</v>
      </c>
    </row>
    <row r="50" spans="1:16" ht="69.75" customHeight="1">
      <c r="A50" s="3"/>
      <c r="B50" s="26" t="s">
        <v>117</v>
      </c>
      <c r="C50" s="4" t="s">
        <v>1</v>
      </c>
      <c r="D50" s="1" t="s">
        <v>59</v>
      </c>
      <c r="E50" s="1" t="s">
        <v>113</v>
      </c>
      <c r="F50" s="1" t="s">
        <v>97</v>
      </c>
      <c r="G50" s="1"/>
      <c r="H50" s="56"/>
      <c r="I50" s="44"/>
      <c r="K50" s="52"/>
      <c r="L50" s="60">
        <v>0</v>
      </c>
      <c r="M50" s="2">
        <f t="shared" si="1"/>
        <v>514</v>
      </c>
      <c r="N50" s="52">
        <f t="shared" si="1"/>
        <v>549.17</v>
      </c>
      <c r="O50" s="52">
        <f>O51</f>
        <v>564.17</v>
      </c>
      <c r="P50" s="60">
        <f t="shared" si="0"/>
        <v>102.73139465010834</v>
      </c>
    </row>
    <row r="51" spans="1:16" ht="39.75" customHeight="1">
      <c r="A51" s="3"/>
      <c r="B51" s="26" t="s">
        <v>40</v>
      </c>
      <c r="C51" s="4" t="s">
        <v>1</v>
      </c>
      <c r="D51" s="1" t="s">
        <v>59</v>
      </c>
      <c r="E51" s="1" t="s">
        <v>113</v>
      </c>
      <c r="F51" s="1" t="s">
        <v>97</v>
      </c>
      <c r="G51" s="1" t="s">
        <v>41</v>
      </c>
      <c r="H51" s="56"/>
      <c r="I51" s="44"/>
      <c r="K51" s="52"/>
      <c r="L51" s="60">
        <v>0</v>
      </c>
      <c r="M51" s="2">
        <v>514</v>
      </c>
      <c r="N51" s="52">
        <v>549.17</v>
      </c>
      <c r="O51" s="52">
        <v>564.17</v>
      </c>
      <c r="P51" s="60">
        <f t="shared" si="0"/>
        <v>102.73139465010834</v>
      </c>
    </row>
    <row r="52" spans="1:16" ht="21.75" customHeight="1">
      <c r="A52" s="19" t="s">
        <v>121</v>
      </c>
      <c r="B52" s="18" t="s">
        <v>118</v>
      </c>
      <c r="C52" s="19" t="s">
        <v>1</v>
      </c>
      <c r="D52" s="32" t="s">
        <v>35</v>
      </c>
      <c r="E52" s="32" t="s">
        <v>71</v>
      </c>
      <c r="F52" s="32"/>
      <c r="G52" s="32"/>
      <c r="H52" s="70">
        <f>H54</f>
        <v>39</v>
      </c>
      <c r="I52" s="25">
        <f>I54</f>
        <v>0</v>
      </c>
      <c r="J52" s="36"/>
      <c r="K52" s="71">
        <f>K53+K54</f>
        <v>37.239999999999995</v>
      </c>
      <c r="L52" s="71">
        <f>H52+K52</f>
        <v>76.24</v>
      </c>
      <c r="M52" s="2"/>
      <c r="N52" s="71">
        <f>N53+N54</f>
        <v>467.71000000000004</v>
      </c>
      <c r="O52" s="58">
        <f>O53+O54</f>
        <v>467.71000000000004</v>
      </c>
      <c r="P52" s="71">
        <f>O52/N52*100</f>
        <v>100</v>
      </c>
    </row>
    <row r="53" spans="1:16" ht="35.25" customHeight="1">
      <c r="A53" s="17"/>
      <c r="B53" s="26" t="s">
        <v>96</v>
      </c>
      <c r="C53" s="4" t="s">
        <v>1</v>
      </c>
      <c r="D53" s="1" t="s">
        <v>35</v>
      </c>
      <c r="E53" s="1" t="s">
        <v>105</v>
      </c>
      <c r="F53" s="1" t="s">
        <v>97</v>
      </c>
      <c r="G53" s="1"/>
      <c r="H53" s="56">
        <v>0</v>
      </c>
      <c r="I53" s="20"/>
      <c r="K53" s="60">
        <v>65</v>
      </c>
      <c r="L53" s="60">
        <v>65</v>
      </c>
      <c r="M53" s="2"/>
      <c r="N53" s="60">
        <f aca="true" t="shared" si="2" ref="N53:N58">L53</f>
        <v>65</v>
      </c>
      <c r="O53" s="60">
        <v>65</v>
      </c>
      <c r="P53" s="60">
        <f t="shared" si="0"/>
        <v>100</v>
      </c>
    </row>
    <row r="54" spans="1:16" ht="51" customHeight="1">
      <c r="A54" s="17"/>
      <c r="B54" s="34" t="s">
        <v>68</v>
      </c>
      <c r="C54" s="4" t="s">
        <v>1</v>
      </c>
      <c r="D54" s="1" t="s">
        <v>35</v>
      </c>
      <c r="E54" s="1" t="s">
        <v>65</v>
      </c>
      <c r="F54" s="1"/>
      <c r="G54" s="1"/>
      <c r="H54" s="56">
        <f>H55</f>
        <v>39</v>
      </c>
      <c r="I54" s="20">
        <f>I55</f>
        <v>0</v>
      </c>
      <c r="K54" s="60">
        <f>K57+K58</f>
        <v>-27.76</v>
      </c>
      <c r="L54" s="60">
        <f aca="true" t="shared" si="3" ref="L54:L62">H54+K54</f>
        <v>11.239999999999998</v>
      </c>
      <c r="M54" s="2"/>
      <c r="N54" s="60">
        <f>N55</f>
        <v>402.71000000000004</v>
      </c>
      <c r="O54" s="52">
        <f>O55</f>
        <v>402.71000000000004</v>
      </c>
      <c r="P54" s="60">
        <f t="shared" si="0"/>
        <v>100</v>
      </c>
    </row>
    <row r="55" spans="1:16" ht="45.75" customHeight="1">
      <c r="A55" s="3"/>
      <c r="B55" s="24" t="s">
        <v>34</v>
      </c>
      <c r="C55" s="4" t="s">
        <v>1</v>
      </c>
      <c r="D55" s="1" t="s">
        <v>35</v>
      </c>
      <c r="E55" s="1" t="s">
        <v>65</v>
      </c>
      <c r="F55" s="1" t="s">
        <v>47</v>
      </c>
      <c r="G55" s="1"/>
      <c r="H55" s="56">
        <f>H56</f>
        <v>39</v>
      </c>
      <c r="I55" s="20">
        <f>I56</f>
        <v>0</v>
      </c>
      <c r="K55" s="60">
        <f>K54</f>
        <v>-27.76</v>
      </c>
      <c r="L55" s="60">
        <f t="shared" si="3"/>
        <v>11.239999999999998</v>
      </c>
      <c r="M55" s="2"/>
      <c r="N55" s="60">
        <f>L55+N59+N60+N61</f>
        <v>402.71000000000004</v>
      </c>
      <c r="O55" s="82">
        <f>O56+O59+O60+O61</f>
        <v>402.71000000000004</v>
      </c>
      <c r="P55" s="60">
        <f t="shared" si="0"/>
        <v>100</v>
      </c>
    </row>
    <row r="56" spans="1:16" ht="50.25" customHeight="1">
      <c r="A56" s="3"/>
      <c r="B56" s="34" t="s">
        <v>68</v>
      </c>
      <c r="C56" s="4" t="s">
        <v>1</v>
      </c>
      <c r="D56" s="1" t="s">
        <v>35</v>
      </c>
      <c r="E56" s="1" t="s">
        <v>65</v>
      </c>
      <c r="F56" s="1" t="s">
        <v>62</v>
      </c>
      <c r="G56" s="1"/>
      <c r="H56" s="56">
        <f>H57+H58</f>
        <v>39</v>
      </c>
      <c r="I56" s="20">
        <f>I57+I58</f>
        <v>0</v>
      </c>
      <c r="K56" s="60">
        <f>K54</f>
        <v>-27.76</v>
      </c>
      <c r="L56" s="60">
        <f t="shared" si="3"/>
        <v>11.239999999999998</v>
      </c>
      <c r="M56" s="2"/>
      <c r="N56" s="60">
        <f>L56</f>
        <v>11.239999999999998</v>
      </c>
      <c r="O56" s="52">
        <f>O57+O58</f>
        <v>11.239999999999998</v>
      </c>
      <c r="P56" s="60">
        <f t="shared" si="0"/>
        <v>100</v>
      </c>
    </row>
    <row r="57" spans="1:16" ht="40.5" customHeight="1">
      <c r="A57" s="3"/>
      <c r="B57" s="29" t="s">
        <v>99</v>
      </c>
      <c r="C57" s="4" t="s">
        <v>1</v>
      </c>
      <c r="D57" s="1" t="s">
        <v>35</v>
      </c>
      <c r="E57" s="1" t="s">
        <v>65</v>
      </c>
      <c r="F57" s="1" t="s">
        <v>69</v>
      </c>
      <c r="G57" s="1" t="s">
        <v>28</v>
      </c>
      <c r="H57" s="56">
        <v>30</v>
      </c>
      <c r="I57" s="44"/>
      <c r="K57" s="60">
        <v>-21.55</v>
      </c>
      <c r="L57" s="60">
        <f t="shared" si="3"/>
        <v>8.45</v>
      </c>
      <c r="M57" s="2"/>
      <c r="N57" s="60">
        <f t="shared" si="2"/>
        <v>8.45</v>
      </c>
      <c r="O57" s="52">
        <v>8.45</v>
      </c>
      <c r="P57" s="60">
        <f t="shared" si="0"/>
        <v>100</v>
      </c>
    </row>
    <row r="58" spans="1:16" ht="48" customHeight="1">
      <c r="A58" s="3"/>
      <c r="B58" s="29" t="s">
        <v>98</v>
      </c>
      <c r="C58" s="4" t="s">
        <v>1</v>
      </c>
      <c r="D58" s="1" t="s">
        <v>35</v>
      </c>
      <c r="E58" s="1" t="s">
        <v>65</v>
      </c>
      <c r="F58" s="1" t="s">
        <v>100</v>
      </c>
      <c r="G58" s="1" t="s">
        <v>33</v>
      </c>
      <c r="H58" s="56">
        <v>9</v>
      </c>
      <c r="I58" s="20">
        <f>I57*30.2%</f>
        <v>0</v>
      </c>
      <c r="K58" s="52">
        <v>-6.21</v>
      </c>
      <c r="L58" s="60">
        <f t="shared" si="3"/>
        <v>2.79</v>
      </c>
      <c r="M58" s="2"/>
      <c r="N58" s="60">
        <f t="shared" si="2"/>
        <v>2.79</v>
      </c>
      <c r="O58" s="52">
        <v>2.79</v>
      </c>
      <c r="P58" s="60">
        <f t="shared" si="0"/>
        <v>100</v>
      </c>
    </row>
    <row r="59" spans="1:16" ht="48" customHeight="1">
      <c r="A59" s="3"/>
      <c r="B59" s="29" t="s">
        <v>40</v>
      </c>
      <c r="C59" s="4" t="s">
        <v>1</v>
      </c>
      <c r="D59" s="1" t="s">
        <v>35</v>
      </c>
      <c r="E59" s="1" t="s">
        <v>65</v>
      </c>
      <c r="F59" s="1" t="s">
        <v>256</v>
      </c>
      <c r="G59" s="1" t="s">
        <v>41</v>
      </c>
      <c r="H59" s="56"/>
      <c r="I59" s="20"/>
      <c r="K59" s="52"/>
      <c r="L59" s="60"/>
      <c r="M59" s="2"/>
      <c r="N59" s="60">
        <v>209.88</v>
      </c>
      <c r="O59" s="52">
        <v>209.88</v>
      </c>
      <c r="P59" s="60">
        <f t="shared" si="0"/>
        <v>100</v>
      </c>
    </row>
    <row r="60" spans="1:16" ht="48" customHeight="1">
      <c r="A60" s="3"/>
      <c r="B60" s="29" t="s">
        <v>40</v>
      </c>
      <c r="C60" s="4" t="s">
        <v>1</v>
      </c>
      <c r="D60" s="1" t="s">
        <v>35</v>
      </c>
      <c r="E60" s="1" t="s">
        <v>65</v>
      </c>
      <c r="F60" s="1" t="s">
        <v>257</v>
      </c>
      <c r="G60" s="1" t="s">
        <v>41</v>
      </c>
      <c r="H60" s="56"/>
      <c r="I60" s="20"/>
      <c r="K60" s="52"/>
      <c r="L60" s="60"/>
      <c r="M60" s="2"/>
      <c r="N60" s="60">
        <v>180.59</v>
      </c>
      <c r="O60" s="52">
        <v>180.59</v>
      </c>
      <c r="P60" s="60">
        <f t="shared" si="0"/>
        <v>100</v>
      </c>
    </row>
    <row r="61" spans="1:16" ht="48" customHeight="1">
      <c r="A61" s="3"/>
      <c r="B61" s="29" t="s">
        <v>267</v>
      </c>
      <c r="C61" s="4" t="s">
        <v>1</v>
      </c>
      <c r="D61" s="1" t="s">
        <v>35</v>
      </c>
      <c r="E61" s="1" t="s">
        <v>65</v>
      </c>
      <c r="F61" s="1" t="s">
        <v>268</v>
      </c>
      <c r="G61" s="1" t="s">
        <v>88</v>
      </c>
      <c r="H61" s="56"/>
      <c r="I61" s="20"/>
      <c r="K61" s="52"/>
      <c r="L61" s="60"/>
      <c r="M61" s="2"/>
      <c r="N61" s="60">
        <v>1</v>
      </c>
      <c r="O61" s="82">
        <v>1</v>
      </c>
      <c r="P61" s="60">
        <f t="shared" si="0"/>
        <v>100</v>
      </c>
    </row>
    <row r="62" spans="1:16" ht="17.25" customHeight="1">
      <c r="A62" s="19" t="s">
        <v>122</v>
      </c>
      <c r="B62" s="18" t="s">
        <v>126</v>
      </c>
      <c r="C62" s="19" t="s">
        <v>1</v>
      </c>
      <c r="D62" s="32" t="s">
        <v>70</v>
      </c>
      <c r="E62" s="32"/>
      <c r="F62" s="32"/>
      <c r="G62" s="32"/>
      <c r="H62" s="70">
        <f>H67</f>
        <v>524</v>
      </c>
      <c r="I62" s="25" t="e">
        <f>I63</f>
        <v>#REF!</v>
      </c>
      <c r="K62" s="71">
        <f>K67</f>
        <v>61.55</v>
      </c>
      <c r="L62" s="71">
        <f t="shared" si="3"/>
        <v>585.55</v>
      </c>
      <c r="M62" s="57">
        <f>M68</f>
        <v>-500</v>
      </c>
      <c r="N62" s="71">
        <f>N67</f>
        <v>121.59</v>
      </c>
      <c r="O62" s="58">
        <f>O65</f>
        <v>121.59</v>
      </c>
      <c r="P62" s="71">
        <f t="shared" si="0"/>
        <v>100</v>
      </c>
    </row>
    <row r="63" spans="1:16" ht="12.75" customHeight="1" hidden="1">
      <c r="A63" s="3"/>
      <c r="B63" s="24" t="s">
        <v>72</v>
      </c>
      <c r="C63" s="4" t="s">
        <v>1</v>
      </c>
      <c r="D63" s="1" t="s">
        <v>70</v>
      </c>
      <c r="E63" s="1" t="s">
        <v>59</v>
      </c>
      <c r="F63" s="1" t="s">
        <v>36</v>
      </c>
      <c r="G63" s="1"/>
      <c r="H63" s="70"/>
      <c r="I63" s="20" t="e">
        <f>I64</f>
        <v>#REF!</v>
      </c>
      <c r="K63" s="52"/>
      <c r="L63" s="60"/>
      <c r="M63" s="2"/>
      <c r="N63" s="52"/>
      <c r="O63" s="52"/>
      <c r="P63" s="60" t="e">
        <f t="shared" si="0"/>
        <v>#DIV/0!</v>
      </c>
    </row>
    <row r="64" spans="1:16" ht="12.75" customHeight="1" hidden="1">
      <c r="A64" s="3"/>
      <c r="B64" s="47" t="s">
        <v>73</v>
      </c>
      <c r="C64" s="4" t="s">
        <v>1</v>
      </c>
      <c r="D64" s="1" t="s">
        <v>70</v>
      </c>
      <c r="E64" s="1" t="s">
        <v>59</v>
      </c>
      <c r="F64" s="1" t="s">
        <v>74</v>
      </c>
      <c r="G64" s="1"/>
      <c r="H64" s="70"/>
      <c r="I64" s="20" t="e">
        <f>#REF!</f>
        <v>#REF!</v>
      </c>
      <c r="K64" s="52"/>
      <c r="L64" s="60"/>
      <c r="M64" s="2"/>
      <c r="N64" s="52"/>
      <c r="O64" s="52"/>
      <c r="P64" s="60" t="e">
        <f t="shared" si="0"/>
        <v>#DIV/0!</v>
      </c>
    </row>
    <row r="65" spans="1:16" ht="21" customHeight="1">
      <c r="A65" s="3"/>
      <c r="B65" s="47" t="s">
        <v>4</v>
      </c>
      <c r="C65" s="4" t="s">
        <v>1</v>
      </c>
      <c r="D65" s="1" t="s">
        <v>70</v>
      </c>
      <c r="E65" s="1" t="s">
        <v>59</v>
      </c>
      <c r="F65" s="1"/>
      <c r="G65" s="1"/>
      <c r="H65" s="70"/>
      <c r="I65" s="20"/>
      <c r="K65" s="52"/>
      <c r="L65" s="60">
        <f>L67</f>
        <v>585.55</v>
      </c>
      <c r="M65" s="57">
        <f>M67</f>
        <v>-500</v>
      </c>
      <c r="N65" s="60">
        <f>N67</f>
        <v>121.59</v>
      </c>
      <c r="O65" s="52">
        <f>O66</f>
        <v>121.59</v>
      </c>
      <c r="P65" s="60">
        <f t="shared" si="0"/>
        <v>100</v>
      </c>
    </row>
    <row r="66" spans="1:16" ht="35.25" customHeight="1">
      <c r="A66" s="3"/>
      <c r="B66" s="47" t="s">
        <v>34</v>
      </c>
      <c r="C66" s="4" t="s">
        <v>1</v>
      </c>
      <c r="D66" s="1" t="s">
        <v>70</v>
      </c>
      <c r="E66" s="1" t="s">
        <v>59</v>
      </c>
      <c r="F66" s="1" t="s">
        <v>127</v>
      </c>
      <c r="G66" s="1"/>
      <c r="H66" s="70"/>
      <c r="I66" s="20"/>
      <c r="K66" s="52"/>
      <c r="L66" s="60">
        <f>L67</f>
        <v>585.55</v>
      </c>
      <c r="M66" s="57">
        <f>M67</f>
        <v>-500</v>
      </c>
      <c r="N66" s="60">
        <f>N67</f>
        <v>121.59</v>
      </c>
      <c r="O66" s="52">
        <f>O67</f>
        <v>121.59</v>
      </c>
      <c r="P66" s="60">
        <f t="shared" si="0"/>
        <v>100</v>
      </c>
    </row>
    <row r="67" spans="1:16" ht="31.5" customHeight="1">
      <c r="A67" s="3"/>
      <c r="B67" s="47" t="s">
        <v>75</v>
      </c>
      <c r="C67" s="4" t="s">
        <v>1</v>
      </c>
      <c r="D67" s="1" t="s">
        <v>70</v>
      </c>
      <c r="E67" s="1" t="s">
        <v>59</v>
      </c>
      <c r="F67" s="1" t="s">
        <v>77</v>
      </c>
      <c r="G67" s="1"/>
      <c r="H67" s="56">
        <f>H68</f>
        <v>524</v>
      </c>
      <c r="I67" s="20">
        <f>I68</f>
        <v>40</v>
      </c>
      <c r="K67" s="60">
        <f>K68</f>
        <v>61.55</v>
      </c>
      <c r="L67" s="60">
        <f>H67+K67</f>
        <v>585.55</v>
      </c>
      <c r="M67" s="57">
        <f>M68</f>
        <v>-500</v>
      </c>
      <c r="N67" s="60">
        <f>N68</f>
        <v>121.59</v>
      </c>
      <c r="O67" s="52">
        <f>O68</f>
        <v>121.59</v>
      </c>
      <c r="P67" s="60">
        <f t="shared" si="0"/>
        <v>100</v>
      </c>
    </row>
    <row r="68" spans="1:16" ht="51" customHeight="1">
      <c r="A68" s="3"/>
      <c r="B68" s="26" t="s">
        <v>76</v>
      </c>
      <c r="C68" s="4" t="s">
        <v>1</v>
      </c>
      <c r="D68" s="1" t="s">
        <v>70</v>
      </c>
      <c r="E68" s="1" t="s">
        <v>59</v>
      </c>
      <c r="F68" s="1" t="s">
        <v>77</v>
      </c>
      <c r="G68" s="1" t="s">
        <v>41</v>
      </c>
      <c r="H68" s="56">
        <v>524</v>
      </c>
      <c r="I68" s="20">
        <v>40</v>
      </c>
      <c r="K68" s="60">
        <v>61.55</v>
      </c>
      <c r="L68" s="60">
        <f>H68+K68</f>
        <v>585.55</v>
      </c>
      <c r="M68" s="57">
        <v>-500</v>
      </c>
      <c r="N68" s="60">
        <v>121.59</v>
      </c>
      <c r="O68" s="52">
        <v>121.59</v>
      </c>
      <c r="P68" s="60">
        <f t="shared" si="0"/>
        <v>100</v>
      </c>
    </row>
    <row r="69" spans="1:16" ht="12.75" customHeight="1" hidden="1">
      <c r="A69" s="3"/>
      <c r="B69" s="24" t="s">
        <v>79</v>
      </c>
      <c r="C69" s="4" t="s">
        <v>1</v>
      </c>
      <c r="D69" s="1" t="s">
        <v>78</v>
      </c>
      <c r="E69" s="1"/>
      <c r="F69" s="1" t="s">
        <v>36</v>
      </c>
      <c r="G69" s="1"/>
      <c r="H69" s="70" t="e">
        <f>#REF!</f>
        <v>#REF!</v>
      </c>
      <c r="I69" s="20" t="e">
        <f>#REF!</f>
        <v>#REF!</v>
      </c>
      <c r="K69" s="52"/>
      <c r="L69" s="52"/>
      <c r="M69" s="2"/>
      <c r="N69" s="52"/>
      <c r="O69" s="52"/>
      <c r="P69" s="60" t="e">
        <f t="shared" si="0"/>
        <v>#DIV/0!</v>
      </c>
    </row>
    <row r="70" spans="1:16" ht="20.25" customHeight="1" hidden="1">
      <c r="A70" s="3"/>
      <c r="B70" s="48" t="s">
        <v>52</v>
      </c>
      <c r="C70" s="19" t="s">
        <v>1</v>
      </c>
      <c r="D70" s="32" t="s">
        <v>78</v>
      </c>
      <c r="E70" s="32" t="s">
        <v>70</v>
      </c>
      <c r="F70" s="32" t="s">
        <v>80</v>
      </c>
      <c r="G70" s="32"/>
      <c r="H70" s="70">
        <f>H71</f>
        <v>0</v>
      </c>
      <c r="I70" s="20"/>
      <c r="K70" s="52"/>
      <c r="L70" s="52"/>
      <c r="M70" s="2"/>
      <c r="N70" s="52"/>
      <c r="O70" s="52"/>
      <c r="P70" s="60" t="e">
        <f t="shared" si="0"/>
        <v>#DIV/0!</v>
      </c>
    </row>
    <row r="71" spans="1:16" ht="34.5" customHeight="1" hidden="1">
      <c r="A71" s="3"/>
      <c r="B71" s="26" t="s">
        <v>40</v>
      </c>
      <c r="C71" s="4" t="s">
        <v>1</v>
      </c>
      <c r="D71" s="1" t="s">
        <v>78</v>
      </c>
      <c r="E71" s="1" t="s">
        <v>70</v>
      </c>
      <c r="F71" s="1" t="s">
        <v>80</v>
      </c>
      <c r="G71" s="1" t="s">
        <v>41</v>
      </c>
      <c r="H71" s="70">
        <v>0</v>
      </c>
      <c r="I71" s="20"/>
      <c r="K71" s="52"/>
      <c r="L71" s="52"/>
      <c r="M71" s="2"/>
      <c r="N71" s="52"/>
      <c r="O71" s="52"/>
      <c r="P71" s="60" t="e">
        <f t="shared" si="0"/>
        <v>#DIV/0!</v>
      </c>
    </row>
    <row r="72" spans="1:16" ht="22.5" customHeight="1">
      <c r="A72" s="19" t="s">
        <v>123</v>
      </c>
      <c r="B72" s="18" t="s">
        <v>124</v>
      </c>
      <c r="C72" s="19" t="s">
        <v>1</v>
      </c>
      <c r="D72" s="32" t="s">
        <v>78</v>
      </c>
      <c r="E72" s="32"/>
      <c r="F72" s="32"/>
      <c r="G72" s="32" t="s">
        <v>0</v>
      </c>
      <c r="H72" s="70">
        <f>H74</f>
        <v>147.70080000000002</v>
      </c>
      <c r="I72" s="25">
        <f>I74</f>
        <v>120.39594</v>
      </c>
      <c r="K72" s="71">
        <v>-142.7</v>
      </c>
      <c r="L72" s="71">
        <f>L74</f>
        <v>5.000800000000027</v>
      </c>
      <c r="M72" s="2"/>
      <c r="N72" s="71">
        <f aca="true" t="shared" si="4" ref="N72:N78">L72</f>
        <v>5.000800000000027</v>
      </c>
      <c r="O72" s="71">
        <v>5</v>
      </c>
      <c r="P72" s="83">
        <f>O72/N72*100</f>
        <v>99.98400255958994</v>
      </c>
    </row>
    <row r="73" spans="1:16" ht="22.5" customHeight="1">
      <c r="A73" s="19"/>
      <c r="B73" s="80" t="s">
        <v>128</v>
      </c>
      <c r="C73" s="4" t="s">
        <v>1</v>
      </c>
      <c r="D73" s="1" t="s">
        <v>78</v>
      </c>
      <c r="E73" s="1" t="s">
        <v>78</v>
      </c>
      <c r="F73" s="32"/>
      <c r="G73" s="32"/>
      <c r="H73" s="70"/>
      <c r="I73" s="25"/>
      <c r="K73" s="71"/>
      <c r="L73" s="60">
        <f>L74</f>
        <v>5.000800000000027</v>
      </c>
      <c r="M73" s="2"/>
      <c r="N73" s="60">
        <f>N74</f>
        <v>5.000800000000027</v>
      </c>
      <c r="O73" s="60">
        <v>5</v>
      </c>
      <c r="P73" s="82">
        <f t="shared" si="0"/>
        <v>99.98400255958994</v>
      </c>
    </row>
    <row r="74" spans="1:16" ht="46.5" customHeight="1">
      <c r="A74" s="3"/>
      <c r="B74" s="47" t="s">
        <v>81</v>
      </c>
      <c r="C74" s="4" t="s">
        <v>1</v>
      </c>
      <c r="D74" s="1" t="s">
        <v>78</v>
      </c>
      <c r="E74" s="1" t="s">
        <v>78</v>
      </c>
      <c r="F74" s="1" t="s">
        <v>83</v>
      </c>
      <c r="G74" s="1"/>
      <c r="H74" s="56">
        <f>H75</f>
        <v>147.70080000000002</v>
      </c>
      <c r="I74" s="20">
        <f>I75</f>
        <v>120.39594</v>
      </c>
      <c r="K74" s="60">
        <v>-142.7</v>
      </c>
      <c r="L74" s="60">
        <f>H74+K74</f>
        <v>5.000800000000027</v>
      </c>
      <c r="M74" s="2"/>
      <c r="N74" s="60">
        <f t="shared" si="4"/>
        <v>5.000800000000027</v>
      </c>
      <c r="O74" s="60">
        <v>5</v>
      </c>
      <c r="P74" s="82">
        <f t="shared" si="0"/>
        <v>99.98400255958994</v>
      </c>
    </row>
    <row r="75" spans="1:16" ht="46.5" customHeight="1">
      <c r="A75" s="3"/>
      <c r="B75" s="29" t="s">
        <v>84</v>
      </c>
      <c r="C75" s="4" t="s">
        <v>1</v>
      </c>
      <c r="D75" s="1" t="s">
        <v>78</v>
      </c>
      <c r="E75" s="1" t="s">
        <v>78</v>
      </c>
      <c r="F75" s="1" t="s">
        <v>82</v>
      </c>
      <c r="G75" s="1"/>
      <c r="H75" s="56">
        <f>H76+H77+H78</f>
        <v>147.70080000000002</v>
      </c>
      <c r="I75" s="20">
        <f>I76+I77+I78</f>
        <v>120.39594</v>
      </c>
      <c r="K75" s="60">
        <f>K76+K77+K78</f>
        <v>-142.7</v>
      </c>
      <c r="L75" s="60">
        <f>H75+K75</f>
        <v>5.000800000000027</v>
      </c>
      <c r="M75" s="2"/>
      <c r="N75" s="60">
        <f t="shared" si="4"/>
        <v>5.000800000000027</v>
      </c>
      <c r="O75" s="60">
        <v>5</v>
      </c>
      <c r="P75" s="82">
        <f>P74</f>
        <v>99.98400255958994</v>
      </c>
    </row>
    <row r="76" spans="1:16" ht="33.75" customHeight="1">
      <c r="A76" s="3"/>
      <c r="B76" s="29" t="s">
        <v>99</v>
      </c>
      <c r="C76" s="4" t="s">
        <v>1</v>
      </c>
      <c r="D76" s="1" t="s">
        <v>78</v>
      </c>
      <c r="E76" s="1" t="s">
        <v>78</v>
      </c>
      <c r="F76" s="1" t="s">
        <v>82</v>
      </c>
      <c r="G76" s="1" t="s">
        <v>28</v>
      </c>
      <c r="H76" s="56">
        <v>90.4</v>
      </c>
      <c r="I76" s="20">
        <v>92.47</v>
      </c>
      <c r="K76" s="60">
        <v>-90.4</v>
      </c>
      <c r="L76" s="60">
        <v>0</v>
      </c>
      <c r="M76" s="2"/>
      <c r="N76" s="60">
        <f t="shared" si="4"/>
        <v>0</v>
      </c>
      <c r="O76" s="52"/>
      <c r="P76" s="60"/>
    </row>
    <row r="77" spans="1:16" ht="49.5" customHeight="1">
      <c r="A77" s="3"/>
      <c r="B77" s="29" t="s">
        <v>98</v>
      </c>
      <c r="C77" s="4" t="s">
        <v>1</v>
      </c>
      <c r="D77" s="1" t="s">
        <v>78</v>
      </c>
      <c r="E77" s="1" t="s">
        <v>78</v>
      </c>
      <c r="F77" s="1" t="s">
        <v>82</v>
      </c>
      <c r="G77" s="1" t="s">
        <v>33</v>
      </c>
      <c r="H77" s="56">
        <f>H76*30.2%</f>
        <v>27.300800000000002</v>
      </c>
      <c r="I77" s="20">
        <f>I76*30.2%</f>
        <v>27.925939999999997</v>
      </c>
      <c r="K77" s="60">
        <v>-27.3</v>
      </c>
      <c r="L77" s="60">
        <v>0</v>
      </c>
      <c r="M77" s="2"/>
      <c r="N77" s="60">
        <f t="shared" si="4"/>
        <v>0</v>
      </c>
      <c r="O77" s="52"/>
      <c r="P77" s="60"/>
    </row>
    <row r="78" spans="1:16" ht="31.5" customHeight="1">
      <c r="A78" s="3"/>
      <c r="B78" s="26" t="s">
        <v>40</v>
      </c>
      <c r="C78" s="4" t="s">
        <v>1</v>
      </c>
      <c r="D78" s="1" t="s">
        <v>78</v>
      </c>
      <c r="E78" s="1" t="s">
        <v>78</v>
      </c>
      <c r="F78" s="1" t="s">
        <v>82</v>
      </c>
      <c r="G78" s="1" t="s">
        <v>41</v>
      </c>
      <c r="H78" s="56">
        <v>30</v>
      </c>
      <c r="I78" s="20"/>
      <c r="K78" s="60">
        <v>-25</v>
      </c>
      <c r="L78" s="60">
        <f>H78+K78</f>
        <v>5</v>
      </c>
      <c r="M78" s="2"/>
      <c r="N78" s="60">
        <f t="shared" si="4"/>
        <v>5</v>
      </c>
      <c r="O78" s="60">
        <v>5</v>
      </c>
      <c r="P78" s="60">
        <f t="shared" si="0"/>
        <v>100</v>
      </c>
    </row>
    <row r="79" spans="1:16" ht="21.75" customHeight="1">
      <c r="A79" s="19" t="s">
        <v>130</v>
      </c>
      <c r="B79" s="18" t="s">
        <v>129</v>
      </c>
      <c r="C79" s="19" t="s">
        <v>1</v>
      </c>
      <c r="D79" s="19" t="s">
        <v>85</v>
      </c>
      <c r="E79" s="19"/>
      <c r="F79" s="19"/>
      <c r="G79" s="19"/>
      <c r="H79" s="70">
        <f>H80</f>
        <v>210</v>
      </c>
      <c r="I79" s="25" t="e">
        <f>#REF!</f>
        <v>#REF!</v>
      </c>
      <c r="K79" s="58">
        <f>K80</f>
        <v>3.37</v>
      </c>
      <c r="L79" s="71">
        <f>H79+K79</f>
        <v>213.37</v>
      </c>
      <c r="M79" s="75">
        <f>M80</f>
        <v>390.22</v>
      </c>
      <c r="N79" s="71">
        <f>N80</f>
        <v>770.34</v>
      </c>
      <c r="O79" s="58">
        <f>O80</f>
        <v>375.06</v>
      </c>
      <c r="P79" s="71">
        <f t="shared" si="0"/>
        <v>48.68759249162707</v>
      </c>
    </row>
    <row r="80" spans="1:16" ht="18.75" customHeight="1">
      <c r="A80" s="17"/>
      <c r="B80" s="26" t="s">
        <v>5</v>
      </c>
      <c r="C80" s="4" t="s">
        <v>1</v>
      </c>
      <c r="D80" s="4" t="s">
        <v>85</v>
      </c>
      <c r="E80" s="4" t="s">
        <v>23</v>
      </c>
      <c r="F80" s="19"/>
      <c r="G80" s="19"/>
      <c r="H80" s="70">
        <f>H83</f>
        <v>210</v>
      </c>
      <c r="I80" s="20">
        <f>I85+I86</f>
        <v>1464.51942</v>
      </c>
      <c r="K80" s="58">
        <v>3.37</v>
      </c>
      <c r="L80" s="60">
        <f>H80+K80</f>
        <v>213.37</v>
      </c>
      <c r="M80" s="2">
        <f>M84</f>
        <v>390.22</v>
      </c>
      <c r="N80" s="60">
        <f>N84+N85</f>
        <v>770.34</v>
      </c>
      <c r="O80" s="52">
        <f>O82</f>
        <v>375.06</v>
      </c>
      <c r="P80" s="60">
        <f aca="true" t="shared" si="5" ref="P80:P118">O80/N80*100</f>
        <v>48.68759249162707</v>
      </c>
    </row>
    <row r="81" spans="1:16" ht="12.75" customHeight="1" hidden="1">
      <c r="A81" s="3"/>
      <c r="B81" s="24" t="s">
        <v>86</v>
      </c>
      <c r="C81" s="4" t="s">
        <v>1</v>
      </c>
      <c r="D81" s="4" t="s">
        <v>85</v>
      </c>
      <c r="E81" s="4" t="s">
        <v>23</v>
      </c>
      <c r="F81" s="4" t="s">
        <v>36</v>
      </c>
      <c r="G81" s="4"/>
      <c r="H81" s="70"/>
      <c r="I81" s="20"/>
      <c r="K81" s="52"/>
      <c r="L81" s="60"/>
      <c r="M81" s="2"/>
      <c r="N81" s="52"/>
      <c r="O81" s="52"/>
      <c r="P81" s="60" t="e">
        <f t="shared" si="5"/>
        <v>#DIV/0!</v>
      </c>
    </row>
    <row r="82" spans="1:16" ht="36.75" customHeight="1">
      <c r="A82" s="3"/>
      <c r="B82" s="24" t="s">
        <v>34</v>
      </c>
      <c r="C82" s="4" t="s">
        <v>1</v>
      </c>
      <c r="D82" s="4" t="s">
        <v>85</v>
      </c>
      <c r="E82" s="4" t="s">
        <v>23</v>
      </c>
      <c r="F82" s="49" t="s">
        <v>47</v>
      </c>
      <c r="G82" s="4"/>
      <c r="H82" s="70"/>
      <c r="I82" s="20"/>
      <c r="K82" s="52"/>
      <c r="L82" s="60">
        <f>L83</f>
        <v>213.37</v>
      </c>
      <c r="M82" s="2">
        <f>M84</f>
        <v>390.22</v>
      </c>
      <c r="N82" s="60">
        <f>N84+N85</f>
        <v>770.34</v>
      </c>
      <c r="O82" s="52">
        <f>O83+O85</f>
        <v>375.06</v>
      </c>
      <c r="P82" s="60">
        <f t="shared" si="5"/>
        <v>48.68759249162707</v>
      </c>
    </row>
    <row r="83" spans="1:16" ht="63.75" customHeight="1">
      <c r="A83" s="3"/>
      <c r="B83" s="29" t="s">
        <v>89</v>
      </c>
      <c r="C83" s="4" t="s">
        <v>1</v>
      </c>
      <c r="D83" s="4" t="s">
        <v>85</v>
      </c>
      <c r="E83" s="4" t="s">
        <v>23</v>
      </c>
      <c r="F83" s="49" t="s">
        <v>90</v>
      </c>
      <c r="G83" s="4"/>
      <c r="H83" s="56">
        <f>H84+H85</f>
        <v>210</v>
      </c>
      <c r="I83" s="20">
        <f>I85+I86</f>
        <v>1464.51942</v>
      </c>
      <c r="K83" s="52">
        <f>K84</f>
        <v>3.37</v>
      </c>
      <c r="L83" s="60">
        <f>H83+K83</f>
        <v>213.37</v>
      </c>
      <c r="M83" s="2">
        <f>M84</f>
        <v>390.22</v>
      </c>
      <c r="N83" s="60">
        <f>N84</f>
        <v>760.34</v>
      </c>
      <c r="O83" s="52">
        <f>O84</f>
        <v>365.06</v>
      </c>
      <c r="P83" s="60">
        <f t="shared" si="5"/>
        <v>48.012731146592316</v>
      </c>
    </row>
    <row r="84" spans="1:16" ht="30" customHeight="1">
      <c r="A84" s="3"/>
      <c r="B84" s="26" t="s">
        <v>40</v>
      </c>
      <c r="C84" s="4" t="s">
        <v>1</v>
      </c>
      <c r="D84" s="4" t="s">
        <v>85</v>
      </c>
      <c r="E84" s="4" t="s">
        <v>23</v>
      </c>
      <c r="F84" s="49" t="s">
        <v>90</v>
      </c>
      <c r="G84" s="4" t="s">
        <v>41</v>
      </c>
      <c r="H84" s="56">
        <v>200</v>
      </c>
      <c r="I84" s="20">
        <v>597.53</v>
      </c>
      <c r="K84" s="52">
        <v>3.37</v>
      </c>
      <c r="L84" s="60">
        <f>H84+K84</f>
        <v>203.37</v>
      </c>
      <c r="M84" s="2">
        <v>390.22</v>
      </c>
      <c r="N84" s="60">
        <v>760.34</v>
      </c>
      <c r="O84" s="52">
        <v>365.06</v>
      </c>
      <c r="P84" s="60">
        <f t="shared" si="5"/>
        <v>48.012731146592316</v>
      </c>
    </row>
    <row r="85" spans="1:16" ht="18.75" customHeight="1">
      <c r="A85" s="3"/>
      <c r="B85" s="34" t="s">
        <v>87</v>
      </c>
      <c r="C85" s="4" t="s">
        <v>1</v>
      </c>
      <c r="D85" s="4" t="s">
        <v>85</v>
      </c>
      <c r="E85" s="4" t="s">
        <v>23</v>
      </c>
      <c r="F85" s="49" t="s">
        <v>90</v>
      </c>
      <c r="G85" s="4" t="s">
        <v>88</v>
      </c>
      <c r="H85" s="56">
        <v>10</v>
      </c>
      <c r="I85" s="20">
        <v>10</v>
      </c>
      <c r="K85" s="52"/>
      <c r="L85" s="60">
        <f>H85</f>
        <v>10</v>
      </c>
      <c r="M85" s="2"/>
      <c r="N85" s="60">
        <f>L85</f>
        <v>10</v>
      </c>
      <c r="O85" s="52">
        <v>10</v>
      </c>
      <c r="P85" s="60">
        <f t="shared" si="5"/>
        <v>100</v>
      </c>
    </row>
    <row r="86" spans="1:16" ht="15.75">
      <c r="A86" s="19" t="s">
        <v>131</v>
      </c>
      <c r="B86" s="18" t="s">
        <v>132</v>
      </c>
      <c r="C86" s="19" t="s">
        <v>1</v>
      </c>
      <c r="D86" s="32" t="s">
        <v>53</v>
      </c>
      <c r="E86" s="32"/>
      <c r="F86" s="33"/>
      <c r="G86" s="32"/>
      <c r="H86" s="70">
        <f>H91+H104</f>
        <v>1153.527</v>
      </c>
      <c r="I86" s="25">
        <f>I91+I104</f>
        <v>1454.51942</v>
      </c>
      <c r="K86" s="71">
        <f>K91+K104</f>
        <v>142.70000000000005</v>
      </c>
      <c r="L86" s="71">
        <f>L90</f>
        <v>30.004599999999982</v>
      </c>
      <c r="M86" s="2"/>
      <c r="N86" s="71">
        <f>L86</f>
        <v>30.004599999999982</v>
      </c>
      <c r="O86" s="71">
        <f>O90</f>
        <v>30</v>
      </c>
      <c r="P86" s="83">
        <f t="shared" si="5"/>
        <v>99.98466901741739</v>
      </c>
    </row>
    <row r="87" spans="1:16" ht="15.75" hidden="1">
      <c r="A87" s="3"/>
      <c r="B87" s="18"/>
      <c r="C87" s="19"/>
      <c r="D87" s="32"/>
      <c r="E87" s="32"/>
      <c r="F87" s="23"/>
      <c r="G87" s="32"/>
      <c r="H87" s="70"/>
      <c r="I87" s="25"/>
      <c r="K87" s="52"/>
      <c r="L87" s="52"/>
      <c r="M87" s="2"/>
      <c r="N87" s="52"/>
      <c r="O87" s="60"/>
      <c r="P87" s="60" t="e">
        <f t="shared" si="5"/>
        <v>#DIV/0!</v>
      </c>
    </row>
    <row r="88" spans="1:16" ht="15.75" hidden="1">
      <c r="A88" s="50"/>
      <c r="B88" s="18"/>
      <c r="C88" s="19"/>
      <c r="D88" s="32"/>
      <c r="E88" s="32"/>
      <c r="F88" s="23"/>
      <c r="G88" s="1"/>
      <c r="H88" s="56"/>
      <c r="I88" s="20"/>
      <c r="K88" s="52"/>
      <c r="L88" s="52"/>
      <c r="M88" s="2"/>
      <c r="N88" s="52"/>
      <c r="O88" s="60"/>
      <c r="P88" s="60" t="e">
        <f t="shared" si="5"/>
        <v>#DIV/0!</v>
      </c>
    </row>
    <row r="89" spans="1:16" ht="12.75" customHeight="1" hidden="1">
      <c r="A89" s="50"/>
      <c r="B89" s="24" t="s">
        <v>86</v>
      </c>
      <c r="C89" s="4" t="s">
        <v>1</v>
      </c>
      <c r="D89" s="1" t="s">
        <v>53</v>
      </c>
      <c r="E89" s="1" t="s">
        <v>70</v>
      </c>
      <c r="F89" s="23" t="s">
        <v>36</v>
      </c>
      <c r="G89" s="1"/>
      <c r="H89" s="56"/>
      <c r="I89" s="20" t="e">
        <f>#REF!</f>
        <v>#REF!</v>
      </c>
      <c r="K89" s="52"/>
      <c r="L89" s="52"/>
      <c r="M89" s="2"/>
      <c r="N89" s="52"/>
      <c r="O89" s="60"/>
      <c r="P89" s="60" t="e">
        <f t="shared" si="5"/>
        <v>#DIV/0!</v>
      </c>
    </row>
    <row r="90" spans="1:16" ht="33" customHeight="1">
      <c r="A90" s="50"/>
      <c r="B90" s="47" t="s">
        <v>34</v>
      </c>
      <c r="C90" s="4" t="s">
        <v>1</v>
      </c>
      <c r="D90" s="1" t="s">
        <v>53</v>
      </c>
      <c r="E90" s="1" t="s">
        <v>71</v>
      </c>
      <c r="F90" s="23" t="s">
        <v>47</v>
      </c>
      <c r="G90" s="1"/>
      <c r="H90" s="56"/>
      <c r="I90" s="20"/>
      <c r="K90" s="52"/>
      <c r="L90" s="60">
        <f>L91</f>
        <v>30.004599999999982</v>
      </c>
      <c r="M90" s="2"/>
      <c r="N90" s="60">
        <f>N86</f>
        <v>30.004599999999982</v>
      </c>
      <c r="O90" s="60">
        <f>O91</f>
        <v>30</v>
      </c>
      <c r="P90" s="82">
        <f t="shared" si="5"/>
        <v>99.98466901741739</v>
      </c>
    </row>
    <row r="91" spans="1:16" ht="47.25">
      <c r="A91" s="50"/>
      <c r="B91" s="47" t="s">
        <v>81</v>
      </c>
      <c r="C91" s="19" t="s">
        <v>1</v>
      </c>
      <c r="D91" s="32" t="s">
        <v>53</v>
      </c>
      <c r="E91" s="32" t="s">
        <v>23</v>
      </c>
      <c r="F91" s="23" t="s">
        <v>90</v>
      </c>
      <c r="G91" s="1"/>
      <c r="H91" s="56">
        <f>H92</f>
        <v>650.6946</v>
      </c>
      <c r="I91" s="27">
        <f>I92</f>
        <v>1454.51942</v>
      </c>
      <c r="K91" s="60">
        <f>K92</f>
        <v>-620.69</v>
      </c>
      <c r="L91" s="60">
        <f>H91+K91</f>
        <v>30.004599999999982</v>
      </c>
      <c r="M91" s="2"/>
      <c r="N91" s="60">
        <f>L91</f>
        <v>30.004599999999982</v>
      </c>
      <c r="O91" s="60">
        <f>O92</f>
        <v>30</v>
      </c>
      <c r="P91" s="82">
        <f t="shared" si="5"/>
        <v>99.98466901741739</v>
      </c>
    </row>
    <row r="92" spans="1:16" ht="61.5" customHeight="1">
      <c r="A92" s="50"/>
      <c r="B92" s="47" t="s">
        <v>91</v>
      </c>
      <c r="C92" s="19" t="s">
        <v>1</v>
      </c>
      <c r="D92" s="32" t="s">
        <v>53</v>
      </c>
      <c r="E92" s="32" t="s">
        <v>23</v>
      </c>
      <c r="F92" s="23" t="s">
        <v>90</v>
      </c>
      <c r="G92" s="1" t="s">
        <v>0</v>
      </c>
      <c r="H92" s="56">
        <f>H93+H94+H95</f>
        <v>650.6946</v>
      </c>
      <c r="I92" s="27">
        <f>I93+I94+I95</f>
        <v>1454.51942</v>
      </c>
      <c r="K92" s="60">
        <f>K93+K94+K95</f>
        <v>-620.69</v>
      </c>
      <c r="L92" s="60">
        <f>H92+K92</f>
        <v>30.004599999999982</v>
      </c>
      <c r="M92" s="2"/>
      <c r="N92" s="60">
        <f>L92</f>
        <v>30.004599999999982</v>
      </c>
      <c r="O92" s="60">
        <v>30</v>
      </c>
      <c r="P92" s="82">
        <f t="shared" si="5"/>
        <v>99.98466901741739</v>
      </c>
    </row>
    <row r="93" spans="1:16" ht="62.25" customHeight="1">
      <c r="A93" s="50"/>
      <c r="B93" s="29" t="s">
        <v>27</v>
      </c>
      <c r="C93" s="4" t="s">
        <v>1</v>
      </c>
      <c r="D93" s="1" t="s">
        <v>53</v>
      </c>
      <c r="E93" s="1" t="s">
        <v>23</v>
      </c>
      <c r="F93" s="23" t="s">
        <v>90</v>
      </c>
      <c r="G93" s="1" t="s">
        <v>28</v>
      </c>
      <c r="H93" s="56">
        <v>357.3</v>
      </c>
      <c r="I93" s="27">
        <v>658.21</v>
      </c>
      <c r="K93" s="60">
        <v>-357.3</v>
      </c>
      <c r="L93" s="60">
        <v>0</v>
      </c>
      <c r="M93" s="2"/>
      <c r="N93" s="60">
        <f>L93</f>
        <v>0</v>
      </c>
      <c r="O93" s="60"/>
      <c r="P93" s="60"/>
    </row>
    <row r="94" spans="1:16" ht="30" customHeight="1">
      <c r="A94" s="50"/>
      <c r="B94" s="29" t="s">
        <v>101</v>
      </c>
      <c r="C94" s="4" t="s">
        <v>1</v>
      </c>
      <c r="D94" s="1" t="s">
        <v>53</v>
      </c>
      <c r="E94" s="1" t="s">
        <v>23</v>
      </c>
      <c r="F94" s="23" t="s">
        <v>90</v>
      </c>
      <c r="G94" s="1" t="s">
        <v>33</v>
      </c>
      <c r="H94" s="56">
        <f>H93*30.2%</f>
        <v>107.9046</v>
      </c>
      <c r="I94" s="27">
        <f>I93*30.2%</f>
        <v>198.77942000000002</v>
      </c>
      <c r="K94" s="60">
        <v>-107.9</v>
      </c>
      <c r="L94" s="60">
        <v>0</v>
      </c>
      <c r="M94" s="2"/>
      <c r="N94" s="60">
        <f>L94</f>
        <v>0</v>
      </c>
      <c r="O94" s="60"/>
      <c r="P94" s="60"/>
    </row>
    <row r="95" spans="1:16" ht="43.5" customHeight="1">
      <c r="A95" s="3"/>
      <c r="B95" s="26" t="s">
        <v>40</v>
      </c>
      <c r="C95" s="4" t="s">
        <v>1</v>
      </c>
      <c r="D95" s="1" t="s">
        <v>53</v>
      </c>
      <c r="E95" s="1" t="s">
        <v>23</v>
      </c>
      <c r="F95" s="23" t="s">
        <v>90</v>
      </c>
      <c r="G95" s="4" t="s">
        <v>41</v>
      </c>
      <c r="H95" s="56">
        <v>185.49</v>
      </c>
      <c r="I95" s="27">
        <v>597.53</v>
      </c>
      <c r="K95" s="60">
        <v>-155.49</v>
      </c>
      <c r="L95" s="60">
        <f>H95+K95</f>
        <v>30</v>
      </c>
      <c r="M95" s="2"/>
      <c r="N95" s="60">
        <f>L95</f>
        <v>30</v>
      </c>
      <c r="O95" s="60">
        <v>30</v>
      </c>
      <c r="P95" s="60">
        <f t="shared" si="5"/>
        <v>100</v>
      </c>
    </row>
    <row r="96" spans="1:16" ht="15.75" hidden="1">
      <c r="A96" s="3"/>
      <c r="B96" s="26"/>
      <c r="C96" s="4"/>
      <c r="D96" s="1"/>
      <c r="E96" s="1"/>
      <c r="F96" s="23"/>
      <c r="G96" s="1"/>
      <c r="H96" s="56"/>
      <c r="I96" s="20"/>
      <c r="K96" s="52"/>
      <c r="L96" s="52"/>
      <c r="M96" s="2"/>
      <c r="N96" s="52"/>
      <c r="O96" s="52"/>
      <c r="P96" s="60" t="e">
        <f t="shared" si="5"/>
        <v>#DIV/0!</v>
      </c>
    </row>
    <row r="97" spans="1:16" ht="12.75" customHeight="1" hidden="1">
      <c r="A97" s="3"/>
      <c r="B97" s="18"/>
      <c r="C97" s="19"/>
      <c r="D97" s="32"/>
      <c r="E97" s="32"/>
      <c r="F97" s="33"/>
      <c r="G97" s="32"/>
      <c r="H97" s="70"/>
      <c r="I97" s="25"/>
      <c r="K97" s="52"/>
      <c r="L97" s="52"/>
      <c r="M97" s="2"/>
      <c r="N97" s="52"/>
      <c r="O97" s="52"/>
      <c r="P97" s="60" t="e">
        <f t="shared" si="5"/>
        <v>#DIV/0!</v>
      </c>
    </row>
    <row r="98" spans="1:16" ht="12.75" customHeight="1" hidden="1">
      <c r="A98" s="3"/>
      <c r="B98" s="18"/>
      <c r="C98" s="19"/>
      <c r="D98" s="32"/>
      <c r="E98" s="32"/>
      <c r="F98" s="33"/>
      <c r="G98" s="32"/>
      <c r="H98" s="70"/>
      <c r="I98" s="25"/>
      <c r="K98" s="52"/>
      <c r="L98" s="52"/>
      <c r="M98" s="2"/>
      <c r="N98" s="52"/>
      <c r="O98" s="52"/>
      <c r="P98" s="60" t="e">
        <f t="shared" si="5"/>
        <v>#DIV/0!</v>
      </c>
    </row>
    <row r="99" spans="1:16" ht="12.75" customHeight="1" hidden="1">
      <c r="A99" s="3"/>
      <c r="B99" s="18"/>
      <c r="C99" s="19"/>
      <c r="D99" s="32"/>
      <c r="E99" s="32"/>
      <c r="F99" s="33"/>
      <c r="G99" s="32"/>
      <c r="H99" s="70"/>
      <c r="I99" s="25"/>
      <c r="K99" s="52"/>
      <c r="L99" s="52"/>
      <c r="M99" s="2"/>
      <c r="N99" s="52"/>
      <c r="O99" s="52"/>
      <c r="P99" s="60" t="e">
        <f t="shared" si="5"/>
        <v>#DIV/0!</v>
      </c>
    </row>
    <row r="100" spans="1:16" ht="12.75" customHeight="1" hidden="1">
      <c r="A100" s="3"/>
      <c r="B100" s="18"/>
      <c r="C100" s="19"/>
      <c r="D100" s="32"/>
      <c r="E100" s="32"/>
      <c r="F100" s="33"/>
      <c r="G100" s="32"/>
      <c r="H100" s="70"/>
      <c r="I100" s="25"/>
      <c r="K100" s="52"/>
      <c r="L100" s="52"/>
      <c r="M100" s="2"/>
      <c r="N100" s="52"/>
      <c r="O100" s="52"/>
      <c r="P100" s="60" t="e">
        <f t="shared" si="5"/>
        <v>#DIV/0!</v>
      </c>
    </row>
    <row r="101" spans="1:16" ht="20.25" customHeight="1">
      <c r="A101" s="19" t="s">
        <v>133</v>
      </c>
      <c r="B101" s="79" t="s">
        <v>134</v>
      </c>
      <c r="C101" s="4" t="s">
        <v>1</v>
      </c>
      <c r="D101" s="1" t="s">
        <v>53</v>
      </c>
      <c r="E101" s="1"/>
      <c r="F101" s="33"/>
      <c r="G101" s="32"/>
      <c r="H101" s="70"/>
      <c r="I101" s="25"/>
      <c r="K101" s="52"/>
      <c r="L101" s="32" t="s">
        <v>136</v>
      </c>
      <c r="M101" s="75"/>
      <c r="N101" s="71">
        <f>N104</f>
        <v>1197.8000000000002</v>
      </c>
      <c r="O101" s="58">
        <f>O102</f>
        <v>1295.04</v>
      </c>
      <c r="P101" s="71">
        <f t="shared" si="5"/>
        <v>108.11821673067288</v>
      </c>
    </row>
    <row r="102" spans="1:16" ht="34.5" customHeight="1">
      <c r="A102" s="19"/>
      <c r="B102" s="80" t="s">
        <v>135</v>
      </c>
      <c r="C102" s="4" t="s">
        <v>1</v>
      </c>
      <c r="D102" s="1" t="s">
        <v>53</v>
      </c>
      <c r="E102" s="1" t="s">
        <v>70</v>
      </c>
      <c r="F102" s="33"/>
      <c r="G102" s="32"/>
      <c r="H102" s="70"/>
      <c r="I102" s="25"/>
      <c r="K102" s="52"/>
      <c r="L102" s="60">
        <f>L104</f>
        <v>1266.2224</v>
      </c>
      <c r="M102" s="2"/>
      <c r="N102" s="60">
        <f>N104</f>
        <v>1197.8000000000002</v>
      </c>
      <c r="O102" s="52">
        <f>O103</f>
        <v>1295.04</v>
      </c>
      <c r="P102" s="60">
        <f t="shared" si="5"/>
        <v>108.11821673067288</v>
      </c>
    </row>
    <row r="103" spans="1:16" ht="34.5" customHeight="1">
      <c r="A103" s="19"/>
      <c r="B103" s="80" t="s">
        <v>34</v>
      </c>
      <c r="C103" s="4" t="s">
        <v>1</v>
      </c>
      <c r="D103" s="1" t="s">
        <v>53</v>
      </c>
      <c r="E103" s="1" t="s">
        <v>70</v>
      </c>
      <c r="F103" s="23" t="s">
        <v>47</v>
      </c>
      <c r="G103" s="32"/>
      <c r="H103" s="70"/>
      <c r="I103" s="25"/>
      <c r="K103" s="52"/>
      <c r="L103" s="60">
        <f>L104</f>
        <v>1266.2224</v>
      </c>
      <c r="M103" s="2"/>
      <c r="N103" s="60">
        <f>N104</f>
        <v>1197.8000000000002</v>
      </c>
      <c r="O103" s="52">
        <f>O104</f>
        <v>1295.04</v>
      </c>
      <c r="P103" s="60">
        <f t="shared" si="5"/>
        <v>108.11821673067288</v>
      </c>
    </row>
    <row r="104" spans="1:16" ht="56.25" customHeight="1">
      <c r="A104" s="73"/>
      <c r="B104" s="47" t="s">
        <v>81</v>
      </c>
      <c r="C104" s="4" t="s">
        <v>1</v>
      </c>
      <c r="D104" s="1" t="s">
        <v>53</v>
      </c>
      <c r="E104" s="1" t="s">
        <v>70</v>
      </c>
      <c r="F104" s="23"/>
      <c r="G104" s="32"/>
      <c r="H104" s="70">
        <f>H105</f>
        <v>502.8324</v>
      </c>
      <c r="I104" s="21">
        <f>I105</f>
        <v>0</v>
      </c>
      <c r="J104" s="36"/>
      <c r="K104" s="71">
        <f>K108+K111</f>
        <v>763.3900000000001</v>
      </c>
      <c r="L104" s="60">
        <f>H104+K104</f>
        <v>1266.2224</v>
      </c>
      <c r="M104" s="2"/>
      <c r="N104" s="60">
        <f>N105+N108+N111</f>
        <v>1197.8000000000002</v>
      </c>
      <c r="O104" s="60">
        <f>O105+O108+O111</f>
        <v>1295.04</v>
      </c>
      <c r="P104" s="60">
        <f t="shared" si="5"/>
        <v>108.11821673067288</v>
      </c>
    </row>
    <row r="105" spans="1:16" ht="78" customHeight="1">
      <c r="A105" s="50"/>
      <c r="B105" s="47" t="s">
        <v>89</v>
      </c>
      <c r="C105" s="4" t="s">
        <v>1</v>
      </c>
      <c r="D105" s="1" t="s">
        <v>53</v>
      </c>
      <c r="E105" s="1" t="s">
        <v>70</v>
      </c>
      <c r="F105" s="23" t="s">
        <v>92</v>
      </c>
      <c r="G105" s="1"/>
      <c r="H105" s="56">
        <f>H106+H107</f>
        <v>502.8324</v>
      </c>
      <c r="I105" s="27">
        <f>I106+I107</f>
        <v>0</v>
      </c>
      <c r="K105" s="60"/>
      <c r="L105" s="60">
        <f>H105</f>
        <v>502.8324</v>
      </c>
      <c r="M105" s="2"/>
      <c r="N105" s="60">
        <f>N106+N107</f>
        <v>430.97</v>
      </c>
      <c r="O105" s="60">
        <f>O106+O107</f>
        <v>476.98</v>
      </c>
      <c r="P105" s="60">
        <f t="shared" si="5"/>
        <v>110.67591711720073</v>
      </c>
    </row>
    <row r="106" spans="1:16" ht="48" customHeight="1">
      <c r="A106" s="50"/>
      <c r="B106" s="29" t="s">
        <v>27</v>
      </c>
      <c r="C106" s="4" t="s">
        <v>1</v>
      </c>
      <c r="D106" s="1" t="s">
        <v>53</v>
      </c>
      <c r="E106" s="1" t="s">
        <v>70</v>
      </c>
      <c r="F106" s="23" t="s">
        <v>103</v>
      </c>
      <c r="G106" s="1" t="s">
        <v>28</v>
      </c>
      <c r="H106" s="56">
        <v>386.2</v>
      </c>
      <c r="I106" s="27"/>
      <c r="K106" s="60"/>
      <c r="L106" s="60">
        <f>H106</f>
        <v>386.2</v>
      </c>
      <c r="M106" s="2"/>
      <c r="N106" s="60">
        <v>328.48</v>
      </c>
      <c r="O106" s="52">
        <v>361.87</v>
      </c>
      <c r="P106" s="60">
        <f t="shared" si="5"/>
        <v>110.16500243546031</v>
      </c>
    </row>
    <row r="107" spans="1:16" ht="44.25" customHeight="1">
      <c r="A107" s="50"/>
      <c r="B107" s="29" t="s">
        <v>102</v>
      </c>
      <c r="C107" s="4" t="s">
        <v>1</v>
      </c>
      <c r="D107" s="1" t="s">
        <v>53</v>
      </c>
      <c r="E107" s="1" t="s">
        <v>70</v>
      </c>
      <c r="F107" s="23" t="s">
        <v>92</v>
      </c>
      <c r="G107" s="1" t="s">
        <v>33</v>
      </c>
      <c r="H107" s="56">
        <f>H106*30.2%</f>
        <v>116.63239999999999</v>
      </c>
      <c r="I107" s="27">
        <f>I106*30.2%</f>
        <v>0</v>
      </c>
      <c r="K107" s="60"/>
      <c r="L107" s="60">
        <f>H107</f>
        <v>116.63239999999999</v>
      </c>
      <c r="M107" s="2"/>
      <c r="N107" s="60">
        <v>102.49</v>
      </c>
      <c r="O107" s="60">
        <v>115.11</v>
      </c>
      <c r="P107" s="60">
        <f t="shared" si="5"/>
        <v>112.31339642891992</v>
      </c>
    </row>
    <row r="108" spans="1:16" ht="53.25" customHeight="1">
      <c r="A108" s="50"/>
      <c r="B108" s="29" t="s">
        <v>84</v>
      </c>
      <c r="C108" s="4" t="s">
        <v>1</v>
      </c>
      <c r="D108" s="1" t="s">
        <v>53</v>
      </c>
      <c r="E108" s="1" t="s">
        <v>70</v>
      </c>
      <c r="F108" s="23" t="s">
        <v>107</v>
      </c>
      <c r="G108" s="1"/>
      <c r="H108" s="56">
        <v>0</v>
      </c>
      <c r="I108" s="27"/>
      <c r="K108" s="60">
        <f>K109+K110</f>
        <v>117.7</v>
      </c>
      <c r="L108" s="60">
        <f aca="true" t="shared" si="6" ref="L108:L114">K108</f>
        <v>117.7</v>
      </c>
      <c r="M108" s="2"/>
      <c r="N108" s="60">
        <f>N109+N110</f>
        <v>123.75</v>
      </c>
      <c r="O108" s="52">
        <f>O109+O110</f>
        <v>130.92000000000002</v>
      </c>
      <c r="P108" s="60">
        <f t="shared" si="5"/>
        <v>105.7939393939394</v>
      </c>
    </row>
    <row r="109" spans="1:16" ht="44.25" customHeight="1">
      <c r="A109" s="50"/>
      <c r="B109" s="29" t="s">
        <v>27</v>
      </c>
      <c r="C109" s="4" t="s">
        <v>1</v>
      </c>
      <c r="D109" s="1" t="s">
        <v>53</v>
      </c>
      <c r="E109" s="1" t="s">
        <v>70</v>
      </c>
      <c r="F109" s="23" t="s">
        <v>107</v>
      </c>
      <c r="G109" s="1" t="s">
        <v>28</v>
      </c>
      <c r="H109" s="56">
        <v>0</v>
      </c>
      <c r="I109" s="27"/>
      <c r="K109" s="60">
        <v>90.4</v>
      </c>
      <c r="L109" s="60">
        <f t="shared" si="6"/>
        <v>90.4</v>
      </c>
      <c r="M109" s="2"/>
      <c r="N109" s="60">
        <v>96.68</v>
      </c>
      <c r="O109" s="52">
        <v>101.67</v>
      </c>
      <c r="P109" s="60">
        <f t="shared" si="5"/>
        <v>105.16135705419943</v>
      </c>
    </row>
    <row r="110" spans="1:16" ht="44.25" customHeight="1">
      <c r="A110" s="50"/>
      <c r="B110" s="29" t="s">
        <v>102</v>
      </c>
      <c r="C110" s="4" t="s">
        <v>1</v>
      </c>
      <c r="D110" s="1" t="s">
        <v>53</v>
      </c>
      <c r="E110" s="1" t="s">
        <v>70</v>
      </c>
      <c r="F110" s="23" t="s">
        <v>107</v>
      </c>
      <c r="G110" s="1" t="s">
        <v>33</v>
      </c>
      <c r="H110" s="56">
        <v>0</v>
      </c>
      <c r="I110" s="27"/>
      <c r="K110" s="60">
        <v>27.3</v>
      </c>
      <c r="L110" s="60">
        <f t="shared" si="6"/>
        <v>27.3</v>
      </c>
      <c r="M110" s="2"/>
      <c r="N110" s="60">
        <v>27.07</v>
      </c>
      <c r="O110" s="52">
        <v>29.25</v>
      </c>
      <c r="P110" s="60">
        <f t="shared" si="5"/>
        <v>108.05319541928333</v>
      </c>
    </row>
    <row r="111" spans="1:16" ht="51.75" customHeight="1">
      <c r="A111" s="50"/>
      <c r="B111" s="29" t="s">
        <v>91</v>
      </c>
      <c r="C111" s="4" t="s">
        <v>1</v>
      </c>
      <c r="D111" s="1" t="s">
        <v>53</v>
      </c>
      <c r="E111" s="1" t="s">
        <v>70</v>
      </c>
      <c r="F111" s="23" t="s">
        <v>108</v>
      </c>
      <c r="G111" s="1"/>
      <c r="H111" s="56">
        <v>0</v>
      </c>
      <c r="I111" s="27"/>
      <c r="K111" s="60">
        <f>K112+K113+K114</f>
        <v>645.69</v>
      </c>
      <c r="L111" s="52">
        <f t="shared" si="6"/>
        <v>645.69</v>
      </c>
      <c r="M111" s="2"/>
      <c r="N111" s="60">
        <f>N112+N113+N114</f>
        <v>643.08</v>
      </c>
      <c r="O111" s="52">
        <f>O112+O113+O114</f>
        <v>687.14</v>
      </c>
      <c r="P111" s="60">
        <f t="shared" si="5"/>
        <v>106.8514026248678</v>
      </c>
    </row>
    <row r="112" spans="1:16" ht="44.25" customHeight="1">
      <c r="A112" s="50"/>
      <c r="B112" s="29" t="s">
        <v>27</v>
      </c>
      <c r="C112" s="4" t="s">
        <v>1</v>
      </c>
      <c r="D112" s="1" t="s">
        <v>53</v>
      </c>
      <c r="E112" s="1" t="s">
        <v>70</v>
      </c>
      <c r="F112" s="23" t="s">
        <v>108</v>
      </c>
      <c r="G112" s="1" t="s">
        <v>28</v>
      </c>
      <c r="H112" s="56">
        <v>0</v>
      </c>
      <c r="I112" s="27"/>
      <c r="K112" s="60">
        <v>357.3</v>
      </c>
      <c r="L112" s="60">
        <f t="shared" si="6"/>
        <v>357.3</v>
      </c>
      <c r="M112" s="2"/>
      <c r="N112" s="60">
        <v>307.38</v>
      </c>
      <c r="O112" s="52">
        <v>338.69</v>
      </c>
      <c r="P112" s="60">
        <f t="shared" si="5"/>
        <v>110.18608888021342</v>
      </c>
    </row>
    <row r="113" spans="1:16" ht="44.25" customHeight="1">
      <c r="A113" s="50"/>
      <c r="B113" s="29" t="s">
        <v>102</v>
      </c>
      <c r="C113" s="4" t="s">
        <v>1</v>
      </c>
      <c r="D113" s="1" t="s">
        <v>53</v>
      </c>
      <c r="E113" s="1" t="s">
        <v>70</v>
      </c>
      <c r="F113" s="23" t="s">
        <v>108</v>
      </c>
      <c r="G113" s="1" t="s">
        <v>33</v>
      </c>
      <c r="H113" s="56">
        <v>0</v>
      </c>
      <c r="I113" s="27"/>
      <c r="K113" s="60">
        <v>107.9</v>
      </c>
      <c r="L113" s="60">
        <f t="shared" si="6"/>
        <v>107.9</v>
      </c>
      <c r="M113" s="2"/>
      <c r="N113" s="60">
        <v>88.68</v>
      </c>
      <c r="O113" s="52">
        <v>99.39</v>
      </c>
      <c r="P113" s="60">
        <f t="shared" si="5"/>
        <v>112.07713125845737</v>
      </c>
    </row>
    <row r="114" spans="1:16" ht="51.75" customHeight="1">
      <c r="A114" s="50"/>
      <c r="B114" s="29" t="s">
        <v>40</v>
      </c>
      <c r="C114" s="4" t="s">
        <v>1</v>
      </c>
      <c r="D114" s="1" t="s">
        <v>53</v>
      </c>
      <c r="E114" s="1" t="s">
        <v>70</v>
      </c>
      <c r="F114" s="23" t="s">
        <v>108</v>
      </c>
      <c r="G114" s="1" t="s">
        <v>41</v>
      </c>
      <c r="H114" s="56">
        <v>0</v>
      </c>
      <c r="I114" s="27"/>
      <c r="K114" s="52">
        <v>180.49</v>
      </c>
      <c r="L114" s="52">
        <f t="shared" si="6"/>
        <v>180.49</v>
      </c>
      <c r="M114" s="2"/>
      <c r="N114" s="52">
        <v>247.02</v>
      </c>
      <c r="O114" s="52">
        <v>249.06</v>
      </c>
      <c r="P114" s="60">
        <f t="shared" si="5"/>
        <v>100.82584406120962</v>
      </c>
    </row>
    <row r="115" spans="1:16" ht="51.75" customHeight="1">
      <c r="A115" s="73"/>
      <c r="B115" s="31" t="s">
        <v>258</v>
      </c>
      <c r="C115" s="19" t="s">
        <v>1</v>
      </c>
      <c r="D115" s="32" t="s">
        <v>113</v>
      </c>
      <c r="E115" s="32" t="s">
        <v>23</v>
      </c>
      <c r="F115" s="33" t="s">
        <v>259</v>
      </c>
      <c r="G115" s="32"/>
      <c r="H115" s="70"/>
      <c r="I115" s="21"/>
      <c r="J115" s="36"/>
      <c r="K115" s="58"/>
      <c r="L115" s="58"/>
      <c r="M115" s="75"/>
      <c r="N115" s="83">
        <f>N116</f>
        <v>36</v>
      </c>
      <c r="O115" s="83">
        <f>O116</f>
        <v>36</v>
      </c>
      <c r="P115" s="83">
        <f t="shared" si="5"/>
        <v>100</v>
      </c>
    </row>
    <row r="116" spans="1:16" ht="51.75" customHeight="1">
      <c r="A116" s="50"/>
      <c r="B116" s="29" t="s">
        <v>260</v>
      </c>
      <c r="C116" s="4" t="s">
        <v>1</v>
      </c>
      <c r="D116" s="1" t="s">
        <v>113</v>
      </c>
      <c r="E116" s="1" t="s">
        <v>23</v>
      </c>
      <c r="F116" s="23" t="s">
        <v>259</v>
      </c>
      <c r="G116" s="1" t="s">
        <v>261</v>
      </c>
      <c r="H116" s="56"/>
      <c r="I116" s="27"/>
      <c r="K116" s="52"/>
      <c r="L116" s="52"/>
      <c r="M116" s="2"/>
      <c r="N116" s="82">
        <v>36</v>
      </c>
      <c r="O116" s="82">
        <v>36</v>
      </c>
      <c r="P116" s="82">
        <f t="shared" si="5"/>
        <v>100</v>
      </c>
    </row>
    <row r="117" spans="1:16" ht="18" customHeight="1">
      <c r="A117" s="3"/>
      <c r="B117" s="31" t="s">
        <v>93</v>
      </c>
      <c r="C117" s="19"/>
      <c r="D117" s="32"/>
      <c r="E117" s="32"/>
      <c r="F117" s="33"/>
      <c r="G117" s="32"/>
      <c r="H117" s="64"/>
      <c r="I117" s="21" t="e">
        <f>I118*2.5%-I118</f>
        <v>#REF!</v>
      </c>
      <c r="K117" s="52"/>
      <c r="L117" s="52"/>
      <c r="M117" s="2"/>
      <c r="N117" s="140"/>
      <c r="O117" s="52"/>
      <c r="P117" s="52"/>
    </row>
    <row r="118" spans="1:16" ht="15.75" customHeight="1">
      <c r="A118" s="3"/>
      <c r="B118" s="155" t="s">
        <v>94</v>
      </c>
      <c r="C118" s="155"/>
      <c r="D118" s="155"/>
      <c r="E118" s="155"/>
      <c r="F118" s="155"/>
      <c r="G118" s="155"/>
      <c r="H118" s="69">
        <f>H9+H32+H40+H52+H62+H72+H79+H86</f>
        <v>3683.6988</v>
      </c>
      <c r="I118" s="21" t="e">
        <f>I9+I32+I40+I52+I62+I72+I79+I86</f>
        <v>#REF!</v>
      </c>
      <c r="K118" s="71">
        <f>K9+K52+K62+K72+K79+K86</f>
        <v>492.3800000000001</v>
      </c>
      <c r="L118" s="71">
        <f>L9+L40+L32+L52+L62+L72+L79+L86+L101</f>
        <v>4176.0764</v>
      </c>
      <c r="M118" s="2"/>
      <c r="N118" s="54">
        <f>N8</f>
        <v>4673.845400000001</v>
      </c>
      <c r="O118" s="71">
        <v>4471.65</v>
      </c>
      <c r="P118" s="71">
        <f t="shared" si="5"/>
        <v>95.67389627393321</v>
      </c>
    </row>
    <row r="119" spans="11:14" ht="15.75">
      <c r="K119" s="53"/>
      <c r="L119" s="74"/>
      <c r="N119" s="53"/>
    </row>
    <row r="120" ht="15.75">
      <c r="K120" s="9"/>
    </row>
    <row r="122" ht="15.75">
      <c r="H122" s="51"/>
    </row>
  </sheetData>
  <sheetProtection/>
  <mergeCells count="5">
    <mergeCell ref="B118:G118"/>
    <mergeCell ref="G4:H4"/>
    <mergeCell ref="H5:L5"/>
    <mergeCell ref="M1:P1"/>
    <mergeCell ref="A2:P2"/>
  </mergeCells>
  <printOptions/>
  <pageMargins left="1.0236220472440944" right="0.5511811023622047" top="0.4724409448818898" bottom="0.5118110236220472" header="0.2362204724409449" footer="0.5118110236220472"/>
  <pageSetup fitToHeight="0" fitToWidth="1" horizontalDpi="600" verticalDpi="600" orientation="portrait" paperSize="9" scale="41" r:id="rId1"/>
  <colBreaks count="1" manualBreakCount="1">
    <brk id="8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34">
      <selection activeCell="G1" sqref="G1:J1"/>
    </sheetView>
  </sheetViews>
  <sheetFormatPr defaultColWidth="9.140625" defaultRowHeight="12.75"/>
  <cols>
    <col min="1" max="1" width="18.00390625" style="0" customWidth="1"/>
    <col min="2" max="2" width="24.57421875" style="0" customWidth="1"/>
    <col min="3" max="3" width="40.57421875" style="0" customWidth="1"/>
    <col min="4" max="5" width="0" style="0" hidden="1" customWidth="1"/>
    <col min="6" max="6" width="11.8515625" style="0" hidden="1" customWidth="1"/>
    <col min="7" max="7" width="12.8515625" style="0" hidden="1" customWidth="1"/>
    <col min="8" max="8" width="13.8515625" style="0" customWidth="1"/>
    <col min="9" max="9" width="11.7109375" style="0" customWidth="1"/>
    <col min="10" max="10" width="14.7109375" style="0" customWidth="1"/>
  </cols>
  <sheetData>
    <row r="1" spans="1:10" ht="96.75" customHeight="1">
      <c r="A1" s="8"/>
      <c r="B1" s="8"/>
      <c r="C1" s="137"/>
      <c r="D1" s="84" t="s">
        <v>142</v>
      </c>
      <c r="E1" s="84"/>
      <c r="F1" s="84"/>
      <c r="G1" s="160" t="s">
        <v>244</v>
      </c>
      <c r="H1" s="160"/>
      <c r="I1" s="160"/>
      <c r="J1" s="160"/>
    </row>
    <row r="2" spans="1:10" ht="15.75" customHeight="1">
      <c r="A2" s="161" t="s">
        <v>245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" ht="15.75">
      <c r="A3" s="8"/>
      <c r="B3" s="8"/>
      <c r="C3" s="84"/>
      <c r="D3" s="8"/>
      <c r="E3" s="8"/>
      <c r="F3" s="8"/>
      <c r="G3" s="8"/>
      <c r="H3" s="8"/>
    </row>
    <row r="4" spans="1:10" ht="63" customHeight="1">
      <c r="A4" s="56" t="s">
        <v>143</v>
      </c>
      <c r="B4" s="3" t="s">
        <v>144</v>
      </c>
      <c r="C4" s="3" t="s">
        <v>145</v>
      </c>
      <c r="D4" s="3" t="s">
        <v>146</v>
      </c>
      <c r="E4" s="52" t="s">
        <v>147</v>
      </c>
      <c r="F4" s="56" t="s">
        <v>148</v>
      </c>
      <c r="G4" s="7" t="s">
        <v>147</v>
      </c>
      <c r="H4" s="152" t="s">
        <v>13</v>
      </c>
      <c r="I4" s="121" t="s">
        <v>200</v>
      </c>
      <c r="J4" s="141" t="s">
        <v>201</v>
      </c>
    </row>
    <row r="5" spans="1:10" ht="18" customHeight="1">
      <c r="A5" s="52">
        <v>1</v>
      </c>
      <c r="B5" s="3">
        <v>2</v>
      </c>
      <c r="C5" s="3">
        <v>3</v>
      </c>
      <c r="D5" s="5">
        <v>4</v>
      </c>
      <c r="E5" s="52">
        <v>5</v>
      </c>
      <c r="F5" s="52">
        <v>6</v>
      </c>
      <c r="G5" s="5">
        <v>5</v>
      </c>
      <c r="H5" s="5">
        <v>6</v>
      </c>
      <c r="I5" s="129"/>
      <c r="J5" s="129"/>
    </row>
    <row r="6" spans="1:10" ht="29.25" customHeight="1">
      <c r="A6" s="96"/>
      <c r="B6" s="87"/>
      <c r="C6" s="85" t="s">
        <v>149</v>
      </c>
      <c r="D6" s="97">
        <f>D7+D21</f>
        <v>389</v>
      </c>
      <c r="E6" s="98"/>
      <c r="F6" s="99"/>
      <c r="G6" s="98"/>
      <c r="H6" s="153">
        <f>H7+H21</f>
        <v>389</v>
      </c>
      <c r="I6" s="144">
        <f>I7+I21</f>
        <v>475.66</v>
      </c>
      <c r="J6" s="145">
        <f>I6/H6*100</f>
        <v>122.2776349614396</v>
      </c>
    </row>
    <row r="7" spans="1:10" ht="16.5" customHeight="1">
      <c r="A7" s="96"/>
      <c r="B7" s="87"/>
      <c r="C7" s="85" t="s">
        <v>150</v>
      </c>
      <c r="D7" s="97">
        <f>D8+D12+D14+D19</f>
        <v>357</v>
      </c>
      <c r="E7" s="98"/>
      <c r="F7" s="99"/>
      <c r="G7" s="98"/>
      <c r="H7" s="153">
        <f>H8+H12+H14+H16+H19</f>
        <v>283.7</v>
      </c>
      <c r="I7" s="129">
        <f>I8+I12+I14+I16+I19</f>
        <v>365.41</v>
      </c>
      <c r="J7" s="145">
        <f>I7/H7*100</f>
        <v>128.80155093408533</v>
      </c>
    </row>
    <row r="8" spans="1:10" ht="18" customHeight="1">
      <c r="A8" s="100" t="s">
        <v>0</v>
      </c>
      <c r="B8" s="101" t="s">
        <v>151</v>
      </c>
      <c r="C8" s="86" t="s">
        <v>152</v>
      </c>
      <c r="D8" s="102">
        <v>52</v>
      </c>
      <c r="E8" s="98"/>
      <c r="F8" s="99"/>
      <c r="G8" s="98"/>
      <c r="H8" s="154">
        <f>D8</f>
        <v>52</v>
      </c>
      <c r="I8" s="146">
        <v>50.23</v>
      </c>
      <c r="J8" s="147">
        <f>I8/H8*100</f>
        <v>96.59615384615384</v>
      </c>
    </row>
    <row r="9" spans="1:10" ht="67.5" customHeight="1">
      <c r="A9" s="96" t="s">
        <v>153</v>
      </c>
      <c r="B9" s="91" t="s">
        <v>154</v>
      </c>
      <c r="C9" s="93" t="s">
        <v>199</v>
      </c>
      <c r="D9" s="97">
        <v>51</v>
      </c>
      <c r="E9" s="98"/>
      <c r="F9" s="98"/>
      <c r="G9" s="98"/>
      <c r="H9" s="153">
        <f>D9</f>
        <v>51</v>
      </c>
      <c r="I9" s="129">
        <v>48.92</v>
      </c>
      <c r="J9" s="145">
        <f aca="true" t="shared" si="0" ref="J9:J38">I9/H9*100</f>
        <v>95.92156862745098</v>
      </c>
    </row>
    <row r="10" spans="1:10" ht="78.75" customHeight="1">
      <c r="A10" s="96">
        <v>182</v>
      </c>
      <c r="B10" s="91" t="s">
        <v>155</v>
      </c>
      <c r="C10" s="94" t="s">
        <v>156</v>
      </c>
      <c r="D10" s="97">
        <v>1</v>
      </c>
      <c r="E10" s="98"/>
      <c r="F10" s="98"/>
      <c r="G10" s="98"/>
      <c r="H10" s="153">
        <f>D10</f>
        <v>1</v>
      </c>
      <c r="I10" s="129">
        <v>1.26</v>
      </c>
      <c r="J10" s="129">
        <f>I10/H10*100</f>
        <v>126</v>
      </c>
    </row>
    <row r="11" spans="1:10" ht="58.5" customHeight="1">
      <c r="A11" s="96">
        <v>182</v>
      </c>
      <c r="B11" s="91" t="s">
        <v>157</v>
      </c>
      <c r="C11" s="87" t="s">
        <v>158</v>
      </c>
      <c r="D11" s="104"/>
      <c r="E11" s="98"/>
      <c r="F11" s="98"/>
      <c r="G11" s="98"/>
      <c r="H11" s="153">
        <f>D11</f>
        <v>0</v>
      </c>
      <c r="I11" s="144">
        <v>0.041</v>
      </c>
      <c r="J11" s="129"/>
    </row>
    <row r="12" spans="1:10" ht="23.25" customHeight="1">
      <c r="A12" s="100" t="s">
        <v>0</v>
      </c>
      <c r="B12" s="101" t="s">
        <v>159</v>
      </c>
      <c r="C12" s="88" t="s">
        <v>160</v>
      </c>
      <c r="D12" s="105">
        <f>D13</f>
        <v>95</v>
      </c>
      <c r="E12" s="98"/>
      <c r="F12" s="98"/>
      <c r="G12" s="98"/>
      <c r="H12" s="154">
        <f>H13</f>
        <v>45</v>
      </c>
      <c r="I12" s="131">
        <f>I13</f>
        <v>44.07</v>
      </c>
      <c r="J12" s="147">
        <f t="shared" si="0"/>
        <v>97.93333333333334</v>
      </c>
    </row>
    <row r="13" spans="1:10" ht="19.5" customHeight="1">
      <c r="A13" s="96" t="s">
        <v>153</v>
      </c>
      <c r="B13" s="91" t="s">
        <v>161</v>
      </c>
      <c r="C13" s="87" t="s">
        <v>162</v>
      </c>
      <c r="D13" s="97">
        <v>95</v>
      </c>
      <c r="E13" s="98"/>
      <c r="F13" s="98"/>
      <c r="G13" s="98"/>
      <c r="H13" s="153">
        <v>45</v>
      </c>
      <c r="I13" s="129">
        <v>44.07</v>
      </c>
      <c r="J13" s="145">
        <f t="shared" si="0"/>
        <v>97.93333333333334</v>
      </c>
    </row>
    <row r="14" spans="1:10" ht="19.5" customHeight="1">
      <c r="A14" s="100" t="s">
        <v>0</v>
      </c>
      <c r="B14" s="101" t="s">
        <v>163</v>
      </c>
      <c r="C14" s="88" t="s">
        <v>164</v>
      </c>
      <c r="D14" s="105">
        <f>D15+D16</f>
        <v>200</v>
      </c>
      <c r="E14" s="98"/>
      <c r="F14" s="98"/>
      <c r="G14" s="98"/>
      <c r="H14" s="154">
        <f>H15</f>
        <v>80</v>
      </c>
      <c r="I14" s="131">
        <f>I15</f>
        <v>97.43</v>
      </c>
      <c r="J14" s="147">
        <f t="shared" si="0"/>
        <v>121.78750000000001</v>
      </c>
    </row>
    <row r="15" spans="1:10" ht="19.5" customHeight="1">
      <c r="A15" s="96" t="s">
        <v>0</v>
      </c>
      <c r="B15" s="106" t="s">
        <v>165</v>
      </c>
      <c r="C15" s="87" t="s">
        <v>166</v>
      </c>
      <c r="D15" s="97">
        <v>80</v>
      </c>
      <c r="E15" s="98"/>
      <c r="F15" s="98"/>
      <c r="G15" s="98"/>
      <c r="H15" s="153">
        <f>D15</f>
        <v>80</v>
      </c>
      <c r="I15" s="129">
        <v>97.43</v>
      </c>
      <c r="J15" s="145">
        <f t="shared" si="0"/>
        <v>121.78750000000001</v>
      </c>
    </row>
    <row r="16" spans="1:10" ht="19.5" customHeight="1">
      <c r="A16" s="100" t="s">
        <v>0</v>
      </c>
      <c r="B16" s="101" t="s">
        <v>167</v>
      </c>
      <c r="C16" s="88" t="s">
        <v>168</v>
      </c>
      <c r="D16" s="105">
        <f>D17+D18</f>
        <v>120</v>
      </c>
      <c r="E16" s="98"/>
      <c r="F16" s="98"/>
      <c r="G16" s="98"/>
      <c r="H16" s="154">
        <f>H17+H18</f>
        <v>100</v>
      </c>
      <c r="I16" s="131">
        <f>I17+I18</f>
        <v>166.98000000000002</v>
      </c>
      <c r="J16" s="147">
        <f t="shared" si="0"/>
        <v>166.98000000000002</v>
      </c>
    </row>
    <row r="17" spans="1:10" ht="58.5" customHeight="1">
      <c r="A17" s="96" t="s">
        <v>153</v>
      </c>
      <c r="B17" s="91" t="s">
        <v>169</v>
      </c>
      <c r="C17" s="87" t="s">
        <v>170</v>
      </c>
      <c r="D17" s="97">
        <v>70</v>
      </c>
      <c r="E17" s="98"/>
      <c r="F17" s="98"/>
      <c r="G17" s="98"/>
      <c r="H17" s="153">
        <v>50</v>
      </c>
      <c r="I17" s="129">
        <v>52.67</v>
      </c>
      <c r="J17" s="145">
        <f t="shared" si="0"/>
        <v>105.34000000000002</v>
      </c>
    </row>
    <row r="18" spans="1:10" ht="60" customHeight="1">
      <c r="A18" s="96" t="s">
        <v>153</v>
      </c>
      <c r="B18" s="91" t="s">
        <v>171</v>
      </c>
      <c r="C18" s="87" t="s">
        <v>172</v>
      </c>
      <c r="D18" s="97">
        <v>50</v>
      </c>
      <c r="E18" s="98"/>
      <c r="F18" s="98"/>
      <c r="G18" s="98"/>
      <c r="H18" s="153">
        <f>D18</f>
        <v>50</v>
      </c>
      <c r="I18" s="129">
        <v>114.31</v>
      </c>
      <c r="J18" s="129">
        <f t="shared" si="0"/>
        <v>228.62</v>
      </c>
    </row>
    <row r="19" spans="1:10" ht="24.75" customHeight="1">
      <c r="A19" s="100" t="s">
        <v>0</v>
      </c>
      <c r="B19" s="101" t="s">
        <v>173</v>
      </c>
      <c r="C19" s="88" t="s">
        <v>174</v>
      </c>
      <c r="D19" s="105">
        <f>D20</f>
        <v>10</v>
      </c>
      <c r="E19" s="98"/>
      <c r="F19" s="98"/>
      <c r="G19" s="98"/>
      <c r="H19" s="154">
        <f>H20</f>
        <v>6.7</v>
      </c>
      <c r="I19" s="146">
        <f>I20</f>
        <v>6.7</v>
      </c>
      <c r="J19" s="131">
        <f t="shared" si="0"/>
        <v>100</v>
      </c>
    </row>
    <row r="20" spans="1:10" ht="75" customHeight="1">
      <c r="A20" s="96" t="s">
        <v>153</v>
      </c>
      <c r="B20" s="91" t="s">
        <v>175</v>
      </c>
      <c r="C20" s="87" t="s">
        <v>176</v>
      </c>
      <c r="D20" s="97">
        <v>10</v>
      </c>
      <c r="E20" s="98"/>
      <c r="F20" s="98"/>
      <c r="G20" s="98"/>
      <c r="H20" s="153">
        <v>6.7</v>
      </c>
      <c r="I20" s="129">
        <v>6.7</v>
      </c>
      <c r="J20" s="129">
        <f t="shared" si="0"/>
        <v>100</v>
      </c>
    </row>
    <row r="21" spans="1:10" ht="21.75" customHeight="1">
      <c r="A21" s="96"/>
      <c r="B21" s="91"/>
      <c r="C21" s="87" t="s">
        <v>177</v>
      </c>
      <c r="D21" s="97">
        <f>D22</f>
        <v>32</v>
      </c>
      <c r="E21" s="98"/>
      <c r="F21" s="98"/>
      <c r="G21" s="98"/>
      <c r="H21" s="153">
        <f>H22+H25</f>
        <v>105.3</v>
      </c>
      <c r="I21" s="144">
        <f>I22+I25+I28</f>
        <v>110.25</v>
      </c>
      <c r="J21" s="145">
        <f>I21/H21*100</f>
        <v>104.7008547008547</v>
      </c>
    </row>
    <row r="22" spans="1:10" ht="43.5" customHeight="1">
      <c r="A22" s="100" t="s">
        <v>0</v>
      </c>
      <c r="B22" s="101" t="s">
        <v>178</v>
      </c>
      <c r="C22" s="89" t="s">
        <v>179</v>
      </c>
      <c r="D22" s="105">
        <f>D23</f>
        <v>32</v>
      </c>
      <c r="E22" s="98"/>
      <c r="F22" s="98"/>
      <c r="G22" s="98"/>
      <c r="H22" s="154">
        <f>H23+H24</f>
        <v>25.41</v>
      </c>
      <c r="I22" s="154">
        <f>I23+I24</f>
        <v>26.139999999999997</v>
      </c>
      <c r="J22" s="154">
        <f>J23+J24</f>
        <v>84.92719401810311</v>
      </c>
    </row>
    <row r="23" spans="1:10" ht="57.75" customHeight="1">
      <c r="A23" s="96" t="s">
        <v>1</v>
      </c>
      <c r="B23" s="91" t="s">
        <v>180</v>
      </c>
      <c r="C23" s="87" t="s">
        <v>181</v>
      </c>
      <c r="D23" s="105">
        <f>D24</f>
        <v>32</v>
      </c>
      <c r="E23" s="98"/>
      <c r="F23" s="98"/>
      <c r="G23" s="98"/>
      <c r="H23" s="153">
        <v>25.41</v>
      </c>
      <c r="I23" s="129">
        <v>21.58</v>
      </c>
      <c r="J23" s="144">
        <f t="shared" si="0"/>
        <v>84.92719401810311</v>
      </c>
    </row>
    <row r="24" spans="1:10" ht="63.75" customHeight="1">
      <c r="A24" s="96" t="s">
        <v>1</v>
      </c>
      <c r="B24" s="91" t="s">
        <v>182</v>
      </c>
      <c r="C24" s="94" t="s">
        <v>248</v>
      </c>
      <c r="D24" s="97">
        <v>32</v>
      </c>
      <c r="E24" s="98"/>
      <c r="F24" s="98"/>
      <c r="G24" s="98"/>
      <c r="H24" s="153">
        <v>0</v>
      </c>
      <c r="I24" s="129">
        <v>4.56</v>
      </c>
      <c r="J24" s="145">
        <v>0</v>
      </c>
    </row>
    <row r="25" spans="1:10" ht="27.75" customHeight="1">
      <c r="A25" s="100" t="s">
        <v>0</v>
      </c>
      <c r="B25" s="101" t="s">
        <v>252</v>
      </c>
      <c r="C25" s="95" t="s">
        <v>253</v>
      </c>
      <c r="D25" s="105"/>
      <c r="E25" s="138"/>
      <c r="F25" s="138"/>
      <c r="G25" s="138"/>
      <c r="H25" s="154">
        <f>H26+H27</f>
        <v>79.89</v>
      </c>
      <c r="I25" s="154">
        <f>I26+I27</f>
        <v>79.89</v>
      </c>
      <c r="J25" s="154">
        <f>I25/H25*100</f>
        <v>100</v>
      </c>
    </row>
    <row r="26" spans="1:10" ht="49.5" customHeight="1">
      <c r="A26" s="96" t="s">
        <v>1</v>
      </c>
      <c r="B26" s="91" t="s">
        <v>251</v>
      </c>
      <c r="C26" s="87" t="s">
        <v>247</v>
      </c>
      <c r="D26" s="97"/>
      <c r="E26" s="98"/>
      <c r="F26" s="98"/>
      <c r="G26" s="98"/>
      <c r="H26" s="153">
        <v>77.87</v>
      </c>
      <c r="I26" s="129">
        <v>77.87</v>
      </c>
      <c r="J26" s="145">
        <f t="shared" si="0"/>
        <v>100</v>
      </c>
    </row>
    <row r="27" spans="1:10" ht="54" customHeight="1">
      <c r="A27" s="96" t="s">
        <v>1</v>
      </c>
      <c r="B27" s="107" t="s">
        <v>250</v>
      </c>
      <c r="C27" s="90" t="s">
        <v>249</v>
      </c>
      <c r="D27" s="97"/>
      <c r="E27" s="98"/>
      <c r="F27" s="98"/>
      <c r="G27" s="98"/>
      <c r="H27" s="153">
        <v>2.02</v>
      </c>
      <c r="I27" s="129">
        <v>2.02</v>
      </c>
      <c r="J27" s="145">
        <f t="shared" si="0"/>
        <v>100</v>
      </c>
    </row>
    <row r="28" spans="1:10" ht="27" customHeight="1">
      <c r="A28" s="100" t="s">
        <v>1</v>
      </c>
      <c r="B28" s="139" t="s">
        <v>262</v>
      </c>
      <c r="C28" s="88" t="s">
        <v>263</v>
      </c>
      <c r="D28" s="105"/>
      <c r="E28" s="138"/>
      <c r="F28" s="138"/>
      <c r="G28" s="138"/>
      <c r="H28" s="154"/>
      <c r="I28" s="131">
        <v>4.22</v>
      </c>
      <c r="J28" s="147"/>
    </row>
    <row r="29" spans="1:10" ht="36" customHeight="1">
      <c r="A29" s="96" t="s">
        <v>1</v>
      </c>
      <c r="B29" s="106" t="s">
        <v>264</v>
      </c>
      <c r="C29" s="90" t="s">
        <v>265</v>
      </c>
      <c r="D29" s="97"/>
      <c r="E29" s="98"/>
      <c r="F29" s="98"/>
      <c r="G29" s="98"/>
      <c r="H29" s="153"/>
      <c r="I29" s="129">
        <v>4.22</v>
      </c>
      <c r="J29" s="145"/>
    </row>
    <row r="30" spans="1:10" ht="21.75" customHeight="1">
      <c r="A30" s="96" t="s">
        <v>0</v>
      </c>
      <c r="B30" s="91" t="s">
        <v>183</v>
      </c>
      <c r="C30" s="89" t="s">
        <v>184</v>
      </c>
      <c r="D30" s="97">
        <v>3338.07</v>
      </c>
      <c r="E30" s="104">
        <v>43.37</v>
      </c>
      <c r="F30" s="97">
        <f>D30+E30</f>
        <v>3381.44</v>
      </c>
      <c r="G30" s="98"/>
      <c r="H30" s="154">
        <f>H31</f>
        <v>3835.8500000000004</v>
      </c>
      <c r="I30" s="131">
        <f>I31</f>
        <v>3835.85</v>
      </c>
      <c r="J30" s="147">
        <f t="shared" si="0"/>
        <v>99.99999999999999</v>
      </c>
    </row>
    <row r="31" spans="1:10" ht="51.75" customHeight="1">
      <c r="A31" s="96" t="s">
        <v>0</v>
      </c>
      <c r="B31" s="91" t="s">
        <v>185</v>
      </c>
      <c r="C31" s="88" t="s">
        <v>186</v>
      </c>
      <c r="D31" s="97">
        <v>3338.07</v>
      </c>
      <c r="E31" s="104">
        <v>43.37</v>
      </c>
      <c r="F31" s="97">
        <f>D31+E31</f>
        <v>3381.44</v>
      </c>
      <c r="G31" s="98"/>
      <c r="H31" s="153">
        <f>H32+H34+H36</f>
        <v>3835.8500000000004</v>
      </c>
      <c r="I31" s="144">
        <f>I32+I36+I34</f>
        <v>3835.85</v>
      </c>
      <c r="J31" s="145">
        <f t="shared" si="0"/>
        <v>99.99999999999999</v>
      </c>
    </row>
    <row r="32" spans="1:10" ht="30" customHeight="1">
      <c r="A32" s="96" t="s">
        <v>0</v>
      </c>
      <c r="B32" s="91" t="s">
        <v>187</v>
      </c>
      <c r="C32" s="87" t="s">
        <v>188</v>
      </c>
      <c r="D32" s="97">
        <f>D33</f>
        <v>2733.8</v>
      </c>
      <c r="E32" s="99"/>
      <c r="F32" s="98"/>
      <c r="G32" s="98"/>
      <c r="H32" s="153">
        <f>D32</f>
        <v>2733.8</v>
      </c>
      <c r="I32" s="144">
        <f>I33</f>
        <v>2733.8</v>
      </c>
      <c r="J32" s="145">
        <f t="shared" si="0"/>
        <v>100</v>
      </c>
    </row>
    <row r="33" spans="1:10" ht="28.5" customHeight="1">
      <c r="A33" s="96">
        <v>801</v>
      </c>
      <c r="B33" s="91" t="s">
        <v>189</v>
      </c>
      <c r="C33" s="87" t="s">
        <v>190</v>
      </c>
      <c r="D33" s="97">
        <v>2733.8</v>
      </c>
      <c r="E33" s="98"/>
      <c r="F33" s="98"/>
      <c r="G33" s="98"/>
      <c r="H33" s="153">
        <f>D33</f>
        <v>2733.8</v>
      </c>
      <c r="I33" s="144">
        <v>2733.8</v>
      </c>
      <c r="J33" s="145">
        <f t="shared" si="0"/>
        <v>100</v>
      </c>
    </row>
    <row r="34" spans="1:10" ht="69.75" customHeight="1">
      <c r="A34" s="100" t="s">
        <v>0</v>
      </c>
      <c r="B34" s="101" t="s">
        <v>191</v>
      </c>
      <c r="C34" s="88" t="s">
        <v>192</v>
      </c>
      <c r="D34" s="108">
        <v>60.9</v>
      </c>
      <c r="E34" s="98"/>
      <c r="F34" s="98"/>
      <c r="G34" s="98"/>
      <c r="H34" s="154">
        <f>H35</f>
        <v>64.1</v>
      </c>
      <c r="I34" s="146">
        <f>I35</f>
        <v>64.1</v>
      </c>
      <c r="J34" s="147">
        <f t="shared" si="0"/>
        <v>100</v>
      </c>
    </row>
    <row r="35" spans="1:10" ht="66" customHeight="1">
      <c r="A35" s="109">
        <v>801</v>
      </c>
      <c r="B35" s="87" t="s">
        <v>193</v>
      </c>
      <c r="C35" s="91" t="s">
        <v>192</v>
      </c>
      <c r="D35" s="104">
        <v>60.9</v>
      </c>
      <c r="E35" s="98"/>
      <c r="F35" s="98"/>
      <c r="G35" s="98"/>
      <c r="H35" s="153">
        <v>64.1</v>
      </c>
      <c r="I35" s="144">
        <v>64.1</v>
      </c>
      <c r="J35" s="145">
        <f t="shared" si="0"/>
        <v>100</v>
      </c>
    </row>
    <row r="36" spans="1:10" ht="22.5" customHeight="1">
      <c r="A36" s="100" t="s">
        <v>0</v>
      </c>
      <c r="B36" s="101" t="s">
        <v>194</v>
      </c>
      <c r="C36" s="87" t="s">
        <v>195</v>
      </c>
      <c r="D36" s="105">
        <v>543.37</v>
      </c>
      <c r="E36" s="104">
        <v>43.37</v>
      </c>
      <c r="F36" s="104">
        <f>D36+E36</f>
        <v>586.74</v>
      </c>
      <c r="G36" s="103">
        <v>14</v>
      </c>
      <c r="H36" s="154">
        <f>H37+H38</f>
        <v>1037.95</v>
      </c>
      <c r="I36" s="131">
        <f>I38+I37</f>
        <v>1037.95</v>
      </c>
      <c r="J36" s="147">
        <f t="shared" si="0"/>
        <v>100</v>
      </c>
    </row>
    <row r="37" spans="1:10" ht="130.5" customHeight="1">
      <c r="A37" s="109" t="s">
        <v>1</v>
      </c>
      <c r="B37" s="87" t="s">
        <v>254</v>
      </c>
      <c r="C37" s="92" t="s">
        <v>196</v>
      </c>
      <c r="D37" s="104">
        <v>3.37</v>
      </c>
      <c r="E37" s="110">
        <v>3.37</v>
      </c>
      <c r="F37" s="110">
        <v>3.37</v>
      </c>
      <c r="G37" s="98"/>
      <c r="H37" s="153">
        <v>75</v>
      </c>
      <c r="I37" s="144">
        <v>75</v>
      </c>
      <c r="J37" s="145">
        <f t="shared" si="0"/>
        <v>100</v>
      </c>
    </row>
    <row r="38" spans="1:10" ht="110.25" customHeight="1">
      <c r="A38" s="109" t="s">
        <v>1</v>
      </c>
      <c r="B38" s="87" t="s">
        <v>197</v>
      </c>
      <c r="C38" s="92" t="s">
        <v>272</v>
      </c>
      <c r="D38" s="104"/>
      <c r="E38" s="110"/>
      <c r="F38" s="110"/>
      <c r="G38" s="99">
        <v>14</v>
      </c>
      <c r="H38" s="153">
        <v>962.95</v>
      </c>
      <c r="I38" s="129">
        <v>962.95</v>
      </c>
      <c r="J38" s="145">
        <f t="shared" si="0"/>
        <v>100</v>
      </c>
    </row>
    <row r="39" spans="1:10" ht="18" customHeight="1">
      <c r="A39" s="110"/>
      <c r="B39" s="87"/>
      <c r="C39" s="111"/>
      <c r="D39" s="105">
        <f>D31+D6</f>
        <v>3727.07</v>
      </c>
      <c r="E39" s="99">
        <f>E30</f>
        <v>43.37</v>
      </c>
      <c r="F39" s="104">
        <v>3727.07</v>
      </c>
      <c r="G39" s="99">
        <v>14</v>
      </c>
      <c r="H39" s="153">
        <f>H6+H30</f>
        <v>4224.85</v>
      </c>
      <c r="I39" s="145">
        <f>I6+I30</f>
        <v>4311.51</v>
      </c>
      <c r="J39" s="145">
        <f>I39/H39*100</f>
        <v>102.05119708392014</v>
      </c>
    </row>
    <row r="40" spans="1:8" ht="15">
      <c r="A40" s="148" t="s">
        <v>198</v>
      </c>
      <c r="B40" s="149"/>
      <c r="C40" s="150"/>
      <c r="D40" s="112"/>
      <c r="E40" s="112"/>
      <c r="F40" s="112"/>
      <c r="G40" s="112"/>
      <c r="H40" s="151"/>
    </row>
  </sheetData>
  <sheetProtection/>
  <mergeCells count="2">
    <mergeCell ref="G1:J1"/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8.140625" style="0" customWidth="1"/>
    <col min="2" max="2" width="11.28125" style="0" customWidth="1"/>
    <col min="3" max="3" width="10.57421875" style="0" hidden="1" customWidth="1"/>
    <col min="4" max="4" width="9.28125" style="0" hidden="1" customWidth="1"/>
    <col min="5" max="5" width="10.57421875" style="0" hidden="1" customWidth="1"/>
    <col min="6" max="6" width="9.28125" style="0" hidden="1" customWidth="1"/>
    <col min="7" max="7" width="19.140625" style="0" customWidth="1"/>
    <col min="8" max="8" width="11.421875" style="0" customWidth="1"/>
    <col min="9" max="9" width="15.140625" style="0" customWidth="1"/>
  </cols>
  <sheetData>
    <row r="1" spans="1:9" ht="87" customHeight="1">
      <c r="A1" s="114"/>
      <c r="B1" s="115" t="s">
        <v>202</v>
      </c>
      <c r="C1" s="115"/>
      <c r="D1" s="115"/>
      <c r="E1" s="115"/>
      <c r="F1" s="162"/>
      <c r="G1" s="162"/>
      <c r="H1" s="164" t="s">
        <v>246</v>
      </c>
      <c r="I1" s="164"/>
    </row>
    <row r="2" spans="1:9" ht="15.75">
      <c r="A2" s="115"/>
      <c r="B2" s="116"/>
      <c r="C2" s="115"/>
      <c r="D2" s="117"/>
      <c r="E2" s="117"/>
      <c r="F2" s="117"/>
      <c r="G2" s="117"/>
      <c r="H2" s="113"/>
      <c r="I2" s="113"/>
    </row>
    <row r="3" spans="1:9" ht="65.25" customHeight="1">
      <c r="A3" s="163" t="s">
        <v>203</v>
      </c>
      <c r="B3" s="163"/>
      <c r="C3" s="163"/>
      <c r="D3" s="163"/>
      <c r="E3" s="163"/>
      <c r="F3" s="163"/>
      <c r="G3" s="163"/>
      <c r="H3" s="163"/>
      <c r="I3" s="163"/>
    </row>
    <row r="4" spans="1:7" ht="25.5">
      <c r="A4" s="118"/>
      <c r="B4" s="119"/>
      <c r="C4" s="118" t="s">
        <v>2</v>
      </c>
      <c r="D4" s="120"/>
      <c r="E4" s="120"/>
      <c r="F4" s="120"/>
      <c r="G4" s="120"/>
    </row>
    <row r="5" spans="1:9" ht="25.5">
      <c r="A5" s="121" t="s">
        <v>204</v>
      </c>
      <c r="B5" s="121" t="s">
        <v>205</v>
      </c>
      <c r="C5" s="121" t="s">
        <v>206</v>
      </c>
      <c r="D5" s="121" t="s">
        <v>106</v>
      </c>
      <c r="E5" s="121" t="s">
        <v>207</v>
      </c>
      <c r="F5" s="122" t="s">
        <v>106</v>
      </c>
      <c r="G5" s="121" t="s">
        <v>271</v>
      </c>
      <c r="H5" s="121" t="s">
        <v>138</v>
      </c>
      <c r="I5" s="141" t="s">
        <v>201</v>
      </c>
    </row>
    <row r="6" spans="1:9" ht="12.75">
      <c r="A6" s="121">
        <v>1</v>
      </c>
      <c r="B6" s="123">
        <v>2</v>
      </c>
      <c r="C6" s="121">
        <v>4</v>
      </c>
      <c r="D6" s="121">
        <v>5</v>
      </c>
      <c r="E6" s="121">
        <v>6</v>
      </c>
      <c r="F6" s="122"/>
      <c r="G6" s="122">
        <v>3</v>
      </c>
      <c r="H6" s="136">
        <v>4</v>
      </c>
      <c r="I6" s="136">
        <v>5</v>
      </c>
    </row>
    <row r="7" spans="1:9" ht="24" customHeight="1">
      <c r="A7" s="95" t="s">
        <v>208</v>
      </c>
      <c r="B7" s="124" t="s">
        <v>209</v>
      </c>
      <c r="C7" s="125">
        <f>C8+C9</f>
        <v>1538.571</v>
      </c>
      <c r="D7" s="126">
        <v>390.22</v>
      </c>
      <c r="E7" s="125">
        <f>C7+D7</f>
        <v>1928.791</v>
      </c>
      <c r="F7" s="126"/>
      <c r="G7" s="125">
        <f>G8+G9</f>
        <v>1422.13</v>
      </c>
      <c r="H7" s="125">
        <f>H8+H9</f>
        <v>1512.94</v>
      </c>
      <c r="I7" s="125">
        <f>H7/G7*100</f>
        <v>106.38549218425881</v>
      </c>
    </row>
    <row r="8" spans="1:9" ht="48" customHeight="1">
      <c r="A8" s="94" t="s">
        <v>210</v>
      </c>
      <c r="B8" s="127" t="s">
        <v>211</v>
      </c>
      <c r="C8" s="128">
        <f>'[1]прил.6'!H12</f>
        <v>389.298</v>
      </c>
      <c r="D8" s="129"/>
      <c r="E8" s="128">
        <f>C8</f>
        <v>389.298</v>
      </c>
      <c r="F8" s="130"/>
      <c r="G8" s="128">
        <v>365.96</v>
      </c>
      <c r="H8" s="130">
        <v>387.27</v>
      </c>
      <c r="I8" s="128">
        <f aca="true" t="shared" si="0" ref="I8:I29">H8/G8*100</f>
        <v>105.82304076948301</v>
      </c>
    </row>
    <row r="9" spans="1:9" ht="52.5" customHeight="1">
      <c r="A9" s="94" t="s">
        <v>3</v>
      </c>
      <c r="B9" s="127" t="s">
        <v>212</v>
      </c>
      <c r="C9" s="128">
        <f>'[1]прил.6'!H17</f>
        <v>1149.273</v>
      </c>
      <c r="D9" s="130">
        <v>390.22</v>
      </c>
      <c r="E9" s="128">
        <f>D9+C9</f>
        <v>1539.493</v>
      </c>
      <c r="F9" s="130">
        <v>-390.22</v>
      </c>
      <c r="G9" s="130">
        <v>1056.17</v>
      </c>
      <c r="H9" s="130">
        <v>1125.67</v>
      </c>
      <c r="I9" s="128">
        <f t="shared" si="0"/>
        <v>106.58038005245368</v>
      </c>
    </row>
    <row r="10" spans="1:9" ht="12.75">
      <c r="A10" s="94" t="s">
        <v>213</v>
      </c>
      <c r="B10" s="127" t="s">
        <v>214</v>
      </c>
      <c r="C10" s="128">
        <f>'[1]прил.6'!H31</f>
        <v>10</v>
      </c>
      <c r="D10" s="129"/>
      <c r="E10" s="128">
        <f>C10</f>
        <v>10</v>
      </c>
      <c r="F10" s="130"/>
      <c r="G10" s="128">
        <f>E10</f>
        <v>10</v>
      </c>
      <c r="H10" s="128">
        <v>0</v>
      </c>
      <c r="I10" s="128">
        <f t="shared" si="0"/>
        <v>0</v>
      </c>
    </row>
    <row r="11" spans="1:9" ht="21" customHeight="1">
      <c r="A11" s="94" t="s">
        <v>269</v>
      </c>
      <c r="B11" s="127" t="s">
        <v>270</v>
      </c>
      <c r="C11" s="128"/>
      <c r="D11" s="129"/>
      <c r="E11" s="128"/>
      <c r="F11" s="130"/>
      <c r="G11" s="128">
        <v>36</v>
      </c>
      <c r="H11" s="128">
        <v>36</v>
      </c>
      <c r="I11" s="128">
        <f t="shared" si="0"/>
        <v>100</v>
      </c>
    </row>
    <row r="12" spans="1:9" ht="14.25" customHeight="1">
      <c r="A12" s="95" t="s">
        <v>215</v>
      </c>
      <c r="B12" s="124" t="s">
        <v>216</v>
      </c>
      <c r="C12" s="125">
        <f>C13</f>
        <v>60.9</v>
      </c>
      <c r="D12" s="131"/>
      <c r="E12" s="125">
        <f>C12</f>
        <v>60.9</v>
      </c>
      <c r="F12" s="126"/>
      <c r="G12" s="125">
        <f>G13</f>
        <v>64.1</v>
      </c>
      <c r="H12" s="125">
        <f>H13</f>
        <v>64.1</v>
      </c>
      <c r="I12" s="125">
        <f t="shared" si="0"/>
        <v>100</v>
      </c>
    </row>
    <row r="13" spans="1:9" ht="21" customHeight="1">
      <c r="A13" s="94" t="s">
        <v>217</v>
      </c>
      <c r="B13" s="127" t="s">
        <v>218</v>
      </c>
      <c r="C13" s="128">
        <f>'[1]прил.6'!H39</f>
        <v>60.9</v>
      </c>
      <c r="D13" s="129"/>
      <c r="E13" s="128">
        <f>C12:C13</f>
        <v>60.9</v>
      </c>
      <c r="F13" s="130"/>
      <c r="G13" s="128">
        <v>64.1</v>
      </c>
      <c r="H13" s="128">
        <v>64.1</v>
      </c>
      <c r="I13" s="128">
        <f t="shared" si="0"/>
        <v>100</v>
      </c>
    </row>
    <row r="14" spans="1:9" ht="33" customHeight="1">
      <c r="A14" s="95" t="s">
        <v>114</v>
      </c>
      <c r="B14" s="124" t="s">
        <v>219</v>
      </c>
      <c r="C14" s="125"/>
      <c r="D14" s="131"/>
      <c r="E14" s="125">
        <v>0</v>
      </c>
      <c r="F14" s="142">
        <v>514</v>
      </c>
      <c r="G14" s="125">
        <f>G15</f>
        <v>549.17</v>
      </c>
      <c r="H14" s="126">
        <f>H15</f>
        <v>564.17</v>
      </c>
      <c r="I14" s="125">
        <f t="shared" si="0"/>
        <v>102.73139465010834</v>
      </c>
    </row>
    <row r="15" spans="1:9" ht="19.5" customHeight="1">
      <c r="A15" s="94" t="s">
        <v>112</v>
      </c>
      <c r="B15" s="127" t="s">
        <v>220</v>
      </c>
      <c r="C15" s="128"/>
      <c r="D15" s="129"/>
      <c r="E15" s="128">
        <v>0</v>
      </c>
      <c r="F15" s="143">
        <v>514</v>
      </c>
      <c r="G15" s="128">
        <v>549.17</v>
      </c>
      <c r="H15" s="130">
        <v>564.17</v>
      </c>
      <c r="I15" s="128">
        <f t="shared" si="0"/>
        <v>102.73139465010834</v>
      </c>
    </row>
    <row r="16" spans="1:9" ht="23.25" customHeight="1">
      <c r="A16" s="95" t="s">
        <v>221</v>
      </c>
      <c r="B16" s="124" t="s">
        <v>222</v>
      </c>
      <c r="C16" s="125">
        <f>'[1]прил.6'!H51</f>
        <v>39</v>
      </c>
      <c r="D16" s="126">
        <v>37.24</v>
      </c>
      <c r="E16" s="125">
        <v>76.24</v>
      </c>
      <c r="F16" s="126"/>
      <c r="G16" s="125">
        <f>G17+G18</f>
        <v>467.71</v>
      </c>
      <c r="H16" s="126">
        <f>H17+H18</f>
        <v>467.71</v>
      </c>
      <c r="I16" s="125">
        <f t="shared" si="0"/>
        <v>100</v>
      </c>
    </row>
    <row r="17" spans="1:9" ht="27" customHeight="1">
      <c r="A17" s="94" t="s">
        <v>96</v>
      </c>
      <c r="B17" s="127" t="s">
        <v>223</v>
      </c>
      <c r="C17" s="128">
        <v>0</v>
      </c>
      <c r="D17" s="128">
        <v>65</v>
      </c>
      <c r="E17" s="128">
        <v>65</v>
      </c>
      <c r="F17" s="130"/>
      <c r="G17" s="128">
        <f>E17</f>
        <v>65</v>
      </c>
      <c r="H17" s="128">
        <v>65</v>
      </c>
      <c r="I17" s="128">
        <f t="shared" si="0"/>
        <v>100</v>
      </c>
    </row>
    <row r="18" spans="1:9" ht="27" customHeight="1">
      <c r="A18" s="94" t="s">
        <v>96</v>
      </c>
      <c r="B18" s="127" t="s">
        <v>224</v>
      </c>
      <c r="C18" s="128">
        <f>'[1]прил.6'!H53</f>
        <v>39</v>
      </c>
      <c r="D18" s="130">
        <v>-27.76</v>
      </c>
      <c r="E18" s="128">
        <v>11.24</v>
      </c>
      <c r="F18" s="130"/>
      <c r="G18" s="128">
        <v>402.71</v>
      </c>
      <c r="H18" s="128">
        <v>402.71</v>
      </c>
      <c r="I18" s="128">
        <f t="shared" si="0"/>
        <v>100</v>
      </c>
    </row>
    <row r="19" spans="1:9" ht="21" customHeight="1">
      <c r="A19" s="95" t="s">
        <v>225</v>
      </c>
      <c r="B19" s="124" t="s">
        <v>226</v>
      </c>
      <c r="C19" s="125">
        <f>'[1]прил.6'!H58</f>
        <v>524</v>
      </c>
      <c r="D19" s="125">
        <v>61.55</v>
      </c>
      <c r="E19" s="125">
        <f aca="true" t="shared" si="1" ref="E19:E27">C19+D19</f>
        <v>585.55</v>
      </c>
      <c r="F19" s="126">
        <v>-500</v>
      </c>
      <c r="G19" s="125">
        <f>G20</f>
        <v>121.59</v>
      </c>
      <c r="H19" s="126">
        <f>H20</f>
        <v>121.59</v>
      </c>
      <c r="I19" s="125">
        <f>H19/G19*100</f>
        <v>100</v>
      </c>
    </row>
    <row r="20" spans="1:9" ht="15" customHeight="1">
      <c r="A20" s="94" t="s">
        <v>4</v>
      </c>
      <c r="B20" s="127" t="s">
        <v>227</v>
      </c>
      <c r="C20" s="128">
        <v>524</v>
      </c>
      <c r="D20" s="128">
        <v>61.55</v>
      </c>
      <c r="E20" s="128">
        <f t="shared" si="1"/>
        <v>585.55</v>
      </c>
      <c r="F20" s="130">
        <v>-500</v>
      </c>
      <c r="G20" s="128">
        <v>121.59</v>
      </c>
      <c r="H20" s="130">
        <v>121.59</v>
      </c>
      <c r="I20" s="128">
        <f t="shared" si="0"/>
        <v>100</v>
      </c>
    </row>
    <row r="21" spans="1:9" ht="15" customHeight="1">
      <c r="A21" s="95" t="s">
        <v>228</v>
      </c>
      <c r="B21" s="127" t="s">
        <v>229</v>
      </c>
      <c r="C21" s="128">
        <f>'[1]прил.6'!H68</f>
        <v>147.70080000000002</v>
      </c>
      <c r="D21" s="128">
        <v>-142.7</v>
      </c>
      <c r="E21" s="128">
        <f t="shared" si="1"/>
        <v>5.000800000000027</v>
      </c>
      <c r="F21" s="130"/>
      <c r="G21" s="125">
        <f>E21</f>
        <v>5.000800000000027</v>
      </c>
      <c r="H21" s="125">
        <f>H22</f>
        <v>5</v>
      </c>
      <c r="I21" s="125">
        <f t="shared" si="0"/>
        <v>99.98400255958994</v>
      </c>
    </row>
    <row r="22" spans="1:9" ht="19.5" customHeight="1">
      <c r="A22" s="94" t="s">
        <v>230</v>
      </c>
      <c r="B22" s="127" t="s">
        <v>231</v>
      </c>
      <c r="C22" s="128">
        <f>'[1]прил.6'!H71</f>
        <v>147.70080000000002</v>
      </c>
      <c r="D22" s="128">
        <v>-142.7</v>
      </c>
      <c r="E22" s="128">
        <f t="shared" si="1"/>
        <v>5.000800000000027</v>
      </c>
      <c r="F22" s="130"/>
      <c r="G22" s="128">
        <f>E22</f>
        <v>5.000800000000027</v>
      </c>
      <c r="H22" s="128">
        <v>5</v>
      </c>
      <c r="I22" s="128">
        <f t="shared" si="0"/>
        <v>99.98400255958994</v>
      </c>
    </row>
    <row r="23" spans="1:9" ht="12.75">
      <c r="A23" s="95" t="s">
        <v>232</v>
      </c>
      <c r="B23" s="124" t="s">
        <v>233</v>
      </c>
      <c r="C23" s="125">
        <f>'[1]прил.6'!H75</f>
        <v>210</v>
      </c>
      <c r="D23" s="126">
        <v>3.37</v>
      </c>
      <c r="E23" s="125">
        <f t="shared" si="1"/>
        <v>213.37</v>
      </c>
      <c r="F23" s="126">
        <v>390.22</v>
      </c>
      <c r="G23" s="126">
        <f>G24</f>
        <v>770.34</v>
      </c>
      <c r="H23" s="126">
        <f>H24</f>
        <v>375.06</v>
      </c>
      <c r="I23" s="125">
        <f t="shared" si="0"/>
        <v>48.68759249162707</v>
      </c>
    </row>
    <row r="24" spans="1:9" ht="12.75">
      <c r="A24" s="94" t="s">
        <v>5</v>
      </c>
      <c r="B24" s="127" t="s">
        <v>234</v>
      </c>
      <c r="C24" s="128">
        <v>210</v>
      </c>
      <c r="D24" s="130">
        <v>3.37</v>
      </c>
      <c r="E24" s="128">
        <f t="shared" si="1"/>
        <v>213.37</v>
      </c>
      <c r="F24" s="130">
        <v>390.22</v>
      </c>
      <c r="G24" s="130">
        <v>770.34</v>
      </c>
      <c r="H24" s="130">
        <v>375.06</v>
      </c>
      <c r="I24" s="128">
        <f t="shared" si="0"/>
        <v>48.68759249162707</v>
      </c>
    </row>
    <row r="25" spans="1:9" ht="12.75">
      <c r="A25" s="95" t="s">
        <v>235</v>
      </c>
      <c r="B25" s="124" t="s">
        <v>236</v>
      </c>
      <c r="C25" s="125">
        <f>C26+C27</f>
        <v>1153.527</v>
      </c>
      <c r="D25" s="125">
        <v>142.7</v>
      </c>
      <c r="E25" s="125">
        <f t="shared" si="1"/>
        <v>1296.227</v>
      </c>
      <c r="F25" s="126"/>
      <c r="G25" s="125">
        <f>G26+G27</f>
        <v>1227.8046</v>
      </c>
      <c r="H25" s="126">
        <f>H26+H27</f>
        <v>1325.04</v>
      </c>
      <c r="I25" s="125">
        <f t="shared" si="0"/>
        <v>107.91945232979255</v>
      </c>
    </row>
    <row r="26" spans="1:9" ht="12.75">
      <c r="A26" s="94" t="s">
        <v>237</v>
      </c>
      <c r="B26" s="127" t="s">
        <v>238</v>
      </c>
      <c r="C26" s="128">
        <f>'[1]прил.6'!H87</f>
        <v>650.6946</v>
      </c>
      <c r="D26" s="130">
        <v>-620.69</v>
      </c>
      <c r="E26" s="128">
        <f t="shared" si="1"/>
        <v>30.004599999999982</v>
      </c>
      <c r="F26" s="130"/>
      <c r="G26" s="128">
        <f>E26</f>
        <v>30.004599999999982</v>
      </c>
      <c r="H26" s="128">
        <v>30</v>
      </c>
      <c r="I26" s="128">
        <f t="shared" si="0"/>
        <v>99.98466901741739</v>
      </c>
    </row>
    <row r="27" spans="1:9" ht="18.75" customHeight="1">
      <c r="A27" s="94" t="s">
        <v>239</v>
      </c>
      <c r="B27" s="127" t="s">
        <v>240</v>
      </c>
      <c r="C27" s="128">
        <f>'[1]прил.6'!H100</f>
        <v>502.8324</v>
      </c>
      <c r="D27" s="130">
        <v>763.39</v>
      </c>
      <c r="E27" s="128">
        <f t="shared" si="1"/>
        <v>1266.2224</v>
      </c>
      <c r="F27" s="130"/>
      <c r="G27" s="128">
        <v>1197.8</v>
      </c>
      <c r="H27" s="130">
        <v>1295.04</v>
      </c>
      <c r="I27" s="128">
        <f t="shared" si="0"/>
        <v>108.1182167306729</v>
      </c>
    </row>
    <row r="28" spans="1:9" ht="16.5" customHeight="1">
      <c r="A28" s="132" t="s">
        <v>241</v>
      </c>
      <c r="B28" s="133" t="s">
        <v>242</v>
      </c>
      <c r="C28" s="133"/>
      <c r="D28" s="129"/>
      <c r="E28" s="130"/>
      <c r="F28" s="130"/>
      <c r="G28" s="130"/>
      <c r="H28" s="130"/>
      <c r="I28" s="130"/>
    </row>
    <row r="29" spans="1:9" ht="15" customHeight="1">
      <c r="A29" s="134" t="s">
        <v>243</v>
      </c>
      <c r="B29" s="135"/>
      <c r="C29" s="125">
        <f>C25+C23+C21+C19+C16+C12+C10+C7</f>
        <v>3683.6988</v>
      </c>
      <c r="D29" s="125">
        <f>D7+D19+D23+D16</f>
        <v>492.38000000000005</v>
      </c>
      <c r="E29" s="125">
        <f>D29+C29</f>
        <v>4176.0788</v>
      </c>
      <c r="F29" s="126"/>
      <c r="G29" s="125">
        <f>G7+G12+G14+G16+G19+G21+G23+G25+G10+G11</f>
        <v>4673.8454</v>
      </c>
      <c r="H29" s="125">
        <f>H7+H12+H14+H16+H19+H21+H23+H25+H10+H11</f>
        <v>4471.610000000001</v>
      </c>
      <c r="I29" s="125">
        <f t="shared" si="0"/>
        <v>95.67304044759376</v>
      </c>
    </row>
  </sheetData>
  <sheetProtection/>
  <mergeCells count="3">
    <mergeCell ref="F1:G1"/>
    <mergeCell ref="A3:I3"/>
    <mergeCell ref="H1:I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Глава</cp:lastModifiedBy>
  <cp:lastPrinted>2018-02-14T04:56:52Z</cp:lastPrinted>
  <dcterms:created xsi:type="dcterms:W3CDTF">1996-10-08T23:32:33Z</dcterms:created>
  <dcterms:modified xsi:type="dcterms:W3CDTF">2018-06-01T01:51:50Z</dcterms:modified>
  <cp:category/>
  <cp:version/>
  <cp:contentType/>
  <cp:contentStatus/>
</cp:coreProperties>
</file>