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прил.4" sheetId="1" r:id="rId1"/>
    <sheet name="прил.6" sheetId="2" r:id="rId2"/>
    <sheet name="прил.8" sheetId="3" r:id="rId3"/>
  </sheets>
  <definedNames>
    <definedName name="_xlnm.Print_Area" localSheetId="0">'прил.4'!$A$1:$J$39</definedName>
    <definedName name="_xlnm.Print_Area" localSheetId="1">'прил.6'!$A$1:$R$116</definedName>
    <definedName name="_xlnm.Print_Area" localSheetId="2">'прил.8'!$A$1:$K$28</definedName>
  </definedNames>
  <calcPr fullCalcOnLoad="1"/>
</workbook>
</file>

<file path=xl/sharedStrings.xml><?xml version="1.0" encoding="utf-8"?>
<sst xmlns="http://schemas.openxmlformats.org/spreadsheetml/2006/main" count="658" uniqueCount="263">
  <si>
    <t>Наименование доходов</t>
  </si>
  <si>
    <t>Код главы администратора</t>
  </si>
  <si>
    <t>Код бюджетной классификации Российской Федерации</t>
  </si>
  <si>
    <t>НАЛОГОВЫЕ И НЕНАЛОГОВЫЕ ДОХОДЫ</t>
  </si>
  <si>
    <t>НАЛОГОВЫЕ ДОХОДЫ</t>
  </si>
  <si>
    <t>000</t>
  </si>
  <si>
    <t>Налог на доходы физических лиц</t>
  </si>
  <si>
    <t>182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</si>
  <si>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</si>
  <si>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</si>
  <si>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</si>
  <si>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</si>
  <si>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</si>
  <si>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</si>
  <si>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</si>
  <si>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</si>
  <si>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</si>
  <si>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</si>
  <si>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</si>
  <si>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</si>
  <si>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</si>
  <si>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</si>
  <si>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</si>
  <si>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</si>
  <si>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 1 13 01995 00 0000 130</t>
  </si>
  <si>
    <t xml:space="preserve">Прочие доходы от оказания платных услуг (работ) 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</si>
  <si>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</si>
  <si>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</si>
  <si>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(тыс. рублей)</t>
  </si>
  <si>
    <t>Наименование показателя</t>
  </si>
  <si>
    <t>Раздел, подраздел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</si>
  <si>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</si>
  <si>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</si>
  <si>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</si>
  <si>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</si>
  <si>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</si>
  <si>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</si>
  <si>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</si>
  <si>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0200</t>
  </si>
  <si>
    <t>Мобилизационная и вневойсковая подготовка</t>
  </si>
  <si>
    <t>0203</t>
  </si>
  <si>
    <t>0400</t>
  </si>
  <si>
    <t>0412</t>
  </si>
  <si>
    <t>0500</t>
  </si>
  <si>
    <t>Благоустройство</t>
  </si>
  <si>
    <t>0503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</si>
  <si>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</si>
  <si>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</si>
  <si>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</si>
  <si>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</si>
  <si>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</si>
  <si>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</si>
  <si>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1100</t>
  </si>
  <si>
    <t>Физическая культура</t>
  </si>
  <si>
    <t>1101</t>
  </si>
  <si>
    <t>Условно утвержденные расходы</t>
  </si>
  <si>
    <t>9999</t>
  </si>
  <si>
    <t>Всего расходов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</si>
  <si>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</si>
  <si>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</si>
  <si>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</si>
  <si>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</si>
  <si>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</si>
  <si>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</si>
  <si>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</si>
  <si>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</si>
  <si>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</si>
  <si>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</si>
  <si>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</si>
  <si>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</si>
  <si>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</si>
  <si>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</si>
  <si>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</si>
  <si>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</si>
  <si>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</si>
  <si>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</si>
  <si>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</si>
  <si>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</si>
  <si>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</si>
  <si>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</si>
  <si>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</si>
  <si>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</si>
  <si>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</si>
  <si>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</si>
  <si>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</si>
  <si>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</si>
  <si>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</si>
  <si>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</si>
  <si>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</si>
  <si>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</si>
  <si>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</si>
  <si>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</si>
  <si>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</si>
  <si>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</si>
  <si>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</si>
  <si>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</si>
  <si>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</si>
  <si>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</si>
  <si>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</si>
  <si>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</si>
  <si>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</si>
  <si>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</si>
  <si>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</si>
  <si>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</si>
  <si>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</si>
  <si>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</si>
  <si>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</si>
  <si>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</si>
  <si>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</si>
  <si>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</si>
  <si>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</si>
  <si>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</si>
  <si>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</si>
  <si>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</si>
  <si>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</si>
  <si>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</si>
  <si>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</si>
  <si>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</si>
  <si>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</si>
  <si>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</si>
  <si>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</si>
  <si>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</si>
  <si>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</si>
  <si>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</si>
  <si>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</si>
  <si>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</si>
  <si>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</si>
  <si>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</si>
  <si>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</si>
  <si>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</si>
  <si>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</si>
  <si>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</si>
  <si>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</si>
  <si>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</si>
  <si>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</si>
  <si>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</si>
  <si>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</si>
  <si>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</si>
  <si>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</si>
  <si>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</si>
  <si>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</si>
  <si>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</si>
  <si>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</si>
  <si>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</si>
  <si>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</si>
  <si>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</si>
  <si>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</si>
  <si>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2017 г.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</si>
  <si>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</si>
  <si>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прочие мероприятия по культуре и спорту</t>
  </si>
  <si>
    <t>1105</t>
  </si>
  <si>
    <t>Другие вопросы в области национальной экономики</t>
  </si>
  <si>
    <t>0120200000</t>
  </si>
  <si>
    <t>Земельный налог с организаций, обладающих земельным участком, расположенным в границах сельских  поселений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</si>
  <si>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</si>
  <si>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</si>
  <si>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</si>
  <si>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</si>
  <si>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</si>
  <si>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</si>
  <si>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</si>
  <si>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</si>
  <si>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Ведомственная структура расходов бюджета муниципального образования Каракольского сельского поселения на 2017 год </t>
  </si>
  <si>
    <t>Сумма на 2017 г.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</si>
  <si>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</si>
  <si>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</si>
  <si>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</si>
  <si>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</si>
  <si>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</si>
  <si>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Земельный налог с физических лиц, обладающих земельным участком, расположенным в границах сельских  поселений</t>
  </si>
  <si>
    <t>1 01 02000 01 0000 110</t>
  </si>
  <si>
    <t>1 01 02010 01 0000 110</t>
  </si>
  <si>
    <t>1 01 02020 01 1000 110</t>
  </si>
  <si>
    <t>1 05 00000 00 0000 000</t>
  </si>
  <si>
    <t>1 05 03010 01 1000 110</t>
  </si>
  <si>
    <t>1 06 00000 00 0000 000</t>
  </si>
  <si>
    <t>1 06 01030 10 1000 110</t>
  </si>
  <si>
    <t>1 06 06000 00 0000 110</t>
  </si>
  <si>
    <t>1 06 06033 10 1000 110</t>
  </si>
  <si>
    <t>1 06 06043 10 0000 110</t>
  </si>
  <si>
    <t>1 08 00000 00 0000 000</t>
  </si>
  <si>
    <t>1 08 04000 01 0000 110</t>
  </si>
  <si>
    <t>1 1100000 00 0000 000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</si>
  <si>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</si>
  <si>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</si>
  <si>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</si>
  <si>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2 02 150000 00 0000 151</t>
  </si>
  <si>
    <t>2 02 000000 00 0000 000</t>
  </si>
  <si>
    <t xml:space="preserve"> 2 02 40000 00 0000 151</t>
  </si>
  <si>
    <t>2 02 03000 00 0000 151</t>
  </si>
  <si>
    <t xml:space="preserve"> 2 00 00000 00 0000 000</t>
  </si>
  <si>
    <t xml:space="preserve">Изменения </t>
  </si>
  <si>
    <t>Сумма с учетом изменении</t>
  </si>
  <si>
    <t xml:space="preserve">изменения </t>
  </si>
  <si>
    <t>09</t>
  </si>
  <si>
    <t>Изменения</t>
  </si>
  <si>
    <t>0130300001</t>
  </si>
  <si>
    <t>0130300002</t>
  </si>
  <si>
    <t>0409</t>
  </si>
  <si>
    <t>тыс.руб.</t>
  </si>
  <si>
    <t>1.3.</t>
  </si>
  <si>
    <t>Сумма  (тыс.руб.)</t>
  </si>
  <si>
    <t>Сумма тыс.руб.</t>
  </si>
  <si>
    <t>Сумма на 2017 г</t>
  </si>
  <si>
    <t>Обеспечение пожарной безопасности</t>
  </si>
  <si>
    <t>10</t>
  </si>
  <si>
    <t>0300</t>
  </si>
  <si>
    <t>0310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</si>
  <si>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</si>
  <si>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4
к решению "О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на плановый период 2018-2019 годов"</t>
  </si>
  <si>
    <t>Поступление доходов в бюджет муниципального образования Каракольское сельское поселение в 2017 году</t>
  </si>
  <si>
    <t>Итого с изменениями на 2017 год</t>
  </si>
  <si>
    <t xml:space="preserve">Безвозмездные постуления </t>
  </si>
  <si>
    <t>Безвозмездные постуления от других бюджетов бюджетной системы Российской Федерации</t>
  </si>
  <si>
    <t xml:space="preserve">Иные межбюджетные трансферты </t>
  </si>
  <si>
    <t xml:space="preserve">Доходы от использования имущества, находящегося в государственной муниципальной собственности </t>
  </si>
  <si>
    <t>Налоги на имущество</t>
  </si>
  <si>
    <t>Налоги на совокупный доход</t>
  </si>
  <si>
    <t>* - отражается код главы главного администратора ( администратора) доходов местного бюджета</t>
  </si>
  <si>
    <t>ПРИЛОЖЕНИЕ 6
к решению «О бюджете 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
на 2017 год и на плановый период 2018-2019 гг. »</t>
  </si>
  <si>
    <t>Национальная безопасность и правоохранительная деятельность</t>
  </si>
  <si>
    <t>Подпрограмма "Устоичивое развитие систем жизни обеспечения Каракольского сельского поселения на 2015-2018гг."</t>
  </si>
  <si>
    <t>0120000000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</si>
  <si>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 на 2015-2018гг."Комплексное развитие территории Каркакольского сельского поселения на 2015-2018гг."</t>
  </si>
  <si>
    <t>Наациональная экономика</t>
  </si>
  <si>
    <t>1.4</t>
  </si>
  <si>
    <t>1.5</t>
  </si>
  <si>
    <t>1.6</t>
  </si>
  <si>
    <t>1.7</t>
  </si>
  <si>
    <t>1.8</t>
  </si>
  <si>
    <t>Образовнание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</si>
  <si>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</si>
  <si>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Жилищно-коммунальное хозяйство</t>
  </si>
  <si>
    <t>01000000000</t>
  </si>
  <si>
    <t xml:space="preserve">Молодежная политика и оздоровление детей </t>
  </si>
  <si>
    <t>Культура и кинематография</t>
  </si>
  <si>
    <t>1.9</t>
  </si>
  <si>
    <t>1.10</t>
  </si>
  <si>
    <t>Прочие мероприятия</t>
  </si>
  <si>
    <t>1.11</t>
  </si>
  <si>
    <t>Физическая культура и спрот</t>
  </si>
  <si>
    <t>Другие вопросы в области физической культуры и спорта</t>
  </si>
  <si>
    <t>1266,22</t>
  </si>
  <si>
    <t xml:space="preserve">                             </t>
  </si>
  <si>
    <t>ПРИЛОЖЕНИЕ 8
к  решению «О бюджете 
муниципального образования Каракольское сельское поселение
на 2017 год и плановый период 2018-2019 гг.»</t>
  </si>
  <si>
    <t>Общегоударственные вопросы</t>
  </si>
  <si>
    <t>Национальная оборона</t>
  </si>
  <si>
    <t>Национальная экономика</t>
  </si>
  <si>
    <t xml:space="preserve">Жилищно-коммунальное хозяйство </t>
  </si>
  <si>
    <t>Образование</t>
  </si>
  <si>
    <t>Культура , кинематография</t>
  </si>
  <si>
    <t xml:space="preserve">Прочие мероприятия </t>
  </si>
  <si>
    <t>Изменения (+;-)</t>
  </si>
  <si>
    <t>Всего доходов</t>
  </si>
  <si>
    <t>2,79</t>
  </si>
  <si>
    <t xml:space="preserve">Сумма </t>
  </si>
  <si>
    <t>Сумма с учетом изменения на 2017г.</t>
  </si>
  <si>
    <t>2 0240014 00 0000 151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</si>
  <si>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</t>
  </si>
  <si>
    <t>Сумма с учетом изменения</t>
  </si>
  <si>
    <t>Доплаты к пенсиям муниципальных служащих</t>
  </si>
  <si>
    <t>9900082100</t>
  </si>
  <si>
    <t>312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</si>
</sst>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  <numFmt numFmtId="197" formatCode="[$-FC19]d\ mmmm\ yyyy\ &quot;г.&quot;"/>
    <numFmt numFmtId="198" formatCode="0.00000"/>
    <numFmt numFmtId="199" formatCode="0.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192" fontId="1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19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1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/>
    </xf>
    <xf numFmtId="193" fontId="2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0" zoomScaleNormal="75" zoomScalePageLayoutView="0" workbookViewId="0" topLeftCell="A32">
      <selection activeCell="I36" sqref="I36"/>
    </sheetView>
  </sheetViews>
  <sheetFormatPr defaultColWidth="9.140625" defaultRowHeight="19.5" customHeight="1"/>
  <cols>
    <col min="1" max="1" width="16.00390625" style="20" customWidth="1"/>
    <col min="2" max="2" width="27.57421875" style="20" customWidth="1"/>
    <col min="3" max="3" width="90.28125" style="20" customWidth="1"/>
    <col min="4" max="4" width="22.8515625" style="20" hidden="1" customWidth="1"/>
    <col min="5" max="5" width="17.57421875" style="20" hidden="1" customWidth="1"/>
    <col min="6" max="6" width="20.140625" style="20" hidden="1" customWidth="1"/>
    <col min="7" max="7" width="15.140625" style="20" hidden="1" customWidth="1"/>
    <col min="8" max="8" width="22.7109375" style="20" customWidth="1"/>
    <col min="9" max="9" width="13.140625" style="20" customWidth="1"/>
    <col min="10" max="10" width="22.00390625" style="20" customWidth="1"/>
    <col min="11" max="16384" width="9.140625" style="20" customWidth="1"/>
  </cols>
  <sheetData>
    <row r="1" spans="4:10" ht="124.5" customHeight="1">
      <c r="D1" s="21" t="s">
        <v>208</v>
      </c>
      <c r="E1" s="21"/>
      <c r="F1" s="21"/>
      <c r="G1" s="138"/>
      <c r="H1" s="138"/>
      <c r="I1" s="138" t="s">
        <v>209</v>
      </c>
      <c r="J1" s="143"/>
    </row>
    <row r="2" spans="1:8" ht="25.5" customHeight="1">
      <c r="A2" s="139" t="s">
        <v>210</v>
      </c>
      <c r="B2" s="139"/>
      <c r="C2" s="139"/>
      <c r="D2" s="139"/>
      <c r="E2" s="139"/>
      <c r="F2" s="139"/>
      <c r="G2" s="139"/>
      <c r="H2" s="139"/>
    </row>
    <row r="3" ht="17.25" customHeight="1">
      <c r="C3" s="21"/>
    </row>
    <row r="4" spans="1:10" ht="66" customHeight="1">
      <c r="A4" s="83" t="s">
        <v>1</v>
      </c>
      <c r="B4" s="14" t="s">
        <v>2</v>
      </c>
      <c r="C4" s="14" t="s">
        <v>0</v>
      </c>
      <c r="D4" s="14" t="s">
        <v>203</v>
      </c>
      <c r="E4" s="65" t="s">
        <v>191</v>
      </c>
      <c r="F4" s="83" t="s">
        <v>192</v>
      </c>
      <c r="G4" s="19" t="s">
        <v>191</v>
      </c>
      <c r="H4" s="14" t="s">
        <v>65</v>
      </c>
      <c r="I4" s="65" t="s">
        <v>191</v>
      </c>
      <c r="J4" s="14" t="s">
        <v>211</v>
      </c>
    </row>
    <row r="5" spans="1:10" ht="19.5" customHeight="1">
      <c r="A5" s="65">
        <v>1</v>
      </c>
      <c r="B5" s="14">
        <v>2</v>
      </c>
      <c r="C5" s="14">
        <v>3</v>
      </c>
      <c r="D5" s="17">
        <v>4</v>
      </c>
      <c r="E5" s="65">
        <v>5</v>
      </c>
      <c r="F5" s="65">
        <v>6</v>
      </c>
      <c r="G5" s="17">
        <v>5</v>
      </c>
      <c r="H5" s="17">
        <v>4</v>
      </c>
      <c r="I5" s="17">
        <v>5</v>
      </c>
      <c r="J5" s="17">
        <v>6</v>
      </c>
    </row>
    <row r="6" spans="1:10" ht="24.75" customHeight="1">
      <c r="A6" s="3"/>
      <c r="B6" s="11"/>
      <c r="C6" s="84" t="s">
        <v>3</v>
      </c>
      <c r="D6" s="16">
        <f>D7+D21</f>
        <v>389</v>
      </c>
      <c r="E6" s="13"/>
      <c r="F6" s="88"/>
      <c r="G6" s="17"/>
      <c r="H6" s="16">
        <f>D6</f>
        <v>389</v>
      </c>
      <c r="I6" s="13"/>
      <c r="J6" s="74">
        <f>H6</f>
        <v>389</v>
      </c>
    </row>
    <row r="7" spans="1:10" ht="23.25" customHeight="1">
      <c r="A7" s="3"/>
      <c r="B7" s="11"/>
      <c r="C7" s="84" t="s">
        <v>4</v>
      </c>
      <c r="D7" s="16">
        <f>D8+D12+D14+D19</f>
        <v>357</v>
      </c>
      <c r="E7" s="13"/>
      <c r="F7" s="88"/>
      <c r="G7" s="17"/>
      <c r="H7" s="16">
        <f aca="true" t="shared" si="0" ref="H7:H28">D7</f>
        <v>357</v>
      </c>
      <c r="I7" s="13"/>
      <c r="J7" s="16">
        <f aca="true" t="shared" si="1" ref="J7:J24">H7</f>
        <v>357</v>
      </c>
    </row>
    <row r="8" spans="1:10" ht="27.75" customHeight="1">
      <c r="A8" s="45" t="s">
        <v>5</v>
      </c>
      <c r="B8" s="80" t="s">
        <v>170</v>
      </c>
      <c r="C8" s="85" t="s">
        <v>6</v>
      </c>
      <c r="D8" s="73">
        <v>52</v>
      </c>
      <c r="E8" s="13"/>
      <c r="F8" s="88"/>
      <c r="G8" s="17"/>
      <c r="H8" s="74">
        <f t="shared" si="0"/>
        <v>52</v>
      </c>
      <c r="I8" s="13"/>
      <c r="J8" s="74">
        <f t="shared" si="1"/>
        <v>52</v>
      </c>
    </row>
    <row r="9" spans="1:10" ht="69" customHeight="1">
      <c r="A9" s="3" t="s">
        <v>7</v>
      </c>
      <c r="B9" s="77" t="s">
        <v>171</v>
      </c>
      <c r="C9" s="86" t="s">
        <v>8</v>
      </c>
      <c r="D9" s="16">
        <v>51</v>
      </c>
      <c r="E9" s="13"/>
      <c r="F9" s="13"/>
      <c r="G9" s="17"/>
      <c r="H9" s="16">
        <f t="shared" si="0"/>
        <v>51</v>
      </c>
      <c r="I9" s="13"/>
      <c r="J9" s="16">
        <f t="shared" si="1"/>
        <v>51</v>
      </c>
    </row>
    <row r="10" spans="1:10" ht="95.25" customHeight="1">
      <c r="A10" s="3">
        <v>182</v>
      </c>
      <c r="B10" s="77" t="s">
        <v>172</v>
      </c>
      <c r="C10" s="11" t="s">
        <v>9</v>
      </c>
      <c r="D10" s="16">
        <v>1</v>
      </c>
      <c r="E10" s="13"/>
      <c r="F10" s="13"/>
      <c r="G10" s="17"/>
      <c r="H10" s="16">
        <f t="shared" si="0"/>
        <v>1</v>
      </c>
      <c r="I10" s="13"/>
      <c r="J10" s="16">
        <f t="shared" si="1"/>
        <v>1</v>
      </c>
    </row>
    <row r="11" spans="1:10" ht="57.75" customHeight="1" hidden="1">
      <c r="A11" s="3">
        <v>182</v>
      </c>
      <c r="B11" s="77" t="s">
        <v>10</v>
      </c>
      <c r="C11" s="11" t="s">
        <v>11</v>
      </c>
      <c r="D11" s="17"/>
      <c r="E11" s="13"/>
      <c r="F11" s="13"/>
      <c r="G11" s="17"/>
      <c r="H11" s="16">
        <f t="shared" si="0"/>
        <v>0</v>
      </c>
      <c r="I11" s="13"/>
      <c r="J11" s="16">
        <f t="shared" si="1"/>
        <v>0</v>
      </c>
    </row>
    <row r="12" spans="1:10" ht="24.75" customHeight="1">
      <c r="A12" s="45" t="s">
        <v>5</v>
      </c>
      <c r="B12" s="80" t="s">
        <v>173</v>
      </c>
      <c r="C12" s="87" t="s">
        <v>217</v>
      </c>
      <c r="D12" s="74">
        <f>D13</f>
        <v>95</v>
      </c>
      <c r="E12" s="13"/>
      <c r="F12" s="13"/>
      <c r="G12" s="17"/>
      <c r="H12" s="74">
        <f t="shared" si="0"/>
        <v>95</v>
      </c>
      <c r="I12" s="13"/>
      <c r="J12" s="74">
        <f t="shared" si="1"/>
        <v>95</v>
      </c>
    </row>
    <row r="13" spans="1:10" ht="19.5" customHeight="1">
      <c r="A13" s="3" t="s">
        <v>7</v>
      </c>
      <c r="B13" s="77" t="s">
        <v>174</v>
      </c>
      <c r="C13" s="11" t="s">
        <v>12</v>
      </c>
      <c r="D13" s="16">
        <v>95</v>
      </c>
      <c r="E13" s="13"/>
      <c r="F13" s="13"/>
      <c r="G13" s="17"/>
      <c r="H13" s="16">
        <f t="shared" si="0"/>
        <v>95</v>
      </c>
      <c r="I13" s="13"/>
      <c r="J13" s="16">
        <f t="shared" si="1"/>
        <v>95</v>
      </c>
    </row>
    <row r="14" spans="1:10" ht="43.5" customHeight="1">
      <c r="A14" s="45" t="s">
        <v>5</v>
      </c>
      <c r="B14" s="80" t="s">
        <v>175</v>
      </c>
      <c r="C14" s="75" t="s">
        <v>216</v>
      </c>
      <c r="D14" s="74">
        <f>D15+D16</f>
        <v>200</v>
      </c>
      <c r="E14" s="13"/>
      <c r="F14" s="13"/>
      <c r="G14" s="17"/>
      <c r="H14" s="74">
        <f t="shared" si="0"/>
        <v>200</v>
      </c>
      <c r="I14" s="13"/>
      <c r="J14" s="74">
        <f t="shared" si="1"/>
        <v>200</v>
      </c>
    </row>
    <row r="15" spans="1:10" ht="28.5" customHeight="1">
      <c r="A15" s="3" t="s">
        <v>5</v>
      </c>
      <c r="B15" s="79" t="s">
        <v>176</v>
      </c>
      <c r="C15" s="82" t="s">
        <v>13</v>
      </c>
      <c r="D15" s="16">
        <v>80</v>
      </c>
      <c r="E15" s="13"/>
      <c r="F15" s="13"/>
      <c r="G15" s="17"/>
      <c r="H15" s="16">
        <f t="shared" si="0"/>
        <v>80</v>
      </c>
      <c r="I15" s="13"/>
      <c r="J15" s="16">
        <f t="shared" si="1"/>
        <v>80</v>
      </c>
    </row>
    <row r="16" spans="1:10" ht="30.75" customHeight="1">
      <c r="A16" s="45" t="s">
        <v>5</v>
      </c>
      <c r="B16" s="80" t="s">
        <v>177</v>
      </c>
      <c r="C16" s="75" t="s">
        <v>14</v>
      </c>
      <c r="D16" s="74">
        <f>D17+D18</f>
        <v>120</v>
      </c>
      <c r="E16" s="13"/>
      <c r="F16" s="13"/>
      <c r="G16" s="17"/>
      <c r="H16" s="74">
        <f t="shared" si="0"/>
        <v>120</v>
      </c>
      <c r="I16" s="13"/>
      <c r="J16" s="74">
        <f t="shared" si="1"/>
        <v>120</v>
      </c>
    </row>
    <row r="17" spans="1:10" ht="42" customHeight="1">
      <c r="A17" s="3" t="s">
        <v>7</v>
      </c>
      <c r="B17" s="77" t="s">
        <v>178</v>
      </c>
      <c r="C17" s="11" t="s">
        <v>153</v>
      </c>
      <c r="D17" s="16">
        <v>70</v>
      </c>
      <c r="E17" s="13"/>
      <c r="F17" s="13"/>
      <c r="G17" s="17"/>
      <c r="H17" s="16">
        <f t="shared" si="0"/>
        <v>70</v>
      </c>
      <c r="I17" s="13"/>
      <c r="J17" s="16">
        <f t="shared" si="1"/>
        <v>70</v>
      </c>
    </row>
    <row r="18" spans="1:10" ht="41.25" customHeight="1">
      <c r="A18" s="3" t="s">
        <v>7</v>
      </c>
      <c r="B18" s="77" t="s">
        <v>179</v>
      </c>
      <c r="C18" s="11" t="s">
        <v>169</v>
      </c>
      <c r="D18" s="16">
        <v>50</v>
      </c>
      <c r="E18" s="13"/>
      <c r="F18" s="13"/>
      <c r="G18" s="17"/>
      <c r="H18" s="16">
        <f t="shared" si="0"/>
        <v>50</v>
      </c>
      <c r="I18" s="13"/>
      <c r="J18" s="16">
        <f t="shared" si="1"/>
        <v>50</v>
      </c>
    </row>
    <row r="19" spans="1:10" ht="27.75" customHeight="1">
      <c r="A19" s="45" t="s">
        <v>5</v>
      </c>
      <c r="B19" s="80" t="s">
        <v>180</v>
      </c>
      <c r="C19" s="75" t="s">
        <v>15</v>
      </c>
      <c r="D19" s="74">
        <f>D20</f>
        <v>10</v>
      </c>
      <c r="E19" s="13"/>
      <c r="F19" s="13"/>
      <c r="G19" s="17"/>
      <c r="H19" s="74">
        <f t="shared" si="0"/>
        <v>10</v>
      </c>
      <c r="I19" s="13"/>
      <c r="J19" s="74">
        <f t="shared" si="1"/>
        <v>10</v>
      </c>
    </row>
    <row r="20" spans="1:10" ht="63" customHeight="1">
      <c r="A20" s="3" t="s">
        <v>7</v>
      </c>
      <c r="B20" s="77" t="s">
        <v>181</v>
      </c>
      <c r="C20" s="11" t="s">
        <v>17</v>
      </c>
      <c r="D20" s="16">
        <v>10</v>
      </c>
      <c r="E20" s="13"/>
      <c r="F20" s="13"/>
      <c r="G20" s="17"/>
      <c r="H20" s="16">
        <f t="shared" si="0"/>
        <v>10</v>
      </c>
      <c r="I20" s="13"/>
      <c r="J20" s="16">
        <f t="shared" si="1"/>
        <v>10</v>
      </c>
    </row>
    <row r="21" spans="1:10" ht="29.25" customHeight="1">
      <c r="A21" s="3"/>
      <c r="B21" s="77"/>
      <c r="C21" s="11" t="s">
        <v>18</v>
      </c>
      <c r="D21" s="16">
        <f>D22</f>
        <v>32</v>
      </c>
      <c r="E21" s="13"/>
      <c r="F21" s="13"/>
      <c r="G21" s="17"/>
      <c r="H21" s="16">
        <f t="shared" si="0"/>
        <v>32</v>
      </c>
      <c r="I21" s="13"/>
      <c r="J21" s="16">
        <f t="shared" si="1"/>
        <v>32</v>
      </c>
    </row>
    <row r="22" spans="1:10" ht="35.25" customHeight="1">
      <c r="A22" s="45" t="s">
        <v>5</v>
      </c>
      <c r="B22" s="80" t="s">
        <v>182</v>
      </c>
      <c r="C22" s="31" t="s">
        <v>215</v>
      </c>
      <c r="D22" s="74">
        <f>D23</f>
        <v>32</v>
      </c>
      <c r="E22" s="13"/>
      <c r="F22" s="13"/>
      <c r="G22" s="17"/>
      <c r="H22" s="74">
        <f t="shared" si="0"/>
        <v>32</v>
      </c>
      <c r="I22" s="13"/>
      <c r="J22" s="74">
        <f t="shared" si="1"/>
        <v>32</v>
      </c>
    </row>
    <row r="23" spans="1:10" ht="67.5" customHeight="1">
      <c r="A23" s="3" t="s">
        <v>16</v>
      </c>
      <c r="B23" s="77" t="s">
        <v>183</v>
      </c>
      <c r="C23" s="11" t="s">
        <v>184</v>
      </c>
      <c r="D23" s="74">
        <f>D24</f>
        <v>32</v>
      </c>
      <c r="E23" s="13"/>
      <c r="F23" s="13"/>
      <c r="G23" s="17"/>
      <c r="H23" s="74">
        <f t="shared" si="0"/>
        <v>32</v>
      </c>
      <c r="I23" s="13"/>
      <c r="J23" s="16">
        <f t="shared" si="1"/>
        <v>32</v>
      </c>
    </row>
    <row r="24" spans="1:10" ht="64.5" customHeight="1">
      <c r="A24" s="3" t="s">
        <v>16</v>
      </c>
      <c r="B24" s="77" t="s">
        <v>185</v>
      </c>
      <c r="C24" s="11" t="s">
        <v>19</v>
      </c>
      <c r="D24" s="16">
        <v>32</v>
      </c>
      <c r="E24" s="13"/>
      <c r="F24" s="13"/>
      <c r="G24" s="17"/>
      <c r="H24" s="16">
        <f t="shared" si="0"/>
        <v>32</v>
      </c>
      <c r="I24" s="13"/>
      <c r="J24" s="16">
        <f t="shared" si="1"/>
        <v>32</v>
      </c>
    </row>
    <row r="25" spans="1:10" ht="49.5" customHeight="1" hidden="1">
      <c r="A25" s="3" t="s">
        <v>5</v>
      </c>
      <c r="B25" s="77" t="s">
        <v>20</v>
      </c>
      <c r="C25" s="11" t="s">
        <v>21</v>
      </c>
      <c r="D25" s="16"/>
      <c r="E25" s="13"/>
      <c r="F25" s="13"/>
      <c r="G25" s="17"/>
      <c r="H25" s="16">
        <f t="shared" si="0"/>
        <v>0</v>
      </c>
      <c r="I25" s="13"/>
      <c r="J25" s="17"/>
    </row>
    <row r="26" spans="1:10" ht="25.5" customHeight="1" hidden="1">
      <c r="A26" s="3" t="s">
        <v>5</v>
      </c>
      <c r="B26" s="81" t="s">
        <v>22</v>
      </c>
      <c r="C26" s="78" t="s">
        <v>23</v>
      </c>
      <c r="D26" s="16"/>
      <c r="E26" s="13"/>
      <c r="F26" s="13"/>
      <c r="G26" s="17"/>
      <c r="H26" s="16">
        <f t="shared" si="0"/>
        <v>0</v>
      </c>
      <c r="I26" s="13"/>
      <c r="J26" s="17"/>
    </row>
    <row r="27" spans="1:10" ht="25.5" customHeight="1" hidden="1">
      <c r="A27" s="3" t="s">
        <v>5</v>
      </c>
      <c r="B27" s="77" t="s">
        <v>24</v>
      </c>
      <c r="C27" s="78" t="s">
        <v>25</v>
      </c>
      <c r="D27" s="16"/>
      <c r="E27" s="13"/>
      <c r="F27" s="13"/>
      <c r="G27" s="17"/>
      <c r="H27" s="16">
        <f t="shared" si="0"/>
        <v>0</v>
      </c>
      <c r="I27" s="13"/>
      <c r="J27" s="17"/>
    </row>
    <row r="28" spans="1:10" ht="44.25" customHeight="1" hidden="1">
      <c r="A28" s="3" t="s">
        <v>16</v>
      </c>
      <c r="B28" s="77" t="s">
        <v>26</v>
      </c>
      <c r="C28" s="11" t="s">
        <v>27</v>
      </c>
      <c r="D28" s="16"/>
      <c r="E28" s="13"/>
      <c r="F28" s="13"/>
      <c r="G28" s="17"/>
      <c r="H28" s="16">
        <f t="shared" si="0"/>
        <v>0</v>
      </c>
      <c r="I28" s="13"/>
      <c r="J28" s="17"/>
    </row>
    <row r="29" spans="1:10" ht="29.25" customHeight="1">
      <c r="A29" s="3" t="s">
        <v>5</v>
      </c>
      <c r="B29" s="77" t="s">
        <v>190</v>
      </c>
      <c r="C29" s="113" t="s">
        <v>212</v>
      </c>
      <c r="D29" s="74">
        <v>3338.07</v>
      </c>
      <c r="E29" s="76">
        <v>43.37</v>
      </c>
      <c r="F29" s="74">
        <f>D29+E29</f>
        <v>3381.44</v>
      </c>
      <c r="G29" s="74" t="e">
        <f>G30</f>
        <v>#REF!</v>
      </c>
      <c r="H29" s="74">
        <f>H30</f>
        <v>3782.15</v>
      </c>
      <c r="I29" s="110"/>
      <c r="J29" s="74">
        <f>J30</f>
        <v>3835.8500000000004</v>
      </c>
    </row>
    <row r="30" spans="1:10" ht="58.5" customHeight="1">
      <c r="A30" s="3" t="s">
        <v>5</v>
      </c>
      <c r="B30" s="77" t="s">
        <v>187</v>
      </c>
      <c r="C30" s="75" t="s">
        <v>213</v>
      </c>
      <c r="D30" s="16">
        <v>3338.07</v>
      </c>
      <c r="E30" s="17">
        <v>43.37</v>
      </c>
      <c r="F30" s="16">
        <f>D30+E30</f>
        <v>3381.44</v>
      </c>
      <c r="G30" s="16" t="e">
        <f>G33+G35</f>
        <v>#REF!</v>
      </c>
      <c r="H30" s="16">
        <f>H31+H33+H35</f>
        <v>3782.15</v>
      </c>
      <c r="I30" s="13"/>
      <c r="J30" s="16">
        <f>J31+J33+J35</f>
        <v>3835.8500000000004</v>
      </c>
    </row>
    <row r="31" spans="1:10" ht="30" customHeight="1">
      <c r="A31" s="3" t="s">
        <v>5</v>
      </c>
      <c r="B31" s="77" t="s">
        <v>186</v>
      </c>
      <c r="C31" s="11" t="s">
        <v>154</v>
      </c>
      <c r="D31" s="16">
        <f>D32</f>
        <v>2733.8</v>
      </c>
      <c r="E31" s="88"/>
      <c r="F31" s="13"/>
      <c r="G31" s="17"/>
      <c r="H31" s="16">
        <f>H32</f>
        <v>2733.8</v>
      </c>
      <c r="I31" s="13"/>
      <c r="J31" s="16">
        <f>H31</f>
        <v>2733.8</v>
      </c>
    </row>
    <row r="32" spans="1:10" ht="39.75" customHeight="1">
      <c r="A32" s="3">
        <v>801</v>
      </c>
      <c r="B32" s="77" t="s">
        <v>164</v>
      </c>
      <c r="C32" s="11" t="s">
        <v>165</v>
      </c>
      <c r="D32" s="16">
        <v>2733.8</v>
      </c>
      <c r="E32" s="13"/>
      <c r="F32" s="13"/>
      <c r="G32" s="17"/>
      <c r="H32" s="16">
        <f>D32+G32</f>
        <v>2733.8</v>
      </c>
      <c r="I32" s="13"/>
      <c r="J32" s="16">
        <f>H32</f>
        <v>2733.8</v>
      </c>
    </row>
    <row r="33" spans="1:10" ht="42" customHeight="1">
      <c r="A33" s="45" t="s">
        <v>5</v>
      </c>
      <c r="B33" s="80" t="s">
        <v>189</v>
      </c>
      <c r="C33" s="75" t="s">
        <v>155</v>
      </c>
      <c r="D33" s="76">
        <v>60.9</v>
      </c>
      <c r="E33" s="13"/>
      <c r="F33" s="13"/>
      <c r="G33" s="76">
        <f>G34</f>
        <v>3.2</v>
      </c>
      <c r="H33" s="74">
        <f>D33+G33</f>
        <v>64.1</v>
      </c>
      <c r="I33" s="13"/>
      <c r="J33" s="16">
        <f>H33</f>
        <v>64.1</v>
      </c>
    </row>
    <row r="34" spans="1:10" ht="45.75" customHeight="1">
      <c r="A34" s="15">
        <v>801</v>
      </c>
      <c r="B34" s="11" t="s">
        <v>166</v>
      </c>
      <c r="C34" s="77" t="s">
        <v>155</v>
      </c>
      <c r="D34" s="17">
        <v>60.9</v>
      </c>
      <c r="E34" s="13"/>
      <c r="F34" s="13"/>
      <c r="G34" s="17">
        <v>3.2</v>
      </c>
      <c r="H34" s="16">
        <f>D34+G34</f>
        <v>64.1</v>
      </c>
      <c r="I34" s="13"/>
      <c r="J34" s="16">
        <f>H34</f>
        <v>64.1</v>
      </c>
    </row>
    <row r="35" spans="1:10" ht="35.25" customHeight="1">
      <c r="A35" s="45" t="s">
        <v>5</v>
      </c>
      <c r="B35" s="80" t="s">
        <v>188</v>
      </c>
      <c r="C35" s="82" t="s">
        <v>214</v>
      </c>
      <c r="D35" s="74" t="e">
        <f>D36+#REF!+#REF!</f>
        <v>#REF!</v>
      </c>
      <c r="E35" s="17">
        <v>43.37</v>
      </c>
      <c r="F35" s="17" t="e">
        <f>D35+E35</f>
        <v>#REF!</v>
      </c>
      <c r="G35" s="74" t="e">
        <f>#REF!+G37+G36</f>
        <v>#REF!</v>
      </c>
      <c r="H35" s="74">
        <v>984.25</v>
      </c>
      <c r="I35" s="76">
        <f>I36</f>
        <v>53.7</v>
      </c>
      <c r="J35" s="74">
        <f>H35+I35</f>
        <v>1037.95</v>
      </c>
    </row>
    <row r="36" spans="1:10" ht="135" customHeight="1">
      <c r="A36" s="15">
        <v>801</v>
      </c>
      <c r="B36" s="11" t="s">
        <v>167</v>
      </c>
      <c r="C36" s="77" t="s">
        <v>168</v>
      </c>
      <c r="D36" s="16">
        <v>540</v>
      </c>
      <c r="E36" s="13"/>
      <c r="F36" s="13"/>
      <c r="G36" s="16">
        <v>406.89</v>
      </c>
      <c r="H36" s="16">
        <v>924.25</v>
      </c>
      <c r="I36" s="17">
        <v>53.7</v>
      </c>
      <c r="J36" s="16">
        <f>H36+I36</f>
        <v>977.95</v>
      </c>
    </row>
    <row r="37" spans="1:10" ht="81" customHeight="1">
      <c r="A37" s="15" t="s">
        <v>16</v>
      </c>
      <c r="B37" s="11" t="s">
        <v>257</v>
      </c>
      <c r="C37" s="109" t="s">
        <v>258</v>
      </c>
      <c r="D37" s="17"/>
      <c r="E37" s="65"/>
      <c r="F37" s="65"/>
      <c r="G37" s="91">
        <v>35</v>
      </c>
      <c r="H37" s="91">
        <v>60</v>
      </c>
      <c r="I37" s="65"/>
      <c r="J37" s="91">
        <f>H37</f>
        <v>60</v>
      </c>
    </row>
    <row r="38" spans="1:10" ht="26.25" customHeight="1">
      <c r="A38" s="65"/>
      <c r="B38" s="11"/>
      <c r="C38" s="11" t="s">
        <v>253</v>
      </c>
      <c r="D38" s="74">
        <f>D30+D6</f>
        <v>3727.07</v>
      </c>
      <c r="E38" s="88">
        <f>E29</f>
        <v>43.37</v>
      </c>
      <c r="F38" s="17">
        <v>3727.07</v>
      </c>
      <c r="G38" s="74" t="e">
        <f>G33+G35</f>
        <v>#REF!</v>
      </c>
      <c r="H38" s="134">
        <f>H6+H29</f>
        <v>4171.15</v>
      </c>
      <c r="I38" s="13"/>
      <c r="J38" s="74">
        <f>J6+J29</f>
        <v>4224.85</v>
      </c>
    </row>
    <row r="39" spans="1:3" ht="19.5" customHeight="1">
      <c r="A39" s="140" t="s">
        <v>218</v>
      </c>
      <c r="B39" s="141"/>
      <c r="C39" s="142"/>
    </row>
    <row r="40" ht="19.5" customHeight="1">
      <c r="D40" s="22"/>
    </row>
  </sheetData>
  <sheetProtection/>
  <mergeCells count="4">
    <mergeCell ref="G1:H1"/>
    <mergeCell ref="A2:H2"/>
    <mergeCell ref="A39:C39"/>
    <mergeCell ref="I1:J1"/>
  </mergeCells>
  <printOptions/>
  <pageMargins left="1.0236220472440944" right="0.5511811023622047" top="0.2362204724409449" bottom="0.5118110236220472" header="0.2362204724409449" footer="0.511811023622047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70" zoomScaleNormal="75" zoomScaleSheetLayoutView="70" zoomScalePageLayoutView="0" workbookViewId="0" topLeftCell="A1">
      <selection activeCell="R116" sqref="R116"/>
    </sheetView>
  </sheetViews>
  <sheetFormatPr defaultColWidth="9.421875" defaultRowHeight="12.75"/>
  <cols>
    <col min="1" max="1" width="9.140625" style="20" customWidth="1"/>
    <col min="2" max="2" width="68.421875" style="20" customWidth="1"/>
    <col min="3" max="3" width="16.8515625" style="20" customWidth="1"/>
    <col min="4" max="4" width="15.7109375" style="20" customWidth="1"/>
    <col min="5" max="5" width="17.140625" style="20" customWidth="1"/>
    <col min="6" max="6" width="15.140625" style="20" customWidth="1"/>
    <col min="7" max="7" width="25.8515625" style="20" customWidth="1"/>
    <col min="8" max="8" width="19.28125" style="27" hidden="1" customWidth="1"/>
    <col min="9" max="9" width="0" style="27" hidden="1" customWidth="1"/>
    <col min="10" max="10" width="0.13671875" style="20" hidden="1" customWidth="1"/>
    <col min="11" max="11" width="17.140625" style="20" hidden="1" customWidth="1"/>
    <col min="12" max="12" width="23.00390625" style="20" hidden="1" customWidth="1"/>
    <col min="13" max="13" width="12.28125" style="20" hidden="1" customWidth="1"/>
    <col min="14" max="14" width="23.00390625" style="20" hidden="1" customWidth="1"/>
    <col min="15" max="15" width="20.00390625" style="20" hidden="1" customWidth="1"/>
    <col min="16" max="16" width="22.140625" style="20" customWidth="1"/>
    <col min="17" max="17" width="17.421875" style="20" customWidth="1"/>
    <col min="18" max="18" width="25.28125" style="20" customWidth="1"/>
    <col min="19" max="16384" width="9.421875" style="20" customWidth="1"/>
  </cols>
  <sheetData>
    <row r="1" spans="1:18" ht="98.25" customHeight="1">
      <c r="A1" s="23"/>
      <c r="B1" s="24"/>
      <c r="C1" s="25"/>
      <c r="D1" s="25"/>
      <c r="E1" s="25"/>
      <c r="F1" s="25"/>
      <c r="H1" s="114"/>
      <c r="I1" s="114"/>
      <c r="J1" s="114"/>
      <c r="K1" s="114"/>
      <c r="L1" s="114"/>
      <c r="M1" s="146"/>
      <c r="N1" s="146"/>
      <c r="O1" s="146"/>
      <c r="P1" s="146"/>
      <c r="Q1" s="138" t="s">
        <v>219</v>
      </c>
      <c r="R1" s="143"/>
    </row>
    <row r="2" spans="1:18" ht="36" customHeight="1">
      <c r="A2" s="147" t="s">
        <v>162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ht="15.75" hidden="1">
      <c r="A3" s="26"/>
    </row>
    <row r="4" spans="1:8" ht="15.75" hidden="1">
      <c r="A4" s="28"/>
      <c r="B4" s="28"/>
      <c r="C4" s="28"/>
      <c r="D4" s="28"/>
      <c r="E4" s="28"/>
      <c r="F4" s="29"/>
      <c r="G4" s="145" t="s">
        <v>28</v>
      </c>
      <c r="H4" s="145"/>
    </row>
    <row r="5" spans="1:12" ht="15.75">
      <c r="A5" s="28"/>
      <c r="B5" s="28"/>
      <c r="C5" s="28"/>
      <c r="D5" s="28"/>
      <c r="E5" s="28"/>
      <c r="F5" s="29"/>
      <c r="G5" s="29"/>
      <c r="H5" s="143" t="s">
        <v>199</v>
      </c>
      <c r="I5" s="143"/>
      <c r="J5" s="143"/>
      <c r="K5" s="143"/>
      <c r="L5" s="143"/>
    </row>
    <row r="6" spans="1:18" ht="63">
      <c r="A6" s="14" t="s">
        <v>58</v>
      </c>
      <c r="B6" s="14" t="s">
        <v>59</v>
      </c>
      <c r="C6" s="15" t="s">
        <v>60</v>
      </c>
      <c r="D6" s="15" t="s">
        <v>61</v>
      </c>
      <c r="E6" s="15" t="s">
        <v>62</v>
      </c>
      <c r="F6" s="15" t="s">
        <v>63</v>
      </c>
      <c r="G6" s="15" t="s">
        <v>64</v>
      </c>
      <c r="H6" s="14" t="s">
        <v>147</v>
      </c>
      <c r="I6" s="18" t="s">
        <v>65</v>
      </c>
      <c r="K6" s="65" t="s">
        <v>193</v>
      </c>
      <c r="L6" s="14" t="s">
        <v>201</v>
      </c>
      <c r="M6" s="65" t="s">
        <v>195</v>
      </c>
      <c r="N6" s="14" t="s">
        <v>65</v>
      </c>
      <c r="O6" s="14" t="s">
        <v>252</v>
      </c>
      <c r="P6" s="14" t="s">
        <v>255</v>
      </c>
      <c r="Q6" s="65" t="s">
        <v>191</v>
      </c>
      <c r="R6" s="18" t="s">
        <v>256</v>
      </c>
    </row>
    <row r="7" spans="1:18" ht="15.75">
      <c r="A7" s="14">
        <v>1</v>
      </c>
      <c r="B7" s="14">
        <v>2</v>
      </c>
      <c r="C7" s="15" t="s">
        <v>66</v>
      </c>
      <c r="D7" s="15" t="s">
        <v>67</v>
      </c>
      <c r="E7" s="15" t="s">
        <v>68</v>
      </c>
      <c r="F7" s="15" t="s">
        <v>69</v>
      </c>
      <c r="G7" s="15" t="s">
        <v>70</v>
      </c>
      <c r="H7" s="14">
        <v>9</v>
      </c>
      <c r="I7" s="19"/>
      <c r="K7" s="93"/>
      <c r="L7" s="13"/>
      <c r="M7" s="13"/>
      <c r="N7" s="17">
        <v>8</v>
      </c>
      <c r="O7" s="17">
        <v>9</v>
      </c>
      <c r="P7" s="17">
        <v>10</v>
      </c>
      <c r="Q7" s="17">
        <v>11</v>
      </c>
      <c r="R7" s="17">
        <v>12</v>
      </c>
    </row>
    <row r="8" spans="1:18" ht="15.75">
      <c r="A8" s="30" t="s">
        <v>71</v>
      </c>
      <c r="B8" s="31" t="s">
        <v>72</v>
      </c>
      <c r="C8" s="32" t="s">
        <v>16</v>
      </c>
      <c r="D8" s="15"/>
      <c r="E8" s="15"/>
      <c r="F8" s="15"/>
      <c r="G8" s="15"/>
      <c r="H8" s="95"/>
      <c r="I8" s="19"/>
      <c r="K8" s="13"/>
      <c r="L8" s="74">
        <f>L116</f>
        <v>4176.0764</v>
      </c>
      <c r="M8" s="76">
        <v>14</v>
      </c>
      <c r="N8" s="74">
        <f>N9+N31+N41+N47+N54+N62+N72+N79+N86+N101</f>
        <v>4190.077800000001</v>
      </c>
      <c r="O8" s="74">
        <v>445.09</v>
      </c>
      <c r="P8" s="74">
        <f>N8+O8</f>
        <v>4635.167800000001</v>
      </c>
      <c r="Q8" s="76">
        <f>Q9+Q62+Q79+Q101+Q47</f>
        <v>38.68999999999998</v>
      </c>
      <c r="R8" s="103">
        <f>P8+Q8</f>
        <v>4673.857800000001</v>
      </c>
    </row>
    <row r="9" spans="1:18" ht="25.5" customHeight="1">
      <c r="A9" s="30" t="s">
        <v>73</v>
      </c>
      <c r="B9" s="31" t="s">
        <v>74</v>
      </c>
      <c r="C9" s="32" t="s">
        <v>16</v>
      </c>
      <c r="D9" s="32" t="s">
        <v>75</v>
      </c>
      <c r="E9" s="32"/>
      <c r="F9" s="32"/>
      <c r="G9" s="32" t="s">
        <v>5</v>
      </c>
      <c r="H9" s="102">
        <f>H17+H12</f>
        <v>1538.571</v>
      </c>
      <c r="I9" s="34">
        <f>I17+I12</f>
        <v>443.79972</v>
      </c>
      <c r="K9" s="103">
        <f>K17</f>
        <v>390.22</v>
      </c>
      <c r="L9" s="103">
        <f>L17+L12</f>
        <v>1928.791</v>
      </c>
      <c r="M9" s="13"/>
      <c r="N9" s="103">
        <v>1538.57</v>
      </c>
      <c r="O9" s="103">
        <f>O12+O17</f>
        <v>-86.9</v>
      </c>
      <c r="P9" s="103">
        <f>N9+O9</f>
        <v>1451.6699999999998</v>
      </c>
      <c r="Q9" s="89">
        <f>Q12+Q17+Q39</f>
        <v>6.460000000000008</v>
      </c>
      <c r="R9" s="103">
        <f>P9+Q9</f>
        <v>1458.1299999999999</v>
      </c>
    </row>
    <row r="10" spans="1:18" ht="15.75" hidden="1">
      <c r="A10" s="14"/>
      <c r="B10" s="35"/>
      <c r="C10" s="15"/>
      <c r="D10" s="3"/>
      <c r="E10" s="3"/>
      <c r="F10" s="36"/>
      <c r="G10" s="36"/>
      <c r="H10" s="100"/>
      <c r="I10" s="34"/>
      <c r="K10" s="65"/>
      <c r="L10" s="91"/>
      <c r="M10" s="13"/>
      <c r="N10" s="65"/>
      <c r="O10" s="65"/>
      <c r="P10" s="65"/>
      <c r="Q10" s="13"/>
      <c r="R10" s="91">
        <f>P10+Q10</f>
        <v>0</v>
      </c>
    </row>
    <row r="11" spans="1:18" ht="12.75" customHeight="1" hidden="1">
      <c r="A11" s="14"/>
      <c r="B11" s="37"/>
      <c r="C11" s="15"/>
      <c r="D11" s="3"/>
      <c r="E11" s="3"/>
      <c r="F11" s="36"/>
      <c r="G11" s="36"/>
      <c r="H11" s="100"/>
      <c r="I11" s="34"/>
      <c r="K11" s="65"/>
      <c r="L11" s="91"/>
      <c r="M11" s="13"/>
      <c r="N11" s="65"/>
      <c r="O11" s="65"/>
      <c r="P11" s="65"/>
      <c r="Q11" s="13"/>
      <c r="R11" s="91">
        <f>P11+Q11</f>
        <v>0</v>
      </c>
    </row>
    <row r="12" spans="1:18" ht="35.25" customHeight="1">
      <c r="A12" s="14"/>
      <c r="B12" s="39" t="s">
        <v>81</v>
      </c>
      <c r="C12" s="15" t="s">
        <v>16</v>
      </c>
      <c r="D12" s="3" t="s">
        <v>75</v>
      </c>
      <c r="E12" s="3" t="s">
        <v>77</v>
      </c>
      <c r="F12" s="36"/>
      <c r="G12" s="36"/>
      <c r="H12" s="83">
        <f>H13</f>
        <v>389.298</v>
      </c>
      <c r="I12" s="40">
        <f>I13</f>
        <v>443.79972</v>
      </c>
      <c r="K12" s="65"/>
      <c r="L12" s="91">
        <f>H12</f>
        <v>389.298</v>
      </c>
      <c r="M12" s="13"/>
      <c r="N12" s="91">
        <f>L12</f>
        <v>389.298</v>
      </c>
      <c r="O12" s="65">
        <f>O13</f>
        <v>-13.34</v>
      </c>
      <c r="P12" s="91">
        <f>N12+O12</f>
        <v>375.958</v>
      </c>
      <c r="Q12" s="65">
        <f>Q14</f>
        <v>-10</v>
      </c>
      <c r="R12" s="91">
        <f>P12+Q12</f>
        <v>365.958</v>
      </c>
    </row>
    <row r="13" spans="1:18" ht="33.75" customHeight="1">
      <c r="A13" s="14"/>
      <c r="B13" s="37" t="s">
        <v>76</v>
      </c>
      <c r="C13" s="15" t="s">
        <v>16</v>
      </c>
      <c r="D13" s="3" t="s">
        <v>75</v>
      </c>
      <c r="E13" s="3" t="s">
        <v>77</v>
      </c>
      <c r="F13" s="36" t="s">
        <v>82</v>
      </c>
      <c r="G13" s="36"/>
      <c r="H13" s="83">
        <f>H14</f>
        <v>389.298</v>
      </c>
      <c r="I13" s="40">
        <f>I14</f>
        <v>443.79972</v>
      </c>
      <c r="K13" s="90"/>
      <c r="L13" s="91">
        <f>H13</f>
        <v>389.298</v>
      </c>
      <c r="M13" s="13"/>
      <c r="N13" s="91">
        <f>L13</f>
        <v>389.298</v>
      </c>
      <c r="O13" s="65">
        <f>O14</f>
        <v>-13.34</v>
      </c>
      <c r="P13" s="91">
        <f>N13+O13</f>
        <v>375.958</v>
      </c>
      <c r="Q13" s="65">
        <f>Q14</f>
        <v>-10</v>
      </c>
      <c r="R13" s="91">
        <f>P13+Q13</f>
        <v>365.958</v>
      </c>
    </row>
    <row r="14" spans="1:18" ht="16.5" customHeight="1">
      <c r="A14" s="14"/>
      <c r="B14" s="41" t="s">
        <v>78</v>
      </c>
      <c r="C14" s="15" t="s">
        <v>16</v>
      </c>
      <c r="D14" s="3" t="s">
        <v>75</v>
      </c>
      <c r="E14" s="3" t="s">
        <v>77</v>
      </c>
      <c r="F14" s="36" t="s">
        <v>83</v>
      </c>
      <c r="G14" s="36"/>
      <c r="H14" s="83">
        <f>H15+H16</f>
        <v>389.298</v>
      </c>
      <c r="I14" s="40">
        <f>I15+I16</f>
        <v>443.79972</v>
      </c>
      <c r="K14" s="65"/>
      <c r="L14" s="91">
        <f>H14</f>
        <v>389.298</v>
      </c>
      <c r="M14" s="13"/>
      <c r="N14" s="91">
        <f>L14</f>
        <v>389.298</v>
      </c>
      <c r="O14" s="65">
        <f>O15+O16</f>
        <v>-13.34</v>
      </c>
      <c r="P14" s="91">
        <f>N14+O14</f>
        <v>375.958</v>
      </c>
      <c r="Q14" s="65">
        <f>Q15+Q16</f>
        <v>-10</v>
      </c>
      <c r="R14" s="91">
        <f>P14+Q14</f>
        <v>365.958</v>
      </c>
    </row>
    <row r="15" spans="1:18" ht="48" customHeight="1">
      <c r="A15" s="14"/>
      <c r="B15" s="42" t="s">
        <v>84</v>
      </c>
      <c r="C15" s="15" t="s">
        <v>16</v>
      </c>
      <c r="D15" s="3" t="s">
        <v>75</v>
      </c>
      <c r="E15" s="3" t="s">
        <v>77</v>
      </c>
      <c r="F15" s="36" t="s">
        <v>83</v>
      </c>
      <c r="G15" s="36" t="s">
        <v>80</v>
      </c>
      <c r="H15" s="83">
        <v>299</v>
      </c>
      <c r="I15" s="40">
        <v>340.86</v>
      </c>
      <c r="K15" s="65"/>
      <c r="L15" s="91">
        <f>H15</f>
        <v>299</v>
      </c>
      <c r="M15" s="13"/>
      <c r="N15" s="91">
        <f>L15</f>
        <v>299</v>
      </c>
      <c r="O15" s="65">
        <f>-10.25</f>
        <v>-10.25</v>
      </c>
      <c r="P15" s="91">
        <f>N15+O15</f>
        <v>288.75</v>
      </c>
      <c r="Q15" s="65">
        <v>-4.57</v>
      </c>
      <c r="R15" s="91">
        <f>P15+Q15</f>
        <v>284.18</v>
      </c>
    </row>
    <row r="16" spans="1:18" ht="48" customHeight="1">
      <c r="A16" s="14"/>
      <c r="B16" s="42" t="s">
        <v>156</v>
      </c>
      <c r="C16" s="15" t="s">
        <v>16</v>
      </c>
      <c r="D16" s="3" t="s">
        <v>75</v>
      </c>
      <c r="E16" s="3" t="s">
        <v>77</v>
      </c>
      <c r="F16" s="36" t="s">
        <v>83</v>
      </c>
      <c r="G16" s="36" t="s">
        <v>85</v>
      </c>
      <c r="H16" s="83">
        <f>H15*30.2%</f>
        <v>90.298</v>
      </c>
      <c r="I16" s="40">
        <f>I15*30.2%</f>
        <v>102.93972</v>
      </c>
      <c r="K16" s="65"/>
      <c r="L16" s="91">
        <f>H16</f>
        <v>90.298</v>
      </c>
      <c r="M16" s="13"/>
      <c r="N16" s="91">
        <f>L16</f>
        <v>90.298</v>
      </c>
      <c r="O16" s="65">
        <v>-3.09</v>
      </c>
      <c r="P16" s="91">
        <f>N16+O16</f>
        <v>87.208</v>
      </c>
      <c r="Q16" s="65">
        <v>-5.43</v>
      </c>
      <c r="R16" s="91">
        <f>P16+Q16</f>
        <v>81.77799999999999</v>
      </c>
    </row>
    <row r="17" spans="1:18" ht="66" customHeight="1">
      <c r="A17" s="30" t="s">
        <v>119</v>
      </c>
      <c r="B17" s="31" t="s">
        <v>34</v>
      </c>
      <c r="C17" s="32" t="s">
        <v>16</v>
      </c>
      <c r="D17" s="45" t="s">
        <v>75</v>
      </c>
      <c r="E17" s="45" t="s">
        <v>87</v>
      </c>
      <c r="F17" s="46"/>
      <c r="G17" s="46"/>
      <c r="H17" s="102">
        <f>H18</f>
        <v>1149.273</v>
      </c>
      <c r="I17" s="34">
        <f>I18</f>
        <v>0</v>
      </c>
      <c r="J17" s="49"/>
      <c r="K17" s="89">
        <f>K19</f>
        <v>390.22</v>
      </c>
      <c r="L17" s="103">
        <f>H17+K17</f>
        <v>1539.493</v>
      </c>
      <c r="M17" s="111">
        <f>M24</f>
        <v>-390.22</v>
      </c>
      <c r="N17" s="89">
        <v>1149.27</v>
      </c>
      <c r="O17" s="65">
        <f aca="true" t="shared" si="0" ref="O17:Q18">O18</f>
        <v>-73.56</v>
      </c>
      <c r="P17" s="103">
        <f t="shared" si="0"/>
        <v>1075.71</v>
      </c>
      <c r="Q17" s="89">
        <f t="shared" si="0"/>
        <v>-19.539999999999992</v>
      </c>
      <c r="R17" s="103">
        <f aca="true" t="shared" si="1" ref="R17:R83">P17+Q17</f>
        <v>1056.17</v>
      </c>
    </row>
    <row r="18" spans="1:18" ht="52.5" customHeight="1">
      <c r="A18" s="14"/>
      <c r="B18" s="39" t="s">
        <v>86</v>
      </c>
      <c r="C18" s="15" t="s">
        <v>16</v>
      </c>
      <c r="D18" s="3" t="s">
        <v>75</v>
      </c>
      <c r="E18" s="3" t="s">
        <v>87</v>
      </c>
      <c r="F18" s="36" t="s">
        <v>99</v>
      </c>
      <c r="G18" s="36"/>
      <c r="H18" s="83">
        <f>H19</f>
        <v>1149.273</v>
      </c>
      <c r="I18" s="40">
        <f>I19</f>
        <v>0</v>
      </c>
      <c r="K18" s="65">
        <f>K19</f>
        <v>390.22</v>
      </c>
      <c r="L18" s="91">
        <f>L17</f>
        <v>1539.493</v>
      </c>
      <c r="M18" s="13">
        <v>-390.22</v>
      </c>
      <c r="N18" s="91">
        <f>N17</f>
        <v>1149.27</v>
      </c>
      <c r="O18" s="65">
        <f t="shared" si="0"/>
        <v>-73.56</v>
      </c>
      <c r="P18" s="91">
        <f t="shared" si="0"/>
        <v>1075.71</v>
      </c>
      <c r="Q18" s="65">
        <f t="shared" si="0"/>
        <v>-19.539999999999992</v>
      </c>
      <c r="R18" s="91">
        <f t="shared" si="1"/>
        <v>1056.17</v>
      </c>
    </row>
    <row r="19" spans="1:18" ht="54" customHeight="1">
      <c r="A19" s="14"/>
      <c r="B19" s="60" t="s">
        <v>100</v>
      </c>
      <c r="C19" s="15" t="s">
        <v>16</v>
      </c>
      <c r="D19" s="3" t="s">
        <v>75</v>
      </c>
      <c r="E19" s="3" t="s">
        <v>87</v>
      </c>
      <c r="F19" s="36" t="s">
        <v>101</v>
      </c>
      <c r="G19" s="36"/>
      <c r="H19" s="83">
        <f>H20+H22+H23+H24+H27+H21+H26</f>
        <v>1149.273</v>
      </c>
      <c r="I19" s="40">
        <f>I20+I22+I23+I24+I27+I21+I26</f>
        <v>0</v>
      </c>
      <c r="K19" s="65">
        <f>K24</f>
        <v>390.22</v>
      </c>
      <c r="L19" s="91">
        <f>L18</f>
        <v>1539.493</v>
      </c>
      <c r="M19" s="13">
        <v>-390.22</v>
      </c>
      <c r="N19" s="91">
        <f>N17</f>
        <v>1149.27</v>
      </c>
      <c r="O19" s="65">
        <f>O20+O21+O23+O24</f>
        <v>-73.56</v>
      </c>
      <c r="P19" s="91">
        <f>N19+O19</f>
        <v>1075.71</v>
      </c>
      <c r="Q19" s="65">
        <f>Q20+Q21+Q23+Q24</f>
        <v>-19.539999999999992</v>
      </c>
      <c r="R19" s="91">
        <f t="shared" si="1"/>
        <v>1056.17</v>
      </c>
    </row>
    <row r="20" spans="1:18" ht="30" customHeight="1">
      <c r="A20" s="14"/>
      <c r="B20" s="42" t="s">
        <v>84</v>
      </c>
      <c r="C20" s="15" t="s">
        <v>16</v>
      </c>
      <c r="D20" s="3" t="s">
        <v>75</v>
      </c>
      <c r="E20" s="3" t="s">
        <v>87</v>
      </c>
      <c r="F20" s="36" t="s">
        <v>102</v>
      </c>
      <c r="G20" s="36" t="s">
        <v>80</v>
      </c>
      <c r="H20" s="83">
        <v>661.5</v>
      </c>
      <c r="I20" s="34"/>
      <c r="K20" s="65"/>
      <c r="L20" s="91">
        <f>H20</f>
        <v>661.5</v>
      </c>
      <c r="M20" s="13"/>
      <c r="N20" s="91">
        <f>L20</f>
        <v>661.5</v>
      </c>
      <c r="O20" s="65">
        <f>-61.58</f>
        <v>-61.58</v>
      </c>
      <c r="P20" s="91">
        <f>N20+O20</f>
        <v>599.92</v>
      </c>
      <c r="Q20" s="65">
        <v>-59.44</v>
      </c>
      <c r="R20" s="91">
        <f t="shared" si="1"/>
        <v>540.48</v>
      </c>
    </row>
    <row r="21" spans="1:18" ht="52.5" customHeight="1">
      <c r="A21" s="14"/>
      <c r="B21" s="42" t="s">
        <v>156</v>
      </c>
      <c r="C21" s="15" t="s">
        <v>16</v>
      </c>
      <c r="D21" s="3" t="s">
        <v>75</v>
      </c>
      <c r="E21" s="3" t="s">
        <v>87</v>
      </c>
      <c r="F21" s="36" t="s">
        <v>102</v>
      </c>
      <c r="G21" s="36" t="s">
        <v>85</v>
      </c>
      <c r="H21" s="83">
        <f>H20*30.2%</f>
        <v>199.773</v>
      </c>
      <c r="I21" s="40">
        <f>I20*30.2%</f>
        <v>0</v>
      </c>
      <c r="K21" s="65"/>
      <c r="L21" s="91">
        <f>H21</f>
        <v>199.773</v>
      </c>
      <c r="M21" s="13"/>
      <c r="N21" s="91">
        <f>L21</f>
        <v>199.773</v>
      </c>
      <c r="O21" s="65">
        <v>-30.67</v>
      </c>
      <c r="P21" s="91">
        <f>N21+O21</f>
        <v>169.103</v>
      </c>
      <c r="Q21" s="65">
        <v>0.53</v>
      </c>
      <c r="R21" s="91">
        <f t="shared" si="1"/>
        <v>169.633</v>
      </c>
    </row>
    <row r="22" spans="1:18" ht="30" customHeight="1">
      <c r="A22" s="14"/>
      <c r="B22" s="39" t="s">
        <v>89</v>
      </c>
      <c r="C22" s="15" t="s">
        <v>16</v>
      </c>
      <c r="D22" s="3" t="s">
        <v>75</v>
      </c>
      <c r="E22" s="3" t="s">
        <v>87</v>
      </c>
      <c r="F22" s="36" t="s">
        <v>103</v>
      </c>
      <c r="G22" s="36"/>
      <c r="H22" s="83"/>
      <c r="I22" s="34"/>
      <c r="K22" s="65"/>
      <c r="L22" s="65"/>
      <c r="M22" s="13"/>
      <c r="N22" s="65"/>
      <c r="O22" s="65"/>
      <c r="P22" s="65"/>
      <c r="Q22" s="65"/>
      <c r="R22" s="91">
        <f t="shared" si="1"/>
        <v>0</v>
      </c>
    </row>
    <row r="23" spans="1:18" ht="51" customHeight="1">
      <c r="A23" s="14"/>
      <c r="B23" s="39" t="s">
        <v>90</v>
      </c>
      <c r="C23" s="15" t="s">
        <v>16</v>
      </c>
      <c r="D23" s="3" t="s">
        <v>75</v>
      </c>
      <c r="E23" s="3" t="s">
        <v>87</v>
      </c>
      <c r="F23" s="36" t="s">
        <v>103</v>
      </c>
      <c r="G23" s="36" t="s">
        <v>91</v>
      </c>
      <c r="H23" s="83">
        <v>95</v>
      </c>
      <c r="I23" s="34"/>
      <c r="K23" s="65"/>
      <c r="L23" s="91">
        <f>H23</f>
        <v>95</v>
      </c>
      <c r="M23" s="13"/>
      <c r="N23" s="91">
        <f>L23</f>
        <v>95</v>
      </c>
      <c r="O23" s="65"/>
      <c r="P23" s="91">
        <f>N23+O23</f>
        <v>95</v>
      </c>
      <c r="Q23" s="65">
        <v>-95</v>
      </c>
      <c r="R23" s="91">
        <f t="shared" si="1"/>
        <v>0</v>
      </c>
    </row>
    <row r="24" spans="1:18" ht="39" customHeight="1">
      <c r="A24" s="14"/>
      <c r="B24" s="39" t="s">
        <v>92</v>
      </c>
      <c r="C24" s="15" t="s">
        <v>16</v>
      </c>
      <c r="D24" s="3" t="s">
        <v>75</v>
      </c>
      <c r="E24" s="3" t="s">
        <v>87</v>
      </c>
      <c r="F24" s="36" t="s">
        <v>103</v>
      </c>
      <c r="G24" s="36" t="s">
        <v>93</v>
      </c>
      <c r="H24" s="83">
        <v>165</v>
      </c>
      <c r="I24" s="43"/>
      <c r="K24" s="65">
        <v>390.22</v>
      </c>
      <c r="L24" s="104">
        <f>K24+H24</f>
        <v>555.22</v>
      </c>
      <c r="M24" s="13">
        <v>-390.22</v>
      </c>
      <c r="N24" s="65">
        <v>165</v>
      </c>
      <c r="O24" s="65">
        <v>18.69</v>
      </c>
      <c r="P24" s="91">
        <f>N24+O24</f>
        <v>183.69</v>
      </c>
      <c r="Q24" s="65">
        <v>134.37</v>
      </c>
      <c r="R24" s="91">
        <f t="shared" si="1"/>
        <v>318.06</v>
      </c>
    </row>
    <row r="25" spans="1:18" ht="12.75" customHeight="1" hidden="1">
      <c r="A25" s="14"/>
      <c r="B25" s="39" t="s">
        <v>94</v>
      </c>
      <c r="C25" s="15" t="s">
        <v>16</v>
      </c>
      <c r="D25" s="3" t="s">
        <v>75</v>
      </c>
      <c r="E25" s="3" t="s">
        <v>87</v>
      </c>
      <c r="F25" s="36" t="s">
        <v>103</v>
      </c>
      <c r="G25" s="36" t="s">
        <v>96</v>
      </c>
      <c r="H25" s="94"/>
      <c r="I25" s="34"/>
      <c r="K25" s="65"/>
      <c r="L25" s="104"/>
      <c r="M25" s="13"/>
      <c r="N25" s="65"/>
      <c r="O25" s="65"/>
      <c r="P25" s="65"/>
      <c r="Q25" s="13"/>
      <c r="R25" s="91">
        <f t="shared" si="1"/>
        <v>0</v>
      </c>
    </row>
    <row r="26" spans="1:18" ht="34.5" customHeight="1">
      <c r="A26" s="14"/>
      <c r="B26" s="39" t="s">
        <v>94</v>
      </c>
      <c r="C26" s="15" t="s">
        <v>16</v>
      </c>
      <c r="D26" s="3" t="s">
        <v>75</v>
      </c>
      <c r="E26" s="3" t="s">
        <v>87</v>
      </c>
      <c r="F26" s="36" t="s">
        <v>95</v>
      </c>
      <c r="G26" s="36" t="s">
        <v>96</v>
      </c>
      <c r="H26" s="83">
        <v>18</v>
      </c>
      <c r="I26" s="34"/>
      <c r="K26" s="65"/>
      <c r="L26" s="91">
        <f>H26</f>
        <v>18</v>
      </c>
      <c r="M26" s="13"/>
      <c r="N26" s="91">
        <f>L26</f>
        <v>18</v>
      </c>
      <c r="O26" s="65"/>
      <c r="P26" s="65">
        <v>18</v>
      </c>
      <c r="Q26" s="13"/>
      <c r="R26" s="91">
        <f t="shared" si="1"/>
        <v>18</v>
      </c>
    </row>
    <row r="27" spans="1:18" ht="30" customHeight="1">
      <c r="A27" s="14"/>
      <c r="B27" s="39" t="s">
        <v>97</v>
      </c>
      <c r="C27" s="15" t="s">
        <v>16</v>
      </c>
      <c r="D27" s="3" t="s">
        <v>75</v>
      </c>
      <c r="E27" s="3" t="s">
        <v>87</v>
      </c>
      <c r="F27" s="36" t="s">
        <v>103</v>
      </c>
      <c r="G27" s="36" t="s">
        <v>98</v>
      </c>
      <c r="H27" s="83">
        <v>10</v>
      </c>
      <c r="I27" s="34"/>
      <c r="K27" s="65"/>
      <c r="L27" s="91">
        <f>H27</f>
        <v>10</v>
      </c>
      <c r="M27" s="13"/>
      <c r="N27" s="91">
        <f>L27</f>
        <v>10</v>
      </c>
      <c r="O27" s="65"/>
      <c r="P27" s="65">
        <v>10</v>
      </c>
      <c r="Q27" s="13"/>
      <c r="R27" s="91">
        <f t="shared" si="1"/>
        <v>10</v>
      </c>
    </row>
    <row r="28" spans="1:18" ht="12.75" customHeight="1" hidden="1">
      <c r="A28" s="14"/>
      <c r="B28" s="44"/>
      <c r="C28" s="32"/>
      <c r="D28" s="45"/>
      <c r="E28" s="45"/>
      <c r="F28" s="46"/>
      <c r="G28" s="46"/>
      <c r="H28" s="102"/>
      <c r="I28" s="34"/>
      <c r="K28" s="65"/>
      <c r="L28" s="91"/>
      <c r="M28" s="13"/>
      <c r="N28" s="65"/>
      <c r="O28" s="65"/>
      <c r="P28" s="65"/>
      <c r="Q28" s="13"/>
      <c r="R28" s="91">
        <f t="shared" si="1"/>
        <v>0</v>
      </c>
    </row>
    <row r="29" spans="1:18" ht="12.75" customHeight="1" hidden="1">
      <c r="A29" s="14"/>
      <c r="B29" s="47"/>
      <c r="C29" s="15"/>
      <c r="D29" s="3"/>
      <c r="E29" s="3"/>
      <c r="F29" s="36"/>
      <c r="G29" s="36"/>
      <c r="H29" s="83"/>
      <c r="I29" s="34"/>
      <c r="K29" s="65"/>
      <c r="L29" s="91"/>
      <c r="M29" s="13"/>
      <c r="N29" s="65"/>
      <c r="O29" s="65"/>
      <c r="P29" s="65"/>
      <c r="Q29" s="13"/>
      <c r="R29" s="91">
        <f t="shared" si="1"/>
        <v>0</v>
      </c>
    </row>
    <row r="30" spans="1:18" ht="12.75" customHeight="1" hidden="1">
      <c r="A30" s="14"/>
      <c r="B30" s="39"/>
      <c r="C30" s="15"/>
      <c r="D30" s="3"/>
      <c r="E30" s="3"/>
      <c r="F30" s="3"/>
      <c r="G30" s="3"/>
      <c r="H30" s="83"/>
      <c r="I30" s="34"/>
      <c r="K30" s="65"/>
      <c r="L30" s="91"/>
      <c r="M30" s="13"/>
      <c r="N30" s="65"/>
      <c r="O30" s="65"/>
      <c r="P30" s="65"/>
      <c r="Q30" s="13"/>
      <c r="R30" s="91">
        <f t="shared" si="1"/>
        <v>0</v>
      </c>
    </row>
    <row r="31" spans="1:18" s="49" customFormat="1" ht="19.5" customHeight="1">
      <c r="A31" s="30" t="s">
        <v>200</v>
      </c>
      <c r="B31" s="48" t="s">
        <v>106</v>
      </c>
      <c r="C31" s="32" t="s">
        <v>16</v>
      </c>
      <c r="D31" s="45" t="s">
        <v>75</v>
      </c>
      <c r="E31" s="45" t="s">
        <v>105</v>
      </c>
      <c r="F31" s="45" t="s">
        <v>109</v>
      </c>
      <c r="G31" s="45" t="s">
        <v>5</v>
      </c>
      <c r="H31" s="102">
        <f>H32</f>
        <v>10</v>
      </c>
      <c r="I31" s="34"/>
      <c r="K31" s="89"/>
      <c r="L31" s="103">
        <f>H31</f>
        <v>10</v>
      </c>
      <c r="M31" s="110"/>
      <c r="N31" s="103">
        <f>L31</f>
        <v>10</v>
      </c>
      <c r="O31" s="89"/>
      <c r="P31" s="103">
        <f>N31</f>
        <v>10</v>
      </c>
      <c r="Q31" s="110"/>
      <c r="R31" s="91">
        <f t="shared" si="1"/>
        <v>10</v>
      </c>
    </row>
    <row r="32" spans="1:18" ht="25.5" customHeight="1">
      <c r="A32" s="14"/>
      <c r="B32" s="39" t="s">
        <v>107</v>
      </c>
      <c r="C32" s="15" t="s">
        <v>16</v>
      </c>
      <c r="D32" s="3" t="s">
        <v>75</v>
      </c>
      <c r="E32" s="3" t="s">
        <v>105</v>
      </c>
      <c r="F32" s="3" t="s">
        <v>109</v>
      </c>
      <c r="G32" s="3" t="s">
        <v>108</v>
      </c>
      <c r="H32" s="83">
        <v>10</v>
      </c>
      <c r="I32" s="34"/>
      <c r="K32" s="65"/>
      <c r="L32" s="91">
        <f>H32</f>
        <v>10</v>
      </c>
      <c r="M32" s="13"/>
      <c r="N32" s="91">
        <f>L32</f>
        <v>10</v>
      </c>
      <c r="O32" s="65"/>
      <c r="P32" s="91">
        <f>N32</f>
        <v>10</v>
      </c>
      <c r="Q32" s="13"/>
      <c r="R32" s="91">
        <f t="shared" si="1"/>
        <v>10</v>
      </c>
    </row>
    <row r="33" spans="1:18" ht="12.75" customHeight="1" hidden="1">
      <c r="A33" s="14"/>
      <c r="B33" s="39" t="s">
        <v>92</v>
      </c>
      <c r="C33" s="15" t="s">
        <v>16</v>
      </c>
      <c r="D33" s="3" t="s">
        <v>77</v>
      </c>
      <c r="E33" s="3" t="s">
        <v>111</v>
      </c>
      <c r="F33" s="3" t="s">
        <v>113</v>
      </c>
      <c r="G33" s="3" t="s">
        <v>93</v>
      </c>
      <c r="H33" s="94"/>
      <c r="I33" s="33">
        <v>2</v>
      </c>
      <c r="K33" s="65"/>
      <c r="L33" s="104"/>
      <c r="M33" s="13"/>
      <c r="N33" s="65"/>
      <c r="O33" s="65"/>
      <c r="P33" s="65"/>
      <c r="Q33" s="13"/>
      <c r="R33" s="91">
        <f t="shared" si="1"/>
        <v>0</v>
      </c>
    </row>
    <row r="34" spans="1:18" ht="15.75" hidden="1">
      <c r="A34" s="50"/>
      <c r="B34" s="51"/>
      <c r="C34" s="52"/>
      <c r="D34" s="53"/>
      <c r="E34" s="53"/>
      <c r="F34" s="53"/>
      <c r="G34" s="53"/>
      <c r="H34" s="97"/>
      <c r="I34" s="54"/>
      <c r="K34" s="65"/>
      <c r="L34" s="104"/>
      <c r="M34" s="13"/>
      <c r="N34" s="65"/>
      <c r="O34" s="65"/>
      <c r="P34" s="65"/>
      <c r="Q34" s="13"/>
      <c r="R34" s="91">
        <f t="shared" si="1"/>
        <v>0</v>
      </c>
    </row>
    <row r="35" spans="1:18" ht="12.75" customHeight="1" hidden="1">
      <c r="A35" s="14"/>
      <c r="B35" s="31"/>
      <c r="C35" s="32"/>
      <c r="D35" s="45"/>
      <c r="E35" s="45"/>
      <c r="F35" s="45"/>
      <c r="G35" s="45"/>
      <c r="H35" s="98"/>
      <c r="I35" s="55"/>
      <c r="K35" s="65"/>
      <c r="L35" s="104"/>
      <c r="M35" s="13"/>
      <c r="N35" s="65"/>
      <c r="O35" s="65"/>
      <c r="P35" s="65"/>
      <c r="Q35" s="13"/>
      <c r="R35" s="91">
        <f t="shared" si="1"/>
        <v>0</v>
      </c>
    </row>
    <row r="36" spans="1:18" ht="12.75" customHeight="1" hidden="1">
      <c r="A36" s="14"/>
      <c r="B36" s="56"/>
      <c r="C36" s="32"/>
      <c r="D36" s="45"/>
      <c r="E36" s="45"/>
      <c r="F36" s="45"/>
      <c r="G36" s="45"/>
      <c r="H36" s="98"/>
      <c r="I36" s="55"/>
      <c r="K36" s="65"/>
      <c r="L36" s="104"/>
      <c r="M36" s="13"/>
      <c r="N36" s="65"/>
      <c r="O36" s="65"/>
      <c r="P36" s="65"/>
      <c r="Q36" s="13"/>
      <c r="R36" s="91">
        <f t="shared" si="1"/>
        <v>0</v>
      </c>
    </row>
    <row r="37" spans="1:18" ht="12.75" customHeight="1" hidden="1">
      <c r="A37" s="14"/>
      <c r="B37" s="47"/>
      <c r="C37" s="15"/>
      <c r="D37" s="3"/>
      <c r="E37" s="3"/>
      <c r="F37" s="3"/>
      <c r="G37" s="3"/>
      <c r="H37" s="99"/>
      <c r="I37" s="57"/>
      <c r="K37" s="65"/>
      <c r="L37" s="104"/>
      <c r="M37" s="13"/>
      <c r="N37" s="65"/>
      <c r="O37" s="65"/>
      <c r="P37" s="65"/>
      <c r="Q37" s="13"/>
      <c r="R37" s="91">
        <f t="shared" si="1"/>
        <v>0</v>
      </c>
    </row>
    <row r="38" spans="1:18" ht="12.75" customHeight="1" hidden="1">
      <c r="A38" s="14"/>
      <c r="B38" s="39"/>
      <c r="C38" s="15"/>
      <c r="D38" s="3"/>
      <c r="E38" s="3"/>
      <c r="F38" s="3"/>
      <c r="G38" s="3"/>
      <c r="H38" s="94"/>
      <c r="I38" s="57"/>
      <c r="K38" s="65"/>
      <c r="L38" s="104"/>
      <c r="M38" s="13"/>
      <c r="N38" s="65"/>
      <c r="O38" s="65"/>
      <c r="P38" s="65"/>
      <c r="Q38" s="13"/>
      <c r="R38" s="91">
        <f t="shared" si="1"/>
        <v>0</v>
      </c>
    </row>
    <row r="39" spans="1:18" ht="23.25" customHeight="1">
      <c r="A39" s="30"/>
      <c r="B39" s="31" t="s">
        <v>104</v>
      </c>
      <c r="C39" s="15" t="s">
        <v>16</v>
      </c>
      <c r="D39" s="3" t="s">
        <v>205</v>
      </c>
      <c r="E39" s="3" t="s">
        <v>75</v>
      </c>
      <c r="F39" s="36" t="s">
        <v>261</v>
      </c>
      <c r="G39" s="3" t="s">
        <v>5</v>
      </c>
      <c r="H39" s="94"/>
      <c r="I39" s="57"/>
      <c r="K39" s="65"/>
      <c r="L39" s="104"/>
      <c r="M39" s="13"/>
      <c r="N39" s="65"/>
      <c r="O39" s="65"/>
      <c r="P39" s="65">
        <v>0</v>
      </c>
      <c r="Q39" s="16">
        <v>36</v>
      </c>
      <c r="R39" s="91">
        <v>36</v>
      </c>
    </row>
    <row r="40" spans="1:18" ht="25.5" customHeight="1">
      <c r="A40" s="14"/>
      <c r="B40" s="39" t="s">
        <v>260</v>
      </c>
      <c r="C40" s="15" t="s">
        <v>16</v>
      </c>
      <c r="D40" s="3" t="s">
        <v>205</v>
      </c>
      <c r="E40" s="3" t="s">
        <v>75</v>
      </c>
      <c r="F40" s="36" t="s">
        <v>261</v>
      </c>
      <c r="G40" s="3" t="s">
        <v>262</v>
      </c>
      <c r="H40" s="94"/>
      <c r="I40" s="57"/>
      <c r="K40" s="65"/>
      <c r="L40" s="104"/>
      <c r="M40" s="13"/>
      <c r="N40" s="65"/>
      <c r="O40" s="65"/>
      <c r="P40" s="65">
        <v>0</v>
      </c>
      <c r="Q40" s="16">
        <v>36</v>
      </c>
      <c r="R40" s="91">
        <v>36</v>
      </c>
    </row>
    <row r="41" spans="1:18" s="49" customFormat="1" ht="44.25" customHeight="1">
      <c r="A41" s="32" t="s">
        <v>225</v>
      </c>
      <c r="B41" s="58" t="s">
        <v>110</v>
      </c>
      <c r="C41" s="32" t="s">
        <v>16</v>
      </c>
      <c r="D41" s="45" t="s">
        <v>77</v>
      </c>
      <c r="E41" s="45" t="s">
        <v>111</v>
      </c>
      <c r="F41" s="46" t="s">
        <v>114</v>
      </c>
      <c r="G41" s="45"/>
      <c r="H41" s="102">
        <f>H42</f>
        <v>60.9</v>
      </c>
      <c r="I41" s="38">
        <f>I42</f>
        <v>0</v>
      </c>
      <c r="K41" s="89"/>
      <c r="L41" s="103">
        <f>H41</f>
        <v>60.9</v>
      </c>
      <c r="M41" s="111">
        <f>M42</f>
        <v>3.2</v>
      </c>
      <c r="N41" s="103">
        <f>N42</f>
        <v>60.9</v>
      </c>
      <c r="O41" s="89">
        <f>O42</f>
        <v>3.2</v>
      </c>
      <c r="P41" s="103">
        <f>N41+O41</f>
        <v>64.1</v>
      </c>
      <c r="Q41" s="110"/>
      <c r="R41" s="103">
        <f t="shared" si="1"/>
        <v>64.1</v>
      </c>
    </row>
    <row r="42" spans="1:18" ht="57.75" customHeight="1">
      <c r="A42" s="14"/>
      <c r="B42" s="47" t="s">
        <v>112</v>
      </c>
      <c r="C42" s="15" t="s">
        <v>16</v>
      </c>
      <c r="D42" s="3" t="s">
        <v>77</v>
      </c>
      <c r="E42" s="3" t="s">
        <v>111</v>
      </c>
      <c r="F42" s="3" t="s">
        <v>115</v>
      </c>
      <c r="G42" s="3" t="s">
        <v>5</v>
      </c>
      <c r="H42" s="83">
        <v>60.9</v>
      </c>
      <c r="I42" s="57"/>
      <c r="K42" s="65"/>
      <c r="L42" s="91">
        <f>H42</f>
        <v>60.9</v>
      </c>
      <c r="M42" s="19">
        <v>3.2</v>
      </c>
      <c r="N42" s="91">
        <f>N43+N44</f>
        <v>60.9</v>
      </c>
      <c r="O42" s="65">
        <f>O43+O44</f>
        <v>3.2</v>
      </c>
      <c r="P42" s="91">
        <f>N42+O42</f>
        <v>64.1</v>
      </c>
      <c r="Q42" s="13"/>
      <c r="R42" s="91">
        <f t="shared" si="1"/>
        <v>64.1</v>
      </c>
    </row>
    <row r="43" spans="1:18" ht="50.25" customHeight="1">
      <c r="A43" s="14"/>
      <c r="B43" s="59" t="s">
        <v>79</v>
      </c>
      <c r="C43" s="15" t="s">
        <v>16</v>
      </c>
      <c r="D43" s="3" t="s">
        <v>77</v>
      </c>
      <c r="E43" s="3" t="s">
        <v>111</v>
      </c>
      <c r="F43" s="3" t="s">
        <v>115</v>
      </c>
      <c r="G43" s="3" t="s">
        <v>80</v>
      </c>
      <c r="H43" s="83">
        <v>46.5</v>
      </c>
      <c r="I43" s="57"/>
      <c r="K43" s="65"/>
      <c r="L43" s="91">
        <f>H43</f>
        <v>46.5</v>
      </c>
      <c r="M43" s="19">
        <v>2.23</v>
      </c>
      <c r="N43" s="91">
        <v>46.5</v>
      </c>
      <c r="O43" s="65">
        <v>2.45</v>
      </c>
      <c r="P43" s="91">
        <f>48.95</f>
        <v>48.95</v>
      </c>
      <c r="Q43" s="13"/>
      <c r="R43" s="91">
        <f t="shared" si="1"/>
        <v>48.95</v>
      </c>
    </row>
    <row r="44" spans="1:18" ht="46.5" customHeight="1">
      <c r="A44" s="14"/>
      <c r="B44" s="42" t="s">
        <v>231</v>
      </c>
      <c r="C44" s="15" t="s">
        <v>16</v>
      </c>
      <c r="D44" s="3" t="s">
        <v>77</v>
      </c>
      <c r="E44" s="3" t="s">
        <v>111</v>
      </c>
      <c r="F44" s="3" t="s">
        <v>115</v>
      </c>
      <c r="G44" s="3" t="s">
        <v>85</v>
      </c>
      <c r="H44" s="83">
        <v>14.4</v>
      </c>
      <c r="I44" s="33">
        <f>I43*30.2%</f>
        <v>0</v>
      </c>
      <c r="K44" s="90"/>
      <c r="L44" s="91">
        <f>H44</f>
        <v>14.4</v>
      </c>
      <c r="M44" s="19">
        <v>0.97</v>
      </c>
      <c r="N44" s="91">
        <f>L44</f>
        <v>14.4</v>
      </c>
      <c r="O44" s="65">
        <v>0.75</v>
      </c>
      <c r="P44" s="91">
        <f>15.14</f>
        <v>15.14</v>
      </c>
      <c r="Q44" s="13"/>
      <c r="R44" s="91">
        <f t="shared" si="1"/>
        <v>15.14</v>
      </c>
    </row>
    <row r="45" spans="1:18" ht="12.75" customHeight="1" hidden="1">
      <c r="A45" s="14"/>
      <c r="B45" s="39" t="s">
        <v>116</v>
      </c>
      <c r="C45" s="15" t="s">
        <v>16</v>
      </c>
      <c r="D45" s="3" t="s">
        <v>87</v>
      </c>
      <c r="E45" s="3" t="s">
        <v>117</v>
      </c>
      <c r="F45" s="45"/>
      <c r="G45" s="45"/>
      <c r="H45" s="102">
        <f>H46</f>
        <v>0</v>
      </c>
      <c r="I45" s="57"/>
      <c r="K45" s="65"/>
      <c r="L45" s="91"/>
      <c r="M45" s="13"/>
      <c r="N45" s="65"/>
      <c r="O45" s="65"/>
      <c r="P45" s="65"/>
      <c r="Q45" s="13"/>
      <c r="R45" s="91">
        <f t="shared" si="1"/>
        <v>0</v>
      </c>
    </row>
    <row r="46" spans="1:18" ht="12.75" customHeight="1" hidden="1">
      <c r="A46" s="14"/>
      <c r="B46" s="39" t="s">
        <v>92</v>
      </c>
      <c r="C46" s="15" t="s">
        <v>16</v>
      </c>
      <c r="D46" s="3" t="s">
        <v>87</v>
      </c>
      <c r="E46" s="3" t="s">
        <v>117</v>
      </c>
      <c r="F46" s="3" t="s">
        <v>118</v>
      </c>
      <c r="G46" s="3" t="s">
        <v>93</v>
      </c>
      <c r="H46" s="83">
        <v>0</v>
      </c>
      <c r="I46" s="57"/>
      <c r="K46" s="65"/>
      <c r="L46" s="91"/>
      <c r="M46" s="13"/>
      <c r="N46" s="65"/>
      <c r="O46" s="65"/>
      <c r="P46" s="65"/>
      <c r="Q46" s="13"/>
      <c r="R46" s="91">
        <f t="shared" si="1"/>
        <v>0</v>
      </c>
    </row>
    <row r="47" spans="1:18" ht="39.75" customHeight="1">
      <c r="A47" s="32" t="s">
        <v>226</v>
      </c>
      <c r="B47" s="31" t="s">
        <v>220</v>
      </c>
      <c r="C47" s="15" t="s">
        <v>16</v>
      </c>
      <c r="D47" s="3" t="s">
        <v>111</v>
      </c>
      <c r="E47" s="3"/>
      <c r="F47" s="3"/>
      <c r="G47" s="3"/>
      <c r="H47" s="83"/>
      <c r="I47" s="57"/>
      <c r="K47" s="65"/>
      <c r="L47" s="91">
        <v>0</v>
      </c>
      <c r="M47" s="13">
        <v>514</v>
      </c>
      <c r="N47" s="89">
        <f aca="true" t="shared" si="2" ref="N47:N52">M47</f>
        <v>514</v>
      </c>
      <c r="O47" s="65"/>
      <c r="P47" s="89">
        <f aca="true" t="shared" si="3" ref="P47:Q51">P48</f>
        <v>514</v>
      </c>
      <c r="Q47" s="89">
        <f t="shared" si="3"/>
        <v>35.17</v>
      </c>
      <c r="R47" s="103">
        <f t="shared" si="1"/>
        <v>549.17</v>
      </c>
    </row>
    <row r="48" spans="1:18" ht="30.75" customHeight="1">
      <c r="A48" s="14"/>
      <c r="B48" s="39" t="s">
        <v>204</v>
      </c>
      <c r="C48" s="15" t="s">
        <v>16</v>
      </c>
      <c r="D48" s="3" t="s">
        <v>111</v>
      </c>
      <c r="E48" s="3" t="s">
        <v>205</v>
      </c>
      <c r="F48" s="3"/>
      <c r="G48" s="3"/>
      <c r="H48" s="83"/>
      <c r="I48" s="57"/>
      <c r="K48" s="65"/>
      <c r="L48" s="91">
        <v>0</v>
      </c>
      <c r="M48" s="13">
        <v>514</v>
      </c>
      <c r="N48" s="65">
        <f t="shared" si="2"/>
        <v>514</v>
      </c>
      <c r="O48" s="65"/>
      <c r="P48" s="65">
        <f t="shared" si="3"/>
        <v>514</v>
      </c>
      <c r="Q48" s="65">
        <f t="shared" si="3"/>
        <v>35.17</v>
      </c>
      <c r="R48" s="91">
        <f t="shared" si="1"/>
        <v>549.17</v>
      </c>
    </row>
    <row r="49" spans="1:18" ht="30.75" customHeight="1">
      <c r="A49" s="14"/>
      <c r="B49" s="39" t="s">
        <v>86</v>
      </c>
      <c r="C49" s="15" t="s">
        <v>16</v>
      </c>
      <c r="D49" s="3" t="s">
        <v>111</v>
      </c>
      <c r="E49" s="3" t="s">
        <v>205</v>
      </c>
      <c r="F49" s="3" t="s">
        <v>99</v>
      </c>
      <c r="G49" s="3"/>
      <c r="H49" s="83"/>
      <c r="I49" s="57"/>
      <c r="K49" s="65"/>
      <c r="L49" s="91">
        <v>0</v>
      </c>
      <c r="M49" s="13">
        <f>M50</f>
        <v>514</v>
      </c>
      <c r="N49" s="65">
        <f t="shared" si="2"/>
        <v>514</v>
      </c>
      <c r="O49" s="65"/>
      <c r="P49" s="65">
        <f t="shared" si="3"/>
        <v>514</v>
      </c>
      <c r="Q49" s="65">
        <f t="shared" si="3"/>
        <v>35.17</v>
      </c>
      <c r="R49" s="91">
        <f t="shared" si="1"/>
        <v>549.17</v>
      </c>
    </row>
    <row r="50" spans="1:18" ht="20.25" customHeight="1">
      <c r="A50" s="14"/>
      <c r="B50" s="39" t="s">
        <v>221</v>
      </c>
      <c r="C50" s="15" t="s">
        <v>16</v>
      </c>
      <c r="D50" s="3" t="s">
        <v>111</v>
      </c>
      <c r="E50" s="3" t="s">
        <v>205</v>
      </c>
      <c r="F50" s="3" t="s">
        <v>222</v>
      </c>
      <c r="G50" s="3"/>
      <c r="H50" s="83"/>
      <c r="I50" s="57"/>
      <c r="K50" s="65"/>
      <c r="L50" s="91">
        <v>0</v>
      </c>
      <c r="M50" s="13">
        <f>M51</f>
        <v>514</v>
      </c>
      <c r="N50" s="65">
        <f t="shared" si="2"/>
        <v>514</v>
      </c>
      <c r="O50" s="65"/>
      <c r="P50" s="65">
        <f t="shared" si="3"/>
        <v>514</v>
      </c>
      <c r="Q50" s="65">
        <f t="shared" si="3"/>
        <v>35.17</v>
      </c>
      <c r="R50" s="91">
        <f t="shared" si="1"/>
        <v>549.17</v>
      </c>
    </row>
    <row r="51" spans="1:18" ht="69.75" customHeight="1">
      <c r="A51" s="14"/>
      <c r="B51" s="39" t="s">
        <v>223</v>
      </c>
      <c r="C51" s="15" t="s">
        <v>16</v>
      </c>
      <c r="D51" s="3" t="s">
        <v>111</v>
      </c>
      <c r="E51" s="3" t="s">
        <v>205</v>
      </c>
      <c r="F51" s="3" t="s">
        <v>152</v>
      </c>
      <c r="G51" s="3"/>
      <c r="H51" s="83"/>
      <c r="I51" s="57"/>
      <c r="K51" s="65"/>
      <c r="L51" s="91">
        <v>0</v>
      </c>
      <c r="M51" s="13">
        <f>M52</f>
        <v>514</v>
      </c>
      <c r="N51" s="65">
        <f t="shared" si="2"/>
        <v>514</v>
      </c>
      <c r="O51" s="65"/>
      <c r="P51" s="65">
        <f t="shared" si="3"/>
        <v>514</v>
      </c>
      <c r="Q51" s="65">
        <f t="shared" si="3"/>
        <v>35.17</v>
      </c>
      <c r="R51" s="91">
        <f t="shared" si="1"/>
        <v>549.17</v>
      </c>
    </row>
    <row r="52" spans="1:18" ht="39.75" customHeight="1">
      <c r="A52" s="14"/>
      <c r="B52" s="39" t="s">
        <v>92</v>
      </c>
      <c r="C52" s="15" t="s">
        <v>16</v>
      </c>
      <c r="D52" s="3" t="s">
        <v>111</v>
      </c>
      <c r="E52" s="3" t="s">
        <v>205</v>
      </c>
      <c r="F52" s="3" t="s">
        <v>152</v>
      </c>
      <c r="G52" s="3" t="s">
        <v>93</v>
      </c>
      <c r="H52" s="83"/>
      <c r="I52" s="57"/>
      <c r="K52" s="65"/>
      <c r="L52" s="91">
        <v>0</v>
      </c>
      <c r="M52" s="13">
        <v>514</v>
      </c>
      <c r="N52" s="65">
        <f t="shared" si="2"/>
        <v>514</v>
      </c>
      <c r="O52" s="65"/>
      <c r="P52" s="65">
        <f>N52</f>
        <v>514</v>
      </c>
      <c r="Q52" s="65">
        <v>35.17</v>
      </c>
      <c r="R52" s="91">
        <f t="shared" si="1"/>
        <v>549.17</v>
      </c>
    </row>
    <row r="53" spans="1:18" ht="39.75" customHeight="1" hidden="1">
      <c r="A53" s="14"/>
      <c r="B53" s="39"/>
      <c r="C53" s="15"/>
      <c r="D53" s="3"/>
      <c r="E53" s="3"/>
      <c r="F53" s="3"/>
      <c r="G53" s="3"/>
      <c r="H53" s="83"/>
      <c r="I53" s="57"/>
      <c r="K53" s="65"/>
      <c r="L53" s="91"/>
      <c r="M53" s="13"/>
      <c r="N53" s="65"/>
      <c r="O53" s="65"/>
      <c r="P53" s="65"/>
      <c r="Q53" s="65"/>
      <c r="R53" s="91">
        <v>36</v>
      </c>
    </row>
    <row r="54" spans="1:18" ht="21.75" customHeight="1">
      <c r="A54" s="32" t="s">
        <v>227</v>
      </c>
      <c r="B54" s="31" t="s">
        <v>224</v>
      </c>
      <c r="C54" s="32" t="s">
        <v>16</v>
      </c>
      <c r="D54" s="45" t="s">
        <v>87</v>
      </c>
      <c r="E54" s="45" t="s">
        <v>123</v>
      </c>
      <c r="F54" s="45"/>
      <c r="G54" s="45"/>
      <c r="H54" s="102">
        <f>H56</f>
        <v>39</v>
      </c>
      <c r="I54" s="38">
        <f>I56</f>
        <v>0</v>
      </c>
      <c r="J54" s="49"/>
      <c r="K54" s="103">
        <f>K55+K56</f>
        <v>37.239999999999995</v>
      </c>
      <c r="L54" s="103">
        <f>H54+K54</f>
        <v>76.24</v>
      </c>
      <c r="M54" s="13"/>
      <c r="N54" s="103">
        <f>N55+N56</f>
        <v>76.24</v>
      </c>
      <c r="O54" s="89">
        <f>O56</f>
        <v>390.48</v>
      </c>
      <c r="P54" s="103">
        <f>N54+O54</f>
        <v>466.72</v>
      </c>
      <c r="Q54" s="13"/>
      <c r="R54" s="103">
        <f t="shared" si="1"/>
        <v>466.72</v>
      </c>
    </row>
    <row r="55" spans="1:18" ht="35.25" customHeight="1">
      <c r="A55" s="30"/>
      <c r="B55" s="39" t="s">
        <v>151</v>
      </c>
      <c r="C55" s="15" t="s">
        <v>16</v>
      </c>
      <c r="D55" s="3" t="s">
        <v>87</v>
      </c>
      <c r="E55" s="3" t="s">
        <v>194</v>
      </c>
      <c r="F55" s="3" t="s">
        <v>152</v>
      </c>
      <c r="G55" s="3"/>
      <c r="H55" s="83">
        <v>0</v>
      </c>
      <c r="I55" s="33"/>
      <c r="K55" s="91">
        <v>65</v>
      </c>
      <c r="L55" s="91">
        <v>65</v>
      </c>
      <c r="M55" s="13"/>
      <c r="N55" s="91">
        <f aca="true" t="shared" si="4" ref="N55:N60">L55</f>
        <v>65</v>
      </c>
      <c r="O55" s="65"/>
      <c r="P55" s="65">
        <v>65</v>
      </c>
      <c r="Q55" s="13"/>
      <c r="R55" s="91">
        <f t="shared" si="1"/>
        <v>65</v>
      </c>
    </row>
    <row r="56" spans="1:18" ht="51" customHeight="1">
      <c r="A56" s="30"/>
      <c r="B56" s="47" t="s">
        <v>120</v>
      </c>
      <c r="C56" s="15" t="s">
        <v>16</v>
      </c>
      <c r="D56" s="3" t="s">
        <v>87</v>
      </c>
      <c r="E56" s="3" t="s">
        <v>117</v>
      </c>
      <c r="F56" s="3"/>
      <c r="G56" s="3"/>
      <c r="H56" s="83">
        <f>H57</f>
        <v>39</v>
      </c>
      <c r="I56" s="33">
        <f>I57</f>
        <v>0</v>
      </c>
      <c r="K56" s="91">
        <f>K59+K60</f>
        <v>-27.76</v>
      </c>
      <c r="L56" s="91">
        <f aca="true" t="shared" si="5" ref="L56:L62">H56+K56</f>
        <v>11.239999999999998</v>
      </c>
      <c r="M56" s="13"/>
      <c r="N56" s="91">
        <f>L56</f>
        <v>11.239999999999998</v>
      </c>
      <c r="O56" s="65">
        <f>O57</f>
        <v>390.48</v>
      </c>
      <c r="P56" s="91">
        <f>O56+N56</f>
        <v>401.72</v>
      </c>
      <c r="Q56" s="13"/>
      <c r="R56" s="91">
        <f t="shared" si="1"/>
        <v>401.72</v>
      </c>
    </row>
    <row r="57" spans="1:18" ht="45.75" customHeight="1">
      <c r="A57" s="14"/>
      <c r="B57" s="37" t="s">
        <v>86</v>
      </c>
      <c r="C57" s="15" t="s">
        <v>16</v>
      </c>
      <c r="D57" s="3" t="s">
        <v>87</v>
      </c>
      <c r="E57" s="3" t="s">
        <v>117</v>
      </c>
      <c r="F57" s="3" t="s">
        <v>99</v>
      </c>
      <c r="G57" s="3"/>
      <c r="H57" s="83">
        <f>H58</f>
        <v>39</v>
      </c>
      <c r="I57" s="33">
        <f>I58</f>
        <v>0</v>
      </c>
      <c r="K57" s="91">
        <f>K56</f>
        <v>-27.76</v>
      </c>
      <c r="L57" s="91">
        <f t="shared" si="5"/>
        <v>11.239999999999998</v>
      </c>
      <c r="M57" s="13"/>
      <c r="N57" s="91">
        <f>L57</f>
        <v>11.239999999999998</v>
      </c>
      <c r="O57" s="65">
        <f>O58</f>
        <v>390.48</v>
      </c>
      <c r="P57" s="91">
        <f>O57+N57</f>
        <v>401.72</v>
      </c>
      <c r="Q57" s="13"/>
      <c r="R57" s="91">
        <f t="shared" si="1"/>
        <v>401.72</v>
      </c>
    </row>
    <row r="58" spans="1:18" ht="50.25" customHeight="1">
      <c r="A58" s="14"/>
      <c r="B58" s="47" t="s">
        <v>120</v>
      </c>
      <c r="C58" s="15" t="s">
        <v>16</v>
      </c>
      <c r="D58" s="3" t="s">
        <v>87</v>
      </c>
      <c r="E58" s="3" t="s">
        <v>117</v>
      </c>
      <c r="F58" s="3" t="s">
        <v>114</v>
      </c>
      <c r="G58" s="3"/>
      <c r="H58" s="83">
        <f>H59+H60</f>
        <v>39</v>
      </c>
      <c r="I58" s="33">
        <f>I59+I60</f>
        <v>0</v>
      </c>
      <c r="K58" s="91">
        <f>K56</f>
        <v>-27.76</v>
      </c>
      <c r="L58" s="91">
        <f t="shared" si="5"/>
        <v>11.239999999999998</v>
      </c>
      <c r="M58" s="13"/>
      <c r="N58" s="91">
        <f>L58</f>
        <v>11.239999999999998</v>
      </c>
      <c r="O58" s="65">
        <f>O61</f>
        <v>390.48</v>
      </c>
      <c r="P58" s="91">
        <f>O58+N58</f>
        <v>401.72</v>
      </c>
      <c r="Q58" s="13"/>
      <c r="R58" s="91">
        <f t="shared" si="1"/>
        <v>401.72</v>
      </c>
    </row>
    <row r="59" spans="1:18" ht="40.5" customHeight="1">
      <c r="A59" s="14"/>
      <c r="B59" s="42" t="s">
        <v>157</v>
      </c>
      <c r="C59" s="15" t="s">
        <v>16</v>
      </c>
      <c r="D59" s="3" t="s">
        <v>87</v>
      </c>
      <c r="E59" s="3" t="s">
        <v>117</v>
      </c>
      <c r="F59" s="3" t="s">
        <v>121</v>
      </c>
      <c r="G59" s="3" t="s">
        <v>80</v>
      </c>
      <c r="H59" s="83">
        <v>30</v>
      </c>
      <c r="I59" s="57"/>
      <c r="K59" s="91">
        <v>-21.55</v>
      </c>
      <c r="L59" s="91">
        <f t="shared" si="5"/>
        <v>8.45</v>
      </c>
      <c r="M59" s="13"/>
      <c r="N59" s="91">
        <f t="shared" si="4"/>
        <v>8.45</v>
      </c>
      <c r="O59" s="65"/>
      <c r="P59" s="91">
        <f>N59</f>
        <v>8.45</v>
      </c>
      <c r="Q59" s="13"/>
      <c r="R59" s="91">
        <f t="shared" si="1"/>
        <v>8.45</v>
      </c>
    </row>
    <row r="60" spans="1:18" ht="48" customHeight="1">
      <c r="A60" s="14"/>
      <c r="B60" s="42" t="s">
        <v>156</v>
      </c>
      <c r="C60" s="15" t="s">
        <v>16</v>
      </c>
      <c r="D60" s="3" t="s">
        <v>87</v>
      </c>
      <c r="E60" s="3" t="s">
        <v>117</v>
      </c>
      <c r="F60" s="3" t="s">
        <v>158</v>
      </c>
      <c r="G60" s="3" t="s">
        <v>85</v>
      </c>
      <c r="H60" s="83">
        <v>9</v>
      </c>
      <c r="I60" s="33">
        <f>I59*30.2%</f>
        <v>0</v>
      </c>
      <c r="K60" s="65">
        <v>-6.21</v>
      </c>
      <c r="L60" s="91">
        <f t="shared" si="5"/>
        <v>2.79</v>
      </c>
      <c r="M60" s="13"/>
      <c r="N60" s="91">
        <f t="shared" si="4"/>
        <v>2.79</v>
      </c>
      <c r="O60" s="65"/>
      <c r="P60" s="3" t="s">
        <v>254</v>
      </c>
      <c r="Q60" s="13"/>
      <c r="R60" s="91">
        <f t="shared" si="1"/>
        <v>2.79</v>
      </c>
    </row>
    <row r="61" spans="1:18" ht="48" customHeight="1">
      <c r="A61" s="14"/>
      <c r="B61" s="42" t="s">
        <v>92</v>
      </c>
      <c r="C61" s="15" t="s">
        <v>16</v>
      </c>
      <c r="D61" s="3" t="s">
        <v>87</v>
      </c>
      <c r="E61" s="3" t="s">
        <v>117</v>
      </c>
      <c r="F61" s="3" t="s">
        <v>158</v>
      </c>
      <c r="G61" s="3" t="s">
        <v>93</v>
      </c>
      <c r="H61" s="83"/>
      <c r="I61" s="33"/>
      <c r="K61" s="65"/>
      <c r="L61" s="91"/>
      <c r="M61" s="13"/>
      <c r="N61" s="91">
        <v>0</v>
      </c>
      <c r="O61" s="65">
        <v>390.48</v>
      </c>
      <c r="P61" s="91">
        <f>O61+N61</f>
        <v>390.48</v>
      </c>
      <c r="Q61" s="65"/>
      <c r="R61" s="91">
        <f t="shared" si="1"/>
        <v>390.48</v>
      </c>
    </row>
    <row r="62" spans="1:18" ht="17.25" customHeight="1">
      <c r="A62" s="32" t="s">
        <v>228</v>
      </c>
      <c r="B62" s="31" t="s">
        <v>232</v>
      </c>
      <c r="C62" s="32" t="s">
        <v>16</v>
      </c>
      <c r="D62" s="45" t="s">
        <v>122</v>
      </c>
      <c r="E62" s="45"/>
      <c r="F62" s="45"/>
      <c r="G62" s="45"/>
      <c r="H62" s="102">
        <f>H67</f>
        <v>524</v>
      </c>
      <c r="I62" s="38" t="e">
        <f>I63</f>
        <v>#REF!</v>
      </c>
      <c r="K62" s="103">
        <f>K67</f>
        <v>61.55</v>
      </c>
      <c r="L62" s="103">
        <f t="shared" si="5"/>
        <v>585.55</v>
      </c>
      <c r="M62" s="88">
        <f>M68</f>
        <v>-500</v>
      </c>
      <c r="N62" s="103">
        <f>N67</f>
        <v>85.55</v>
      </c>
      <c r="O62" s="89">
        <f>O68</f>
        <v>36.04</v>
      </c>
      <c r="P62" s="137">
        <f>P65</f>
        <v>121.59</v>
      </c>
      <c r="Q62" s="89"/>
      <c r="R62" s="137">
        <f t="shared" si="1"/>
        <v>121.59</v>
      </c>
    </row>
    <row r="63" spans="1:18" ht="12.75" customHeight="1" hidden="1">
      <c r="A63" s="14"/>
      <c r="B63" s="37" t="s">
        <v>124</v>
      </c>
      <c r="C63" s="15" t="s">
        <v>16</v>
      </c>
      <c r="D63" s="3" t="s">
        <v>122</v>
      </c>
      <c r="E63" s="3" t="s">
        <v>111</v>
      </c>
      <c r="F63" s="3" t="s">
        <v>88</v>
      </c>
      <c r="G63" s="3"/>
      <c r="H63" s="102"/>
      <c r="I63" s="33" t="e">
        <f>I64</f>
        <v>#REF!</v>
      </c>
      <c r="K63" s="65"/>
      <c r="L63" s="91"/>
      <c r="M63" s="13"/>
      <c r="N63" s="65"/>
      <c r="O63" s="65">
        <f>O69</f>
        <v>0</v>
      </c>
      <c r="P63" s="136"/>
      <c r="Q63" s="65">
        <v>-14.99</v>
      </c>
      <c r="R63" s="136">
        <f t="shared" si="1"/>
        <v>-14.99</v>
      </c>
    </row>
    <row r="64" spans="1:18" ht="12.75" customHeight="1" hidden="1">
      <c r="A64" s="14"/>
      <c r="B64" s="60" t="s">
        <v>125</v>
      </c>
      <c r="C64" s="15" t="s">
        <v>16</v>
      </c>
      <c r="D64" s="3" t="s">
        <v>122</v>
      </c>
      <c r="E64" s="3" t="s">
        <v>111</v>
      </c>
      <c r="F64" s="3" t="s">
        <v>126</v>
      </c>
      <c r="G64" s="3"/>
      <c r="H64" s="102"/>
      <c r="I64" s="33" t="e">
        <f>#REF!</f>
        <v>#REF!</v>
      </c>
      <c r="K64" s="65"/>
      <c r="L64" s="91"/>
      <c r="M64" s="13"/>
      <c r="N64" s="65"/>
      <c r="O64" s="65">
        <f>O70</f>
        <v>0</v>
      </c>
      <c r="P64" s="136"/>
      <c r="Q64" s="65">
        <v>-14.99</v>
      </c>
      <c r="R64" s="136">
        <f t="shared" si="1"/>
        <v>-14.99</v>
      </c>
    </row>
    <row r="65" spans="1:18" ht="21" customHeight="1">
      <c r="A65" s="14"/>
      <c r="B65" s="60" t="s">
        <v>44</v>
      </c>
      <c r="C65" s="15" t="s">
        <v>16</v>
      </c>
      <c r="D65" s="3" t="s">
        <v>122</v>
      </c>
      <c r="E65" s="3" t="s">
        <v>111</v>
      </c>
      <c r="F65" s="3"/>
      <c r="G65" s="3"/>
      <c r="H65" s="102"/>
      <c r="I65" s="33"/>
      <c r="K65" s="65"/>
      <c r="L65" s="91">
        <f>L67</f>
        <v>585.55</v>
      </c>
      <c r="M65" s="88">
        <f>M67</f>
        <v>-500</v>
      </c>
      <c r="N65" s="91">
        <f>N67</f>
        <v>85.55</v>
      </c>
      <c r="O65" s="65">
        <f aca="true" t="shared" si="6" ref="O65:P67">O66</f>
        <v>36.04</v>
      </c>
      <c r="P65" s="136">
        <f t="shared" si="6"/>
        <v>121.59</v>
      </c>
      <c r="Q65" s="65">
        <f>Q66</f>
        <v>0</v>
      </c>
      <c r="R65" s="136">
        <f t="shared" si="1"/>
        <v>121.59</v>
      </c>
    </row>
    <row r="66" spans="1:18" ht="35.25" customHeight="1">
      <c r="A66" s="14"/>
      <c r="B66" s="60" t="s">
        <v>86</v>
      </c>
      <c r="C66" s="15" t="s">
        <v>16</v>
      </c>
      <c r="D66" s="3" t="s">
        <v>122</v>
      </c>
      <c r="E66" s="3" t="s">
        <v>111</v>
      </c>
      <c r="F66" s="3" t="s">
        <v>233</v>
      </c>
      <c r="G66" s="3"/>
      <c r="H66" s="102"/>
      <c r="I66" s="33"/>
      <c r="K66" s="65"/>
      <c r="L66" s="91">
        <f>L67</f>
        <v>585.55</v>
      </c>
      <c r="M66" s="88">
        <f>M67</f>
        <v>-500</v>
      </c>
      <c r="N66" s="91">
        <f>N67</f>
        <v>85.55</v>
      </c>
      <c r="O66" s="65">
        <f t="shared" si="6"/>
        <v>36.04</v>
      </c>
      <c r="P66" s="136">
        <f>P67</f>
        <v>121.59</v>
      </c>
      <c r="Q66" s="65">
        <f>Q67</f>
        <v>0</v>
      </c>
      <c r="R66" s="136">
        <f t="shared" si="1"/>
        <v>121.59</v>
      </c>
    </row>
    <row r="67" spans="1:18" ht="31.5" customHeight="1">
      <c r="A67" s="14"/>
      <c r="B67" s="60" t="s">
        <v>127</v>
      </c>
      <c r="C67" s="15" t="s">
        <v>16</v>
      </c>
      <c r="D67" s="3" t="s">
        <v>122</v>
      </c>
      <c r="E67" s="3" t="s">
        <v>111</v>
      </c>
      <c r="F67" s="3" t="s">
        <v>129</v>
      </c>
      <c r="G67" s="3"/>
      <c r="H67" s="83">
        <f>H68</f>
        <v>524</v>
      </c>
      <c r="I67" s="33">
        <f>I68</f>
        <v>40</v>
      </c>
      <c r="K67" s="91">
        <f>K68</f>
        <v>61.55</v>
      </c>
      <c r="L67" s="91">
        <f>H67+K67</f>
        <v>585.55</v>
      </c>
      <c r="M67" s="88">
        <f>M68</f>
        <v>-500</v>
      </c>
      <c r="N67" s="91">
        <f>85.55</f>
        <v>85.55</v>
      </c>
      <c r="O67" s="65">
        <f t="shared" si="6"/>
        <v>36.04</v>
      </c>
      <c r="P67" s="136">
        <f t="shared" si="6"/>
        <v>121.59</v>
      </c>
      <c r="Q67" s="65">
        <f>Q68</f>
        <v>0</v>
      </c>
      <c r="R67" s="136">
        <f t="shared" si="1"/>
        <v>121.59</v>
      </c>
    </row>
    <row r="68" spans="1:18" ht="51" customHeight="1">
      <c r="A68" s="14"/>
      <c r="B68" s="39" t="s">
        <v>128</v>
      </c>
      <c r="C68" s="15" t="s">
        <v>16</v>
      </c>
      <c r="D68" s="3" t="s">
        <v>122</v>
      </c>
      <c r="E68" s="3" t="s">
        <v>111</v>
      </c>
      <c r="F68" s="3" t="s">
        <v>129</v>
      </c>
      <c r="G68" s="3" t="s">
        <v>93</v>
      </c>
      <c r="H68" s="83">
        <v>524</v>
      </c>
      <c r="I68" s="33">
        <v>40</v>
      </c>
      <c r="K68" s="91">
        <v>61.55</v>
      </c>
      <c r="L68" s="91">
        <f>H68+K68</f>
        <v>585.55</v>
      </c>
      <c r="M68" s="88">
        <v>-500</v>
      </c>
      <c r="N68" s="91">
        <v>85.55</v>
      </c>
      <c r="O68" s="65">
        <v>36.04</v>
      </c>
      <c r="P68" s="136">
        <f>N68+O68</f>
        <v>121.59</v>
      </c>
      <c r="Q68" s="65">
        <v>0</v>
      </c>
      <c r="R68" s="136">
        <f t="shared" si="1"/>
        <v>121.59</v>
      </c>
    </row>
    <row r="69" spans="1:18" ht="12.75" customHeight="1" hidden="1">
      <c r="A69" s="14"/>
      <c r="B69" s="37" t="s">
        <v>131</v>
      </c>
      <c r="C69" s="15" t="s">
        <v>16</v>
      </c>
      <c r="D69" s="3" t="s">
        <v>130</v>
      </c>
      <c r="E69" s="3"/>
      <c r="F69" s="3" t="s">
        <v>88</v>
      </c>
      <c r="G69" s="3"/>
      <c r="H69" s="102" t="e">
        <f>#REF!</f>
        <v>#REF!</v>
      </c>
      <c r="I69" s="33" t="e">
        <f>#REF!</f>
        <v>#REF!</v>
      </c>
      <c r="K69" s="65"/>
      <c r="L69" s="65"/>
      <c r="M69" s="13"/>
      <c r="N69" s="65"/>
      <c r="O69" s="65"/>
      <c r="P69" s="65"/>
      <c r="Q69" s="13"/>
      <c r="R69" s="91">
        <f t="shared" si="1"/>
        <v>0</v>
      </c>
    </row>
    <row r="70" spans="1:18" ht="20.25" customHeight="1" hidden="1">
      <c r="A70" s="14"/>
      <c r="B70" s="61" t="s">
        <v>104</v>
      </c>
      <c r="C70" s="32" t="s">
        <v>16</v>
      </c>
      <c r="D70" s="45" t="s">
        <v>130</v>
      </c>
      <c r="E70" s="45" t="s">
        <v>122</v>
      </c>
      <c r="F70" s="45" t="s">
        <v>132</v>
      </c>
      <c r="G70" s="45"/>
      <c r="H70" s="102">
        <f>H71</f>
        <v>0</v>
      </c>
      <c r="I70" s="33"/>
      <c r="K70" s="65"/>
      <c r="L70" s="65"/>
      <c r="M70" s="13"/>
      <c r="N70" s="65"/>
      <c r="O70" s="65"/>
      <c r="P70" s="65"/>
      <c r="Q70" s="13"/>
      <c r="R70" s="91">
        <f t="shared" si="1"/>
        <v>0</v>
      </c>
    </row>
    <row r="71" spans="1:18" ht="34.5" customHeight="1" hidden="1">
      <c r="A71" s="14"/>
      <c r="B71" s="39" t="s">
        <v>92</v>
      </c>
      <c r="C71" s="15" t="s">
        <v>16</v>
      </c>
      <c r="D71" s="3" t="s">
        <v>130</v>
      </c>
      <c r="E71" s="3" t="s">
        <v>122</v>
      </c>
      <c r="F71" s="3" t="s">
        <v>132</v>
      </c>
      <c r="G71" s="3" t="s">
        <v>93</v>
      </c>
      <c r="H71" s="102">
        <v>0</v>
      </c>
      <c r="I71" s="33"/>
      <c r="K71" s="65"/>
      <c r="L71" s="65"/>
      <c r="M71" s="13"/>
      <c r="N71" s="65"/>
      <c r="O71" s="65"/>
      <c r="P71" s="65"/>
      <c r="Q71" s="13"/>
      <c r="R71" s="91">
        <f t="shared" si="1"/>
        <v>0</v>
      </c>
    </row>
    <row r="72" spans="1:18" ht="22.5" customHeight="1">
      <c r="A72" s="32" t="s">
        <v>229</v>
      </c>
      <c r="B72" s="31" t="s">
        <v>230</v>
      </c>
      <c r="C72" s="32" t="s">
        <v>16</v>
      </c>
      <c r="D72" s="45" t="s">
        <v>130</v>
      </c>
      <c r="E72" s="45"/>
      <c r="F72" s="45"/>
      <c r="G72" s="45" t="s">
        <v>5</v>
      </c>
      <c r="H72" s="102">
        <f>H74</f>
        <v>147.70080000000002</v>
      </c>
      <c r="I72" s="38">
        <f>I74</f>
        <v>120.39594</v>
      </c>
      <c r="K72" s="103">
        <v>-142.7</v>
      </c>
      <c r="L72" s="103">
        <f>L74</f>
        <v>5.000800000000027</v>
      </c>
      <c r="M72" s="13"/>
      <c r="N72" s="103">
        <f aca="true" t="shared" si="7" ref="N72:N78">L72</f>
        <v>5.000800000000027</v>
      </c>
      <c r="O72" s="65"/>
      <c r="P72" s="91">
        <f>N72</f>
        <v>5.000800000000027</v>
      </c>
      <c r="Q72" s="13"/>
      <c r="R72" s="91">
        <f t="shared" si="1"/>
        <v>5.000800000000027</v>
      </c>
    </row>
    <row r="73" spans="1:18" ht="22.5" customHeight="1">
      <c r="A73" s="32"/>
      <c r="B73" s="116" t="s">
        <v>234</v>
      </c>
      <c r="C73" s="15" t="s">
        <v>16</v>
      </c>
      <c r="D73" s="3" t="s">
        <v>130</v>
      </c>
      <c r="E73" s="3" t="s">
        <v>130</v>
      </c>
      <c r="F73" s="45"/>
      <c r="G73" s="45"/>
      <c r="H73" s="102"/>
      <c r="I73" s="38"/>
      <c r="K73" s="103"/>
      <c r="L73" s="91">
        <f>L74</f>
        <v>5.000800000000027</v>
      </c>
      <c r="M73" s="13"/>
      <c r="N73" s="91">
        <f>N74</f>
        <v>5.000800000000027</v>
      </c>
      <c r="O73" s="65"/>
      <c r="P73" s="91">
        <f aca="true" t="shared" si="8" ref="P73:P78">N73</f>
        <v>5.000800000000027</v>
      </c>
      <c r="Q73" s="13"/>
      <c r="R73" s="91">
        <f t="shared" si="1"/>
        <v>5.000800000000027</v>
      </c>
    </row>
    <row r="74" spans="1:18" ht="46.5" customHeight="1">
      <c r="A74" s="14"/>
      <c r="B74" s="60" t="s">
        <v>133</v>
      </c>
      <c r="C74" s="15" t="s">
        <v>16</v>
      </c>
      <c r="D74" s="3" t="s">
        <v>130</v>
      </c>
      <c r="E74" s="3" t="s">
        <v>130</v>
      </c>
      <c r="F74" s="3" t="s">
        <v>135</v>
      </c>
      <c r="G74" s="3"/>
      <c r="H74" s="83">
        <f>H75</f>
        <v>147.70080000000002</v>
      </c>
      <c r="I74" s="33">
        <f>I75</f>
        <v>120.39594</v>
      </c>
      <c r="K74" s="91">
        <v>-142.7</v>
      </c>
      <c r="L74" s="91">
        <f>H74+K74</f>
        <v>5.000800000000027</v>
      </c>
      <c r="M74" s="13"/>
      <c r="N74" s="91">
        <f t="shared" si="7"/>
        <v>5.000800000000027</v>
      </c>
      <c r="O74" s="65"/>
      <c r="P74" s="91">
        <f t="shared" si="8"/>
        <v>5.000800000000027</v>
      </c>
      <c r="Q74" s="65"/>
      <c r="R74" s="91">
        <f t="shared" si="1"/>
        <v>5.000800000000027</v>
      </c>
    </row>
    <row r="75" spans="1:18" ht="46.5" customHeight="1">
      <c r="A75" s="14"/>
      <c r="B75" s="42" t="s">
        <v>136</v>
      </c>
      <c r="C75" s="15" t="s">
        <v>16</v>
      </c>
      <c r="D75" s="3" t="s">
        <v>130</v>
      </c>
      <c r="E75" s="3" t="s">
        <v>130</v>
      </c>
      <c r="F75" s="3" t="s">
        <v>134</v>
      </c>
      <c r="G75" s="3"/>
      <c r="H75" s="83">
        <f>H76+H77+H78</f>
        <v>147.70080000000002</v>
      </c>
      <c r="I75" s="33">
        <f>I76+I77+I78</f>
        <v>120.39594</v>
      </c>
      <c r="K75" s="91">
        <f>K76+K77+K78</f>
        <v>-142.7</v>
      </c>
      <c r="L75" s="91">
        <f>H75+K75</f>
        <v>5.000800000000027</v>
      </c>
      <c r="M75" s="13"/>
      <c r="N75" s="91">
        <f t="shared" si="7"/>
        <v>5.000800000000027</v>
      </c>
      <c r="O75" s="65"/>
      <c r="P75" s="91">
        <f t="shared" si="8"/>
        <v>5.000800000000027</v>
      </c>
      <c r="Q75" s="65"/>
      <c r="R75" s="91">
        <f t="shared" si="1"/>
        <v>5.000800000000027</v>
      </c>
    </row>
    <row r="76" spans="1:18" ht="33.75" customHeight="1">
      <c r="A76" s="14"/>
      <c r="B76" s="42" t="s">
        <v>157</v>
      </c>
      <c r="C76" s="15" t="s">
        <v>16</v>
      </c>
      <c r="D76" s="3" t="s">
        <v>130</v>
      </c>
      <c r="E76" s="3" t="s">
        <v>130</v>
      </c>
      <c r="F76" s="3" t="s">
        <v>134</v>
      </c>
      <c r="G76" s="3" t="s">
        <v>80</v>
      </c>
      <c r="H76" s="83">
        <v>90.4</v>
      </c>
      <c r="I76" s="33">
        <v>92.47</v>
      </c>
      <c r="K76" s="91">
        <v>-90.4</v>
      </c>
      <c r="L76" s="91">
        <v>0</v>
      </c>
      <c r="M76" s="13"/>
      <c r="N76" s="91">
        <f t="shared" si="7"/>
        <v>0</v>
      </c>
      <c r="O76" s="65"/>
      <c r="P76" s="91">
        <f t="shared" si="8"/>
        <v>0</v>
      </c>
      <c r="Q76" s="65"/>
      <c r="R76" s="91">
        <f t="shared" si="1"/>
        <v>0</v>
      </c>
    </row>
    <row r="77" spans="1:18" ht="49.5" customHeight="1">
      <c r="A77" s="14"/>
      <c r="B77" s="42" t="s">
        <v>156</v>
      </c>
      <c r="C77" s="15" t="s">
        <v>16</v>
      </c>
      <c r="D77" s="3" t="s">
        <v>130</v>
      </c>
      <c r="E77" s="3" t="s">
        <v>130</v>
      </c>
      <c r="F77" s="3" t="s">
        <v>134</v>
      </c>
      <c r="G77" s="3" t="s">
        <v>85</v>
      </c>
      <c r="H77" s="83">
        <f>H76*30.2%</f>
        <v>27.300800000000002</v>
      </c>
      <c r="I77" s="33">
        <f>I76*30.2%</f>
        <v>27.925939999999997</v>
      </c>
      <c r="K77" s="91">
        <v>-27.3</v>
      </c>
      <c r="L77" s="91">
        <v>0</v>
      </c>
      <c r="M77" s="13"/>
      <c r="N77" s="91">
        <f t="shared" si="7"/>
        <v>0</v>
      </c>
      <c r="O77" s="65"/>
      <c r="P77" s="91">
        <f t="shared" si="8"/>
        <v>0</v>
      </c>
      <c r="Q77" s="65"/>
      <c r="R77" s="91">
        <f t="shared" si="1"/>
        <v>0</v>
      </c>
    </row>
    <row r="78" spans="1:18" ht="31.5" customHeight="1">
      <c r="A78" s="14"/>
      <c r="B78" s="39" t="s">
        <v>92</v>
      </c>
      <c r="C78" s="15" t="s">
        <v>16</v>
      </c>
      <c r="D78" s="3" t="s">
        <v>130</v>
      </c>
      <c r="E78" s="3" t="s">
        <v>130</v>
      </c>
      <c r="F78" s="3" t="s">
        <v>134</v>
      </c>
      <c r="G78" s="3" t="s">
        <v>93</v>
      </c>
      <c r="H78" s="83">
        <v>30</v>
      </c>
      <c r="I78" s="33"/>
      <c r="K78" s="91">
        <v>-25</v>
      </c>
      <c r="L78" s="91">
        <f>H78+K78</f>
        <v>5</v>
      </c>
      <c r="M78" s="13"/>
      <c r="N78" s="91">
        <f t="shared" si="7"/>
        <v>5</v>
      </c>
      <c r="O78" s="65"/>
      <c r="P78" s="91">
        <f t="shared" si="8"/>
        <v>5</v>
      </c>
      <c r="Q78" s="65"/>
      <c r="R78" s="91">
        <f t="shared" si="1"/>
        <v>5</v>
      </c>
    </row>
    <row r="79" spans="1:18" ht="21.75" customHeight="1">
      <c r="A79" s="32" t="s">
        <v>236</v>
      </c>
      <c r="B79" s="31" t="s">
        <v>235</v>
      </c>
      <c r="C79" s="32" t="s">
        <v>16</v>
      </c>
      <c r="D79" s="32" t="s">
        <v>137</v>
      </c>
      <c r="E79" s="32"/>
      <c r="F79" s="32"/>
      <c r="G79" s="32"/>
      <c r="H79" s="102">
        <f>H80</f>
        <v>210</v>
      </c>
      <c r="I79" s="38" t="e">
        <f>#REF!</f>
        <v>#REF!</v>
      </c>
      <c r="K79" s="89">
        <f>K80</f>
        <v>3.37</v>
      </c>
      <c r="L79" s="103">
        <f>H79+K79</f>
        <v>213.37</v>
      </c>
      <c r="M79" s="110">
        <f>M80</f>
        <v>390.22</v>
      </c>
      <c r="N79" s="103">
        <f>N80</f>
        <v>603.59</v>
      </c>
      <c r="O79" s="103">
        <f>O83</f>
        <v>26.077</v>
      </c>
      <c r="P79" s="103">
        <f>P80</f>
        <v>629.667</v>
      </c>
      <c r="Q79" s="89">
        <f>Q80</f>
        <v>141.67</v>
      </c>
      <c r="R79" s="103">
        <f t="shared" si="1"/>
        <v>771.337</v>
      </c>
    </row>
    <row r="80" spans="1:18" ht="18.75" customHeight="1">
      <c r="A80" s="30"/>
      <c r="B80" s="39" t="s">
        <v>50</v>
      </c>
      <c r="C80" s="15" t="s">
        <v>16</v>
      </c>
      <c r="D80" s="15" t="s">
        <v>137</v>
      </c>
      <c r="E80" s="15" t="s">
        <v>75</v>
      </c>
      <c r="F80" s="32"/>
      <c r="G80" s="32"/>
      <c r="H80" s="102">
        <f>H83</f>
        <v>210</v>
      </c>
      <c r="I80" s="33">
        <f>I85+I86</f>
        <v>1464.51942</v>
      </c>
      <c r="K80" s="89">
        <v>3.37</v>
      </c>
      <c r="L80" s="91">
        <f>H80+K80</f>
        <v>213.37</v>
      </c>
      <c r="M80" s="13">
        <f>M84</f>
        <v>390.22</v>
      </c>
      <c r="N80" s="91">
        <f>L80+M80</f>
        <v>603.59</v>
      </c>
      <c r="O80" s="91">
        <f>O82</f>
        <v>26.077</v>
      </c>
      <c r="P80" s="91">
        <f>P82</f>
        <v>629.667</v>
      </c>
      <c r="Q80" s="65">
        <f>Q82</f>
        <v>141.67</v>
      </c>
      <c r="R80" s="91">
        <f t="shared" si="1"/>
        <v>771.337</v>
      </c>
    </row>
    <row r="81" spans="1:18" ht="12.75" customHeight="1" hidden="1">
      <c r="A81" s="14"/>
      <c r="B81" s="37" t="s">
        <v>138</v>
      </c>
      <c r="C81" s="15" t="s">
        <v>16</v>
      </c>
      <c r="D81" s="15" t="s">
        <v>137</v>
      </c>
      <c r="E81" s="15" t="s">
        <v>75</v>
      </c>
      <c r="F81" s="15" t="s">
        <v>88</v>
      </c>
      <c r="G81" s="15"/>
      <c r="H81" s="102"/>
      <c r="I81" s="33"/>
      <c r="K81" s="65"/>
      <c r="L81" s="91"/>
      <c r="M81" s="13"/>
      <c r="N81" s="65"/>
      <c r="O81" s="65"/>
      <c r="P81" s="65"/>
      <c r="Q81" s="65"/>
      <c r="R81" s="91">
        <f t="shared" si="1"/>
        <v>0</v>
      </c>
    </row>
    <row r="82" spans="1:18" ht="36.75" customHeight="1">
      <c r="A82" s="14"/>
      <c r="B82" s="37" t="s">
        <v>86</v>
      </c>
      <c r="C82" s="15" t="s">
        <v>16</v>
      </c>
      <c r="D82" s="15" t="s">
        <v>137</v>
      </c>
      <c r="E82" s="15" t="s">
        <v>75</v>
      </c>
      <c r="F82" s="62" t="s">
        <v>99</v>
      </c>
      <c r="G82" s="15"/>
      <c r="H82" s="102"/>
      <c r="I82" s="33"/>
      <c r="K82" s="65"/>
      <c r="L82" s="91">
        <f>L83</f>
        <v>213.37</v>
      </c>
      <c r="M82" s="13">
        <f>M84</f>
        <v>390.22</v>
      </c>
      <c r="N82" s="91">
        <f>N83</f>
        <v>603.59</v>
      </c>
      <c r="O82" s="91">
        <f>O83</f>
        <v>26.077</v>
      </c>
      <c r="P82" s="91">
        <f>P83</f>
        <v>629.667</v>
      </c>
      <c r="Q82" s="65">
        <f>Q83</f>
        <v>141.67</v>
      </c>
      <c r="R82" s="91">
        <f t="shared" si="1"/>
        <v>771.337</v>
      </c>
    </row>
    <row r="83" spans="1:18" ht="63.75" customHeight="1">
      <c r="A83" s="14"/>
      <c r="B83" s="42" t="s">
        <v>141</v>
      </c>
      <c r="C83" s="15" t="s">
        <v>16</v>
      </c>
      <c r="D83" s="15" t="s">
        <v>137</v>
      </c>
      <c r="E83" s="15" t="s">
        <v>75</v>
      </c>
      <c r="F83" s="62" t="s">
        <v>142</v>
      </c>
      <c r="G83" s="15"/>
      <c r="H83" s="83">
        <f>H84+H85</f>
        <v>210</v>
      </c>
      <c r="I83" s="33">
        <f>I85+I86</f>
        <v>1464.51942</v>
      </c>
      <c r="K83" s="65">
        <f>K84</f>
        <v>3.37</v>
      </c>
      <c r="L83" s="91">
        <f>H83+K83</f>
        <v>213.37</v>
      </c>
      <c r="M83" s="13">
        <f>M84</f>
        <v>390.22</v>
      </c>
      <c r="N83" s="91">
        <f>N80</f>
        <v>603.59</v>
      </c>
      <c r="O83" s="91">
        <f>O84</f>
        <v>26.077</v>
      </c>
      <c r="P83" s="91">
        <f>P84+P85</f>
        <v>629.667</v>
      </c>
      <c r="Q83" s="65">
        <f>Q84</f>
        <v>141.67</v>
      </c>
      <c r="R83" s="91">
        <f t="shared" si="1"/>
        <v>771.337</v>
      </c>
    </row>
    <row r="84" spans="1:18" ht="30" customHeight="1">
      <c r="A84" s="14"/>
      <c r="B84" s="39" t="s">
        <v>92</v>
      </c>
      <c r="C84" s="15" t="s">
        <v>16</v>
      </c>
      <c r="D84" s="15" t="s">
        <v>137</v>
      </c>
      <c r="E84" s="15" t="s">
        <v>75</v>
      </c>
      <c r="F84" s="62" t="s">
        <v>142</v>
      </c>
      <c r="G84" s="15" t="s">
        <v>93</v>
      </c>
      <c r="H84" s="83">
        <v>200</v>
      </c>
      <c r="I84" s="33">
        <v>597.53</v>
      </c>
      <c r="K84" s="65">
        <v>3.37</v>
      </c>
      <c r="L84" s="91">
        <f>H84+K84</f>
        <v>203.37</v>
      </c>
      <c r="M84" s="13">
        <v>390.22</v>
      </c>
      <c r="N84" s="91">
        <f>M84+L84</f>
        <v>593.59</v>
      </c>
      <c r="O84" s="91">
        <v>26.077</v>
      </c>
      <c r="P84" s="91">
        <f>N84+O84</f>
        <v>619.667</v>
      </c>
      <c r="Q84" s="65">
        <v>141.67</v>
      </c>
      <c r="R84" s="91">
        <f aca="true" t="shared" si="9" ref="R84:R115">P84+Q84</f>
        <v>761.337</v>
      </c>
    </row>
    <row r="85" spans="1:18" ht="18.75" customHeight="1">
      <c r="A85" s="14"/>
      <c r="B85" s="47" t="s">
        <v>139</v>
      </c>
      <c r="C85" s="15" t="s">
        <v>16</v>
      </c>
      <c r="D85" s="15" t="s">
        <v>137</v>
      </c>
      <c r="E85" s="15" t="s">
        <v>75</v>
      </c>
      <c r="F85" s="62" t="s">
        <v>142</v>
      </c>
      <c r="G85" s="15" t="s">
        <v>140</v>
      </c>
      <c r="H85" s="83">
        <v>10</v>
      </c>
      <c r="I85" s="33">
        <v>10</v>
      </c>
      <c r="K85" s="65"/>
      <c r="L85" s="91">
        <f>H85</f>
        <v>10</v>
      </c>
      <c r="M85" s="13"/>
      <c r="N85" s="91">
        <f>L85</f>
        <v>10</v>
      </c>
      <c r="O85" s="65"/>
      <c r="P85" s="91">
        <f>N85</f>
        <v>10</v>
      </c>
      <c r="Q85" s="65"/>
      <c r="R85" s="91">
        <f t="shared" si="9"/>
        <v>10</v>
      </c>
    </row>
    <row r="86" spans="1:18" ht="15.75">
      <c r="A86" s="32" t="s">
        <v>237</v>
      </c>
      <c r="B86" s="31" t="s">
        <v>238</v>
      </c>
      <c r="C86" s="32" t="s">
        <v>16</v>
      </c>
      <c r="D86" s="45" t="s">
        <v>105</v>
      </c>
      <c r="E86" s="45"/>
      <c r="F86" s="46"/>
      <c r="G86" s="45"/>
      <c r="H86" s="102">
        <f>H91+H104</f>
        <v>1153.527</v>
      </c>
      <c r="I86" s="38">
        <f>I91+I104</f>
        <v>1454.51942</v>
      </c>
      <c r="K86" s="103">
        <f>K91+K104</f>
        <v>142.70000000000005</v>
      </c>
      <c r="L86" s="103">
        <f>L90</f>
        <v>30.004599999999982</v>
      </c>
      <c r="M86" s="13"/>
      <c r="N86" s="103">
        <f>L86</f>
        <v>30.004599999999982</v>
      </c>
      <c r="O86" s="65"/>
      <c r="P86" s="91">
        <f>N86</f>
        <v>30.004599999999982</v>
      </c>
      <c r="Q86" s="65"/>
      <c r="R86" s="91">
        <f t="shared" si="9"/>
        <v>30.004599999999982</v>
      </c>
    </row>
    <row r="87" spans="1:18" ht="15.75" hidden="1">
      <c r="A87" s="14"/>
      <c r="B87" s="31"/>
      <c r="C87" s="32"/>
      <c r="D87" s="45"/>
      <c r="E87" s="45"/>
      <c r="F87" s="36"/>
      <c r="G87" s="45"/>
      <c r="H87" s="102"/>
      <c r="I87" s="38"/>
      <c r="K87" s="65"/>
      <c r="L87" s="65"/>
      <c r="M87" s="13"/>
      <c r="N87" s="65"/>
      <c r="O87" s="65"/>
      <c r="P87" s="91">
        <f aca="true" t="shared" si="10" ref="P87:P95">N87</f>
        <v>0</v>
      </c>
      <c r="Q87" s="65"/>
      <c r="R87" s="91">
        <f t="shared" si="9"/>
        <v>0</v>
      </c>
    </row>
    <row r="88" spans="1:18" ht="15.75" hidden="1">
      <c r="A88" s="63"/>
      <c r="B88" s="31"/>
      <c r="C88" s="32"/>
      <c r="D88" s="45"/>
      <c r="E88" s="45"/>
      <c r="F88" s="36"/>
      <c r="G88" s="3"/>
      <c r="H88" s="83"/>
      <c r="I88" s="33"/>
      <c r="K88" s="65"/>
      <c r="L88" s="65"/>
      <c r="M88" s="13"/>
      <c r="N88" s="65"/>
      <c r="O88" s="65"/>
      <c r="P88" s="91">
        <f t="shared" si="10"/>
        <v>0</v>
      </c>
      <c r="Q88" s="65"/>
      <c r="R88" s="91">
        <f t="shared" si="9"/>
        <v>0</v>
      </c>
    </row>
    <row r="89" spans="1:18" ht="12.75" customHeight="1" hidden="1">
      <c r="A89" s="63"/>
      <c r="B89" s="37" t="s">
        <v>138</v>
      </c>
      <c r="C89" s="15" t="s">
        <v>16</v>
      </c>
      <c r="D89" s="3" t="s">
        <v>105</v>
      </c>
      <c r="E89" s="3" t="s">
        <v>122</v>
      </c>
      <c r="F89" s="36" t="s">
        <v>88</v>
      </c>
      <c r="G89" s="3"/>
      <c r="H89" s="83"/>
      <c r="I89" s="33" t="e">
        <f>#REF!</f>
        <v>#REF!</v>
      </c>
      <c r="K89" s="65"/>
      <c r="L89" s="65"/>
      <c r="M89" s="13"/>
      <c r="N89" s="65"/>
      <c r="O89" s="65"/>
      <c r="P89" s="91">
        <f t="shared" si="10"/>
        <v>0</v>
      </c>
      <c r="Q89" s="65"/>
      <c r="R89" s="91">
        <f t="shared" si="9"/>
        <v>0</v>
      </c>
    </row>
    <row r="90" spans="1:18" ht="33" customHeight="1">
      <c r="A90" s="63"/>
      <c r="B90" s="60" t="s">
        <v>86</v>
      </c>
      <c r="C90" s="15" t="s">
        <v>16</v>
      </c>
      <c r="D90" s="3" t="s">
        <v>105</v>
      </c>
      <c r="E90" s="3" t="s">
        <v>123</v>
      </c>
      <c r="F90" s="36" t="s">
        <v>99</v>
      </c>
      <c r="G90" s="3"/>
      <c r="H90" s="83"/>
      <c r="I90" s="33"/>
      <c r="K90" s="65"/>
      <c r="L90" s="91">
        <f>L91</f>
        <v>30.004599999999982</v>
      </c>
      <c r="M90" s="13"/>
      <c r="N90" s="91">
        <f>N86</f>
        <v>30.004599999999982</v>
      </c>
      <c r="O90" s="65"/>
      <c r="P90" s="91">
        <f t="shared" si="10"/>
        <v>30.004599999999982</v>
      </c>
      <c r="Q90" s="65"/>
      <c r="R90" s="91">
        <f t="shared" si="9"/>
        <v>30.004599999999982</v>
      </c>
    </row>
    <row r="91" spans="1:18" ht="47.25">
      <c r="A91" s="63"/>
      <c r="B91" s="60" t="s">
        <v>133</v>
      </c>
      <c r="C91" s="32" t="s">
        <v>16</v>
      </c>
      <c r="D91" s="45" t="s">
        <v>105</v>
      </c>
      <c r="E91" s="45" t="s">
        <v>75</v>
      </c>
      <c r="F91" s="36" t="s">
        <v>142</v>
      </c>
      <c r="G91" s="3"/>
      <c r="H91" s="83">
        <f>H92</f>
        <v>650.6946</v>
      </c>
      <c r="I91" s="40">
        <f>I92</f>
        <v>1454.51942</v>
      </c>
      <c r="K91" s="91">
        <f>K92</f>
        <v>-620.69</v>
      </c>
      <c r="L91" s="91">
        <f>H91+K91</f>
        <v>30.004599999999982</v>
      </c>
      <c r="M91" s="13"/>
      <c r="N91" s="91">
        <f>L91</f>
        <v>30.004599999999982</v>
      </c>
      <c r="O91" s="65"/>
      <c r="P91" s="91">
        <f t="shared" si="10"/>
        <v>30.004599999999982</v>
      </c>
      <c r="Q91" s="65"/>
      <c r="R91" s="91">
        <f t="shared" si="9"/>
        <v>30.004599999999982</v>
      </c>
    </row>
    <row r="92" spans="1:18" ht="61.5" customHeight="1">
      <c r="A92" s="63"/>
      <c r="B92" s="60" t="s">
        <v>143</v>
      </c>
      <c r="C92" s="32" t="s">
        <v>16</v>
      </c>
      <c r="D92" s="45" t="s">
        <v>105</v>
      </c>
      <c r="E92" s="45" t="s">
        <v>75</v>
      </c>
      <c r="F92" s="36" t="s">
        <v>142</v>
      </c>
      <c r="G92" s="3" t="s">
        <v>5</v>
      </c>
      <c r="H92" s="83">
        <f>H93+H94+H95</f>
        <v>650.6946</v>
      </c>
      <c r="I92" s="40">
        <f>I93+I94+I95</f>
        <v>1454.51942</v>
      </c>
      <c r="K92" s="91">
        <f>K93+K94+K95</f>
        <v>-620.69</v>
      </c>
      <c r="L92" s="91">
        <f>H92+K92</f>
        <v>30.004599999999982</v>
      </c>
      <c r="M92" s="13"/>
      <c r="N92" s="91">
        <f>L92</f>
        <v>30.004599999999982</v>
      </c>
      <c r="O92" s="65"/>
      <c r="P92" s="91">
        <f t="shared" si="10"/>
        <v>30.004599999999982</v>
      </c>
      <c r="Q92" s="65"/>
      <c r="R92" s="91">
        <f t="shared" si="9"/>
        <v>30.004599999999982</v>
      </c>
    </row>
    <row r="93" spans="1:18" ht="62.25" customHeight="1">
      <c r="A93" s="63"/>
      <c r="B93" s="42" t="s">
        <v>79</v>
      </c>
      <c r="C93" s="15" t="s">
        <v>16</v>
      </c>
      <c r="D93" s="3" t="s">
        <v>105</v>
      </c>
      <c r="E93" s="3" t="s">
        <v>75</v>
      </c>
      <c r="F93" s="36" t="s">
        <v>142</v>
      </c>
      <c r="G93" s="3" t="s">
        <v>80</v>
      </c>
      <c r="H93" s="83">
        <v>357.3</v>
      </c>
      <c r="I93" s="40">
        <v>658.21</v>
      </c>
      <c r="K93" s="91">
        <v>-357.3</v>
      </c>
      <c r="L93" s="91">
        <v>0</v>
      </c>
      <c r="M93" s="13"/>
      <c r="N93" s="91">
        <f>L93</f>
        <v>0</v>
      </c>
      <c r="O93" s="65"/>
      <c r="P93" s="91">
        <f t="shared" si="10"/>
        <v>0</v>
      </c>
      <c r="Q93" s="65"/>
      <c r="R93" s="91">
        <f t="shared" si="9"/>
        <v>0</v>
      </c>
    </row>
    <row r="94" spans="1:18" ht="30" customHeight="1">
      <c r="A94" s="63"/>
      <c r="B94" s="42" t="s">
        <v>159</v>
      </c>
      <c r="C94" s="15" t="s">
        <v>16</v>
      </c>
      <c r="D94" s="3" t="s">
        <v>105</v>
      </c>
      <c r="E94" s="3" t="s">
        <v>75</v>
      </c>
      <c r="F94" s="36" t="s">
        <v>142</v>
      </c>
      <c r="G94" s="3" t="s">
        <v>85</v>
      </c>
      <c r="H94" s="83">
        <f>H93*30.2%</f>
        <v>107.9046</v>
      </c>
      <c r="I94" s="40">
        <f>I93*30.2%</f>
        <v>198.77942000000002</v>
      </c>
      <c r="K94" s="91">
        <v>-107.9</v>
      </c>
      <c r="L94" s="91">
        <v>0</v>
      </c>
      <c r="M94" s="13"/>
      <c r="N94" s="91">
        <f>L94</f>
        <v>0</v>
      </c>
      <c r="O94" s="65"/>
      <c r="P94" s="91">
        <f t="shared" si="10"/>
        <v>0</v>
      </c>
      <c r="Q94" s="65"/>
      <c r="R94" s="91">
        <f t="shared" si="9"/>
        <v>0</v>
      </c>
    </row>
    <row r="95" spans="1:18" ht="43.5" customHeight="1">
      <c r="A95" s="14"/>
      <c r="B95" s="39" t="s">
        <v>92</v>
      </c>
      <c r="C95" s="15" t="s">
        <v>16</v>
      </c>
      <c r="D95" s="3" t="s">
        <v>105</v>
      </c>
      <c r="E95" s="3" t="s">
        <v>75</v>
      </c>
      <c r="F95" s="36" t="s">
        <v>142</v>
      </c>
      <c r="G95" s="15" t="s">
        <v>93</v>
      </c>
      <c r="H95" s="83">
        <v>185.49</v>
      </c>
      <c r="I95" s="40">
        <v>597.53</v>
      </c>
      <c r="K95" s="91">
        <v>-155.49</v>
      </c>
      <c r="L95" s="91">
        <f>H95+K95</f>
        <v>30</v>
      </c>
      <c r="M95" s="13"/>
      <c r="N95" s="91">
        <f>L95</f>
        <v>30</v>
      </c>
      <c r="O95" s="65"/>
      <c r="P95" s="91">
        <f t="shared" si="10"/>
        <v>30</v>
      </c>
      <c r="Q95" s="65"/>
      <c r="R95" s="91">
        <f t="shared" si="9"/>
        <v>30</v>
      </c>
    </row>
    <row r="96" spans="1:18" ht="15.75" hidden="1">
      <c r="A96" s="14"/>
      <c r="B96" s="39"/>
      <c r="C96" s="15"/>
      <c r="D96" s="3"/>
      <c r="E96" s="3"/>
      <c r="F96" s="36"/>
      <c r="G96" s="3"/>
      <c r="H96" s="83"/>
      <c r="I96" s="33"/>
      <c r="K96" s="65"/>
      <c r="L96" s="65"/>
      <c r="M96" s="13"/>
      <c r="N96" s="65"/>
      <c r="O96" s="65"/>
      <c r="P96" s="65"/>
      <c r="Q96" s="65"/>
      <c r="R96" s="91">
        <f t="shared" si="9"/>
        <v>0</v>
      </c>
    </row>
    <row r="97" spans="1:18" ht="12.75" customHeight="1" hidden="1">
      <c r="A97" s="14"/>
      <c r="B97" s="31"/>
      <c r="C97" s="32"/>
      <c r="D97" s="45"/>
      <c r="E97" s="45"/>
      <c r="F97" s="46"/>
      <c r="G97" s="45"/>
      <c r="H97" s="102"/>
      <c r="I97" s="38"/>
      <c r="K97" s="65"/>
      <c r="L97" s="65"/>
      <c r="M97" s="13"/>
      <c r="N97" s="65"/>
      <c r="O97" s="65"/>
      <c r="P97" s="65"/>
      <c r="Q97" s="65"/>
      <c r="R97" s="91">
        <f t="shared" si="9"/>
        <v>0</v>
      </c>
    </row>
    <row r="98" spans="1:18" ht="12.75" customHeight="1" hidden="1">
      <c r="A98" s="14"/>
      <c r="B98" s="31"/>
      <c r="C98" s="32"/>
      <c r="D98" s="45"/>
      <c r="E98" s="45"/>
      <c r="F98" s="46"/>
      <c r="G98" s="45"/>
      <c r="H98" s="102"/>
      <c r="I98" s="38"/>
      <c r="K98" s="65"/>
      <c r="L98" s="65"/>
      <c r="M98" s="13"/>
      <c r="N98" s="65"/>
      <c r="O98" s="65"/>
      <c r="P98" s="65"/>
      <c r="Q98" s="65"/>
      <c r="R98" s="91">
        <f t="shared" si="9"/>
        <v>0</v>
      </c>
    </row>
    <row r="99" spans="1:18" ht="12.75" customHeight="1" hidden="1">
      <c r="A99" s="14"/>
      <c r="B99" s="31"/>
      <c r="C99" s="32"/>
      <c r="D99" s="45"/>
      <c r="E99" s="45"/>
      <c r="F99" s="46"/>
      <c r="G99" s="45"/>
      <c r="H99" s="102"/>
      <c r="I99" s="38"/>
      <c r="K99" s="65"/>
      <c r="L99" s="65"/>
      <c r="M99" s="13"/>
      <c r="N99" s="65"/>
      <c r="O99" s="65"/>
      <c r="P99" s="65"/>
      <c r="Q99" s="65"/>
      <c r="R99" s="91">
        <f t="shared" si="9"/>
        <v>0</v>
      </c>
    </row>
    <row r="100" spans="1:18" ht="12.75" customHeight="1" hidden="1">
      <c r="A100" s="14"/>
      <c r="B100" s="31"/>
      <c r="C100" s="32"/>
      <c r="D100" s="45"/>
      <c r="E100" s="45"/>
      <c r="F100" s="46"/>
      <c r="G100" s="45"/>
      <c r="H100" s="102"/>
      <c r="I100" s="38"/>
      <c r="K100" s="65"/>
      <c r="L100" s="65"/>
      <c r="M100" s="13"/>
      <c r="N100" s="65"/>
      <c r="O100" s="65"/>
      <c r="P100" s="65"/>
      <c r="Q100" s="65"/>
      <c r="R100" s="91">
        <f t="shared" si="9"/>
        <v>0</v>
      </c>
    </row>
    <row r="101" spans="1:18" ht="20.25" customHeight="1">
      <c r="A101" s="32" t="s">
        <v>239</v>
      </c>
      <c r="B101" s="115" t="s">
        <v>240</v>
      </c>
      <c r="C101" s="15" t="s">
        <v>16</v>
      </c>
      <c r="D101" s="3" t="s">
        <v>105</v>
      </c>
      <c r="E101" s="3"/>
      <c r="F101" s="46"/>
      <c r="G101" s="45"/>
      <c r="H101" s="102"/>
      <c r="I101" s="38"/>
      <c r="K101" s="65"/>
      <c r="L101" s="45" t="s">
        <v>242</v>
      </c>
      <c r="M101" s="110"/>
      <c r="N101" s="103">
        <f>N104</f>
        <v>1266.2224</v>
      </c>
      <c r="O101" s="89">
        <f>O104</f>
        <v>76.19</v>
      </c>
      <c r="P101" s="103">
        <f aca="true" t="shared" si="11" ref="P101:Q103">P102</f>
        <v>1342.4124000000002</v>
      </c>
      <c r="Q101" s="89">
        <f t="shared" si="11"/>
        <v>-144.61</v>
      </c>
      <c r="R101" s="103">
        <f t="shared" si="9"/>
        <v>1197.8024</v>
      </c>
    </row>
    <row r="102" spans="1:18" ht="34.5" customHeight="1">
      <c r="A102" s="32"/>
      <c r="B102" s="116" t="s">
        <v>241</v>
      </c>
      <c r="C102" s="15" t="s">
        <v>16</v>
      </c>
      <c r="D102" s="3" t="s">
        <v>105</v>
      </c>
      <c r="E102" s="3" t="s">
        <v>122</v>
      </c>
      <c r="F102" s="46"/>
      <c r="G102" s="45"/>
      <c r="H102" s="102"/>
      <c r="I102" s="38"/>
      <c r="K102" s="65"/>
      <c r="L102" s="91">
        <f>L104</f>
        <v>1266.2224</v>
      </c>
      <c r="M102" s="13"/>
      <c r="N102" s="91">
        <f>N104</f>
        <v>1266.2224</v>
      </c>
      <c r="O102" s="65">
        <f>O101</f>
        <v>76.19</v>
      </c>
      <c r="P102" s="91">
        <f t="shared" si="11"/>
        <v>1342.4124000000002</v>
      </c>
      <c r="Q102" s="65">
        <f t="shared" si="11"/>
        <v>-144.61</v>
      </c>
      <c r="R102" s="91">
        <f t="shared" si="9"/>
        <v>1197.8024</v>
      </c>
    </row>
    <row r="103" spans="1:18" ht="34.5" customHeight="1">
      <c r="A103" s="32"/>
      <c r="B103" s="116" t="s">
        <v>86</v>
      </c>
      <c r="C103" s="15" t="s">
        <v>16</v>
      </c>
      <c r="D103" s="3" t="s">
        <v>105</v>
      </c>
      <c r="E103" s="3" t="s">
        <v>122</v>
      </c>
      <c r="F103" s="36" t="s">
        <v>99</v>
      </c>
      <c r="G103" s="45"/>
      <c r="H103" s="102"/>
      <c r="I103" s="38"/>
      <c r="K103" s="65"/>
      <c r="L103" s="91">
        <f>L104</f>
        <v>1266.2224</v>
      </c>
      <c r="M103" s="13"/>
      <c r="N103" s="91">
        <f>N104</f>
        <v>1266.2224</v>
      </c>
      <c r="O103" s="65">
        <f>O104</f>
        <v>76.19</v>
      </c>
      <c r="P103" s="91">
        <f t="shared" si="11"/>
        <v>1342.4124000000002</v>
      </c>
      <c r="Q103" s="65">
        <f t="shared" si="11"/>
        <v>-144.61</v>
      </c>
      <c r="R103" s="91">
        <f t="shared" si="9"/>
        <v>1197.8024</v>
      </c>
    </row>
    <row r="104" spans="1:18" ht="56.25" customHeight="1">
      <c r="A104" s="106"/>
      <c r="B104" s="60" t="s">
        <v>133</v>
      </c>
      <c r="C104" s="15" t="s">
        <v>16</v>
      </c>
      <c r="D104" s="3" t="s">
        <v>105</v>
      </c>
      <c r="E104" s="3" t="s">
        <v>122</v>
      </c>
      <c r="F104" s="36"/>
      <c r="G104" s="45"/>
      <c r="H104" s="102">
        <f>H105</f>
        <v>502.8324</v>
      </c>
      <c r="I104" s="34">
        <f>I105</f>
        <v>0</v>
      </c>
      <c r="J104" s="49"/>
      <c r="K104" s="103">
        <f>K108+K111</f>
        <v>763.3900000000001</v>
      </c>
      <c r="L104" s="91">
        <f>H104+K104</f>
        <v>1266.2224</v>
      </c>
      <c r="M104" s="13"/>
      <c r="N104" s="91">
        <f aca="true" t="shared" si="12" ref="N104:N114">L104</f>
        <v>1266.2224</v>
      </c>
      <c r="O104" s="65">
        <f>O105+O111+O108</f>
        <v>76.19</v>
      </c>
      <c r="P104" s="91">
        <f aca="true" t="shared" si="13" ref="P104:P114">N104+O104</f>
        <v>1342.4124000000002</v>
      </c>
      <c r="Q104" s="65">
        <f>Q105+Q108+Q111</f>
        <v>-144.61</v>
      </c>
      <c r="R104" s="91">
        <f t="shared" si="9"/>
        <v>1197.8024</v>
      </c>
    </row>
    <row r="105" spans="1:18" ht="78" customHeight="1">
      <c r="A105" s="63"/>
      <c r="B105" s="60" t="s">
        <v>141</v>
      </c>
      <c r="C105" s="15" t="s">
        <v>16</v>
      </c>
      <c r="D105" s="3" t="s">
        <v>105</v>
      </c>
      <c r="E105" s="3" t="s">
        <v>122</v>
      </c>
      <c r="F105" s="36" t="s">
        <v>144</v>
      </c>
      <c r="G105" s="3"/>
      <c r="H105" s="83">
        <f>H106+H107</f>
        <v>502.8324</v>
      </c>
      <c r="I105" s="40">
        <f>I106+I107</f>
        <v>0</v>
      </c>
      <c r="K105" s="91"/>
      <c r="L105" s="91">
        <f>H105</f>
        <v>502.8324</v>
      </c>
      <c r="M105" s="13"/>
      <c r="N105" s="91">
        <f t="shared" si="12"/>
        <v>502.8324</v>
      </c>
      <c r="O105" s="65">
        <f>O106+O107</f>
        <v>7.03</v>
      </c>
      <c r="P105" s="91">
        <f t="shared" si="13"/>
        <v>509.8624</v>
      </c>
      <c r="Q105" s="65">
        <f>Q106+Q107</f>
        <v>-78.89</v>
      </c>
      <c r="R105" s="91">
        <f t="shared" si="9"/>
        <v>430.9724</v>
      </c>
    </row>
    <row r="106" spans="1:18" ht="48" customHeight="1">
      <c r="A106" s="63"/>
      <c r="B106" s="42" t="s">
        <v>79</v>
      </c>
      <c r="C106" s="15" t="s">
        <v>16</v>
      </c>
      <c r="D106" s="3" t="s">
        <v>105</v>
      </c>
      <c r="E106" s="3" t="s">
        <v>122</v>
      </c>
      <c r="F106" s="36" t="s">
        <v>161</v>
      </c>
      <c r="G106" s="3" t="s">
        <v>80</v>
      </c>
      <c r="H106" s="83">
        <v>386.2</v>
      </c>
      <c r="I106" s="40"/>
      <c r="K106" s="91"/>
      <c r="L106" s="91">
        <f>H106</f>
        <v>386.2</v>
      </c>
      <c r="M106" s="13"/>
      <c r="N106" s="91">
        <f t="shared" si="12"/>
        <v>386.2</v>
      </c>
      <c r="O106" s="65">
        <v>4.91</v>
      </c>
      <c r="P106" s="91">
        <f t="shared" si="13"/>
        <v>391.11</v>
      </c>
      <c r="Q106" s="65">
        <v>-62.63</v>
      </c>
      <c r="R106" s="91">
        <f t="shared" si="9"/>
        <v>328.48</v>
      </c>
    </row>
    <row r="107" spans="1:18" ht="44.25" customHeight="1">
      <c r="A107" s="63"/>
      <c r="B107" s="42" t="s">
        <v>160</v>
      </c>
      <c r="C107" s="15" t="s">
        <v>16</v>
      </c>
      <c r="D107" s="3" t="s">
        <v>105</v>
      </c>
      <c r="E107" s="3" t="s">
        <v>122</v>
      </c>
      <c r="F107" s="36" t="s">
        <v>144</v>
      </c>
      <c r="G107" s="3" t="s">
        <v>85</v>
      </c>
      <c r="H107" s="83">
        <f>H106*30.2%</f>
        <v>116.63239999999999</v>
      </c>
      <c r="I107" s="40">
        <f>I106*30.2%</f>
        <v>0</v>
      </c>
      <c r="K107" s="91"/>
      <c r="L107" s="91">
        <f>H107</f>
        <v>116.63239999999999</v>
      </c>
      <c r="M107" s="13"/>
      <c r="N107" s="91">
        <f t="shared" si="12"/>
        <v>116.63239999999999</v>
      </c>
      <c r="O107" s="65">
        <v>2.12</v>
      </c>
      <c r="P107" s="91">
        <f t="shared" si="13"/>
        <v>118.7524</v>
      </c>
      <c r="Q107" s="65">
        <v>-16.26</v>
      </c>
      <c r="R107" s="91">
        <f t="shared" si="9"/>
        <v>102.49239999999999</v>
      </c>
    </row>
    <row r="108" spans="1:18" ht="53.25" customHeight="1">
      <c r="A108" s="63"/>
      <c r="B108" s="42" t="s">
        <v>136</v>
      </c>
      <c r="C108" s="15" t="s">
        <v>16</v>
      </c>
      <c r="D108" s="3" t="s">
        <v>105</v>
      </c>
      <c r="E108" s="3" t="s">
        <v>122</v>
      </c>
      <c r="F108" s="36" t="s">
        <v>196</v>
      </c>
      <c r="G108" s="3"/>
      <c r="H108" s="83">
        <v>0</v>
      </c>
      <c r="I108" s="40"/>
      <c r="K108" s="91">
        <f>K109+K110</f>
        <v>117.7</v>
      </c>
      <c r="L108" s="91">
        <f aca="true" t="shared" si="14" ref="L108:L114">K108</f>
        <v>117.7</v>
      </c>
      <c r="M108" s="13"/>
      <c r="N108" s="91">
        <f t="shared" si="12"/>
        <v>117.7</v>
      </c>
      <c r="O108" s="65">
        <f>O109+O110</f>
        <v>2.34</v>
      </c>
      <c r="P108" s="91">
        <f t="shared" si="13"/>
        <v>120.04</v>
      </c>
      <c r="Q108" s="65">
        <f>Q109+Q110</f>
        <v>3.7100000000000004</v>
      </c>
      <c r="R108" s="91">
        <f t="shared" si="9"/>
        <v>123.75</v>
      </c>
    </row>
    <row r="109" spans="1:18" ht="44.25" customHeight="1">
      <c r="A109" s="63"/>
      <c r="B109" s="42" t="s">
        <v>79</v>
      </c>
      <c r="C109" s="15" t="s">
        <v>16</v>
      </c>
      <c r="D109" s="3" t="s">
        <v>105</v>
      </c>
      <c r="E109" s="3" t="s">
        <v>122</v>
      </c>
      <c r="F109" s="36" t="s">
        <v>196</v>
      </c>
      <c r="G109" s="3" t="s">
        <v>80</v>
      </c>
      <c r="H109" s="83">
        <v>0</v>
      </c>
      <c r="I109" s="40"/>
      <c r="K109" s="91">
        <v>90.4</v>
      </c>
      <c r="L109" s="91">
        <f t="shared" si="14"/>
        <v>90.4</v>
      </c>
      <c r="M109" s="13"/>
      <c r="N109" s="91">
        <f t="shared" si="12"/>
        <v>90.4</v>
      </c>
      <c r="O109" s="65">
        <v>1.63</v>
      </c>
      <c r="P109" s="91">
        <f t="shared" si="13"/>
        <v>92.03</v>
      </c>
      <c r="Q109" s="65">
        <v>4.65</v>
      </c>
      <c r="R109" s="91">
        <f t="shared" si="9"/>
        <v>96.68</v>
      </c>
    </row>
    <row r="110" spans="1:18" ht="44.25" customHeight="1">
      <c r="A110" s="63"/>
      <c r="B110" s="42" t="s">
        <v>160</v>
      </c>
      <c r="C110" s="15" t="s">
        <v>16</v>
      </c>
      <c r="D110" s="3" t="s">
        <v>105</v>
      </c>
      <c r="E110" s="3" t="s">
        <v>122</v>
      </c>
      <c r="F110" s="36" t="s">
        <v>196</v>
      </c>
      <c r="G110" s="3" t="s">
        <v>85</v>
      </c>
      <c r="H110" s="83">
        <v>0</v>
      </c>
      <c r="I110" s="40"/>
      <c r="K110" s="91">
        <v>27.3</v>
      </c>
      <c r="L110" s="91">
        <f t="shared" si="14"/>
        <v>27.3</v>
      </c>
      <c r="M110" s="13"/>
      <c r="N110" s="91">
        <f t="shared" si="12"/>
        <v>27.3</v>
      </c>
      <c r="O110" s="65">
        <v>0.71</v>
      </c>
      <c r="P110" s="91">
        <f t="shared" si="13"/>
        <v>28.01</v>
      </c>
      <c r="Q110" s="65">
        <v>-0.94</v>
      </c>
      <c r="R110" s="91">
        <f t="shared" si="9"/>
        <v>27.07</v>
      </c>
    </row>
    <row r="111" spans="1:18" ht="51.75" customHeight="1">
      <c r="A111" s="63"/>
      <c r="B111" s="42" t="s">
        <v>143</v>
      </c>
      <c r="C111" s="15" t="s">
        <v>16</v>
      </c>
      <c r="D111" s="3" t="s">
        <v>105</v>
      </c>
      <c r="E111" s="3" t="s">
        <v>122</v>
      </c>
      <c r="F111" s="36" t="s">
        <v>197</v>
      </c>
      <c r="G111" s="3"/>
      <c r="H111" s="83">
        <v>0</v>
      </c>
      <c r="I111" s="40"/>
      <c r="K111" s="91">
        <f>K112+K113+K114</f>
        <v>645.69</v>
      </c>
      <c r="L111" s="65">
        <f t="shared" si="14"/>
        <v>645.69</v>
      </c>
      <c r="M111" s="13"/>
      <c r="N111" s="65">
        <f t="shared" si="12"/>
        <v>645.69</v>
      </c>
      <c r="O111" s="65">
        <f>O112+O113+O114</f>
        <v>66.82</v>
      </c>
      <c r="P111" s="65">
        <f t="shared" si="13"/>
        <v>712.51</v>
      </c>
      <c r="Q111" s="65">
        <f>Q112+Q113+Q114</f>
        <v>-69.43</v>
      </c>
      <c r="R111" s="91">
        <f t="shared" si="9"/>
        <v>643.0799999999999</v>
      </c>
    </row>
    <row r="112" spans="1:18" ht="44.25" customHeight="1">
      <c r="A112" s="63"/>
      <c r="B112" s="42" t="s">
        <v>79</v>
      </c>
      <c r="C112" s="15" t="s">
        <v>16</v>
      </c>
      <c r="D112" s="3" t="s">
        <v>105</v>
      </c>
      <c r="E112" s="3" t="s">
        <v>122</v>
      </c>
      <c r="F112" s="36" t="s">
        <v>197</v>
      </c>
      <c r="G112" s="3" t="s">
        <v>80</v>
      </c>
      <c r="H112" s="83">
        <v>0</v>
      </c>
      <c r="I112" s="40"/>
      <c r="K112" s="91">
        <v>357.3</v>
      </c>
      <c r="L112" s="91">
        <f t="shared" si="14"/>
        <v>357.3</v>
      </c>
      <c r="M112" s="13"/>
      <c r="N112" s="91">
        <f t="shared" si="12"/>
        <v>357.3</v>
      </c>
      <c r="O112" s="65">
        <v>4.91</v>
      </c>
      <c r="P112" s="91">
        <f t="shared" si="13"/>
        <v>362.21000000000004</v>
      </c>
      <c r="Q112" s="65">
        <v>-54.83</v>
      </c>
      <c r="R112" s="91">
        <f t="shared" si="9"/>
        <v>307.38000000000005</v>
      </c>
    </row>
    <row r="113" spans="1:18" ht="44.25" customHeight="1">
      <c r="A113" s="63"/>
      <c r="B113" s="42" t="s">
        <v>160</v>
      </c>
      <c r="C113" s="15" t="s">
        <v>16</v>
      </c>
      <c r="D113" s="3" t="s">
        <v>105</v>
      </c>
      <c r="E113" s="3" t="s">
        <v>122</v>
      </c>
      <c r="F113" s="36" t="s">
        <v>197</v>
      </c>
      <c r="G113" s="3" t="s">
        <v>85</v>
      </c>
      <c r="H113" s="83">
        <v>0</v>
      </c>
      <c r="I113" s="40"/>
      <c r="K113" s="91">
        <v>107.9</v>
      </c>
      <c r="L113" s="91">
        <f t="shared" si="14"/>
        <v>107.9</v>
      </c>
      <c r="M113" s="13"/>
      <c r="N113" s="91">
        <f t="shared" si="12"/>
        <v>107.9</v>
      </c>
      <c r="O113" s="65">
        <v>2.12</v>
      </c>
      <c r="P113" s="91">
        <f t="shared" si="13"/>
        <v>110.02000000000001</v>
      </c>
      <c r="Q113" s="65">
        <v>-21.34</v>
      </c>
      <c r="R113" s="91">
        <f t="shared" si="9"/>
        <v>88.68</v>
      </c>
    </row>
    <row r="114" spans="1:18" ht="51.75" customHeight="1">
      <c r="A114" s="63"/>
      <c r="B114" s="42" t="s">
        <v>92</v>
      </c>
      <c r="C114" s="15" t="s">
        <v>16</v>
      </c>
      <c r="D114" s="3" t="s">
        <v>105</v>
      </c>
      <c r="E114" s="3" t="s">
        <v>122</v>
      </c>
      <c r="F114" s="36" t="s">
        <v>197</v>
      </c>
      <c r="G114" s="3" t="s">
        <v>93</v>
      </c>
      <c r="H114" s="83">
        <v>0</v>
      </c>
      <c r="I114" s="40"/>
      <c r="K114" s="65">
        <v>180.49</v>
      </c>
      <c r="L114" s="65">
        <f t="shared" si="14"/>
        <v>180.49</v>
      </c>
      <c r="M114" s="13"/>
      <c r="N114" s="65">
        <f t="shared" si="12"/>
        <v>180.49</v>
      </c>
      <c r="O114" s="65">
        <v>59.79</v>
      </c>
      <c r="P114" s="65">
        <f t="shared" si="13"/>
        <v>240.28</v>
      </c>
      <c r="Q114" s="65">
        <v>6.74</v>
      </c>
      <c r="R114" s="91">
        <f t="shared" si="9"/>
        <v>247.02</v>
      </c>
    </row>
    <row r="115" spans="1:18" ht="18" customHeight="1">
      <c r="A115" s="14"/>
      <c r="B115" s="44" t="s">
        <v>145</v>
      </c>
      <c r="C115" s="32"/>
      <c r="D115" s="45"/>
      <c r="E115" s="45"/>
      <c r="F115" s="46"/>
      <c r="G115" s="45"/>
      <c r="H115" s="96"/>
      <c r="I115" s="34" t="e">
        <f>I116*2.5%-I116</f>
        <v>#REF!</v>
      </c>
      <c r="K115" s="65"/>
      <c r="L115" s="65"/>
      <c r="M115" s="13"/>
      <c r="N115" s="17"/>
      <c r="O115" s="17"/>
      <c r="P115" s="17"/>
      <c r="Q115" s="13"/>
      <c r="R115" s="91">
        <f t="shared" si="9"/>
        <v>0</v>
      </c>
    </row>
    <row r="116" spans="1:18" ht="15.75" customHeight="1">
      <c r="A116" s="14"/>
      <c r="B116" s="144" t="s">
        <v>146</v>
      </c>
      <c r="C116" s="144"/>
      <c r="D116" s="144"/>
      <c r="E116" s="144"/>
      <c r="F116" s="144"/>
      <c r="G116" s="144"/>
      <c r="H116" s="101">
        <f>H9+H31+H41+H54+H62+H72+H79+H86</f>
        <v>3683.6988</v>
      </c>
      <c r="I116" s="34" t="e">
        <f>I9+I31+I41+I54+I62+I72+I79+I86</f>
        <v>#REF!</v>
      </c>
      <c r="K116" s="103">
        <f>K9+K54+K62+K72+K79+K86</f>
        <v>492.3800000000001</v>
      </c>
      <c r="L116" s="103">
        <f>L9+L41+L31+L54+L62+L72+L79+L86+L101</f>
        <v>4176.0764</v>
      </c>
      <c r="M116" s="13"/>
      <c r="N116" s="74">
        <f>N9+N31+N41+N47+N54+N62+N72+N79+N86+N101</f>
        <v>4190.077800000001</v>
      </c>
      <c r="O116" s="74">
        <f>O9+O41+O54+O62+O79+O101</f>
        <v>445.08700000000005</v>
      </c>
      <c r="P116" s="74">
        <v>4635.17</v>
      </c>
      <c r="Q116" s="13"/>
      <c r="R116" s="103">
        <f>R8</f>
        <v>4673.857800000001</v>
      </c>
    </row>
    <row r="117" spans="11:14" ht="15.75">
      <c r="K117" s="72"/>
      <c r="L117" s="108"/>
      <c r="N117" s="72"/>
    </row>
    <row r="118" ht="15.75">
      <c r="K118" s="22"/>
    </row>
    <row r="120" ht="15.75">
      <c r="H120" s="64"/>
    </row>
  </sheetData>
  <sheetProtection/>
  <mergeCells count="6">
    <mergeCell ref="B116:G116"/>
    <mergeCell ref="G4:H4"/>
    <mergeCell ref="H5:L5"/>
    <mergeCell ref="M1:P1"/>
    <mergeCell ref="A2:R2"/>
    <mergeCell ref="Q1:R1"/>
  </mergeCells>
  <printOptions/>
  <pageMargins left="1.0236220472440944" right="0.5511811023622047" top="0.4724409448818898" bottom="0.5118110236220472" header="0.2362204724409449" footer="0.5118110236220472"/>
  <pageSetup fitToHeight="0" fitToWidth="1" horizontalDpi="600" verticalDpi="600" orientation="portrait" paperSize="9" scale="36" r:id="rId1"/>
  <colBreaks count="1" manualBreakCount="1">
    <brk id="8" max="1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="80" zoomScaleNormal="83" zoomScaleSheetLayoutView="80" zoomScalePageLayoutView="0" workbookViewId="0" topLeftCell="A1">
      <selection activeCell="I28" sqref="I28"/>
    </sheetView>
  </sheetViews>
  <sheetFormatPr defaultColWidth="9.140625" defaultRowHeight="12.75"/>
  <cols>
    <col min="1" max="1" width="74.57421875" style="1" customWidth="1"/>
    <col min="2" max="2" width="14.7109375" style="67" customWidth="1"/>
    <col min="3" max="3" width="14.421875" style="12" hidden="1" customWidth="1"/>
    <col min="4" max="4" width="12.7109375" style="66" hidden="1" customWidth="1"/>
    <col min="5" max="5" width="14.421875" style="66" hidden="1" customWidth="1"/>
    <col min="6" max="6" width="19.421875" style="66" hidden="1" customWidth="1"/>
    <col min="7" max="7" width="15.140625" style="66" hidden="1" customWidth="1"/>
    <col min="8" max="8" width="21.00390625" style="66" hidden="1" customWidth="1"/>
    <col min="9" max="9" width="19.7109375" style="66" customWidth="1"/>
    <col min="10" max="10" width="13.57421875" style="66" customWidth="1"/>
    <col min="11" max="11" width="16.00390625" style="66" customWidth="1"/>
    <col min="12" max="16384" width="9.140625" style="66" customWidth="1"/>
  </cols>
  <sheetData>
    <row r="1" spans="1:11" ht="122.25" customHeight="1">
      <c r="A1" s="112"/>
      <c r="B1" s="1" t="s">
        <v>243</v>
      </c>
      <c r="C1" s="1"/>
      <c r="D1" s="1"/>
      <c r="E1" s="1"/>
      <c r="F1" s="148"/>
      <c r="G1" s="148"/>
      <c r="H1" s="148"/>
      <c r="I1" s="148"/>
      <c r="J1" s="150" t="s">
        <v>244</v>
      </c>
      <c r="K1" s="151"/>
    </row>
    <row r="2" spans="3:9" ht="12" customHeight="1">
      <c r="C2" s="1"/>
      <c r="D2" s="12"/>
      <c r="E2" s="12"/>
      <c r="F2" s="12"/>
      <c r="G2" s="12"/>
      <c r="H2" s="12"/>
      <c r="I2" s="12"/>
    </row>
    <row r="3" spans="1:9" ht="64.5" customHeight="1">
      <c r="A3" s="149" t="s">
        <v>148</v>
      </c>
      <c r="B3" s="149"/>
      <c r="C3" s="149"/>
      <c r="D3" s="149"/>
      <c r="E3" s="149"/>
      <c r="F3" s="149"/>
      <c r="G3" s="149"/>
      <c r="H3" s="149"/>
      <c r="I3" s="149"/>
    </row>
    <row r="4" spans="1:9" s="5" customFormat="1" ht="26.25" customHeight="1">
      <c r="A4" s="4"/>
      <c r="B4" s="70"/>
      <c r="C4" s="4" t="s">
        <v>28</v>
      </c>
      <c r="D4" s="123"/>
      <c r="E4" s="123"/>
      <c r="F4" s="123"/>
      <c r="G4" s="123"/>
      <c r="H4" s="123"/>
      <c r="I4" s="123"/>
    </row>
    <row r="5" spans="1:11" s="5" customFormat="1" ht="72" customHeight="1">
      <c r="A5" s="2" t="s">
        <v>29</v>
      </c>
      <c r="B5" s="2" t="s">
        <v>30</v>
      </c>
      <c r="C5" s="2" t="s">
        <v>163</v>
      </c>
      <c r="D5" s="2" t="s">
        <v>195</v>
      </c>
      <c r="E5" s="2" t="s">
        <v>202</v>
      </c>
      <c r="F5" s="2" t="s">
        <v>195</v>
      </c>
      <c r="G5" s="124" t="s">
        <v>65</v>
      </c>
      <c r="H5" s="2" t="s">
        <v>195</v>
      </c>
      <c r="I5" s="2" t="s">
        <v>65</v>
      </c>
      <c r="J5" s="2" t="s">
        <v>195</v>
      </c>
      <c r="K5" s="2" t="s">
        <v>259</v>
      </c>
    </row>
    <row r="6" spans="1:11" s="5" customFormat="1" ht="15.75">
      <c r="A6" s="2">
        <v>1</v>
      </c>
      <c r="B6" s="10">
        <v>2</v>
      </c>
      <c r="C6" s="2">
        <v>4</v>
      </c>
      <c r="D6" s="2">
        <v>5</v>
      </c>
      <c r="E6" s="2">
        <v>6</v>
      </c>
      <c r="F6" s="2"/>
      <c r="G6" s="124">
        <v>3</v>
      </c>
      <c r="H6" s="2">
        <v>4</v>
      </c>
      <c r="I6" s="2">
        <v>3</v>
      </c>
      <c r="J6" s="2">
        <v>4</v>
      </c>
      <c r="K6" s="2">
        <v>5</v>
      </c>
    </row>
    <row r="7" spans="1:11" s="68" customFormat="1" ht="15.75">
      <c r="A7" s="75" t="s">
        <v>245</v>
      </c>
      <c r="B7" s="117" t="s">
        <v>31</v>
      </c>
      <c r="C7" s="118">
        <f>C8+C9</f>
        <v>1538.571</v>
      </c>
      <c r="D7" s="119">
        <v>390.22</v>
      </c>
      <c r="E7" s="118">
        <f>C7+D7</f>
        <v>1928.791</v>
      </c>
      <c r="F7" s="119"/>
      <c r="G7" s="125">
        <v>1538.57</v>
      </c>
      <c r="H7" s="119">
        <f>H8+H9</f>
        <v>-86.9</v>
      </c>
      <c r="I7" s="119">
        <f>G7+H7</f>
        <v>1451.6699999999998</v>
      </c>
      <c r="J7" s="119">
        <f>J8+J9</f>
        <v>-29.54</v>
      </c>
      <c r="K7" s="119">
        <f>I7-J7</f>
        <v>1481.2099999999998</v>
      </c>
    </row>
    <row r="8" spans="1:11" s="68" customFormat="1" ht="31.5">
      <c r="A8" s="11" t="s">
        <v>32</v>
      </c>
      <c r="B8" s="9" t="s">
        <v>33</v>
      </c>
      <c r="C8" s="8">
        <f>'прил.6'!H12</f>
        <v>389.298</v>
      </c>
      <c r="D8" s="92"/>
      <c r="E8" s="8">
        <f>C8</f>
        <v>389.298</v>
      </c>
      <c r="F8" s="105"/>
      <c r="G8" s="126">
        <f>E8</f>
        <v>389.298</v>
      </c>
      <c r="H8" s="105">
        <v>-13.34</v>
      </c>
      <c r="I8" s="8">
        <f>G8+H8</f>
        <v>375.958</v>
      </c>
      <c r="J8" s="105">
        <v>-10</v>
      </c>
      <c r="K8" s="105">
        <f aca="true" t="shared" si="0" ref="K8:K26">I8-J8</f>
        <v>385.958</v>
      </c>
    </row>
    <row r="9" spans="1:11" s="68" customFormat="1" ht="47.25">
      <c r="A9" s="11" t="s">
        <v>34</v>
      </c>
      <c r="B9" s="9" t="s">
        <v>35</v>
      </c>
      <c r="C9" s="8">
        <f>'прил.6'!H17</f>
        <v>1149.273</v>
      </c>
      <c r="D9" s="105">
        <v>390.22</v>
      </c>
      <c r="E9" s="8">
        <f>D9+C9</f>
        <v>1539.493</v>
      </c>
      <c r="F9" s="105">
        <v>-390.22</v>
      </c>
      <c r="G9" s="127">
        <v>1149.27</v>
      </c>
      <c r="H9" s="105">
        <v>-73.56</v>
      </c>
      <c r="I9" s="105">
        <f>G9+H9</f>
        <v>1075.71</v>
      </c>
      <c r="J9" s="105">
        <v>-19.54</v>
      </c>
      <c r="K9" s="105">
        <f t="shared" si="0"/>
        <v>1095.25</v>
      </c>
    </row>
    <row r="10" spans="1:11" s="68" customFormat="1" ht="15.75">
      <c r="A10" s="11" t="s">
        <v>36</v>
      </c>
      <c r="B10" s="9" t="s">
        <v>37</v>
      </c>
      <c r="C10" s="8">
        <f>'прил.6'!H31</f>
        <v>10</v>
      </c>
      <c r="D10" s="92"/>
      <c r="E10" s="8">
        <f>C10</f>
        <v>10</v>
      </c>
      <c r="F10" s="105"/>
      <c r="G10" s="126">
        <f>E10</f>
        <v>10</v>
      </c>
      <c r="H10" s="105"/>
      <c r="I10" s="8">
        <f aca="true" t="shared" si="1" ref="I10:I28">G10+H10</f>
        <v>10</v>
      </c>
      <c r="J10" s="131"/>
      <c r="K10" s="8">
        <f t="shared" si="0"/>
        <v>10</v>
      </c>
    </row>
    <row r="11" spans="1:11" s="68" customFormat="1" ht="15.75">
      <c r="A11" s="75" t="s">
        <v>246</v>
      </c>
      <c r="B11" s="117" t="s">
        <v>38</v>
      </c>
      <c r="C11" s="118">
        <f>C12</f>
        <v>60.9</v>
      </c>
      <c r="D11" s="120"/>
      <c r="E11" s="118">
        <f>C11</f>
        <v>60.9</v>
      </c>
      <c r="F11" s="119"/>
      <c r="G11" s="128">
        <f>E11</f>
        <v>60.9</v>
      </c>
      <c r="H11" s="119">
        <f>H12</f>
        <v>3.2</v>
      </c>
      <c r="I11" s="118">
        <f t="shared" si="1"/>
        <v>64.1</v>
      </c>
      <c r="J11" s="131"/>
      <c r="K11" s="118">
        <f t="shared" si="0"/>
        <v>64.1</v>
      </c>
    </row>
    <row r="12" spans="1:11" s="68" customFormat="1" ht="15.75">
      <c r="A12" s="11" t="s">
        <v>39</v>
      </c>
      <c r="B12" s="9" t="s">
        <v>40</v>
      </c>
      <c r="C12" s="8">
        <f>'прил.6'!H41</f>
        <v>60.9</v>
      </c>
      <c r="D12" s="92"/>
      <c r="E12" s="8">
        <f>C11:C12</f>
        <v>60.9</v>
      </c>
      <c r="F12" s="105"/>
      <c r="G12" s="126">
        <f>E12</f>
        <v>60.9</v>
      </c>
      <c r="H12" s="105">
        <v>3.2</v>
      </c>
      <c r="I12" s="8">
        <f t="shared" si="1"/>
        <v>64.1</v>
      </c>
      <c r="J12" s="131"/>
      <c r="K12" s="8">
        <f t="shared" si="0"/>
        <v>64.1</v>
      </c>
    </row>
    <row r="13" spans="1:11" s="68" customFormat="1" ht="15.75">
      <c r="A13" s="75" t="s">
        <v>220</v>
      </c>
      <c r="B13" s="117" t="s">
        <v>206</v>
      </c>
      <c r="C13" s="118"/>
      <c r="D13" s="120"/>
      <c r="E13" s="118">
        <v>0</v>
      </c>
      <c r="F13" s="135">
        <v>514</v>
      </c>
      <c r="G13" s="128">
        <f>F13</f>
        <v>514</v>
      </c>
      <c r="H13" s="119"/>
      <c r="I13" s="118">
        <f t="shared" si="1"/>
        <v>514</v>
      </c>
      <c r="J13" s="119">
        <f>J14</f>
        <v>35.17</v>
      </c>
      <c r="K13" s="118">
        <f>K14</f>
        <v>549.17</v>
      </c>
    </row>
    <row r="14" spans="1:11" s="68" customFormat="1" ht="15.75">
      <c r="A14" s="11" t="s">
        <v>204</v>
      </c>
      <c r="B14" s="9" t="s">
        <v>207</v>
      </c>
      <c r="C14" s="8"/>
      <c r="D14" s="92"/>
      <c r="E14" s="8">
        <v>0</v>
      </c>
      <c r="F14" s="129">
        <v>514</v>
      </c>
      <c r="G14" s="126">
        <f>F14</f>
        <v>514</v>
      </c>
      <c r="H14" s="105"/>
      <c r="I14" s="8">
        <f t="shared" si="1"/>
        <v>514</v>
      </c>
      <c r="J14" s="105">
        <v>35.17</v>
      </c>
      <c r="K14" s="8">
        <f>I14+J14</f>
        <v>549.17</v>
      </c>
    </row>
    <row r="15" spans="1:11" s="68" customFormat="1" ht="26.25" customHeight="1">
      <c r="A15" s="75" t="s">
        <v>247</v>
      </c>
      <c r="B15" s="117" t="s">
        <v>41</v>
      </c>
      <c r="C15" s="118">
        <f>'прил.6'!H54</f>
        <v>39</v>
      </c>
      <c r="D15" s="119">
        <v>37.24</v>
      </c>
      <c r="E15" s="118">
        <v>76.24</v>
      </c>
      <c r="F15" s="119"/>
      <c r="G15" s="128">
        <f>E15+F15</f>
        <v>76.24</v>
      </c>
      <c r="H15" s="119">
        <v>390.48</v>
      </c>
      <c r="I15" s="119">
        <f t="shared" si="1"/>
        <v>466.72</v>
      </c>
      <c r="J15" s="92"/>
      <c r="K15" s="119">
        <f t="shared" si="0"/>
        <v>466.72</v>
      </c>
    </row>
    <row r="16" spans="1:11" s="68" customFormat="1" ht="25.5" customHeight="1">
      <c r="A16" s="11" t="s">
        <v>151</v>
      </c>
      <c r="B16" s="9" t="s">
        <v>198</v>
      </c>
      <c r="C16" s="8">
        <v>0</v>
      </c>
      <c r="D16" s="8">
        <v>65</v>
      </c>
      <c r="E16" s="8">
        <v>65</v>
      </c>
      <c r="F16" s="105"/>
      <c r="G16" s="126">
        <f>E16</f>
        <v>65</v>
      </c>
      <c r="H16" s="105"/>
      <c r="I16" s="8">
        <f t="shared" si="1"/>
        <v>65</v>
      </c>
      <c r="J16" s="131"/>
      <c r="K16" s="8">
        <f t="shared" si="0"/>
        <v>65</v>
      </c>
    </row>
    <row r="17" spans="1:11" s="68" customFormat="1" ht="28.5" customHeight="1">
      <c r="A17" s="11" t="s">
        <v>151</v>
      </c>
      <c r="B17" s="9" t="s">
        <v>42</v>
      </c>
      <c r="C17" s="8">
        <f>'прил.6'!H56</f>
        <v>39</v>
      </c>
      <c r="D17" s="105">
        <v>-27.76</v>
      </c>
      <c r="E17" s="8">
        <v>11.24</v>
      </c>
      <c r="F17" s="105"/>
      <c r="G17" s="126">
        <f>E17+F17</f>
        <v>11.24</v>
      </c>
      <c r="H17" s="105">
        <v>390.48</v>
      </c>
      <c r="I17" s="105">
        <f t="shared" si="1"/>
        <v>401.72</v>
      </c>
      <c r="J17" s="92"/>
      <c r="K17" s="105">
        <f t="shared" si="0"/>
        <v>401.72</v>
      </c>
    </row>
    <row r="18" spans="1:11" s="68" customFormat="1" ht="15.75">
      <c r="A18" s="75" t="s">
        <v>248</v>
      </c>
      <c r="B18" s="117" t="s">
        <v>43</v>
      </c>
      <c r="C18" s="118">
        <f>'прил.6'!H62</f>
        <v>524</v>
      </c>
      <c r="D18" s="118">
        <v>61.55</v>
      </c>
      <c r="E18" s="118">
        <f aca="true" t="shared" si="2" ref="E18:E26">C18+D18</f>
        <v>585.55</v>
      </c>
      <c r="F18" s="119">
        <v>-500</v>
      </c>
      <c r="G18" s="130">
        <v>85.55</v>
      </c>
      <c r="H18" s="119">
        <f>H19</f>
        <v>36.04</v>
      </c>
      <c r="I18" s="119">
        <f t="shared" si="1"/>
        <v>121.59</v>
      </c>
      <c r="J18" s="119"/>
      <c r="K18" s="119">
        <f t="shared" si="0"/>
        <v>121.59</v>
      </c>
    </row>
    <row r="19" spans="1:11" s="68" customFormat="1" ht="15.75">
      <c r="A19" s="11" t="s">
        <v>44</v>
      </c>
      <c r="B19" s="9" t="s">
        <v>45</v>
      </c>
      <c r="C19" s="8">
        <v>524</v>
      </c>
      <c r="D19" s="8">
        <v>61.55</v>
      </c>
      <c r="E19" s="8">
        <f t="shared" si="2"/>
        <v>585.55</v>
      </c>
      <c r="F19" s="105">
        <v>-500</v>
      </c>
      <c r="G19" s="126">
        <v>85.55</v>
      </c>
      <c r="H19" s="105">
        <v>36.04</v>
      </c>
      <c r="I19" s="105">
        <f t="shared" si="1"/>
        <v>121.59</v>
      </c>
      <c r="J19" s="105"/>
      <c r="K19" s="105">
        <f t="shared" si="0"/>
        <v>121.59</v>
      </c>
    </row>
    <row r="20" spans="1:11" s="68" customFormat="1" ht="15.75">
      <c r="A20" s="75" t="s">
        <v>249</v>
      </c>
      <c r="B20" s="9" t="s">
        <v>46</v>
      </c>
      <c r="C20" s="8">
        <f>'прил.6'!H72</f>
        <v>147.70080000000002</v>
      </c>
      <c r="D20" s="8">
        <v>-142.7</v>
      </c>
      <c r="E20" s="8">
        <f t="shared" si="2"/>
        <v>5.000800000000027</v>
      </c>
      <c r="F20" s="105"/>
      <c r="G20" s="126">
        <f>E20</f>
        <v>5.000800000000027</v>
      </c>
      <c r="H20" s="105"/>
      <c r="I20" s="8">
        <f t="shared" si="1"/>
        <v>5.000800000000027</v>
      </c>
      <c r="J20" s="92"/>
      <c r="K20" s="8">
        <f t="shared" si="0"/>
        <v>5.000800000000027</v>
      </c>
    </row>
    <row r="21" spans="1:11" s="68" customFormat="1" ht="15.75">
      <c r="A21" s="11" t="s">
        <v>47</v>
      </c>
      <c r="B21" s="9" t="s">
        <v>48</v>
      </c>
      <c r="C21" s="8">
        <f>'прил.6'!H75</f>
        <v>147.70080000000002</v>
      </c>
      <c r="D21" s="8">
        <v>-142.7</v>
      </c>
      <c r="E21" s="8">
        <f t="shared" si="2"/>
        <v>5.000800000000027</v>
      </c>
      <c r="F21" s="105"/>
      <c r="G21" s="126">
        <f>E21</f>
        <v>5.000800000000027</v>
      </c>
      <c r="H21" s="105"/>
      <c r="I21" s="8">
        <f t="shared" si="1"/>
        <v>5.000800000000027</v>
      </c>
      <c r="J21" s="92"/>
      <c r="K21" s="8">
        <f t="shared" si="0"/>
        <v>5.000800000000027</v>
      </c>
    </row>
    <row r="22" spans="1:11" s="68" customFormat="1" ht="15.75">
      <c r="A22" s="75" t="s">
        <v>250</v>
      </c>
      <c r="B22" s="117" t="s">
        <v>49</v>
      </c>
      <c r="C22" s="118">
        <f>'прил.6'!H79</f>
        <v>210</v>
      </c>
      <c r="D22" s="119">
        <v>3.37</v>
      </c>
      <c r="E22" s="118">
        <f t="shared" si="2"/>
        <v>213.37</v>
      </c>
      <c r="F22" s="119">
        <v>390.22</v>
      </c>
      <c r="G22" s="125">
        <v>603.59</v>
      </c>
      <c r="H22" s="119">
        <f>H23</f>
        <v>26.08</v>
      </c>
      <c r="I22" s="118">
        <f t="shared" si="1"/>
        <v>629.6700000000001</v>
      </c>
      <c r="J22" s="132">
        <f>J23</f>
        <v>141.67</v>
      </c>
      <c r="K22" s="118">
        <f>K23</f>
        <v>771.34</v>
      </c>
    </row>
    <row r="23" spans="1:11" s="68" customFormat="1" ht="15.75">
      <c r="A23" s="11" t="s">
        <v>50</v>
      </c>
      <c r="B23" s="9" t="s">
        <v>51</v>
      </c>
      <c r="C23" s="8">
        <v>210</v>
      </c>
      <c r="D23" s="105">
        <v>3.37</v>
      </c>
      <c r="E23" s="8">
        <f t="shared" si="2"/>
        <v>213.37</v>
      </c>
      <c r="F23" s="105">
        <v>390.22</v>
      </c>
      <c r="G23" s="127">
        <v>603.59</v>
      </c>
      <c r="H23" s="105">
        <v>26.08</v>
      </c>
      <c r="I23" s="8">
        <f t="shared" si="1"/>
        <v>629.6700000000001</v>
      </c>
      <c r="J23" s="133">
        <v>141.67</v>
      </c>
      <c r="K23" s="8">
        <f>I23+J23</f>
        <v>771.34</v>
      </c>
    </row>
    <row r="24" spans="1:11" s="68" customFormat="1" ht="15.75">
      <c r="A24" s="75" t="s">
        <v>251</v>
      </c>
      <c r="B24" s="117" t="s">
        <v>52</v>
      </c>
      <c r="C24" s="118">
        <f>C25+C26</f>
        <v>1153.527</v>
      </c>
      <c r="D24" s="118">
        <v>142.7</v>
      </c>
      <c r="E24" s="118">
        <f t="shared" si="2"/>
        <v>1296.227</v>
      </c>
      <c r="F24" s="119"/>
      <c r="G24" s="128">
        <f>E24</f>
        <v>1296.227</v>
      </c>
      <c r="H24" s="119">
        <f>H26</f>
        <v>76.19</v>
      </c>
      <c r="I24" s="118">
        <f t="shared" si="1"/>
        <v>1372.4170000000001</v>
      </c>
      <c r="J24" s="132">
        <f>J26</f>
        <v>-144.61</v>
      </c>
      <c r="K24" s="118">
        <f t="shared" si="0"/>
        <v>1517.027</v>
      </c>
    </row>
    <row r="25" spans="1:11" s="68" customFormat="1" ht="15.75">
      <c r="A25" s="11" t="s">
        <v>53</v>
      </c>
      <c r="B25" s="9" t="s">
        <v>54</v>
      </c>
      <c r="C25" s="8">
        <f>'прил.6'!H91</f>
        <v>650.6946</v>
      </c>
      <c r="D25" s="105">
        <v>-620.69</v>
      </c>
      <c r="E25" s="8">
        <f t="shared" si="2"/>
        <v>30.004599999999982</v>
      </c>
      <c r="F25" s="105"/>
      <c r="G25" s="126">
        <f>E25</f>
        <v>30.004599999999982</v>
      </c>
      <c r="H25" s="105"/>
      <c r="I25" s="8">
        <f t="shared" si="1"/>
        <v>30.004599999999982</v>
      </c>
      <c r="J25" s="133"/>
      <c r="K25" s="8">
        <f t="shared" si="0"/>
        <v>30.004599999999982</v>
      </c>
    </row>
    <row r="26" spans="1:11" s="68" customFormat="1" ht="15.75">
      <c r="A26" s="11" t="s">
        <v>149</v>
      </c>
      <c r="B26" s="9" t="s">
        <v>150</v>
      </c>
      <c r="C26" s="8">
        <f>'прил.6'!H104</f>
        <v>502.8324</v>
      </c>
      <c r="D26" s="105">
        <v>763.39</v>
      </c>
      <c r="E26" s="8">
        <f t="shared" si="2"/>
        <v>1266.2224</v>
      </c>
      <c r="F26" s="105"/>
      <c r="G26" s="126">
        <f>E26</f>
        <v>1266.2224</v>
      </c>
      <c r="H26" s="105">
        <v>76.19</v>
      </c>
      <c r="I26" s="8">
        <f t="shared" si="1"/>
        <v>1342.4124000000002</v>
      </c>
      <c r="J26" s="133">
        <v>-144.61</v>
      </c>
      <c r="K26" s="8">
        <f t="shared" si="0"/>
        <v>1487.0224000000003</v>
      </c>
    </row>
    <row r="27" spans="1:11" s="68" customFormat="1" ht="15.75">
      <c r="A27" s="7" t="s">
        <v>55</v>
      </c>
      <c r="B27" s="6" t="s">
        <v>56</v>
      </c>
      <c r="C27" s="6"/>
      <c r="D27" s="92"/>
      <c r="E27" s="105"/>
      <c r="F27" s="105"/>
      <c r="G27" s="127"/>
      <c r="H27" s="105"/>
      <c r="I27" s="8">
        <f t="shared" si="1"/>
        <v>0</v>
      </c>
      <c r="J27" s="92"/>
      <c r="K27" s="105"/>
    </row>
    <row r="28" spans="1:11" s="68" customFormat="1" ht="15.75">
      <c r="A28" s="121" t="s">
        <v>57</v>
      </c>
      <c r="B28" s="122"/>
      <c r="C28" s="118">
        <f>C24+C22+C20+C18+C15+C11+C10+C7</f>
        <v>3683.6988</v>
      </c>
      <c r="D28" s="118">
        <f>D7+D18+D22+D15</f>
        <v>492.38000000000005</v>
      </c>
      <c r="E28" s="118">
        <f>D28+C28</f>
        <v>4176.0788</v>
      </c>
      <c r="F28" s="119"/>
      <c r="G28" s="128">
        <f>G7+G15+G18+G20+G22+G24+G10+G11+G13</f>
        <v>4190.077800000001</v>
      </c>
      <c r="H28" s="105">
        <f>H8+H9+H12+H15+H18+H22+H24</f>
        <v>445.09000000000003</v>
      </c>
      <c r="I28" s="8">
        <f t="shared" si="1"/>
        <v>4635.167800000001</v>
      </c>
      <c r="J28" s="92"/>
      <c r="K28" s="8">
        <v>4673.86</v>
      </c>
    </row>
    <row r="29" spans="1:3" s="68" customFormat="1" ht="15.75">
      <c r="A29" s="1"/>
      <c r="B29" s="69"/>
      <c r="C29" s="71"/>
    </row>
    <row r="30" spans="1:5" s="68" customFormat="1" ht="15.75">
      <c r="A30" s="1"/>
      <c r="B30" s="69"/>
      <c r="C30" s="71"/>
      <c r="E30" s="107"/>
    </row>
    <row r="31" spans="1:3" s="68" customFormat="1" ht="15.75">
      <c r="A31" s="1"/>
      <c r="B31" s="69"/>
      <c r="C31" s="12"/>
    </row>
    <row r="32" spans="1:3" s="68" customFormat="1" ht="15.75">
      <c r="A32" s="1"/>
      <c r="B32" s="69"/>
      <c r="C32" s="12"/>
    </row>
    <row r="33" spans="1:3" s="68" customFormat="1" ht="15.75">
      <c r="A33" s="1"/>
      <c r="B33" s="69"/>
      <c r="C33" s="12"/>
    </row>
    <row r="34" spans="1:3" s="68" customFormat="1" ht="15.75">
      <c r="A34" s="1"/>
      <c r="B34" s="69"/>
      <c r="C34" s="12"/>
    </row>
    <row r="35" spans="1:3" s="68" customFormat="1" ht="15.75">
      <c r="A35" s="1"/>
      <c r="B35" s="69"/>
      <c r="C35" s="12"/>
    </row>
    <row r="36" spans="1:3" s="68" customFormat="1" ht="15.75">
      <c r="A36" s="1"/>
      <c r="B36" s="69"/>
      <c r="C36" s="12"/>
    </row>
    <row r="37" spans="1:3" s="68" customFormat="1" ht="15.75">
      <c r="A37" s="1"/>
      <c r="B37" s="69"/>
      <c r="C37" s="12"/>
    </row>
    <row r="38" spans="1:3" s="68" customFormat="1" ht="15.75">
      <c r="A38" s="1"/>
      <c r="B38" s="69"/>
      <c r="C38" s="12"/>
    </row>
    <row r="39" spans="1:3" s="68" customFormat="1" ht="15.75">
      <c r="A39" s="1"/>
      <c r="B39" s="69"/>
      <c r="C39" s="12"/>
    </row>
    <row r="40" spans="1:3" s="68" customFormat="1" ht="15.75">
      <c r="A40" s="1"/>
      <c r="B40" s="69"/>
      <c r="C40" s="12"/>
    </row>
    <row r="41" spans="1:3" s="68" customFormat="1" ht="15.75">
      <c r="A41" s="1"/>
      <c r="B41" s="69"/>
      <c r="C41" s="12"/>
    </row>
    <row r="42" spans="1:3" s="68" customFormat="1" ht="15.75">
      <c r="A42" s="1"/>
      <c r="B42" s="69"/>
      <c r="C42" s="12"/>
    </row>
    <row r="43" spans="1:3" s="68" customFormat="1" ht="15.75">
      <c r="A43" s="1"/>
      <c r="B43" s="69"/>
      <c r="C43" s="12"/>
    </row>
    <row r="44" spans="1:3" s="68" customFormat="1" ht="15.75">
      <c r="A44" s="1"/>
      <c r="B44" s="69"/>
      <c r="C44" s="12"/>
    </row>
    <row r="45" spans="1:3" s="68" customFormat="1" ht="15.75">
      <c r="A45" s="1"/>
      <c r="B45" s="69"/>
      <c r="C45" s="12"/>
    </row>
    <row r="46" spans="1:3" s="68" customFormat="1" ht="15.75">
      <c r="A46" s="1"/>
      <c r="B46" s="69"/>
      <c r="C46" s="12"/>
    </row>
    <row r="47" spans="1:3" s="68" customFormat="1" ht="15.75">
      <c r="A47" s="1"/>
      <c r="B47" s="69"/>
      <c r="C47" s="12"/>
    </row>
    <row r="48" spans="1:3" s="68" customFormat="1" ht="15.75">
      <c r="A48" s="1"/>
      <c r="B48" s="69"/>
      <c r="C48" s="12"/>
    </row>
    <row r="49" spans="1:3" s="68" customFormat="1" ht="15.75">
      <c r="A49" s="1"/>
      <c r="B49" s="69"/>
      <c r="C49" s="12"/>
    </row>
    <row r="50" spans="1:3" s="68" customFormat="1" ht="15.75">
      <c r="A50" s="1"/>
      <c r="B50" s="69"/>
      <c r="C50" s="12"/>
    </row>
    <row r="51" spans="1:3" s="68" customFormat="1" ht="15.75">
      <c r="A51" s="1"/>
      <c r="B51" s="69"/>
      <c r="C51" s="12"/>
    </row>
    <row r="52" spans="1:3" s="68" customFormat="1" ht="15.75">
      <c r="A52" s="1"/>
      <c r="B52" s="69"/>
      <c r="C52" s="12"/>
    </row>
    <row r="53" spans="1:3" s="68" customFormat="1" ht="15.75">
      <c r="A53" s="1"/>
      <c r="B53" s="69"/>
      <c r="C53" s="12"/>
    </row>
    <row r="54" spans="1:3" s="68" customFormat="1" ht="15.75">
      <c r="A54" s="1"/>
      <c r="B54" s="69"/>
      <c r="C54" s="12"/>
    </row>
    <row r="55" spans="1:3" s="68" customFormat="1" ht="15.75">
      <c r="A55" s="1"/>
      <c r="B55" s="69"/>
      <c r="C55" s="12"/>
    </row>
    <row r="56" ht="15.75">
      <c r="B56" s="69"/>
    </row>
    <row r="57" ht="15.75">
      <c r="B57" s="69"/>
    </row>
    <row r="58" ht="15.75">
      <c r="B58" s="69"/>
    </row>
    <row r="59" ht="15.75">
      <c r="B59" s="69"/>
    </row>
    <row r="60" ht="15.75">
      <c r="B60" s="69"/>
    </row>
    <row r="61" ht="15.75">
      <c r="B61" s="69"/>
    </row>
    <row r="62" ht="15.75">
      <c r="B62" s="69"/>
    </row>
    <row r="63" ht="15.75">
      <c r="B63" s="69"/>
    </row>
    <row r="64" ht="15.75">
      <c r="B64" s="69"/>
    </row>
    <row r="65" ht="15.75">
      <c r="B65" s="69"/>
    </row>
    <row r="66" ht="15.75">
      <c r="B66" s="69"/>
    </row>
    <row r="67" ht="15.75">
      <c r="B67" s="69"/>
    </row>
    <row r="68" ht="15.75">
      <c r="B68" s="69"/>
    </row>
    <row r="69" ht="15.75">
      <c r="B69" s="69"/>
    </row>
    <row r="70" ht="15.75">
      <c r="B70" s="69"/>
    </row>
    <row r="71" ht="15.75">
      <c r="B71" s="69"/>
    </row>
    <row r="72" ht="15.75">
      <c r="B72" s="69"/>
    </row>
    <row r="73" ht="15.75">
      <c r="B73" s="69"/>
    </row>
    <row r="74" ht="15.75">
      <c r="B74" s="69"/>
    </row>
    <row r="75" ht="15.75">
      <c r="B75" s="69"/>
    </row>
    <row r="76" ht="15.75">
      <c r="B76" s="69"/>
    </row>
    <row r="77" ht="15.75">
      <c r="B77" s="69"/>
    </row>
    <row r="78" ht="15.75">
      <c r="B78" s="69"/>
    </row>
  </sheetData>
  <sheetProtection/>
  <mergeCells count="3">
    <mergeCell ref="F1:I1"/>
    <mergeCell ref="A3:I3"/>
    <mergeCell ref="J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2017-12-27T02:51:45Z</cp:lastPrinted>
  <dcterms:created xsi:type="dcterms:W3CDTF">1996-10-08T23:32:33Z</dcterms:created>
  <dcterms:modified xsi:type="dcterms:W3CDTF">2017-12-27T02:52:45Z</dcterms:modified>
  <cp:category/>
  <cp:version/>
  <cp:contentType/>
  <cp:contentStatus/>
</cp:coreProperties>
</file>