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25" windowHeight="3855" activeTab="1"/>
  </bookViews>
  <sheets>
    <sheet name="Прил 1" sheetId="1" r:id="rId1"/>
    <sheet name="прил.2" sheetId="2" r:id="rId2"/>
    <sheet name="прлож.3" sheetId="3" r:id="rId3"/>
  </sheets>
  <externalReferences>
    <externalReference r:id="rId6"/>
  </externalReferences>
  <definedNames>
    <definedName name="_xlnm.Print_Area" localSheetId="0">'Прил 1'!$A$2:$Y$48</definedName>
  </definedNames>
  <calcPr fullCalcOnLoad="1"/>
</workbook>
</file>

<file path=xl/sharedStrings.xml><?xml version="1.0" encoding="utf-8"?>
<sst xmlns="http://schemas.openxmlformats.org/spreadsheetml/2006/main" count="634" uniqueCount="321">
  <si>
    <t>Код бюджетной классификации Российской Федерации</t>
  </si>
  <si>
    <t>Наименование доходов</t>
  </si>
  <si>
    <t>Единый сельскохозяйственный налог</t>
  </si>
  <si>
    <t>Земельный налог</t>
  </si>
  <si>
    <t>000</t>
  </si>
  <si>
    <t>Изменения (+;-)</t>
  </si>
  <si>
    <t>Дотации  бюджетам субъектов Российской Федерации и муниципальных образований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</si>
  <si>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</si>
  <si>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</si>
  <si>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801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</si>
  <si>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</si>
  <si>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Прочие доходы от оказания платных услуг (работ) получателями средств бюджетов поселений</t>
  </si>
  <si>
    <t>тыс.руб.</t>
  </si>
  <si>
    <t>Сумма с учетом изменений</t>
  </si>
  <si>
    <t>НАЛОГОВЫЕ И НЕНАЛОГОВЫЕ ДОХОДЫ</t>
  </si>
  <si>
    <t>НАЛОГИ НА ПРИБЫЛЬ, ДОХОДЫ</t>
  </si>
  <si>
    <t>Налог на доходы физических лиц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</si>
  <si>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</si>
  <si>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</si>
  <si>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</si>
  <si>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</si>
  <si>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</si>
  <si>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</si>
  <si>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</si>
  <si>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</si>
  <si>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</si>
  <si>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</si>
  <si>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</si>
  <si>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</si>
  <si>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</si>
  <si>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</si>
  <si>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</si>
  <si>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</si>
  <si>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</si>
  <si>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Код главы администратора</t>
  </si>
  <si>
    <t xml:space="preserve">Утверждено доходов </t>
  </si>
  <si>
    <t>182</t>
  </si>
  <si>
    <t xml:space="preserve"> 1 00 00000 00 0000 000</t>
  </si>
  <si>
    <t xml:space="preserve"> 1 01 02000 01 0000 110</t>
  </si>
  <si>
    <t xml:space="preserve"> 1 01 02010 01 0000 110</t>
  </si>
  <si>
    <t xml:space="preserve"> 1 01 02020 01 0000 110</t>
  </si>
  <si>
    <t xml:space="preserve"> 1 01 02030 01 0000 110</t>
  </si>
  <si>
    <t xml:space="preserve"> 1 05 00000 00 0000 000</t>
  </si>
  <si>
    <t xml:space="preserve"> 1 05 03000 00 0000 110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</si>
  <si>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</si>
  <si>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</si>
  <si>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</si>
  <si>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</si>
  <si>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1 11 00000 00 0000 000</t>
  </si>
  <si>
    <t xml:space="preserve"> 1 11 05000 00 0000 120</t>
  </si>
  <si>
    <t xml:space="preserve"> 1 11 05035 10 0000 120</t>
  </si>
  <si>
    <t xml:space="preserve"> 1 13 00000 00 0000 000</t>
  </si>
  <si>
    <t xml:space="preserve"> 1 13 01000 00 0000 130</t>
  </si>
  <si>
    <t xml:space="preserve"> 1 13 01995 10 0000 130</t>
  </si>
  <si>
    <t xml:space="preserve"> 2 00 00000 00 0000 000</t>
  </si>
  <si>
    <t xml:space="preserve">  2 02 00000 00 0000 000</t>
  </si>
  <si>
    <t xml:space="preserve">  2 02 01000 00 0000 151</t>
  </si>
  <si>
    <t xml:space="preserve"> 2 02 01001 10 0000 151</t>
  </si>
  <si>
    <t>ВСЕГО ДОХОДОВ</t>
  </si>
  <si>
    <t xml:space="preserve"> 1 05 03010 01 0000 110</t>
  </si>
  <si>
    <t xml:space="preserve">Прочие доходы от оказания платных услуг (работ) </t>
  </si>
  <si>
    <t xml:space="preserve"> 2 02 01001 00 0000 151</t>
  </si>
  <si>
    <t>Дотации бюджетам поселений на выравнивание бюджетной обеспеченности</t>
  </si>
  <si>
    <t xml:space="preserve"> 1 13 01995 00 0000 130</t>
  </si>
  <si>
    <t xml:space="preserve">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</si>
  <si>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</si>
  <si>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2 02 04012 00 0000 151</t>
  </si>
  <si>
    <t xml:space="preserve"> 2 02 04012 10 0000 151</t>
  </si>
  <si>
    <t>ИНЫЕ МЕЖБЮДЖЕТНЫЕ ТРАНСФЕРТЫ</t>
  </si>
  <si>
    <t>1 08 0000 00 0000 000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</si>
  <si>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</si>
  <si>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</si>
  <si>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Росийской Федерации за совершение нотариальных действий</t>
  </si>
  <si>
    <t>2 02 03000 00 0000 151</t>
  </si>
  <si>
    <t>Субвенции бюджетам субъектов Российской Федерации и муниципальных образований</t>
  </si>
  <si>
    <t>114.00</t>
  </si>
  <si>
    <t>Субвенции бюджетам поселений на выполнение передаваемых полномочий субъектов</t>
  </si>
  <si>
    <t>54.40</t>
  </si>
  <si>
    <t>0.00</t>
  </si>
  <si>
    <t>387.70</t>
  </si>
  <si>
    <t>3723.10</t>
  </si>
  <si>
    <t>60.60</t>
  </si>
  <si>
    <t>2621.60</t>
  </si>
  <si>
    <t>3892.10</t>
  </si>
  <si>
    <t>41.01</t>
  </si>
  <si>
    <t>30.60</t>
  </si>
  <si>
    <t>164.28</t>
  </si>
  <si>
    <t>174.88</t>
  </si>
  <si>
    <t>16.00</t>
  </si>
  <si>
    <t>162.62</t>
  </si>
  <si>
    <t>76.00</t>
  </si>
  <si>
    <t>238.62</t>
  </si>
  <si>
    <t>41.68</t>
  </si>
  <si>
    <t>275.02</t>
  </si>
  <si>
    <t>52.86</t>
  </si>
  <si>
    <t>128.86</t>
  </si>
  <si>
    <t>170.54</t>
  </si>
  <si>
    <t>30.49</t>
  </si>
  <si>
    <t>16.33</t>
  </si>
  <si>
    <t>10.00</t>
  </si>
  <si>
    <t>203.21</t>
  </si>
  <si>
    <t>213.21</t>
  </si>
  <si>
    <t>9.8</t>
  </si>
  <si>
    <t>35.14</t>
  </si>
  <si>
    <t>44.94</t>
  </si>
  <si>
    <t>247.81</t>
  </si>
  <si>
    <t>278.41</t>
  </si>
  <si>
    <t>927.49</t>
  </si>
  <si>
    <t>1102.37</t>
  </si>
  <si>
    <t>4994.47</t>
  </si>
  <si>
    <t>8,67</t>
  </si>
  <si>
    <t>3,14</t>
  </si>
  <si>
    <t>56,00</t>
  </si>
  <si>
    <t>0,00</t>
  </si>
  <si>
    <t>Объем поступлений доходов по основным источникам муниципального образования Каракольское сельское поселение в  2016 году</t>
  </si>
  <si>
    <t>22,00</t>
  </si>
  <si>
    <t>-8,60</t>
  </si>
  <si>
    <t>Итого с учетом изменений на 2016 г.</t>
  </si>
  <si>
    <t>на 2016 год</t>
  </si>
  <si>
    <t>изм.</t>
  </si>
  <si>
    <t>(тыс. рублей)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</si>
  <si>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</si>
  <si>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</si>
  <si>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</si>
  <si>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</si>
  <si>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</si>
  <si>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</si>
  <si>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</si>
  <si>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Сумма</t>
  </si>
  <si>
    <t>Сумма на 2017 год</t>
  </si>
  <si>
    <t>3</t>
  </si>
  <si>
    <t>4</t>
  </si>
  <si>
    <t>5</t>
  </si>
  <si>
    <t>6</t>
  </si>
  <si>
    <t>1.</t>
  </si>
  <si>
    <t>Администрация Каракольского сельского поселения</t>
  </si>
  <si>
    <t>1.1.</t>
  </si>
  <si>
    <t>Общегосударственные расходы</t>
  </si>
  <si>
    <t>01</t>
  </si>
  <si>
    <t>Непрограммные направления деятельности местной администрации</t>
  </si>
  <si>
    <t>02</t>
  </si>
  <si>
    <t>Высшее должностное лицо сельского поселения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</si>
  <si>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</si>
  <si>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</si>
  <si>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высшего должностного лица субъекта РФ и муниципального образования</t>
  </si>
  <si>
    <t>9900001100</t>
  </si>
  <si>
    <t>990А001100</t>
  </si>
  <si>
    <t>Фонд оплаты труда государственных (муниципальных) органов</t>
  </si>
  <si>
    <t xml:space="preserve"> взносы по обязательному социальному страхованию</t>
  </si>
  <si>
    <t>129</t>
  </si>
  <si>
    <t>Муниципальная программа "Комплексное развитие территории Каракольского сельского поселения на 2015-2018г.г"</t>
  </si>
  <si>
    <t>04</t>
  </si>
  <si>
    <t>0100000</t>
  </si>
  <si>
    <t>Иные выплаты персоналу, за исключением фонда оплаты труда</t>
  </si>
  <si>
    <t>122</t>
  </si>
  <si>
    <t>Закупка товаров, работ,  услуг  в сфере информационно-коммуникационных технологий для муниципальных нужд</t>
  </si>
  <si>
    <t>242</t>
  </si>
  <si>
    <t>Прочая закупка товаров, работ и услуг для обеспечения государственных(муниципальных) нужд</t>
  </si>
  <si>
    <t>244</t>
  </si>
  <si>
    <t>Уплата налога на имущество организаций и земельного налога</t>
  </si>
  <si>
    <t>0101000</t>
  </si>
  <si>
    <t>851</t>
  </si>
  <si>
    <t>Уплата прочих налогов, сборов и иных платежей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</si>
  <si>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</si>
  <si>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</si>
  <si>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0100000000</t>
  </si>
  <si>
    <t>АВЦП "Обеспечение деятельности Администрации муниципального образования Каракольское сельское поселение на 2015-2018 г.г."</t>
  </si>
  <si>
    <t>010А101100</t>
  </si>
  <si>
    <t>010А101110</t>
  </si>
  <si>
    <t>010А101190</t>
  </si>
  <si>
    <t>Непрограммные направления деятельности</t>
  </si>
  <si>
    <t>11</t>
  </si>
  <si>
    <t>Резервные фонды органов местного самоуправления</t>
  </si>
  <si>
    <t>Резервные средства</t>
  </si>
  <si>
    <t>870</t>
  </si>
  <si>
    <t>990000Ш600</t>
  </si>
  <si>
    <t>Мобилизационная 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</si>
  <si>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</si>
  <si>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</si>
  <si>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9905118</t>
  </si>
  <si>
    <t>0110000000</t>
  </si>
  <si>
    <t>0110351180</t>
  </si>
  <si>
    <t>-</t>
  </si>
  <si>
    <t>Подпрограмма "Повышение качества управления муниципальным имуществом и земельными ресурсами Купчегенского сельского поселения на 2015-2018г"</t>
  </si>
  <si>
    <t>12</t>
  </si>
  <si>
    <t>0140000</t>
  </si>
  <si>
    <t>1.2.</t>
  </si>
  <si>
    <t>Подпрограмма «Развитие экономического и налогового потенциала Каракольского сельского поселения на 2015-2018 г.г.»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</si>
  <si>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Каракольского сельского поселения 2015-2018 г.г.»</t>
  </si>
  <si>
    <t>0110400000</t>
  </si>
  <si>
    <t>0110100000</t>
  </si>
  <si>
    <t>БЛАГОУСТРОЙСТВО</t>
  </si>
  <si>
    <t>05</t>
  </si>
  <si>
    <t>00</t>
  </si>
  <si>
    <t>Муниципальная программа "Экономическое развитие муниципального образования «Купчегенского сельское поселение»</t>
  </si>
  <si>
    <t>ВЦП "Развитие систем жизнеобеспечения на 2015-2018 гг."</t>
  </si>
  <si>
    <t>0121000</t>
  </si>
  <si>
    <t>Мероприятия  в области благоустройства  в рамках подпрограммы "Развитие систем жизнеобеспечения МО Каракольское сельское поселениена 2015-2018 гг."</t>
  </si>
  <si>
    <t>0120100000</t>
  </si>
  <si>
    <t>ОБРАЗОВАНИЕ</t>
  </si>
  <si>
    <t>07</t>
  </si>
  <si>
    <t>0000000</t>
  </si>
  <si>
    <t>Муниципальная программа "Экономическое развитие муниципального образования «Купчегенское сельское поселение»</t>
  </si>
  <si>
    <t>9900002</t>
  </si>
  <si>
    <t>Подпрограмма "Развитие социально-культурной сферы  в муниципальном образовании Каракольское сельское поселение  на 2015-2018 гг."</t>
  </si>
  <si>
    <t>0130100000</t>
  </si>
  <si>
    <t>0130000000</t>
  </si>
  <si>
    <t>Развитие  молодежной политики в рамках подпрограммы "Развитие социально-культурной сферы  в муниципальном образовании Каракольское сельское поселение  на 2015-2018 гг."</t>
  </si>
  <si>
    <t>КУЛЬТУРА И КИНЕМАТОГРАФИЯ</t>
  </si>
  <si>
    <t>08</t>
  </si>
  <si>
    <t>Культура</t>
  </si>
  <si>
    <t>Муниципальная программа "Экономическое развитие муниципального образования «Хабаровское сельское поселение»</t>
  </si>
  <si>
    <t>Перечисления другим бюджетам бюджетной системы РФ</t>
  </si>
  <si>
    <t>540</t>
  </si>
  <si>
    <t>Развитие  культуры в рамках подпрограммы "Развитие социально-культурной сферы  в муниципальном образовании Каракольское сельское поселение  на 2015-2018 гг."</t>
  </si>
  <si>
    <t>0130200000</t>
  </si>
  <si>
    <t>ПРОЧИЕ МЕРОПРИЯТИЯ</t>
  </si>
  <si>
    <t>Развитие физической культуры, спорта в рамках подпрограммы "Развитие социально-культурной сферы  в муниципальном образовании Каракольское сельское поселение  на 2015-2018 гг."</t>
  </si>
  <si>
    <t>0130300000</t>
  </si>
  <si>
    <t>Условно утверждаемые расходы</t>
  </si>
  <si>
    <t>ВСЕГО РАСХОДОВ</t>
  </si>
  <si>
    <t>35,14</t>
  </si>
  <si>
    <t>9,8</t>
  </si>
  <si>
    <t>41,68</t>
  </si>
  <si>
    <t>73,8</t>
  </si>
  <si>
    <t>-113,1</t>
  </si>
  <si>
    <t>33,4</t>
  </si>
  <si>
    <t>10606030000000110</t>
  </si>
  <si>
    <t>10606040000000110</t>
  </si>
  <si>
    <t>853</t>
  </si>
  <si>
    <t>НАЦИОНАЛЬНАЯ ЭКОНОМИКА</t>
  </si>
  <si>
    <t>2016 г.</t>
  </si>
  <si>
    <t xml:space="preserve">изм. </t>
  </si>
  <si>
    <t>010А101191</t>
  </si>
  <si>
    <t>010А101192</t>
  </si>
  <si>
    <t>010А101193</t>
  </si>
  <si>
    <t>120</t>
  </si>
  <si>
    <t>Иные закупки товаров, работ и услуг для обеспечения государственных (муниципальных) нужд</t>
  </si>
  <si>
    <t>14</t>
  </si>
  <si>
    <t>0120500000</t>
  </si>
  <si>
    <t xml:space="preserve">Обеспечение пожарной безопасности  в рамках подпрограммы "Устоичивое развитие систем жизнеобеспечения" муниципальной программы "Комплексное развитие </t>
  </si>
  <si>
    <t>09</t>
  </si>
  <si>
    <t>0120200000</t>
  </si>
  <si>
    <t xml:space="preserve">Ведомственная структура расходов бюджета муниципального образования Каракольского сельского поселения на 2016 год </t>
  </si>
  <si>
    <t>Профилактика терроризма и экстремизма в рамках подпрограммы "Устоичивое развитие систем жизнеобеспечения" муниципальной программы "Комплексное развитие территории Каракольского сельского поселения на 2015-2018г.г"</t>
  </si>
  <si>
    <t>58,32</t>
  </si>
  <si>
    <t>011040000</t>
  </si>
  <si>
    <t>101,00</t>
  </si>
  <si>
    <t>Наименование показателя</t>
  </si>
  <si>
    <t>Раздел, 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</si>
  <si>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</si>
  <si>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</si>
  <si>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</si>
  <si>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</si>
  <si>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0104</t>
  </si>
  <si>
    <t>Резервные фонды</t>
  </si>
  <si>
    <t>0111</t>
  </si>
  <si>
    <t>НАЦИОНАЛЬНАЯ ОБОРОНА</t>
  </si>
  <si>
    <t>0200</t>
  </si>
  <si>
    <t>Мобилизационная и вневойсковая подготовка</t>
  </si>
  <si>
    <t>0203</t>
  </si>
  <si>
    <t>0400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</si>
  <si>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</si>
  <si>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</si>
  <si>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</si>
  <si>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</si>
  <si>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Благоустройство</t>
  </si>
  <si>
    <t>0503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</si>
  <si>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</si>
  <si>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</si>
  <si>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</si>
  <si>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</si>
  <si>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</si>
  <si>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0801</t>
  </si>
  <si>
    <t>1100</t>
  </si>
  <si>
    <t>Физическая культура</t>
  </si>
  <si>
    <t>1101</t>
  </si>
  <si>
    <t>прочие мероприятия по культуре и спорту</t>
  </si>
  <si>
    <t>1105</t>
  </si>
  <si>
    <t>Всего расходов</t>
  </si>
  <si>
    <t>Сумма на 2016 г.</t>
  </si>
  <si>
    <t>Дорожный фонд</t>
  </si>
  <si>
    <t>0409</t>
  </si>
  <si>
    <t>0314</t>
  </si>
  <si>
    <t>2 02 01001 10 0000151</t>
  </si>
  <si>
    <t xml:space="preserve">Кассовое исполнение </t>
  </si>
  <si>
    <t>% выполнения</t>
  </si>
  <si>
    <t>1 01 02030 01 0000 110</t>
  </si>
  <si>
    <t>1 17 00000 00 0000 000</t>
  </si>
  <si>
    <t>ПРОЧИЕ НЕНАЛОГОВЫЕ ДОХОДЫ</t>
  </si>
  <si>
    <t>1 17 01000 00 0000 180</t>
  </si>
  <si>
    <t>Невыясненные поступления</t>
  </si>
  <si>
    <t>202 04014 10 0000 151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</si>
  <si>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</si>
  <si>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Приложение № 6
к проекту «Отчет об исполнении  бюджета 
муниципального образования Каракольского сельского поселения
на 2017 год и на плановый период 2018-2019 гг. »</t>
  </si>
  <si>
    <t>муниципального образования Каракольского сельского поселения</t>
  </si>
  <si>
    <t>на 2017 год и на плановый период 2018-2019 гг. »</t>
  </si>
  <si>
    <t>Кассовое исполнение</t>
  </si>
  <si>
    <t>1,00</t>
  </si>
  <si>
    <t>42,00</t>
  </si>
  <si>
    <t>73,00</t>
  </si>
  <si>
    <t>Распределение
бюджетных ассигнований по разделам, подразделам классификации расходов бюджета муниципального образования Каракольское сельское поселение   в 2016 году</t>
  </si>
  <si>
    <t>Налог на доходы с физических лиц с доходов, полученных физическими лицами в соотвествии со статьей 228 Налогового Кодекса Российской Федерации</t>
  </si>
  <si>
    <t>с учетом изм. на 2016 г.</t>
  </si>
  <si>
    <t>1.3.</t>
  </si>
  <si>
    <t>2.</t>
  </si>
  <si>
    <t>3.</t>
  </si>
  <si>
    <t>Профилактика терроризма и экстремизма в рамках подпрограммы "Устоичивое развитие систем жизнеобеспечения" в рамках муниципальной программы "Комплексное развитие территории Каракольского сельского поселения на 2015-2018г.г"</t>
  </si>
  <si>
    <t>4.</t>
  </si>
  <si>
    <t>5.</t>
  </si>
  <si>
    <t>6.</t>
  </si>
  <si>
    <t>7.</t>
  </si>
  <si>
    <t>8.</t>
  </si>
  <si>
    <t>7.1.</t>
  </si>
  <si>
    <t>8.1.</t>
  </si>
  <si>
    <t>8.2.</t>
  </si>
  <si>
    <t>Подпрограмма "Развитие систем жизнеобеспечения на территории МО Каракольское сельское поселение2015-2018 гг."</t>
  </si>
  <si>
    <t>1.4.</t>
  </si>
  <si>
    <t xml:space="preserve">Приложение № 1
к решению от 17.05.2017 г. № 28/1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исполнении бюджета 
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Каракольское сельское поселение
за 2016 год" </t>
  </si>
  <si>
    <t>Приложение № 2
к решению от 17.05.2017 г. № 28/1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исполнении  бюджета 
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Каракольское сельское поселение
за 2016 г."</t>
  </si>
  <si>
    <t>Приложение № 3
к решению от 17.05.2017 г. № 28/1                                                                                                                                                                                                                                                                                                                  «Об исполнении  бюджета 
муниципального образования Каракольское сельское поселение
за 2016 г. »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</si>
</sst>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0"/>
    <numFmt numFmtId="180" formatCode="#,##0.000"/>
    <numFmt numFmtId="181" formatCode="0.000"/>
    <numFmt numFmtId="182" formatCode="0.000000"/>
    <numFmt numFmtId="183" formatCode="#,##0.00000"/>
    <numFmt numFmtId="184" formatCode="#,##0.000000"/>
    <numFmt numFmtId="185" formatCode="#,##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_-* #,##0.000_р_._-;\-* #,##0.000_р_._-;_-* &quot;-&quot;??_р_._-;_-@_-"/>
    <numFmt numFmtId="190" formatCode="0.0%"/>
    <numFmt numFmtId="191" formatCode="#,##0_ ;[Red]\-#,##0\ "/>
    <numFmt numFmtId="192" formatCode="#,##0.0_ ;\-#,##0.0\ "/>
    <numFmt numFmtId="193" formatCode="#,##0.0_ ;[Red]\-#,##0.0\ "/>
    <numFmt numFmtId="194" formatCode="#,##0.00_ ;[Red]\-#,##0.00\ "/>
    <numFmt numFmtId="195" formatCode="#,##0.000_ ;[Red]\-#,##0.000\ "/>
    <numFmt numFmtId="196" formatCode="_-* #,##0.00000_р_._-;\-* #,##0.00000_р_._-;_-* &quot;-&quot;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00000_р_._-;\-* #,##0.000000000_р_._-;_-* &quot;-&quot;???_р_._-;_-@_-"/>
    <numFmt numFmtId="201" formatCode="0.000000000000000"/>
    <numFmt numFmtId="202" formatCode="0.00000000000000"/>
    <numFmt numFmtId="203" formatCode="0.0000000000000"/>
    <numFmt numFmtId="204" formatCode="0.000000000000"/>
    <numFmt numFmtId="205" formatCode="0.00000000000"/>
    <numFmt numFmtId="206" formatCode="0.0000000000"/>
    <numFmt numFmtId="207" formatCode="0.000000000"/>
    <numFmt numFmtId="208" formatCode="0.00000000"/>
    <numFmt numFmtId="209" formatCode="0.0000000"/>
    <numFmt numFmtId="210" formatCode="0.0000"/>
    <numFmt numFmtId="211" formatCode="0.00000"/>
    <numFmt numFmtId="212" formatCode="_-* #,##0.0000_р_._-;\-* #,##0.0000_р_._-;_-* &quot;-&quot;??_р_._-;_-@_-"/>
    <numFmt numFmtId="213" formatCode="_-* #,##0.000_р_._-;\-* #,##0.000_р_._-;_-* &quot;-&quot;???_р_._-;_-@_-"/>
    <numFmt numFmtId="214" formatCode="_-* #,##0_р_._-;\-* #,##0_р_._-;_-* &quot;-&quot;?_р_._-;_-@_-"/>
    <numFmt numFmtId="215" formatCode="_-* #,##0.00_р_._-;\-* #,##0.00_р_._-;_-* &quot;-&quot;?_р_._-;_-@_-"/>
    <numFmt numFmtId="216" formatCode="_-* #,##0.000_р_._-;\-* #,##0.000_р_._-;_-* &quot;-&quot;?_р_._-;_-@_-"/>
    <numFmt numFmtId="217" formatCode="_-* #,##0.0000_р_._-;\-* #,##0.0000_р_._-;_-* &quot;-&quot;?_р_._-;_-@_-"/>
    <numFmt numFmtId="218" formatCode="_-* #,##0.0000_р_._-;\-* #,##0.0000_р_._-;_-* &quot;-&quot;????_р_._-;_-@_-"/>
    <numFmt numFmtId="219" formatCode="#,##0.00_ ;\-#,##0.00\ "/>
    <numFmt numFmtId="220" formatCode="000000"/>
    <numFmt numFmtId="221" formatCode="[$-FC19]d\ mmmm\ yyyy\ &quot;г.&quot;"/>
    <numFmt numFmtId="222" formatCode="#,##0.00&quot;р.&quot;"/>
    <numFmt numFmtId="223" formatCode="_-* #,##0.00_р_._-;\-* #,##0.00_р_._-;_-* \-??_р_._-;_-@_-"/>
    <numFmt numFmtId="224" formatCode="_-* #,##0.00&quot;р.&quot;_-;\-* #,##0.00&quot;р.&quot;_-;_-* \-??&quot;р.&quot;_-;_-@_-"/>
    <numFmt numFmtId="225" formatCode="_-* #,##0.000\ _₽_-;\-* #,##0.000\ _₽_-;_-* &quot;-&quot;??\ _₽_-;_-@_-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Arial"/>
      <family val="0"/>
    </font>
    <font>
      <sz val="12"/>
      <name val="Arial Cyr"/>
      <family val="0"/>
    </font>
    <font>
      <sz val="12"/>
      <color indexed="57"/>
      <name val="Times New Roman"/>
      <family val="1"/>
    </font>
    <font>
      <b/>
      <sz val="12"/>
      <color indexed="57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6"/>
      <name val="Times New Roman"/>
      <family val="1"/>
    </font>
    <font>
      <b/>
      <sz val="12"/>
      <color theme="6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hair"/>
      <bottom style="hair"/>
    </border>
    <border>
      <left style="thin"/>
      <right/>
      <top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5" fillId="0" borderId="0" xfId="0" applyFont="1" applyFill="1" applyAlignment="1">
      <alignment/>
    </xf>
    <xf numFmtId="0" fontId="25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8" fillId="24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9" fontId="1" fillId="25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top" wrapText="1"/>
    </xf>
    <xf numFmtId="0" fontId="29" fillId="0" borderId="0" xfId="0" applyFont="1" applyFill="1" applyAlignment="1">
      <alignment vertical="top" wrapText="1"/>
    </xf>
    <xf numFmtId="49" fontId="29" fillId="0" borderId="0" xfId="0" applyNumberFormat="1" applyFont="1" applyFill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vertical="center" wrapText="1"/>
    </xf>
    <xf numFmtId="223" fontId="2" fillId="0" borderId="10" xfId="0" applyNumberFormat="1" applyFont="1" applyFill="1" applyBorder="1" applyAlignment="1">
      <alignment horizontal="center" vertical="center" wrapText="1"/>
    </xf>
    <xf numFmtId="22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223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49" fontId="2" fillId="0" borderId="10" xfId="0" applyNumberFormat="1" applyFont="1" applyFill="1" applyBorder="1" applyAlignment="1">
      <alignment horizontal="left" wrapText="1"/>
    </xf>
    <xf numFmtId="0" fontId="30" fillId="0" borderId="13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/>
    </xf>
    <xf numFmtId="223" fontId="31" fillId="0" borderId="10" xfId="0" applyNumberFormat="1" applyFont="1" applyFill="1" applyBorder="1" applyAlignment="1">
      <alignment horizontal="center" vertical="center" wrapText="1"/>
    </xf>
    <xf numFmtId="223" fontId="31" fillId="0" borderId="10" xfId="0" applyNumberFormat="1" applyFont="1" applyFill="1" applyBorder="1" applyAlignment="1">
      <alignment horizontal="center" vertical="center"/>
    </xf>
    <xf numFmtId="223" fontId="5" fillId="0" borderId="11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wrapText="1"/>
    </xf>
    <xf numFmtId="223" fontId="2" fillId="0" borderId="11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left" wrapText="1"/>
    </xf>
    <xf numFmtId="0" fontId="29" fillId="0" borderId="13" xfId="0" applyFont="1" applyFill="1" applyBorder="1" applyAlignment="1">
      <alignment horizontal="left" wrapText="1"/>
    </xf>
    <xf numFmtId="0" fontId="30" fillId="0" borderId="10" xfId="0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1" fillId="0" borderId="0" xfId="0" applyFont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0" fontId="3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3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2" fontId="36" fillId="0" borderId="10" xfId="0" applyNumberFormat="1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6" fillId="25" borderId="10" xfId="0" applyFont="1" applyFill="1" applyBorder="1" applyAlignment="1">
      <alignment horizontal="center" vertical="center" wrapText="1"/>
    </xf>
    <xf numFmtId="0" fontId="36" fillId="25" borderId="10" xfId="0" applyFont="1" applyFill="1" applyBorder="1" applyAlignment="1">
      <alignment vertical="center" wrapText="1"/>
    </xf>
    <xf numFmtId="2" fontId="38" fillId="25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vertical="center"/>
    </xf>
    <xf numFmtId="0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justify" vertical="top" wrapText="1"/>
    </xf>
    <xf numFmtId="0" fontId="36" fillId="0" borderId="11" xfId="0" applyFont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2" fontId="36" fillId="0" borderId="11" xfId="0" applyNumberFormat="1" applyFont="1" applyBorder="1" applyAlignment="1">
      <alignment horizontal="center" vertical="center" wrapText="1"/>
    </xf>
    <xf numFmtId="49" fontId="36" fillId="0" borderId="11" xfId="0" applyNumberFormat="1" applyFont="1" applyBorder="1" applyAlignment="1">
      <alignment horizontal="center" vertical="center" wrapText="1"/>
    </xf>
    <xf numFmtId="49" fontId="1" fillId="26" borderId="10" xfId="0" applyNumberFormat="1" applyFont="1" applyFill="1" applyBorder="1" applyAlignment="1">
      <alignment horizontal="center" vertical="center"/>
    </xf>
    <xf numFmtId="0" fontId="36" fillId="26" borderId="10" xfId="0" applyFont="1" applyFill="1" applyBorder="1" applyAlignment="1">
      <alignment horizontal="center" vertical="center" wrapText="1"/>
    </xf>
    <xf numFmtId="0" fontId="36" fillId="26" borderId="10" xfId="0" applyFont="1" applyFill="1" applyBorder="1" applyAlignment="1">
      <alignment vertical="center" wrapText="1"/>
    </xf>
    <xf numFmtId="2" fontId="36" fillId="26" borderId="10" xfId="0" applyNumberFormat="1" applyFont="1" applyFill="1" applyBorder="1" applyAlignment="1">
      <alignment horizontal="center" vertical="center" wrapText="1"/>
    </xf>
    <xf numFmtId="49" fontId="1" fillId="27" borderId="10" xfId="0" applyNumberFormat="1" applyFont="1" applyFill="1" applyBorder="1" applyAlignment="1">
      <alignment horizontal="center" vertical="center"/>
    </xf>
    <xf numFmtId="0" fontId="36" fillId="27" borderId="10" xfId="0" applyFont="1" applyFill="1" applyBorder="1" applyAlignment="1">
      <alignment horizontal="center" vertical="center" wrapText="1"/>
    </xf>
    <xf numFmtId="0" fontId="36" fillId="27" borderId="10" xfId="0" applyFont="1" applyFill="1" applyBorder="1" applyAlignment="1">
      <alignment vertical="center" wrapText="1"/>
    </xf>
    <xf numFmtId="2" fontId="36" fillId="27" borderId="10" xfId="0" applyNumberFormat="1" applyFont="1" applyFill="1" applyBorder="1" applyAlignment="1">
      <alignment horizontal="center" vertical="center" wrapText="1"/>
    </xf>
    <xf numFmtId="0" fontId="37" fillId="27" borderId="0" xfId="0" applyFont="1" applyFill="1" applyAlignment="1">
      <alignment/>
    </xf>
    <xf numFmtId="0" fontId="1" fillId="27" borderId="10" xfId="0" applyFont="1" applyFill="1" applyBorder="1" applyAlignment="1">
      <alignment horizontal="center" vertical="center" wrapText="1"/>
    </xf>
    <xf numFmtId="0" fontId="1" fillId="27" borderId="10" xfId="0" applyFont="1" applyFill="1" applyBorder="1" applyAlignment="1">
      <alignment vertical="center" wrapText="1"/>
    </xf>
    <xf numFmtId="2" fontId="1" fillId="27" borderId="10" xfId="0" applyNumberFormat="1" applyFont="1" applyFill="1" applyBorder="1" applyAlignment="1">
      <alignment horizontal="center" vertical="center" wrapText="1"/>
    </xf>
    <xf numFmtId="0" fontId="1" fillId="27" borderId="0" xfId="0" applyFont="1" applyFill="1" applyAlignment="1">
      <alignment/>
    </xf>
    <xf numFmtId="0" fontId="5" fillId="27" borderId="0" xfId="0" applyFont="1" applyFill="1" applyAlignment="1">
      <alignment/>
    </xf>
    <xf numFmtId="49" fontId="1" fillId="28" borderId="10" xfId="0" applyNumberFormat="1" applyFont="1" applyFill="1" applyBorder="1" applyAlignment="1">
      <alignment horizontal="center" vertical="center"/>
    </xf>
    <xf numFmtId="0" fontId="1" fillId="28" borderId="10" xfId="0" applyFont="1" applyFill="1" applyBorder="1" applyAlignment="1">
      <alignment horizontal="center" vertical="center" wrapText="1"/>
    </xf>
    <xf numFmtId="0" fontId="3" fillId="28" borderId="10" xfId="0" applyFont="1" applyFill="1" applyBorder="1" applyAlignment="1">
      <alignment horizontal="left" vertical="center" wrapText="1"/>
    </xf>
    <xf numFmtId="49" fontId="3" fillId="28" borderId="10" xfId="0" applyNumberFormat="1" applyFont="1" applyFill="1" applyBorder="1" applyAlignment="1">
      <alignment horizontal="center" vertical="center" wrapText="1"/>
    </xf>
    <xf numFmtId="2" fontId="3" fillId="28" borderId="10" xfId="0" applyNumberFormat="1" applyFont="1" applyFill="1" applyBorder="1" applyAlignment="1">
      <alignment horizontal="center" vertical="center" wrapText="1"/>
    </xf>
    <xf numFmtId="2" fontId="1" fillId="28" borderId="10" xfId="0" applyNumberFormat="1" applyFont="1" applyFill="1" applyBorder="1" applyAlignment="1">
      <alignment horizontal="center" vertical="center" wrapText="1"/>
    </xf>
    <xf numFmtId="0" fontId="2" fillId="28" borderId="0" xfId="0" applyFont="1" applyFill="1" applyAlignment="1">
      <alignment/>
    </xf>
    <xf numFmtId="0" fontId="1" fillId="27" borderId="10" xfId="0" applyFont="1" applyFill="1" applyBorder="1" applyAlignment="1">
      <alignment horizontal="justify" vertical="center" wrapText="1"/>
    </xf>
    <xf numFmtId="49" fontId="1" fillId="27" borderId="10" xfId="0" applyNumberFormat="1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2" fontId="1" fillId="26" borderId="10" xfId="0" applyNumberFormat="1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vertical="center"/>
    </xf>
    <xf numFmtId="0" fontId="2" fillId="26" borderId="0" xfId="0" applyFont="1" applyFill="1" applyAlignment="1">
      <alignment/>
    </xf>
    <xf numFmtId="0" fontId="8" fillId="26" borderId="10" xfId="0" applyFont="1" applyFill="1" applyBorder="1" applyAlignment="1">
      <alignment vertical="center" wrapText="1"/>
    </xf>
    <xf numFmtId="2" fontId="3" fillId="26" borderId="10" xfId="0" applyNumberFormat="1" applyFont="1" applyFill="1" applyBorder="1" applyAlignment="1">
      <alignment horizontal="center" vertical="center" wrapText="1"/>
    </xf>
    <xf numFmtId="49" fontId="39" fillId="29" borderId="10" xfId="0" applyNumberFormat="1" applyFont="1" applyFill="1" applyBorder="1" applyAlignment="1">
      <alignment horizontal="center" vertical="center"/>
    </xf>
    <xf numFmtId="0" fontId="39" fillId="29" borderId="10" xfId="0" applyFont="1" applyFill="1" applyBorder="1" applyAlignment="1">
      <alignment horizontal="center" vertical="center" wrapText="1"/>
    </xf>
    <xf numFmtId="49" fontId="40" fillId="29" borderId="10" xfId="0" applyNumberFormat="1" applyFont="1" applyFill="1" applyBorder="1" applyAlignment="1">
      <alignment horizontal="center" vertical="center" wrapText="1"/>
    </xf>
    <xf numFmtId="2" fontId="40" fillId="29" borderId="10" xfId="0" applyNumberFormat="1" applyFont="1" applyFill="1" applyBorder="1" applyAlignment="1">
      <alignment horizontal="center" vertical="center" wrapText="1"/>
    </xf>
    <xf numFmtId="0" fontId="3" fillId="29" borderId="10" xfId="0" applyFont="1" applyFill="1" applyBorder="1" applyAlignment="1">
      <alignment vertical="center" wrapText="1"/>
    </xf>
    <xf numFmtId="2" fontId="3" fillId="29" borderId="10" xfId="0" applyNumberFormat="1" applyFont="1" applyFill="1" applyBorder="1" applyAlignment="1">
      <alignment horizontal="center" vertical="center" wrapText="1"/>
    </xf>
    <xf numFmtId="0" fontId="2" fillId="29" borderId="0" xfId="0" applyFont="1" applyFill="1" applyAlignment="1">
      <alignment/>
    </xf>
    <xf numFmtId="0" fontId="1" fillId="30" borderId="10" xfId="0" applyFont="1" applyFill="1" applyBorder="1" applyAlignment="1">
      <alignment horizontal="center" vertical="center" wrapText="1"/>
    </xf>
    <xf numFmtId="0" fontId="16" fillId="30" borderId="10" xfId="0" applyFont="1" applyFill="1" applyBorder="1" applyAlignment="1">
      <alignment vertical="center" wrapText="1"/>
    </xf>
    <xf numFmtId="49" fontId="3" fillId="30" borderId="10" xfId="0" applyNumberFormat="1" applyFont="1" applyFill="1" applyBorder="1" applyAlignment="1">
      <alignment horizontal="center" vertical="center" wrapText="1"/>
    </xf>
    <xf numFmtId="2" fontId="3" fillId="30" borderId="10" xfId="0" applyNumberFormat="1" applyFont="1" applyFill="1" applyBorder="1" applyAlignment="1">
      <alignment horizontal="center" vertical="center" wrapText="1"/>
    </xf>
    <xf numFmtId="0" fontId="2" fillId="30" borderId="0" xfId="0" applyFont="1" applyFill="1" applyAlignment="1">
      <alignment/>
    </xf>
    <xf numFmtId="49" fontId="3" fillId="29" borderId="10" xfId="0" applyNumberFormat="1" applyFont="1" applyFill="1" applyBorder="1" applyAlignment="1">
      <alignment horizontal="center" vertical="center"/>
    </xf>
    <xf numFmtId="0" fontId="38" fillId="29" borderId="10" xfId="0" applyFont="1" applyFill="1" applyBorder="1" applyAlignment="1">
      <alignment horizontal="center" vertical="center" wrapText="1"/>
    </xf>
    <xf numFmtId="0" fontId="38" fillId="29" borderId="10" xfId="0" applyFont="1" applyFill="1" applyBorder="1" applyAlignment="1">
      <alignment/>
    </xf>
    <xf numFmtId="2" fontId="38" fillId="29" borderId="10" xfId="0" applyNumberFormat="1" applyFont="1" applyFill="1" applyBorder="1" applyAlignment="1">
      <alignment horizontal="center" vertical="center" wrapText="1"/>
    </xf>
    <xf numFmtId="2" fontId="36" fillId="29" borderId="10" xfId="0" applyNumberFormat="1" applyFont="1" applyFill="1" applyBorder="1" applyAlignment="1">
      <alignment horizontal="center" vertical="center" wrapText="1"/>
    </xf>
    <xf numFmtId="0" fontId="37" fillId="26" borderId="0" xfId="0" applyFont="1" applyFill="1" applyAlignment="1">
      <alignment/>
    </xf>
    <xf numFmtId="0" fontId="36" fillId="26" borderId="10" xfId="0" applyFont="1" applyFill="1" applyBorder="1" applyAlignment="1">
      <alignment vertical="center"/>
    </xf>
    <xf numFmtId="2" fontId="38" fillId="26" borderId="10" xfId="0" applyNumberFormat="1" applyFont="1" applyFill="1" applyBorder="1" applyAlignment="1">
      <alignment horizontal="center" vertical="center" wrapText="1"/>
    </xf>
    <xf numFmtId="0" fontId="1" fillId="31" borderId="10" xfId="0" applyFont="1" applyFill="1" applyBorder="1" applyAlignment="1">
      <alignment vertical="center"/>
    </xf>
    <xf numFmtId="0" fontId="3" fillId="31" borderId="10" xfId="0" applyFont="1" applyFill="1" applyBorder="1" applyAlignment="1">
      <alignment vertical="center" wrapText="1"/>
    </xf>
    <xf numFmtId="2" fontId="3" fillId="31" borderId="10" xfId="0" applyNumberFormat="1" applyFont="1" applyFill="1" applyBorder="1" applyAlignment="1">
      <alignment horizontal="center" vertical="center" wrapText="1"/>
    </xf>
    <xf numFmtId="0" fontId="2" fillId="31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2" fontId="3" fillId="27" borderId="10" xfId="0" applyNumberFormat="1" applyFont="1" applyFill="1" applyBorder="1" applyAlignment="1">
      <alignment horizontal="center" vertical="center" wrapText="1"/>
    </xf>
    <xf numFmtId="0" fontId="41" fillId="29" borderId="0" xfId="0" applyFont="1" applyFill="1" applyAlignment="1">
      <alignment/>
    </xf>
    <xf numFmtId="0" fontId="41" fillId="26" borderId="0" xfId="0" applyFont="1" applyFill="1" applyAlignment="1">
      <alignment/>
    </xf>
    <xf numFmtId="0" fontId="3" fillId="30" borderId="10" xfId="0" applyFont="1" applyFill="1" applyBorder="1" applyAlignment="1">
      <alignment horizontal="center" vertical="center"/>
    </xf>
    <xf numFmtId="2" fontId="3" fillId="30" borderId="10" xfId="0" applyNumberFormat="1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2" fontId="3" fillId="26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2" fontId="3" fillId="27" borderId="10" xfId="0" applyNumberFormat="1" applyFont="1" applyFill="1" applyBorder="1" applyAlignment="1">
      <alignment horizontal="center" vertical="center"/>
    </xf>
    <xf numFmtId="0" fontId="3" fillId="28" borderId="10" xfId="0" applyFont="1" applyFill="1" applyBorder="1" applyAlignment="1">
      <alignment horizontal="center" vertical="center"/>
    </xf>
    <xf numFmtId="2" fontId="3" fillId="28" borderId="10" xfId="0" applyNumberFormat="1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27" borderId="10" xfId="0" applyFont="1" applyFill="1" applyBorder="1" applyAlignment="1">
      <alignment horizontal="center" vertical="center"/>
    </xf>
    <xf numFmtId="2" fontId="1" fillId="27" borderId="10" xfId="0" applyNumberFormat="1" applyFont="1" applyFill="1" applyBorder="1" applyAlignment="1">
      <alignment horizontal="center" vertical="center"/>
    </xf>
    <xf numFmtId="0" fontId="38" fillId="29" borderId="10" xfId="0" applyFont="1" applyFill="1" applyBorder="1" applyAlignment="1">
      <alignment horizontal="center" vertical="center"/>
    </xf>
    <xf numFmtId="2" fontId="3" fillId="29" borderId="10" xfId="0" applyNumberFormat="1" applyFont="1" applyFill="1" applyBorder="1" applyAlignment="1">
      <alignment horizontal="center" vertical="center"/>
    </xf>
    <xf numFmtId="0" fontId="38" fillId="26" borderId="10" xfId="0" applyFont="1" applyFill="1" applyBorder="1" applyAlignment="1">
      <alignment horizontal="center" vertical="center"/>
    </xf>
    <xf numFmtId="0" fontId="3" fillId="31" borderId="10" xfId="0" applyFont="1" applyFill="1" applyBorder="1" applyAlignment="1">
      <alignment horizontal="center" vertical="center"/>
    </xf>
    <xf numFmtId="2" fontId="3" fillId="31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0" fontId="1" fillId="32" borderId="10" xfId="0" applyFont="1" applyFill="1" applyBorder="1" applyAlignment="1">
      <alignment horizontal="center" vertical="center"/>
    </xf>
    <xf numFmtId="2" fontId="1" fillId="3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0" xfId="0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3" fillId="29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2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wrapText="1"/>
    </xf>
    <xf numFmtId="2" fontId="38" fillId="26" borderId="10" xfId="0" applyNumberFormat="1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3" fontId="5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center" vertical="center" wrapText="1"/>
    </xf>
    <xf numFmtId="223" fontId="5" fillId="0" borderId="10" xfId="0" applyNumberFormat="1" applyFont="1" applyFill="1" applyBorder="1" applyAlignment="1">
      <alignment horizontal="center" vertical="center"/>
    </xf>
    <xf numFmtId="2" fontId="33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right" wrapText="1"/>
    </xf>
    <xf numFmtId="0" fontId="29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 wrapText="1"/>
    </xf>
    <xf numFmtId="0" fontId="5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перечис.11" xfId="63"/>
    <cellStyle name="Тысячи_перечис.11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8"/>
  <sheetViews>
    <sheetView view="pageBreakPreview" zoomScale="75" zoomScaleNormal="75" zoomScaleSheetLayoutView="75" workbookViewId="0" topLeftCell="A1">
      <selection activeCell="Q2" sqref="Q2"/>
    </sheetView>
  </sheetViews>
  <sheetFormatPr defaultColWidth="9.00390625" defaultRowHeight="19.5" customHeight="1"/>
  <cols>
    <col min="1" max="1" width="7.875" style="0" customWidth="1"/>
    <col min="2" max="2" width="25.625" style="0" customWidth="1"/>
    <col min="3" max="3" width="78.00390625" style="0" customWidth="1"/>
    <col min="4" max="4" width="19.125" style="1" hidden="1" customWidth="1"/>
    <col min="5" max="5" width="14.125" style="1" hidden="1" customWidth="1"/>
    <col min="6" max="8" width="15.125" style="1" hidden="1" customWidth="1"/>
    <col min="9" max="9" width="19.375" style="1" customWidth="1"/>
    <col min="10" max="10" width="9.125" style="0" hidden="1" customWidth="1"/>
    <col min="11" max="11" width="16.375" style="0" customWidth="1"/>
    <col min="12" max="12" width="17.00390625" style="0" customWidth="1"/>
  </cols>
  <sheetData>
    <row r="2" spans="3:12" s="3" customFormat="1" ht="119.25" customHeight="1">
      <c r="C2" s="216" t="s">
        <v>318</v>
      </c>
      <c r="D2" s="216"/>
      <c r="E2" s="216"/>
      <c r="F2" s="216"/>
      <c r="G2" s="216"/>
      <c r="H2" s="216"/>
      <c r="I2" s="216"/>
      <c r="J2" s="216"/>
      <c r="K2" s="216"/>
      <c r="L2" s="216"/>
    </row>
    <row r="3" spans="4:10" s="3" customFormat="1" ht="33.75" customHeight="1">
      <c r="D3" s="2"/>
      <c r="E3" s="2"/>
      <c r="F3" s="9"/>
      <c r="G3" s="9"/>
      <c r="H3" s="9"/>
      <c r="I3" s="9"/>
      <c r="J3" s="9"/>
    </row>
    <row r="4" spans="1:12" s="3" customFormat="1" ht="34.5" customHeight="1">
      <c r="A4" s="217" t="s">
        <v>114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</row>
    <row r="5" spans="3:12" s="3" customFormat="1" ht="17.25" customHeight="1">
      <c r="C5" s="5"/>
      <c r="D5" s="6"/>
      <c r="E5" s="6"/>
      <c r="F5" s="6"/>
      <c r="G5" s="6"/>
      <c r="H5" s="6"/>
      <c r="I5" s="215" t="s">
        <v>12</v>
      </c>
      <c r="J5" s="215"/>
      <c r="K5" s="215"/>
      <c r="L5" s="200"/>
    </row>
    <row r="6" spans="1:12" s="3" customFormat="1" ht="66" customHeight="1">
      <c r="A6" s="25" t="s">
        <v>34</v>
      </c>
      <c r="B6" s="10" t="s">
        <v>0</v>
      </c>
      <c r="C6" s="10" t="s">
        <v>1</v>
      </c>
      <c r="D6" s="10" t="s">
        <v>35</v>
      </c>
      <c r="E6" s="10" t="s">
        <v>13</v>
      </c>
      <c r="F6" s="10" t="s">
        <v>5</v>
      </c>
      <c r="G6" s="10" t="s">
        <v>118</v>
      </c>
      <c r="H6" s="10" t="s">
        <v>119</v>
      </c>
      <c r="I6" s="10" t="s">
        <v>117</v>
      </c>
      <c r="K6" s="10" t="s">
        <v>285</v>
      </c>
      <c r="L6" s="166" t="s">
        <v>286</v>
      </c>
    </row>
    <row r="7" spans="1:12" s="3" customFormat="1" ht="19.5" customHeight="1">
      <c r="A7" s="26">
        <v>1</v>
      </c>
      <c r="B7" s="10">
        <v>2</v>
      </c>
      <c r="C7" s="10">
        <v>3</v>
      </c>
      <c r="D7" s="10">
        <v>4</v>
      </c>
      <c r="E7" s="10">
        <v>4</v>
      </c>
      <c r="F7" s="10">
        <v>5</v>
      </c>
      <c r="G7" s="10">
        <v>6</v>
      </c>
      <c r="H7" s="10"/>
      <c r="I7" s="10">
        <v>6</v>
      </c>
      <c r="K7" s="165"/>
      <c r="L7" s="165"/>
    </row>
    <row r="8" spans="1:12" s="3" customFormat="1" ht="24.75" customHeight="1">
      <c r="A8" s="141"/>
      <c r="B8" s="142"/>
      <c r="C8" s="145" t="s">
        <v>14</v>
      </c>
      <c r="D8" s="143" t="s">
        <v>108</v>
      </c>
      <c r="E8" s="144" t="s">
        <v>106</v>
      </c>
      <c r="F8" s="144" t="e">
        <f>F9+F25</f>
        <v>#REF!</v>
      </c>
      <c r="G8" s="146">
        <v>360.62</v>
      </c>
      <c r="H8" s="146">
        <v>164.88</v>
      </c>
      <c r="I8" s="146">
        <f>I9+I25</f>
        <v>383.09999999999997</v>
      </c>
      <c r="J8" s="147"/>
      <c r="K8" s="199">
        <v>409.9</v>
      </c>
      <c r="L8" s="183">
        <f>K8/I8*100</f>
        <v>106.99556251631428</v>
      </c>
    </row>
    <row r="9" spans="1:12" s="3" customFormat="1" ht="23.25" customHeight="1">
      <c r="A9" s="187"/>
      <c r="B9" s="148"/>
      <c r="C9" s="149" t="s">
        <v>24</v>
      </c>
      <c r="D9" s="150" t="s">
        <v>107</v>
      </c>
      <c r="E9" s="150" t="s">
        <v>105</v>
      </c>
      <c r="F9" s="151" t="e">
        <f>F10+#REF!+F16+F19+F26</f>
        <v>#REF!</v>
      </c>
      <c r="G9" s="151">
        <v>338.62</v>
      </c>
      <c r="H9" s="151">
        <v>153.48</v>
      </c>
      <c r="I9" s="151">
        <f>I10+I16+I19+I26</f>
        <v>349.7</v>
      </c>
      <c r="J9" s="152"/>
      <c r="K9" s="170">
        <v>369.8</v>
      </c>
      <c r="L9" s="171">
        <f>K9/I9*100</f>
        <v>105.74778381469831</v>
      </c>
    </row>
    <row r="10" spans="1:12" s="3" customFormat="1" ht="22.5" customHeight="1">
      <c r="A10" s="112" t="s">
        <v>4</v>
      </c>
      <c r="B10" s="135" t="s">
        <v>37</v>
      </c>
      <c r="C10" s="139" t="s">
        <v>15</v>
      </c>
      <c r="D10" s="140" t="str">
        <f>D11</f>
        <v>213.21</v>
      </c>
      <c r="E10" s="140" t="str">
        <f>E11</f>
        <v>44.94</v>
      </c>
      <c r="F10" s="140">
        <f>F11</f>
        <v>0</v>
      </c>
      <c r="G10" s="140">
        <f>G11</f>
        <v>44.94</v>
      </c>
      <c r="H10" s="140">
        <f>I10-G10</f>
        <v>-1.9399999999999977</v>
      </c>
      <c r="I10" s="140">
        <f>I11</f>
        <v>43</v>
      </c>
      <c r="J10" s="138"/>
      <c r="K10" s="172">
        <v>45.77</v>
      </c>
      <c r="L10" s="173">
        <f>K10/I10*100</f>
        <v>106.44186046511628</v>
      </c>
    </row>
    <row r="11" spans="1:12" s="3" customFormat="1" ht="27.75" customHeight="1">
      <c r="A11" s="22" t="s">
        <v>4</v>
      </c>
      <c r="B11" s="24" t="s">
        <v>38</v>
      </c>
      <c r="C11" s="11" t="s">
        <v>16</v>
      </c>
      <c r="D11" s="21" t="s">
        <v>101</v>
      </c>
      <c r="E11" s="12" t="s">
        <v>104</v>
      </c>
      <c r="F11" s="12">
        <f>F12+F13</f>
        <v>0</v>
      </c>
      <c r="G11" s="12">
        <v>44.94</v>
      </c>
      <c r="H11" s="12">
        <f>I11-G11</f>
        <v>-1.9399999999999977</v>
      </c>
      <c r="I11" s="20">
        <v>43</v>
      </c>
      <c r="K11" s="174">
        <f>K12+K13+K15</f>
        <v>45.769</v>
      </c>
      <c r="L11" s="174">
        <f>K11/I11*100</f>
        <v>106.43953488372094</v>
      </c>
    </row>
    <row r="12" spans="1:12" s="3" customFormat="1" ht="74.25" customHeight="1">
      <c r="A12" s="22" t="s">
        <v>36</v>
      </c>
      <c r="B12" s="16" t="s">
        <v>39</v>
      </c>
      <c r="C12" s="13" t="s">
        <v>17</v>
      </c>
      <c r="D12" s="14" t="s">
        <v>100</v>
      </c>
      <c r="E12" s="30" t="s">
        <v>103</v>
      </c>
      <c r="F12" s="30" t="s">
        <v>113</v>
      </c>
      <c r="G12" s="30" t="s">
        <v>221</v>
      </c>
      <c r="H12" s="12">
        <f>I12-G12</f>
        <v>6.859999999999999</v>
      </c>
      <c r="I12" s="30" t="s">
        <v>299</v>
      </c>
      <c r="K12" s="19">
        <v>45.58</v>
      </c>
      <c r="L12" s="174">
        <f aca="true" t="shared" si="0" ref="L12:L48">K12/I12*100</f>
        <v>108.52380952380952</v>
      </c>
    </row>
    <row r="13" spans="1:12" s="3" customFormat="1" ht="103.5" customHeight="1">
      <c r="A13" s="22">
        <v>182</v>
      </c>
      <c r="B13" s="16" t="s">
        <v>40</v>
      </c>
      <c r="C13" s="15" t="s">
        <v>18</v>
      </c>
      <c r="D13" s="14" t="s">
        <v>99</v>
      </c>
      <c r="E13" s="30" t="s">
        <v>102</v>
      </c>
      <c r="F13" s="30" t="s">
        <v>113</v>
      </c>
      <c r="G13" s="30" t="s">
        <v>222</v>
      </c>
      <c r="H13" s="12">
        <f>I13-G13</f>
        <v>-8.8</v>
      </c>
      <c r="I13" s="30" t="s">
        <v>298</v>
      </c>
      <c r="K13" s="174">
        <v>0.179</v>
      </c>
      <c r="L13" s="174">
        <f t="shared" si="0"/>
        <v>17.9</v>
      </c>
    </row>
    <row r="14" spans="1:12" s="3" customFormat="1" ht="57.75" customHeight="1" hidden="1">
      <c r="A14" s="22">
        <v>182</v>
      </c>
      <c r="B14" s="16" t="s">
        <v>41</v>
      </c>
      <c r="C14" s="15" t="s">
        <v>19</v>
      </c>
      <c r="D14" s="14"/>
      <c r="E14" s="14" t="e">
        <f>B14+D14</f>
        <v>#VALUE!</v>
      </c>
      <c r="F14" s="14"/>
      <c r="G14" s="14" t="e">
        <f>B14+D14</f>
        <v>#VALUE!</v>
      </c>
      <c r="H14" s="14"/>
      <c r="I14" s="14">
        <f>D14+F14</f>
        <v>0</v>
      </c>
      <c r="K14" s="19"/>
      <c r="L14" s="174" t="e">
        <f t="shared" si="0"/>
        <v>#DIV/0!</v>
      </c>
    </row>
    <row r="15" spans="1:12" s="3" customFormat="1" ht="57.75" customHeight="1">
      <c r="A15" s="22" t="s">
        <v>36</v>
      </c>
      <c r="B15" s="16" t="s">
        <v>287</v>
      </c>
      <c r="C15" s="15" t="s">
        <v>302</v>
      </c>
      <c r="D15" s="14"/>
      <c r="E15" s="14"/>
      <c r="F15" s="14"/>
      <c r="G15" s="14"/>
      <c r="H15" s="14"/>
      <c r="I15" s="14">
        <v>0</v>
      </c>
      <c r="K15" s="19">
        <v>0.01</v>
      </c>
      <c r="L15" s="174"/>
    </row>
    <row r="16" spans="1:12" s="3" customFormat="1" ht="24.75" customHeight="1">
      <c r="A16" s="112" t="s">
        <v>4</v>
      </c>
      <c r="B16" s="135" t="s">
        <v>42</v>
      </c>
      <c r="C16" s="137" t="s">
        <v>20</v>
      </c>
      <c r="D16" s="136" t="str">
        <f aca="true" t="shared" si="1" ref="D16:I17">D17</f>
        <v>30.49</v>
      </c>
      <c r="E16" s="136" t="str">
        <f t="shared" si="1"/>
        <v>16.33</v>
      </c>
      <c r="F16" s="136">
        <f t="shared" si="1"/>
        <v>8.67</v>
      </c>
      <c r="G16" s="136">
        <f t="shared" si="1"/>
        <v>25</v>
      </c>
      <c r="H16" s="136">
        <f>I16-G16</f>
        <v>73.8</v>
      </c>
      <c r="I16" s="140">
        <f t="shared" si="1"/>
        <v>98.8</v>
      </c>
      <c r="J16" s="138"/>
      <c r="K16" s="172">
        <v>98.84</v>
      </c>
      <c r="L16" s="173">
        <f t="shared" si="0"/>
        <v>100.04048582995952</v>
      </c>
    </row>
    <row r="17" spans="1:12" s="3" customFormat="1" ht="19.5" customHeight="1">
      <c r="A17" s="22" t="s">
        <v>4</v>
      </c>
      <c r="B17" s="16" t="s">
        <v>43</v>
      </c>
      <c r="C17" s="17" t="s">
        <v>2</v>
      </c>
      <c r="D17" s="14" t="str">
        <f t="shared" si="1"/>
        <v>30.49</v>
      </c>
      <c r="E17" s="14" t="str">
        <f t="shared" si="1"/>
        <v>16.33</v>
      </c>
      <c r="F17" s="14">
        <v>8.67</v>
      </c>
      <c r="G17" s="14">
        <v>25</v>
      </c>
      <c r="H17" s="14">
        <f>I17-G17</f>
        <v>73.8</v>
      </c>
      <c r="I17" s="14">
        <v>98.8</v>
      </c>
      <c r="K17" s="19">
        <v>98.84</v>
      </c>
      <c r="L17" s="174">
        <f t="shared" si="0"/>
        <v>100.04048582995952</v>
      </c>
    </row>
    <row r="18" spans="1:12" s="3" customFormat="1" ht="19.5" customHeight="1">
      <c r="A18" s="22" t="s">
        <v>36</v>
      </c>
      <c r="B18" s="16" t="s">
        <v>59</v>
      </c>
      <c r="C18" s="17" t="s">
        <v>2</v>
      </c>
      <c r="D18" s="14" t="s">
        <v>97</v>
      </c>
      <c r="E18" s="30" t="s">
        <v>98</v>
      </c>
      <c r="F18" s="30" t="s">
        <v>110</v>
      </c>
      <c r="G18" s="14">
        <v>25</v>
      </c>
      <c r="H18" s="30" t="s">
        <v>224</v>
      </c>
      <c r="I18" s="14">
        <v>98.8</v>
      </c>
      <c r="K18" s="19">
        <v>98.84</v>
      </c>
      <c r="L18" s="174">
        <f t="shared" si="0"/>
        <v>100.04048582995952</v>
      </c>
    </row>
    <row r="19" spans="1:12" s="4" customFormat="1" ht="43.5" customHeight="1">
      <c r="A19" s="116" t="s">
        <v>4</v>
      </c>
      <c r="B19" s="121" t="s">
        <v>44</v>
      </c>
      <c r="C19" s="133" t="s">
        <v>21</v>
      </c>
      <c r="D19" s="134" t="s">
        <v>93</v>
      </c>
      <c r="E19" s="134" t="s">
        <v>96</v>
      </c>
      <c r="F19" s="123">
        <f>F22</f>
        <v>88.14</v>
      </c>
      <c r="G19" s="123">
        <v>258.68</v>
      </c>
      <c r="H19" s="123">
        <f>I19-G19</f>
        <v>-56.68000000000001</v>
      </c>
      <c r="I19" s="167">
        <v>202</v>
      </c>
      <c r="J19" s="125"/>
      <c r="K19" s="175">
        <v>225.19</v>
      </c>
      <c r="L19" s="176">
        <f t="shared" si="0"/>
        <v>111.48019801980197</v>
      </c>
    </row>
    <row r="20" spans="1:12" s="8" customFormat="1" ht="28.5" customHeight="1">
      <c r="A20" s="23" t="s">
        <v>4</v>
      </c>
      <c r="B20" s="19" t="s">
        <v>45</v>
      </c>
      <c r="C20" s="18" t="s">
        <v>22</v>
      </c>
      <c r="D20" s="20">
        <f>D21</f>
        <v>36.4</v>
      </c>
      <c r="E20" s="20" t="str">
        <f>E21</f>
        <v>41.68</v>
      </c>
      <c r="F20" s="20">
        <v>0</v>
      </c>
      <c r="G20" s="20">
        <v>41.68</v>
      </c>
      <c r="H20" s="30" t="s">
        <v>245</v>
      </c>
      <c r="I20" s="20">
        <v>101</v>
      </c>
      <c r="K20" s="92">
        <v>103.71</v>
      </c>
      <c r="L20" s="174">
        <f t="shared" si="0"/>
        <v>102.68316831683168</v>
      </c>
    </row>
    <row r="21" spans="1:12" s="3" customFormat="1" ht="51.75" customHeight="1">
      <c r="A21" s="22" t="s">
        <v>36</v>
      </c>
      <c r="B21" s="16" t="s">
        <v>46</v>
      </c>
      <c r="C21" s="17" t="s">
        <v>7</v>
      </c>
      <c r="D21" s="14">
        <v>36.4</v>
      </c>
      <c r="E21" s="30" t="s">
        <v>92</v>
      </c>
      <c r="F21" s="30" t="s">
        <v>113</v>
      </c>
      <c r="G21" s="30" t="s">
        <v>223</v>
      </c>
      <c r="H21" s="30" t="s">
        <v>245</v>
      </c>
      <c r="I21" s="30" t="s">
        <v>247</v>
      </c>
      <c r="K21" s="19">
        <v>103.71</v>
      </c>
      <c r="L21" s="174">
        <f t="shared" si="0"/>
        <v>102.68316831683168</v>
      </c>
    </row>
    <row r="22" spans="1:12" s="4" customFormat="1" ht="30.75" customHeight="1">
      <c r="A22" s="189" t="s">
        <v>4</v>
      </c>
      <c r="B22" s="190" t="s">
        <v>47</v>
      </c>
      <c r="C22" s="191" t="s">
        <v>3</v>
      </c>
      <c r="D22" s="188" t="s">
        <v>91</v>
      </c>
      <c r="E22" s="192" t="s">
        <v>95</v>
      </c>
      <c r="F22" s="192">
        <f>F23+F24</f>
        <v>88.14</v>
      </c>
      <c r="G22" s="192">
        <f>G23+G24</f>
        <v>217</v>
      </c>
      <c r="H22" s="188" t="s">
        <v>225</v>
      </c>
      <c r="I22" s="188">
        <f>I23+I24</f>
        <v>119.4</v>
      </c>
      <c r="J22" s="193"/>
      <c r="K22" s="194">
        <f>K23+K24</f>
        <v>121.48</v>
      </c>
      <c r="L22" s="195">
        <f t="shared" si="0"/>
        <v>101.74204355108878</v>
      </c>
    </row>
    <row r="23" spans="1:12" s="4" customFormat="1" ht="66" customHeight="1">
      <c r="A23" s="22" t="s">
        <v>36</v>
      </c>
      <c r="B23" s="30" t="s">
        <v>227</v>
      </c>
      <c r="C23" s="15" t="s">
        <v>23</v>
      </c>
      <c r="D23" s="14" t="s">
        <v>90</v>
      </c>
      <c r="E23" s="30" t="s">
        <v>90</v>
      </c>
      <c r="F23" s="14">
        <v>85</v>
      </c>
      <c r="G23" s="14">
        <v>161</v>
      </c>
      <c r="H23" s="14">
        <f>I23-G23</f>
        <v>-114.6</v>
      </c>
      <c r="I23" s="14">
        <v>46.4</v>
      </c>
      <c r="K23" s="19">
        <v>47.09</v>
      </c>
      <c r="L23" s="174">
        <f t="shared" si="0"/>
        <v>101.48706896551725</v>
      </c>
    </row>
    <row r="24" spans="1:12" s="4" customFormat="1" ht="65.25" customHeight="1">
      <c r="A24" s="22" t="s">
        <v>36</v>
      </c>
      <c r="B24" s="30" t="s">
        <v>228</v>
      </c>
      <c r="C24" s="17" t="s">
        <v>10</v>
      </c>
      <c r="D24" s="14" t="s">
        <v>89</v>
      </c>
      <c r="E24" s="30" t="s">
        <v>94</v>
      </c>
      <c r="F24" s="30" t="s">
        <v>111</v>
      </c>
      <c r="G24" s="30" t="s">
        <v>112</v>
      </c>
      <c r="H24" s="30">
        <f>I24-G24</f>
        <v>17</v>
      </c>
      <c r="I24" s="30" t="s">
        <v>300</v>
      </c>
      <c r="K24" s="19">
        <v>74.39</v>
      </c>
      <c r="L24" s="174">
        <f t="shared" si="0"/>
        <v>101.9041095890411</v>
      </c>
    </row>
    <row r="25" spans="1:12" s="3" customFormat="1" ht="29.25" customHeight="1">
      <c r="A25" s="126"/>
      <c r="B25" s="127"/>
      <c r="C25" s="128" t="s">
        <v>25</v>
      </c>
      <c r="D25" s="129" t="s">
        <v>87</v>
      </c>
      <c r="E25" s="129" t="s">
        <v>85</v>
      </c>
      <c r="F25" s="130" t="str">
        <f>F28</f>
        <v>-8,60</v>
      </c>
      <c r="G25" s="130" t="str">
        <f>G28</f>
        <v>22,00</v>
      </c>
      <c r="H25" s="131">
        <f aca="true" t="shared" si="2" ref="H25:H45">I25-G25</f>
        <v>11.399999999999999</v>
      </c>
      <c r="I25" s="130">
        <f>I28</f>
        <v>33.4</v>
      </c>
      <c r="J25" s="132"/>
      <c r="K25" s="177">
        <f>K28+K35</f>
        <v>34.260000000000005</v>
      </c>
      <c r="L25" s="178">
        <f t="shared" si="0"/>
        <v>102.5748502994012</v>
      </c>
    </row>
    <row r="26" spans="1:12" s="3" customFormat="1" ht="29.25" customHeight="1">
      <c r="A26" s="116" t="s">
        <v>4</v>
      </c>
      <c r="B26" s="121" t="s">
        <v>69</v>
      </c>
      <c r="C26" s="124" t="s">
        <v>70</v>
      </c>
      <c r="D26" s="123" t="str">
        <f>D27</f>
        <v>16.00</v>
      </c>
      <c r="E26" s="123" t="str">
        <f>E27</f>
        <v>16.00</v>
      </c>
      <c r="F26" s="123">
        <f>F27</f>
        <v>-6</v>
      </c>
      <c r="G26" s="123">
        <f>G27</f>
        <v>10</v>
      </c>
      <c r="H26" s="123">
        <f>I26-G26</f>
        <v>-4.1</v>
      </c>
      <c r="I26" s="167">
        <f>I27</f>
        <v>5.9</v>
      </c>
      <c r="J26" s="125"/>
      <c r="K26" s="175">
        <v>5.9</v>
      </c>
      <c r="L26" s="176">
        <f>K26/I26*100</f>
        <v>100</v>
      </c>
    </row>
    <row r="27" spans="1:12" s="3" customFormat="1" ht="32.25" customHeight="1">
      <c r="A27" s="22" t="s">
        <v>9</v>
      </c>
      <c r="B27" s="16" t="s">
        <v>71</v>
      </c>
      <c r="C27" s="17" t="s">
        <v>72</v>
      </c>
      <c r="D27" s="14" t="s">
        <v>88</v>
      </c>
      <c r="E27" s="30" t="s">
        <v>88</v>
      </c>
      <c r="F27" s="14">
        <v>-6</v>
      </c>
      <c r="G27" s="14">
        <v>10</v>
      </c>
      <c r="H27" s="14">
        <f>I27-G27</f>
        <v>-4.1</v>
      </c>
      <c r="I27" s="14">
        <v>5.9</v>
      </c>
      <c r="J27" s="4"/>
      <c r="K27" s="19">
        <v>5.9</v>
      </c>
      <c r="L27" s="174">
        <f>K27/I27*100</f>
        <v>100</v>
      </c>
    </row>
    <row r="28" spans="1:12" s="3" customFormat="1" ht="66" customHeight="1">
      <c r="A28" s="116" t="s">
        <v>4</v>
      </c>
      <c r="B28" s="121" t="s">
        <v>48</v>
      </c>
      <c r="C28" s="122" t="s">
        <v>26</v>
      </c>
      <c r="D28" s="123" t="str">
        <f>D29</f>
        <v>164.28</v>
      </c>
      <c r="E28" s="123" t="str">
        <f>E29</f>
        <v>30.60</v>
      </c>
      <c r="F28" s="123" t="str">
        <f>F29</f>
        <v>-8,60</v>
      </c>
      <c r="G28" s="123" t="str">
        <f>G29</f>
        <v>22,00</v>
      </c>
      <c r="H28" s="123">
        <f t="shared" si="2"/>
        <v>11.399999999999999</v>
      </c>
      <c r="I28" s="167">
        <v>33.4</v>
      </c>
      <c r="J28" s="125"/>
      <c r="K28" s="175">
        <f>K29</f>
        <v>33.59</v>
      </c>
      <c r="L28" s="176">
        <f t="shared" si="0"/>
        <v>100.56886227544912</v>
      </c>
    </row>
    <row r="29" spans="1:12" s="3" customFormat="1" ht="85.5" customHeight="1">
      <c r="A29" s="22" t="s">
        <v>4</v>
      </c>
      <c r="B29" s="16" t="s">
        <v>49</v>
      </c>
      <c r="C29" s="15" t="s">
        <v>8</v>
      </c>
      <c r="D29" s="30" t="s">
        <v>86</v>
      </c>
      <c r="E29" s="30" t="s">
        <v>85</v>
      </c>
      <c r="F29" s="30" t="s">
        <v>116</v>
      </c>
      <c r="G29" s="30" t="s">
        <v>115</v>
      </c>
      <c r="H29" s="14">
        <f t="shared" si="2"/>
        <v>11.399999999999999</v>
      </c>
      <c r="I29" s="30" t="s">
        <v>226</v>
      </c>
      <c r="K29" s="19">
        <v>33.59</v>
      </c>
      <c r="L29" s="174">
        <f t="shared" si="0"/>
        <v>100.56886227544912</v>
      </c>
    </row>
    <row r="30" spans="1:24" s="3" customFormat="1" ht="64.5" customHeight="1">
      <c r="A30" s="22" t="s">
        <v>9</v>
      </c>
      <c r="B30" s="94" t="s">
        <v>50</v>
      </c>
      <c r="C30" s="95" t="s">
        <v>27</v>
      </c>
      <c r="D30" s="96" t="s">
        <v>84</v>
      </c>
      <c r="E30" s="97" t="s">
        <v>85</v>
      </c>
      <c r="F30" s="96">
        <v>-8.6</v>
      </c>
      <c r="G30" s="97" t="s">
        <v>115</v>
      </c>
      <c r="H30" s="96">
        <f t="shared" si="2"/>
        <v>11.399999999999999</v>
      </c>
      <c r="I30" s="97" t="s">
        <v>226</v>
      </c>
      <c r="J30" s="98"/>
      <c r="K30" s="179">
        <v>33.59</v>
      </c>
      <c r="L30" s="174">
        <f t="shared" si="0"/>
        <v>100.56886227544912</v>
      </c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</row>
    <row r="31" spans="1:24" s="3" customFormat="1" ht="49.5" customHeight="1" hidden="1">
      <c r="A31" s="27" t="s">
        <v>4</v>
      </c>
      <c r="B31" s="99" t="s">
        <v>51</v>
      </c>
      <c r="C31" s="100" t="s">
        <v>28</v>
      </c>
      <c r="D31" s="101">
        <f>D32</f>
        <v>0</v>
      </c>
      <c r="E31" s="101" t="e">
        <f>E34</f>
        <v>#VALUE!</v>
      </c>
      <c r="F31" s="101">
        <f>F34</f>
        <v>0</v>
      </c>
      <c r="G31" s="101" t="e">
        <f>G34</f>
        <v>#VALUE!</v>
      </c>
      <c r="H31" s="96" t="e">
        <f t="shared" si="2"/>
        <v>#VALUE!</v>
      </c>
      <c r="I31" s="101">
        <f>I34</f>
        <v>0</v>
      </c>
      <c r="J31" s="98"/>
      <c r="K31" s="179"/>
      <c r="L31" s="174" t="e">
        <f t="shared" si="0"/>
        <v>#DIV/0!</v>
      </c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</row>
    <row r="32" spans="1:24" s="3" customFormat="1" ht="25.5" customHeight="1" hidden="1">
      <c r="A32" s="22" t="s">
        <v>4</v>
      </c>
      <c r="B32" s="102" t="s">
        <v>52</v>
      </c>
      <c r="C32" s="103" t="s">
        <v>29</v>
      </c>
      <c r="D32" s="96">
        <f>D33</f>
        <v>0</v>
      </c>
      <c r="E32" s="96" t="e">
        <f aca="true" t="shared" si="3" ref="E32:I33">E33</f>
        <v>#VALUE!</v>
      </c>
      <c r="F32" s="96">
        <f t="shared" si="3"/>
        <v>0</v>
      </c>
      <c r="G32" s="96" t="e">
        <f t="shared" si="3"/>
        <v>#VALUE!</v>
      </c>
      <c r="H32" s="96" t="e">
        <f t="shared" si="2"/>
        <v>#VALUE!</v>
      </c>
      <c r="I32" s="96">
        <f t="shared" si="3"/>
        <v>0</v>
      </c>
      <c r="J32" s="98"/>
      <c r="K32" s="179"/>
      <c r="L32" s="174" t="e">
        <f t="shared" si="0"/>
        <v>#DIV/0!</v>
      </c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</row>
    <row r="33" spans="1:24" s="3" customFormat="1" ht="25.5" customHeight="1" hidden="1">
      <c r="A33" s="22" t="s">
        <v>4</v>
      </c>
      <c r="B33" s="94" t="s">
        <v>63</v>
      </c>
      <c r="C33" s="103" t="s">
        <v>60</v>
      </c>
      <c r="D33" s="96">
        <f>D34</f>
        <v>0</v>
      </c>
      <c r="E33" s="96" t="e">
        <f t="shared" si="3"/>
        <v>#VALUE!</v>
      </c>
      <c r="F33" s="96">
        <f t="shared" si="3"/>
        <v>0</v>
      </c>
      <c r="G33" s="96" t="e">
        <f t="shared" si="3"/>
        <v>#VALUE!</v>
      </c>
      <c r="H33" s="96" t="e">
        <f t="shared" si="2"/>
        <v>#VALUE!</v>
      </c>
      <c r="I33" s="96">
        <f t="shared" si="3"/>
        <v>0</v>
      </c>
      <c r="J33" s="98"/>
      <c r="K33" s="179"/>
      <c r="L33" s="174" t="e">
        <f t="shared" si="0"/>
        <v>#DIV/0!</v>
      </c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</row>
    <row r="34" spans="1:24" s="3" customFormat="1" ht="44.25" customHeight="1" hidden="1">
      <c r="A34" s="22" t="s">
        <v>9</v>
      </c>
      <c r="B34" s="94" t="s">
        <v>53</v>
      </c>
      <c r="C34" s="95" t="s">
        <v>11</v>
      </c>
      <c r="D34" s="96"/>
      <c r="E34" s="96" t="e">
        <f>B34+D34</f>
        <v>#VALUE!</v>
      </c>
      <c r="F34" s="96"/>
      <c r="G34" s="96" t="e">
        <f>B34+D34</f>
        <v>#VALUE!</v>
      </c>
      <c r="H34" s="96" t="e">
        <f t="shared" si="2"/>
        <v>#VALUE!</v>
      </c>
      <c r="I34" s="96">
        <f>D34+F34</f>
        <v>0</v>
      </c>
      <c r="J34" s="98"/>
      <c r="K34" s="179"/>
      <c r="L34" s="174" t="e">
        <f t="shared" si="0"/>
        <v>#DIV/0!</v>
      </c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</row>
    <row r="35" spans="1:24" s="3" customFormat="1" ht="44.25" customHeight="1">
      <c r="A35" s="116" t="s">
        <v>9</v>
      </c>
      <c r="B35" s="117" t="s">
        <v>288</v>
      </c>
      <c r="C35" s="118" t="s">
        <v>289</v>
      </c>
      <c r="D35" s="119"/>
      <c r="E35" s="119"/>
      <c r="F35" s="119"/>
      <c r="G35" s="119"/>
      <c r="H35" s="119"/>
      <c r="I35" s="119">
        <v>0</v>
      </c>
      <c r="J35" s="120"/>
      <c r="K35" s="180">
        <v>0.67</v>
      </c>
      <c r="L35" s="181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</row>
    <row r="36" spans="1:24" s="3" customFormat="1" ht="44.25" customHeight="1">
      <c r="A36" s="22" t="s">
        <v>9</v>
      </c>
      <c r="B36" s="94" t="s">
        <v>290</v>
      </c>
      <c r="C36" s="95" t="s">
        <v>291</v>
      </c>
      <c r="D36" s="96"/>
      <c r="E36" s="96"/>
      <c r="F36" s="96"/>
      <c r="G36" s="96"/>
      <c r="H36" s="96"/>
      <c r="I36" s="96">
        <v>0</v>
      </c>
      <c r="J36" s="98"/>
      <c r="K36" s="179">
        <v>0.67</v>
      </c>
      <c r="L36" s="174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</row>
    <row r="37" spans="1:24" s="3" customFormat="1" ht="29.25" customHeight="1">
      <c r="A37" s="153" t="s">
        <v>4</v>
      </c>
      <c r="B37" s="154" t="s">
        <v>54</v>
      </c>
      <c r="C37" s="155" t="s">
        <v>30</v>
      </c>
      <c r="D37" s="156" t="str">
        <f>D38</f>
        <v>3892.10</v>
      </c>
      <c r="E37" s="156">
        <f>E38</f>
        <v>3069.9</v>
      </c>
      <c r="F37" s="156">
        <f>I37-E37</f>
        <v>809.8800000000001</v>
      </c>
      <c r="G37" s="156">
        <f>G38+G44</f>
        <v>3309.62</v>
      </c>
      <c r="H37" s="157">
        <f t="shared" si="2"/>
        <v>570.1600000000003</v>
      </c>
      <c r="I37" s="156">
        <f>I38+I44</f>
        <v>3879.78</v>
      </c>
      <c r="J37" s="168"/>
      <c r="K37" s="182">
        <v>3879.78</v>
      </c>
      <c r="L37" s="183">
        <f t="shared" si="0"/>
        <v>100</v>
      </c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</row>
    <row r="38" spans="1:24" s="3" customFormat="1" ht="58.5" customHeight="1">
      <c r="A38" s="27" t="s">
        <v>4</v>
      </c>
      <c r="B38" s="113" t="s">
        <v>55</v>
      </c>
      <c r="C38" s="114" t="s">
        <v>31</v>
      </c>
      <c r="D38" s="115" t="s">
        <v>83</v>
      </c>
      <c r="E38" s="115">
        <v>3069.9</v>
      </c>
      <c r="F38" s="115">
        <f>F39</f>
        <v>0</v>
      </c>
      <c r="G38" s="115">
        <f>G39+G42+G43</f>
        <v>3149.12</v>
      </c>
      <c r="H38" s="115">
        <f t="shared" si="2"/>
        <v>3.100000000000364</v>
      </c>
      <c r="I38" s="160">
        <f>I39+I42+I43</f>
        <v>3152.2200000000003</v>
      </c>
      <c r="J38" s="169"/>
      <c r="K38" s="203">
        <f>K39+K42+K43</f>
        <v>3152.2200000000003</v>
      </c>
      <c r="L38" s="173">
        <f t="shared" si="0"/>
        <v>100</v>
      </c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</row>
    <row r="39" spans="1:24" s="3" customFormat="1" ht="38.25" customHeight="1">
      <c r="A39" s="22" t="s">
        <v>4</v>
      </c>
      <c r="B39" s="94" t="s">
        <v>56</v>
      </c>
      <c r="C39" s="104" t="s">
        <v>6</v>
      </c>
      <c r="D39" s="96" t="str">
        <f aca="true" t="shared" si="4" ref="D39:G40">D40</f>
        <v>3723.10</v>
      </c>
      <c r="E39" s="96" t="str">
        <f t="shared" si="4"/>
        <v>2621.60</v>
      </c>
      <c r="F39" s="96">
        <v>0</v>
      </c>
      <c r="G39" s="96">
        <f t="shared" si="4"/>
        <v>2603.3</v>
      </c>
      <c r="H39" s="96">
        <f t="shared" si="2"/>
        <v>0</v>
      </c>
      <c r="I39" s="96">
        <v>2603.3</v>
      </c>
      <c r="J39" s="98"/>
      <c r="K39" s="201">
        <f>I39</f>
        <v>2603.3</v>
      </c>
      <c r="L39" s="174">
        <f t="shared" si="0"/>
        <v>100</v>
      </c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</row>
    <row r="40" spans="1:24" s="3" customFormat="1" ht="30" customHeight="1">
      <c r="A40" s="22" t="s">
        <v>4</v>
      </c>
      <c r="B40" s="94" t="s">
        <v>61</v>
      </c>
      <c r="C40" s="95" t="s">
        <v>32</v>
      </c>
      <c r="D40" s="96" t="str">
        <f t="shared" si="4"/>
        <v>3723.10</v>
      </c>
      <c r="E40" s="96" t="str">
        <f t="shared" si="4"/>
        <v>2621.60</v>
      </c>
      <c r="F40" s="96">
        <v>0</v>
      </c>
      <c r="G40" s="96">
        <f t="shared" si="4"/>
        <v>2603.3</v>
      </c>
      <c r="H40" s="96">
        <f t="shared" si="2"/>
        <v>0</v>
      </c>
      <c r="I40" s="96">
        <v>2603.3</v>
      </c>
      <c r="J40" s="98"/>
      <c r="K40" s="201">
        <f>I40</f>
        <v>2603.3</v>
      </c>
      <c r="L40" s="174">
        <f t="shared" si="0"/>
        <v>100</v>
      </c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</row>
    <row r="41" spans="1:24" s="3" customFormat="1" ht="27" customHeight="1">
      <c r="A41" s="22" t="s">
        <v>9</v>
      </c>
      <c r="B41" s="94" t="s">
        <v>57</v>
      </c>
      <c r="C41" s="105" t="s">
        <v>62</v>
      </c>
      <c r="D41" s="96" t="s">
        <v>80</v>
      </c>
      <c r="E41" s="96" t="s">
        <v>82</v>
      </c>
      <c r="F41" s="96">
        <v>-18.3</v>
      </c>
      <c r="G41" s="96">
        <v>2603.3</v>
      </c>
      <c r="H41" s="96">
        <f t="shared" si="2"/>
        <v>0</v>
      </c>
      <c r="I41" s="96">
        <v>2603.3</v>
      </c>
      <c r="J41" s="98"/>
      <c r="K41" s="201">
        <f>I41</f>
        <v>2603.3</v>
      </c>
      <c r="L41" s="174">
        <f t="shared" si="0"/>
        <v>100</v>
      </c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</row>
    <row r="42" spans="1:24" s="3" customFormat="1" ht="33.75" customHeight="1">
      <c r="A42" s="22" t="s">
        <v>4</v>
      </c>
      <c r="B42" s="94" t="s">
        <v>73</v>
      </c>
      <c r="C42" s="95" t="s">
        <v>74</v>
      </c>
      <c r="D42" s="96" t="s">
        <v>77</v>
      </c>
      <c r="E42" s="106" t="s">
        <v>81</v>
      </c>
      <c r="F42" s="96">
        <v>3.1</v>
      </c>
      <c r="G42" s="96">
        <v>63.7</v>
      </c>
      <c r="H42" s="96">
        <f t="shared" si="2"/>
        <v>3.0999999999999943</v>
      </c>
      <c r="I42" s="96">
        <v>66.8</v>
      </c>
      <c r="J42" s="98"/>
      <c r="K42" s="201">
        <v>66.8</v>
      </c>
      <c r="L42" s="174">
        <f t="shared" si="0"/>
        <v>100</v>
      </c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</row>
    <row r="43" spans="1:24" s="3" customFormat="1" ht="35.25" customHeight="1">
      <c r="A43" s="22" t="s">
        <v>9</v>
      </c>
      <c r="B43" s="97" t="s">
        <v>284</v>
      </c>
      <c r="C43" s="95" t="s">
        <v>76</v>
      </c>
      <c r="D43" s="96" t="s">
        <v>78</v>
      </c>
      <c r="E43" s="96" t="s">
        <v>79</v>
      </c>
      <c r="F43" s="96">
        <v>94.42</v>
      </c>
      <c r="G43" s="96">
        <v>482.12</v>
      </c>
      <c r="H43" s="96">
        <f t="shared" si="2"/>
        <v>0</v>
      </c>
      <c r="I43" s="96">
        <v>482.12</v>
      </c>
      <c r="J43" s="98"/>
      <c r="K43" s="201">
        <f>I43</f>
        <v>482.12</v>
      </c>
      <c r="L43" s="174">
        <f t="shared" si="0"/>
        <v>100</v>
      </c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</row>
    <row r="44" spans="1:24" s="3" customFormat="1" ht="27" customHeight="1">
      <c r="A44" s="112" t="s">
        <v>4</v>
      </c>
      <c r="B44" s="113" t="s">
        <v>64</v>
      </c>
      <c r="C44" s="159" t="s">
        <v>68</v>
      </c>
      <c r="D44" s="160" t="str">
        <f>D45</f>
        <v>114.00</v>
      </c>
      <c r="E44" s="160">
        <v>0</v>
      </c>
      <c r="F44" s="160">
        <f>F45</f>
        <v>0</v>
      </c>
      <c r="G44" s="160">
        <f>G45+G46+G47</f>
        <v>160.5</v>
      </c>
      <c r="H44" s="115">
        <f t="shared" si="2"/>
        <v>567.0600000000001</v>
      </c>
      <c r="I44" s="160">
        <f>I45+I47</f>
        <v>727.5600000000001</v>
      </c>
      <c r="J44" s="158"/>
      <c r="K44" s="184">
        <v>727.56</v>
      </c>
      <c r="L44" s="173">
        <f t="shared" si="0"/>
        <v>99.99999999999999</v>
      </c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</row>
    <row r="45" spans="1:24" s="3" customFormat="1" ht="51.75" customHeight="1">
      <c r="A45" s="22" t="s">
        <v>4</v>
      </c>
      <c r="B45" s="94" t="s">
        <v>66</v>
      </c>
      <c r="C45" s="107" t="s">
        <v>65</v>
      </c>
      <c r="D45" s="96" t="s">
        <v>75</v>
      </c>
      <c r="E45" s="96">
        <v>0</v>
      </c>
      <c r="F45" s="96">
        <v>0</v>
      </c>
      <c r="G45" s="96">
        <v>55.7</v>
      </c>
      <c r="H45" s="96">
        <f t="shared" si="2"/>
        <v>508.74000000000007</v>
      </c>
      <c r="I45" s="96">
        <f>K45</f>
        <v>564.44</v>
      </c>
      <c r="J45" s="98"/>
      <c r="K45" s="179">
        <v>564.44</v>
      </c>
      <c r="L45" s="174">
        <f t="shared" si="0"/>
        <v>100</v>
      </c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</row>
    <row r="46" spans="1:24" s="3" customFormat="1" ht="59.25" customHeight="1">
      <c r="A46" s="29" t="s">
        <v>9</v>
      </c>
      <c r="B46" s="108" t="s">
        <v>67</v>
      </c>
      <c r="C46" s="202" t="s">
        <v>33</v>
      </c>
      <c r="D46" s="110" t="s">
        <v>75</v>
      </c>
      <c r="E46" s="96">
        <v>0</v>
      </c>
      <c r="F46" s="96">
        <v>0</v>
      </c>
      <c r="G46" s="96">
        <v>104.8</v>
      </c>
      <c r="H46" s="96">
        <f>I46-G46</f>
        <v>459.64000000000004</v>
      </c>
      <c r="I46" s="106">
        <f>K46</f>
        <v>564.44</v>
      </c>
      <c r="J46" s="98"/>
      <c r="K46" s="179">
        <v>564.44</v>
      </c>
      <c r="L46" s="174">
        <f t="shared" si="0"/>
        <v>100</v>
      </c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</row>
    <row r="47" spans="1:24" s="3" customFormat="1" ht="66.75" customHeight="1">
      <c r="A47" s="29" t="s">
        <v>9</v>
      </c>
      <c r="B47" s="111" t="s">
        <v>292</v>
      </c>
      <c r="C47" s="109" t="s">
        <v>293</v>
      </c>
      <c r="D47" s="110"/>
      <c r="E47" s="96"/>
      <c r="F47" s="96"/>
      <c r="G47" s="96">
        <v>0</v>
      </c>
      <c r="H47" s="96">
        <v>84.5</v>
      </c>
      <c r="I47" s="106">
        <v>163.12</v>
      </c>
      <c r="J47" s="98"/>
      <c r="K47" s="179">
        <v>163.12</v>
      </c>
      <c r="L47" s="174">
        <f t="shared" si="0"/>
        <v>100</v>
      </c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</row>
    <row r="48" spans="1:12" s="3" customFormat="1" ht="26.25" customHeight="1">
      <c r="A48" s="161"/>
      <c r="B48" s="162"/>
      <c r="C48" s="162" t="s">
        <v>58</v>
      </c>
      <c r="D48" s="163" t="s">
        <v>109</v>
      </c>
      <c r="E48" s="163">
        <v>3348.31</v>
      </c>
      <c r="F48" s="163">
        <f>I48-E48</f>
        <v>914.5700000000002</v>
      </c>
      <c r="G48" s="163">
        <f>G37+G8</f>
        <v>3670.24</v>
      </c>
      <c r="H48" s="163">
        <f>I48-G48</f>
        <v>592.6400000000003</v>
      </c>
      <c r="I48" s="163">
        <f>I37+I8</f>
        <v>4262.88</v>
      </c>
      <c r="J48" s="164"/>
      <c r="K48" s="185">
        <v>4289.74</v>
      </c>
      <c r="L48" s="186">
        <f t="shared" si="0"/>
        <v>100.63009045527905</v>
      </c>
    </row>
  </sheetData>
  <sheetProtection/>
  <mergeCells count="3">
    <mergeCell ref="I5:K5"/>
    <mergeCell ref="C2:L2"/>
    <mergeCell ref="A4:L4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6"/>
  <sheetViews>
    <sheetView tabSelected="1" zoomScalePageLayoutView="0" workbookViewId="0" topLeftCell="A1">
      <selection activeCell="L2" sqref="L2"/>
    </sheetView>
  </sheetViews>
  <sheetFormatPr defaultColWidth="9.00390625" defaultRowHeight="12.75"/>
  <cols>
    <col min="1" max="1" width="74.625" style="28" customWidth="1"/>
    <col min="2" max="2" width="11.125" style="78" customWidth="1"/>
    <col min="3" max="3" width="22.875" style="89" hidden="1" customWidth="1"/>
    <col min="4" max="4" width="10.00390625" style="77" hidden="1" customWidth="1"/>
    <col min="5" max="5" width="11.125" style="77" customWidth="1"/>
    <col min="6" max="6" width="13.625" style="77" customWidth="1"/>
    <col min="7" max="7" width="14.75390625" style="77" customWidth="1"/>
    <col min="8" max="16384" width="9.125" style="77" customWidth="1"/>
  </cols>
  <sheetData>
    <row r="2" spans="2:7" ht="80.25" customHeight="1">
      <c r="B2" s="218"/>
      <c r="C2" s="218"/>
      <c r="D2" s="218" t="s">
        <v>319</v>
      </c>
      <c r="E2" s="218"/>
      <c r="F2" s="218"/>
      <c r="G2" s="218"/>
    </row>
    <row r="3" ht="16.5" customHeight="1">
      <c r="C3" s="28"/>
    </row>
    <row r="4" spans="1:7" ht="57.75" customHeight="1">
      <c r="A4" s="219" t="s">
        <v>301</v>
      </c>
      <c r="B4" s="219"/>
      <c r="C4" s="219"/>
      <c r="D4" s="219"/>
      <c r="E4" s="219"/>
      <c r="F4" s="219"/>
      <c r="G4" s="219"/>
    </row>
    <row r="5" spans="1:7" s="79" customFormat="1" ht="72" customHeight="1">
      <c r="A5" s="16" t="s">
        <v>248</v>
      </c>
      <c r="B5" s="16" t="s">
        <v>249</v>
      </c>
      <c r="C5" s="16" t="s">
        <v>280</v>
      </c>
      <c r="D5" s="92" t="s">
        <v>232</v>
      </c>
      <c r="E5" s="93" t="s">
        <v>280</v>
      </c>
      <c r="F5" s="16" t="s">
        <v>297</v>
      </c>
      <c r="G5" s="16" t="s">
        <v>286</v>
      </c>
    </row>
    <row r="6" spans="1:7" s="79" customFormat="1" ht="15.75">
      <c r="A6" s="16">
        <v>1</v>
      </c>
      <c r="B6" s="80">
        <v>2</v>
      </c>
      <c r="C6" s="16">
        <v>4</v>
      </c>
      <c r="D6" s="90"/>
      <c r="E6" s="90"/>
      <c r="F6" s="16"/>
      <c r="G6" s="16"/>
    </row>
    <row r="7" spans="1:7" s="84" customFormat="1" ht="15.75">
      <c r="A7" s="81" t="s">
        <v>250</v>
      </c>
      <c r="B7" s="82" t="s">
        <v>251</v>
      </c>
      <c r="C7" s="83">
        <f>C8+C9</f>
        <v>1519.15</v>
      </c>
      <c r="D7" s="91">
        <f aca="true" t="shared" si="0" ref="D7:D13">E7-C7</f>
        <v>-9.75</v>
      </c>
      <c r="E7" s="91">
        <v>1509.4</v>
      </c>
      <c r="F7" s="7">
        <f>F8+F9</f>
        <v>1057.8899999999999</v>
      </c>
      <c r="G7" s="91">
        <f>F7/E7*100</f>
        <v>70.08678945276267</v>
      </c>
    </row>
    <row r="8" spans="1:7" s="84" customFormat="1" ht="31.5">
      <c r="A8" s="81" t="s">
        <v>252</v>
      </c>
      <c r="B8" s="82" t="s">
        <v>253</v>
      </c>
      <c r="C8" s="83">
        <f>'прлож.3'!I12</f>
        <v>413.15</v>
      </c>
      <c r="D8" s="91">
        <f t="shared" si="0"/>
        <v>-28.94999999999999</v>
      </c>
      <c r="E8" s="91">
        <v>384.2</v>
      </c>
      <c r="F8" s="7">
        <v>384.34</v>
      </c>
      <c r="G8" s="91">
        <f aca="true" t="shared" si="1" ref="G8:G26">F8/E8*100</f>
        <v>100.03643935450286</v>
      </c>
    </row>
    <row r="9" spans="1:7" s="84" customFormat="1" ht="47.25">
      <c r="A9" s="81" t="s">
        <v>164</v>
      </c>
      <c r="B9" s="82" t="s">
        <v>254</v>
      </c>
      <c r="C9" s="83">
        <v>1106</v>
      </c>
      <c r="D9" s="91">
        <f t="shared" si="0"/>
        <v>19.200000000000045</v>
      </c>
      <c r="E9" s="91">
        <v>1125.2</v>
      </c>
      <c r="F9" s="7">
        <v>673.55</v>
      </c>
      <c r="G9" s="91">
        <f t="shared" si="1"/>
        <v>59.86046924991112</v>
      </c>
    </row>
    <row r="10" spans="1:7" s="84" customFormat="1" ht="15.75">
      <c r="A10" s="81" t="s">
        <v>255</v>
      </c>
      <c r="B10" s="82" t="s">
        <v>256</v>
      </c>
      <c r="C10" s="83">
        <f>'прлож.3'!I32</f>
        <v>10</v>
      </c>
      <c r="D10" s="91">
        <f t="shared" si="0"/>
        <v>0</v>
      </c>
      <c r="E10" s="198">
        <v>10</v>
      </c>
      <c r="F10" s="91">
        <v>0</v>
      </c>
      <c r="G10" s="91">
        <f t="shared" si="1"/>
        <v>0</v>
      </c>
    </row>
    <row r="11" spans="1:7" s="84" customFormat="1" ht="15.75">
      <c r="A11" s="81" t="s">
        <v>257</v>
      </c>
      <c r="B11" s="82" t="s">
        <v>258</v>
      </c>
      <c r="C11" s="83">
        <v>63.7</v>
      </c>
      <c r="D11" s="91">
        <f t="shared" si="0"/>
        <v>3.0999999999999943</v>
      </c>
      <c r="E11" s="91">
        <v>66.8</v>
      </c>
      <c r="F11" s="91">
        <v>66.8</v>
      </c>
      <c r="G11" s="91">
        <f t="shared" si="1"/>
        <v>100</v>
      </c>
    </row>
    <row r="12" spans="1:7" s="84" customFormat="1" ht="15.75">
      <c r="A12" s="81" t="s">
        <v>259</v>
      </c>
      <c r="B12" s="82" t="s">
        <v>260</v>
      </c>
      <c r="C12" s="83">
        <v>63.7</v>
      </c>
      <c r="D12" s="91">
        <f t="shared" si="0"/>
        <v>3.0999999999999943</v>
      </c>
      <c r="E12" s="91">
        <v>66.8</v>
      </c>
      <c r="F12" s="91">
        <v>66.8</v>
      </c>
      <c r="G12" s="91">
        <f t="shared" si="1"/>
        <v>100</v>
      </c>
    </row>
    <row r="13" spans="1:7" s="84" customFormat="1" ht="30" customHeight="1">
      <c r="A13" s="81" t="s">
        <v>230</v>
      </c>
      <c r="B13" s="82" t="s">
        <v>261</v>
      </c>
      <c r="C13" s="83">
        <f>C14+C15</f>
        <v>293.6</v>
      </c>
      <c r="D13" s="91">
        <f t="shared" si="0"/>
        <v>31.069999999999936</v>
      </c>
      <c r="E13" s="91">
        <f>E14+E15</f>
        <v>324.66999999999996</v>
      </c>
      <c r="F13" s="91">
        <f>F14+F15</f>
        <v>259.66999999999996</v>
      </c>
      <c r="G13" s="91">
        <f t="shared" si="1"/>
        <v>79.97967166661533</v>
      </c>
    </row>
    <row r="14" spans="1:7" s="84" customFormat="1" ht="30" customHeight="1">
      <c r="A14" s="81" t="s">
        <v>281</v>
      </c>
      <c r="B14" s="82" t="s">
        <v>282</v>
      </c>
      <c r="C14" s="83">
        <v>15</v>
      </c>
      <c r="D14" s="91">
        <v>95</v>
      </c>
      <c r="E14" s="91">
        <v>110</v>
      </c>
      <c r="F14" s="91">
        <v>45</v>
      </c>
      <c r="G14" s="91">
        <f t="shared" si="1"/>
        <v>40.909090909090914</v>
      </c>
    </row>
    <row r="15" spans="1:7" s="84" customFormat="1" ht="28.5" customHeight="1">
      <c r="A15" s="81" t="s">
        <v>262</v>
      </c>
      <c r="B15" s="82" t="s">
        <v>263</v>
      </c>
      <c r="C15" s="83">
        <v>278.6</v>
      </c>
      <c r="D15" s="91">
        <f>E15-C15</f>
        <v>-63.930000000000035</v>
      </c>
      <c r="E15" s="91">
        <v>214.67</v>
      </c>
      <c r="F15" s="91">
        <v>214.67</v>
      </c>
      <c r="G15" s="91">
        <f t="shared" si="1"/>
        <v>100</v>
      </c>
    </row>
    <row r="16" spans="1:7" s="84" customFormat="1" ht="45.75" customHeight="1">
      <c r="A16" s="51" t="s">
        <v>244</v>
      </c>
      <c r="B16" s="82" t="s">
        <v>283</v>
      </c>
      <c r="C16" s="83">
        <v>5</v>
      </c>
      <c r="D16" s="91">
        <v>-5</v>
      </c>
      <c r="E16" s="91">
        <v>0</v>
      </c>
      <c r="F16" s="91">
        <v>0</v>
      </c>
      <c r="G16" s="91"/>
    </row>
    <row r="17" spans="1:7" s="84" customFormat="1" ht="15.75">
      <c r="A17" s="81" t="s">
        <v>264</v>
      </c>
      <c r="B17" s="82" t="s">
        <v>265</v>
      </c>
      <c r="C17" s="83">
        <v>230.1</v>
      </c>
      <c r="D17" s="7">
        <v>-21.7</v>
      </c>
      <c r="E17" s="91">
        <v>208.4</v>
      </c>
      <c r="F17" s="7">
        <v>198.48</v>
      </c>
      <c r="G17" s="91">
        <f t="shared" si="1"/>
        <v>95.23992322456813</v>
      </c>
    </row>
    <row r="18" spans="1:7" s="84" customFormat="1" ht="15.75">
      <c r="A18" s="81" t="s">
        <v>266</v>
      </c>
      <c r="B18" s="82" t="s">
        <v>267</v>
      </c>
      <c r="C18" s="83">
        <v>230.1</v>
      </c>
      <c r="D18" s="91">
        <f aca="true" t="shared" si="2" ref="D18:D25">E18-C18</f>
        <v>-21.69999999999999</v>
      </c>
      <c r="E18" s="91">
        <v>208.4</v>
      </c>
      <c r="F18" s="7">
        <v>198.48</v>
      </c>
      <c r="G18" s="91">
        <f t="shared" si="1"/>
        <v>95.23992322456813</v>
      </c>
    </row>
    <row r="19" spans="1:7" s="84" customFormat="1" ht="15.75">
      <c r="A19" s="81" t="s">
        <v>199</v>
      </c>
      <c r="B19" s="82" t="s">
        <v>268</v>
      </c>
      <c r="C19" s="83">
        <v>186.28</v>
      </c>
      <c r="D19" s="91">
        <f t="shared" si="2"/>
        <v>38.359999999999985</v>
      </c>
      <c r="E19" s="7">
        <v>224.64</v>
      </c>
      <c r="F19" s="7">
        <v>224.64</v>
      </c>
      <c r="G19" s="91">
        <f t="shared" si="1"/>
        <v>100</v>
      </c>
    </row>
    <row r="20" spans="1:7" s="84" customFormat="1" ht="15.75">
      <c r="A20" s="81" t="s">
        <v>269</v>
      </c>
      <c r="B20" s="82" t="s">
        <v>270</v>
      </c>
      <c r="C20" s="83">
        <v>186.28</v>
      </c>
      <c r="D20" s="91">
        <f t="shared" si="2"/>
        <v>38.359999999999985</v>
      </c>
      <c r="E20" s="7">
        <v>224.64</v>
      </c>
      <c r="F20" s="7">
        <v>224.64</v>
      </c>
      <c r="G20" s="91">
        <f t="shared" si="1"/>
        <v>100</v>
      </c>
    </row>
    <row r="21" spans="1:7" s="84" customFormat="1" ht="15.75">
      <c r="A21" s="81" t="s">
        <v>271</v>
      </c>
      <c r="B21" s="82" t="s">
        <v>272</v>
      </c>
      <c r="C21" s="83">
        <v>389.7</v>
      </c>
      <c r="D21" s="91">
        <f t="shared" si="2"/>
        <v>132.50000000000006</v>
      </c>
      <c r="E21" s="91">
        <v>522.2</v>
      </c>
      <c r="F21" s="91">
        <v>522.2</v>
      </c>
      <c r="G21" s="91">
        <f t="shared" si="1"/>
        <v>100</v>
      </c>
    </row>
    <row r="22" spans="1:7" s="84" customFormat="1" ht="15.75">
      <c r="A22" s="81" t="s">
        <v>210</v>
      </c>
      <c r="B22" s="82" t="s">
        <v>273</v>
      </c>
      <c r="C22" s="83">
        <v>210</v>
      </c>
      <c r="D22" s="91">
        <f t="shared" si="2"/>
        <v>312.20000000000005</v>
      </c>
      <c r="E22" s="91">
        <v>522.2</v>
      </c>
      <c r="F22" s="91">
        <v>522.2</v>
      </c>
      <c r="G22" s="91">
        <f t="shared" si="1"/>
        <v>100</v>
      </c>
    </row>
    <row r="23" spans="1:7" s="84" customFormat="1" ht="15.75">
      <c r="A23" s="81" t="s">
        <v>216</v>
      </c>
      <c r="B23" s="82" t="s">
        <v>274</v>
      </c>
      <c r="C23" s="83">
        <f>C24+C25</f>
        <v>1196.4099999999999</v>
      </c>
      <c r="D23" s="91">
        <f t="shared" si="2"/>
        <v>285.20000000000005</v>
      </c>
      <c r="E23" s="91">
        <v>1481.61</v>
      </c>
      <c r="F23" s="91">
        <f>F24+F25</f>
        <v>1311.9</v>
      </c>
      <c r="G23" s="91">
        <f t="shared" si="1"/>
        <v>88.54556867191772</v>
      </c>
    </row>
    <row r="24" spans="1:7" s="84" customFormat="1" ht="15.75">
      <c r="A24" s="81" t="s">
        <v>275</v>
      </c>
      <c r="B24" s="82" t="s">
        <v>276</v>
      </c>
      <c r="C24" s="83">
        <v>713.01</v>
      </c>
      <c r="D24" s="91">
        <f t="shared" si="2"/>
        <v>312.9000000000001</v>
      </c>
      <c r="E24" s="7">
        <v>1025.91</v>
      </c>
      <c r="F24" s="91">
        <v>856.2</v>
      </c>
      <c r="G24" s="91">
        <f t="shared" si="1"/>
        <v>83.45761324092756</v>
      </c>
    </row>
    <row r="25" spans="1:7" s="84" customFormat="1" ht="15.75">
      <c r="A25" s="81" t="s">
        <v>277</v>
      </c>
      <c r="B25" s="82" t="s">
        <v>278</v>
      </c>
      <c r="C25" s="83">
        <v>483.4</v>
      </c>
      <c r="D25" s="91">
        <f t="shared" si="2"/>
        <v>-27.69999999999999</v>
      </c>
      <c r="E25" s="91">
        <v>455.7</v>
      </c>
      <c r="F25" s="91">
        <v>455.7</v>
      </c>
      <c r="G25" s="91">
        <f t="shared" si="1"/>
        <v>100</v>
      </c>
    </row>
    <row r="26" spans="1:7" s="84" customFormat="1" ht="15.75">
      <c r="A26" s="85" t="s">
        <v>279</v>
      </c>
      <c r="B26" s="86"/>
      <c r="C26" s="83">
        <v>3874.03</v>
      </c>
      <c r="D26" s="91">
        <f>E26-C26</f>
        <v>473.68999999999915</v>
      </c>
      <c r="E26" s="91">
        <f>E7+E10+E11+E13+E16+E17+E19+E21+E23</f>
        <v>4347.719999999999</v>
      </c>
      <c r="F26" s="7">
        <v>4090.17</v>
      </c>
      <c r="G26" s="91">
        <f t="shared" si="1"/>
        <v>94.07620545941322</v>
      </c>
    </row>
    <row r="27" spans="1:3" s="84" customFormat="1" ht="15.75">
      <c r="A27" s="28"/>
      <c r="B27" s="87"/>
      <c r="C27" s="88"/>
    </row>
    <row r="28" spans="1:3" s="84" customFormat="1" ht="15.75">
      <c r="A28" s="28"/>
      <c r="B28" s="87"/>
      <c r="C28" s="88"/>
    </row>
    <row r="29" spans="1:5" s="84" customFormat="1" ht="15.75">
      <c r="A29" s="28"/>
      <c r="B29" s="87"/>
      <c r="C29" s="89"/>
      <c r="E29" s="214"/>
    </row>
    <row r="30" spans="1:3" s="84" customFormat="1" ht="15.75">
      <c r="A30" s="28"/>
      <c r="B30" s="87"/>
      <c r="C30" s="89"/>
    </row>
    <row r="31" spans="1:3" s="84" customFormat="1" ht="15.75">
      <c r="A31" s="28"/>
      <c r="B31" s="87"/>
      <c r="C31" s="89"/>
    </row>
    <row r="32" spans="1:3" s="84" customFormat="1" ht="15.75">
      <c r="A32" s="28"/>
      <c r="B32" s="87"/>
      <c r="C32" s="89"/>
    </row>
    <row r="33" spans="1:3" s="84" customFormat="1" ht="15.75">
      <c r="A33" s="28"/>
      <c r="B33" s="87"/>
      <c r="C33" s="89"/>
    </row>
    <row r="34" spans="1:3" s="84" customFormat="1" ht="15.75">
      <c r="A34" s="28"/>
      <c r="B34" s="87"/>
      <c r="C34" s="89"/>
    </row>
    <row r="35" spans="1:3" s="84" customFormat="1" ht="15.75">
      <c r="A35" s="28"/>
      <c r="B35" s="87"/>
      <c r="C35" s="89"/>
    </row>
    <row r="36" spans="1:3" s="84" customFormat="1" ht="15.75">
      <c r="A36" s="28"/>
      <c r="B36" s="87"/>
      <c r="C36" s="89"/>
    </row>
    <row r="37" spans="1:3" s="84" customFormat="1" ht="15.75">
      <c r="A37" s="28"/>
      <c r="B37" s="87"/>
      <c r="C37" s="89"/>
    </row>
    <row r="38" spans="1:3" s="84" customFormat="1" ht="15.75">
      <c r="A38" s="28"/>
      <c r="B38" s="87"/>
      <c r="C38" s="89"/>
    </row>
    <row r="39" spans="1:3" s="84" customFormat="1" ht="15.75">
      <c r="A39" s="28"/>
      <c r="B39" s="87"/>
      <c r="C39" s="89"/>
    </row>
    <row r="40" spans="1:3" s="84" customFormat="1" ht="15.75">
      <c r="A40" s="28"/>
      <c r="B40" s="87"/>
      <c r="C40" s="89"/>
    </row>
    <row r="41" spans="1:3" s="84" customFormat="1" ht="15.75">
      <c r="A41" s="28"/>
      <c r="B41" s="87"/>
      <c r="C41" s="89"/>
    </row>
    <row r="42" spans="1:3" s="84" customFormat="1" ht="15.75">
      <c r="A42" s="28"/>
      <c r="B42" s="87"/>
      <c r="C42" s="89"/>
    </row>
    <row r="43" spans="1:3" s="84" customFormat="1" ht="15.75">
      <c r="A43" s="28"/>
      <c r="B43" s="87"/>
      <c r="C43" s="89"/>
    </row>
    <row r="44" spans="1:3" s="84" customFormat="1" ht="15.75">
      <c r="A44" s="28"/>
      <c r="B44" s="87"/>
      <c r="C44" s="89"/>
    </row>
    <row r="45" spans="1:3" s="84" customFormat="1" ht="15.75">
      <c r="A45" s="28"/>
      <c r="B45" s="87"/>
      <c r="C45" s="89"/>
    </row>
    <row r="46" spans="1:3" s="84" customFormat="1" ht="15.75">
      <c r="A46" s="28"/>
      <c r="B46" s="87"/>
      <c r="C46" s="89"/>
    </row>
    <row r="47" spans="1:3" s="84" customFormat="1" ht="15.75">
      <c r="A47" s="28"/>
      <c r="B47" s="87"/>
      <c r="C47" s="89"/>
    </row>
    <row r="48" spans="1:3" s="84" customFormat="1" ht="15.75">
      <c r="A48" s="28"/>
      <c r="B48" s="87"/>
      <c r="C48" s="89"/>
    </row>
    <row r="49" spans="1:3" s="84" customFormat="1" ht="15.75">
      <c r="A49" s="28"/>
      <c r="B49" s="87"/>
      <c r="C49" s="89"/>
    </row>
    <row r="50" spans="1:3" s="84" customFormat="1" ht="15.75">
      <c r="A50" s="28"/>
      <c r="B50" s="87"/>
      <c r="C50" s="89"/>
    </row>
    <row r="51" spans="1:3" s="84" customFormat="1" ht="15.75">
      <c r="A51" s="28"/>
      <c r="B51" s="87"/>
      <c r="C51" s="89"/>
    </row>
    <row r="52" spans="1:3" s="84" customFormat="1" ht="15.75">
      <c r="A52" s="28"/>
      <c r="B52" s="87"/>
      <c r="C52" s="89"/>
    </row>
    <row r="53" spans="1:3" s="84" customFormat="1" ht="15.75">
      <c r="A53" s="28"/>
      <c r="B53" s="87"/>
      <c r="C53" s="89"/>
    </row>
    <row r="54" ht="15.75">
      <c r="B54" s="87"/>
    </row>
    <row r="55" ht="15.75">
      <c r="B55" s="87"/>
    </row>
    <row r="56" ht="15.75">
      <c r="B56" s="87"/>
    </row>
    <row r="57" ht="15.75">
      <c r="B57" s="87"/>
    </row>
    <row r="58" ht="15.75">
      <c r="B58" s="87"/>
    </row>
    <row r="59" ht="15.75">
      <c r="B59" s="87"/>
    </row>
    <row r="60" ht="15.75">
      <c r="B60" s="87"/>
    </row>
    <row r="61" ht="15.75">
      <c r="B61" s="87"/>
    </row>
    <row r="62" ht="15.75">
      <c r="B62" s="87"/>
    </row>
    <row r="63" ht="15.75">
      <c r="B63" s="87"/>
    </row>
    <row r="64" ht="15.75">
      <c r="B64" s="87"/>
    </row>
    <row r="65" ht="15.75">
      <c r="B65" s="87"/>
    </row>
    <row r="66" ht="15.75">
      <c r="B66" s="87"/>
    </row>
    <row r="67" ht="15.75">
      <c r="B67" s="87"/>
    </row>
    <row r="68" ht="15.75">
      <c r="B68" s="87"/>
    </row>
    <row r="69" ht="15.75">
      <c r="B69" s="87"/>
    </row>
    <row r="70" ht="15.75">
      <c r="B70" s="87"/>
    </row>
    <row r="71" ht="15.75">
      <c r="B71" s="87"/>
    </row>
    <row r="72" ht="15.75">
      <c r="B72" s="87"/>
    </row>
    <row r="73" ht="15.75">
      <c r="B73" s="87"/>
    </row>
    <row r="74" ht="15.75">
      <c r="B74" s="87"/>
    </row>
    <row r="75" ht="15.75">
      <c r="B75" s="87"/>
    </row>
    <row r="76" ht="15.75">
      <c r="B76" s="87"/>
    </row>
  </sheetData>
  <sheetProtection/>
  <mergeCells count="3">
    <mergeCell ref="B2:C2"/>
    <mergeCell ref="D2:G2"/>
    <mergeCell ref="A4:G4"/>
  </mergeCells>
  <printOptions/>
  <pageMargins left="0.4" right="0.18" top="0.61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zoomScalePageLayoutView="0" workbookViewId="0" topLeftCell="A1">
      <selection activeCell="B9" sqref="B9"/>
    </sheetView>
  </sheetViews>
  <sheetFormatPr defaultColWidth="9.375" defaultRowHeight="12.75"/>
  <cols>
    <col min="1" max="1" width="5.375" style="35" customWidth="1"/>
    <col min="2" max="2" width="60.75390625" style="35" customWidth="1"/>
    <col min="3" max="3" width="0" style="35" hidden="1" customWidth="1"/>
    <col min="4" max="4" width="9.375" style="35" customWidth="1"/>
    <col min="5" max="5" width="11.125" style="35" customWidth="1"/>
    <col min="6" max="6" width="13.25390625" style="35" customWidth="1"/>
    <col min="7" max="7" width="10.125" style="35" customWidth="1"/>
    <col min="8" max="8" width="0.74609375" style="35" hidden="1" customWidth="1"/>
    <col min="9" max="9" width="10.25390625" style="35" hidden="1" customWidth="1"/>
    <col min="10" max="10" width="0" style="35" hidden="1" customWidth="1"/>
    <col min="11" max="11" width="10.875" style="35" hidden="1" customWidth="1"/>
    <col min="12" max="12" width="9.375" style="35" customWidth="1"/>
    <col min="13" max="13" width="0.2421875" style="35" hidden="1" customWidth="1"/>
    <col min="14" max="14" width="14.625" style="35" customWidth="1"/>
    <col min="15" max="15" width="15.375" style="35" customWidth="1"/>
    <col min="16" max="16384" width="9.375" style="35" customWidth="1"/>
  </cols>
  <sheetData>
    <row r="1" spans="1:16" ht="85.5" customHeight="1">
      <c r="A1" s="31"/>
      <c r="B1" s="32"/>
      <c r="C1" s="33"/>
      <c r="D1" s="33"/>
      <c r="E1" s="33"/>
      <c r="F1" s="33"/>
      <c r="G1" s="221"/>
      <c r="H1" s="221"/>
      <c r="I1" s="221"/>
      <c r="J1" s="221"/>
      <c r="K1" s="196" t="s">
        <v>294</v>
      </c>
      <c r="L1" s="196"/>
      <c r="M1" s="34"/>
      <c r="N1" s="223" t="s">
        <v>320</v>
      </c>
      <c r="O1" s="223"/>
      <c r="P1" s="34"/>
    </row>
    <row r="2" spans="1:15" ht="22.5" customHeight="1">
      <c r="A2" s="224" t="s">
        <v>243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3" spans="1:14" ht="12.75" customHeight="1" hidden="1">
      <c r="A3" s="36"/>
      <c r="N3" s="35" t="s">
        <v>295</v>
      </c>
    </row>
    <row r="4" spans="1:14" ht="12.75" customHeight="1" hidden="1">
      <c r="A4" s="37"/>
      <c r="B4" s="37"/>
      <c r="C4" s="37"/>
      <c r="D4" s="37"/>
      <c r="E4" s="37"/>
      <c r="F4" s="38"/>
      <c r="G4" s="222" t="s">
        <v>120</v>
      </c>
      <c r="H4" s="222"/>
      <c r="I4" s="222"/>
      <c r="N4" s="35" t="s">
        <v>296</v>
      </c>
    </row>
    <row r="5" spans="1:14" ht="17.25" customHeight="1">
      <c r="A5" s="37"/>
      <c r="B5" s="37"/>
      <c r="C5" s="37"/>
      <c r="D5" s="37"/>
      <c r="E5" s="37"/>
      <c r="F5" s="38"/>
      <c r="G5" s="38"/>
      <c r="H5" s="38"/>
      <c r="I5" s="38"/>
      <c r="L5" s="225" t="s">
        <v>12</v>
      </c>
      <c r="M5" s="225"/>
      <c r="N5" s="225"/>
    </row>
    <row r="6" spans="1:15" ht="63.75">
      <c r="A6" s="39" t="s">
        <v>121</v>
      </c>
      <c r="B6" s="39" t="s">
        <v>122</v>
      </c>
      <c r="C6" s="40" t="s">
        <v>123</v>
      </c>
      <c r="D6" s="40" t="s">
        <v>124</v>
      </c>
      <c r="E6" s="40" t="s">
        <v>125</v>
      </c>
      <c r="F6" s="40" t="s">
        <v>126</v>
      </c>
      <c r="G6" s="40" t="s">
        <v>127</v>
      </c>
      <c r="H6" s="40" t="s">
        <v>128</v>
      </c>
      <c r="I6" s="39" t="s">
        <v>231</v>
      </c>
      <c r="J6" s="39" t="s">
        <v>129</v>
      </c>
      <c r="K6" s="41" t="s">
        <v>232</v>
      </c>
      <c r="L6" s="39" t="s">
        <v>303</v>
      </c>
      <c r="N6" s="39" t="s">
        <v>297</v>
      </c>
      <c r="O6" s="41" t="s">
        <v>286</v>
      </c>
    </row>
    <row r="7" spans="1:15" ht="12.75">
      <c r="A7" s="39">
        <v>1</v>
      </c>
      <c r="B7" s="39">
        <v>2</v>
      </c>
      <c r="C7" s="40" t="s">
        <v>130</v>
      </c>
      <c r="D7" s="40" t="s">
        <v>130</v>
      </c>
      <c r="E7" s="40" t="s">
        <v>131</v>
      </c>
      <c r="F7" s="40" t="s">
        <v>132</v>
      </c>
      <c r="G7" s="40" t="s">
        <v>133</v>
      </c>
      <c r="H7" s="40"/>
      <c r="I7" s="39">
        <v>9</v>
      </c>
      <c r="J7" s="41"/>
      <c r="K7" s="41">
        <v>10</v>
      </c>
      <c r="L7" s="41">
        <v>7</v>
      </c>
      <c r="N7" s="211">
        <v>8</v>
      </c>
      <c r="O7" s="211">
        <v>9</v>
      </c>
    </row>
    <row r="8" spans="1:15" ht="12.75">
      <c r="A8" s="42" t="s">
        <v>134</v>
      </c>
      <c r="B8" s="43" t="s">
        <v>135</v>
      </c>
      <c r="C8" s="44" t="s">
        <v>9</v>
      </c>
      <c r="D8" s="40"/>
      <c r="E8" s="40"/>
      <c r="F8" s="40"/>
      <c r="G8" s="40"/>
      <c r="H8" s="40"/>
      <c r="I8" s="39"/>
      <c r="J8" s="41"/>
      <c r="K8" s="41"/>
      <c r="L8" s="41"/>
      <c r="N8" s="197"/>
      <c r="O8" s="197"/>
    </row>
    <row r="9" spans="1:15" ht="25.5" customHeight="1">
      <c r="A9" s="42" t="s">
        <v>136</v>
      </c>
      <c r="B9" s="43" t="s">
        <v>137</v>
      </c>
      <c r="C9" s="44" t="s">
        <v>9</v>
      </c>
      <c r="D9" s="44" t="s">
        <v>138</v>
      </c>
      <c r="E9" s="44"/>
      <c r="F9" s="44"/>
      <c r="G9" s="197"/>
      <c r="H9" s="45" t="e">
        <f>#REF!+#REF!+#REF!</f>
        <v>#REF!</v>
      </c>
      <c r="I9" s="46">
        <f>I17+I12</f>
        <v>1519.15</v>
      </c>
      <c r="J9" s="46">
        <f>J17+J12</f>
        <v>0</v>
      </c>
      <c r="K9" s="46">
        <f>L9-I9</f>
        <v>-9.75</v>
      </c>
      <c r="L9" s="46">
        <f>L17+L12</f>
        <v>1509.4</v>
      </c>
      <c r="N9" s="61">
        <v>1057.89</v>
      </c>
      <c r="O9" s="206">
        <f>N9/L9*100</f>
        <v>70.08678945276269</v>
      </c>
    </row>
    <row r="10" spans="1:15" ht="12.75" hidden="1">
      <c r="A10" s="39"/>
      <c r="B10" s="47"/>
      <c r="C10" s="40"/>
      <c r="D10" s="48"/>
      <c r="E10" s="48"/>
      <c r="F10" s="49"/>
      <c r="G10" s="49"/>
      <c r="H10" s="45"/>
      <c r="I10" s="46"/>
      <c r="J10" s="46"/>
      <c r="K10" s="46">
        <f aca="true" t="shared" si="0" ref="K10:K78">L10-I10</f>
        <v>0</v>
      </c>
      <c r="L10" s="41"/>
      <c r="N10" s="41"/>
      <c r="O10" s="204" t="e">
        <f aca="true" t="shared" si="1" ref="O10:O73">N10/L10*100</f>
        <v>#DIV/0!</v>
      </c>
    </row>
    <row r="11" spans="1:15" ht="12.75" customHeight="1" hidden="1">
      <c r="A11" s="39"/>
      <c r="B11" s="50"/>
      <c r="C11" s="40"/>
      <c r="D11" s="48"/>
      <c r="E11" s="48"/>
      <c r="F11" s="49"/>
      <c r="G11" s="49"/>
      <c r="H11" s="46"/>
      <c r="I11" s="46"/>
      <c r="J11" s="46"/>
      <c r="K11" s="46">
        <f t="shared" si="0"/>
        <v>0</v>
      </c>
      <c r="L11" s="41"/>
      <c r="N11" s="41"/>
      <c r="O11" s="204" t="e">
        <f t="shared" si="1"/>
        <v>#DIV/0!</v>
      </c>
    </row>
    <row r="12" spans="1:15" ht="35.25" customHeight="1">
      <c r="A12" s="42" t="s">
        <v>186</v>
      </c>
      <c r="B12" s="43" t="s">
        <v>144</v>
      </c>
      <c r="C12" s="44" t="s">
        <v>9</v>
      </c>
      <c r="D12" s="57" t="s">
        <v>138</v>
      </c>
      <c r="E12" s="57" t="s">
        <v>140</v>
      </c>
      <c r="F12" s="58"/>
      <c r="G12" s="8"/>
      <c r="H12" s="46"/>
      <c r="I12" s="46">
        <f>I13</f>
        <v>413.15</v>
      </c>
      <c r="J12" s="46"/>
      <c r="K12" s="46">
        <f t="shared" si="0"/>
        <v>-28.949999999999932</v>
      </c>
      <c r="L12" s="213">
        <f>L14</f>
        <v>384.20000000000005</v>
      </c>
      <c r="M12" s="8"/>
      <c r="N12" s="61">
        <v>384.34</v>
      </c>
      <c r="O12" s="206">
        <f t="shared" si="1"/>
        <v>100.03643935450283</v>
      </c>
    </row>
    <row r="13" spans="1:15" ht="27" customHeight="1">
      <c r="A13" s="39"/>
      <c r="B13" s="50" t="s">
        <v>139</v>
      </c>
      <c r="C13" s="40" t="s">
        <v>9</v>
      </c>
      <c r="D13" s="48" t="s">
        <v>138</v>
      </c>
      <c r="E13" s="48" t="s">
        <v>140</v>
      </c>
      <c r="F13" s="49" t="s">
        <v>145</v>
      </c>
      <c r="G13" s="44" t="s">
        <v>4</v>
      </c>
      <c r="H13" s="46">
        <f>H14</f>
        <v>0</v>
      </c>
      <c r="I13" s="45">
        <f>I14</f>
        <v>413.15</v>
      </c>
      <c r="J13" s="46"/>
      <c r="K13" s="45">
        <f t="shared" si="0"/>
        <v>-28.949999999999932</v>
      </c>
      <c r="L13" s="52">
        <f>L14</f>
        <v>384.20000000000005</v>
      </c>
      <c r="N13" s="41">
        <v>384.34</v>
      </c>
      <c r="O13" s="204">
        <f t="shared" si="1"/>
        <v>100.03643935450283</v>
      </c>
    </row>
    <row r="14" spans="1:15" ht="16.5" customHeight="1">
      <c r="A14" s="39"/>
      <c r="B14" s="53" t="s">
        <v>141</v>
      </c>
      <c r="C14" s="40" t="s">
        <v>9</v>
      </c>
      <c r="D14" s="48" t="s">
        <v>138</v>
      </c>
      <c r="E14" s="48" t="s">
        <v>140</v>
      </c>
      <c r="F14" s="49" t="s">
        <v>146</v>
      </c>
      <c r="G14" s="49"/>
      <c r="H14" s="46">
        <f>H15</f>
        <v>0</v>
      </c>
      <c r="I14" s="45">
        <f>I15+I16</f>
        <v>413.15</v>
      </c>
      <c r="J14" s="45">
        <f>J15+J16</f>
        <v>0</v>
      </c>
      <c r="K14" s="45">
        <f t="shared" si="0"/>
        <v>-28.949999999999932</v>
      </c>
      <c r="L14" s="207">
        <f>L15+L16</f>
        <v>384.20000000000005</v>
      </c>
      <c r="N14" s="41">
        <v>384.34</v>
      </c>
      <c r="O14" s="204">
        <f t="shared" si="1"/>
        <v>100.03643935450283</v>
      </c>
    </row>
    <row r="15" spans="1:15" ht="21.75" customHeight="1">
      <c r="A15" s="39"/>
      <c r="B15" s="54" t="s">
        <v>147</v>
      </c>
      <c r="C15" s="40" t="s">
        <v>9</v>
      </c>
      <c r="D15" s="48" t="s">
        <v>138</v>
      </c>
      <c r="E15" s="48" t="s">
        <v>140</v>
      </c>
      <c r="F15" s="49" t="s">
        <v>146</v>
      </c>
      <c r="G15" s="49" t="s">
        <v>143</v>
      </c>
      <c r="H15" s="46">
        <v>0</v>
      </c>
      <c r="I15" s="45">
        <v>317.32</v>
      </c>
      <c r="J15" s="46"/>
      <c r="K15" s="45">
        <f t="shared" si="0"/>
        <v>-15.519999999999982</v>
      </c>
      <c r="L15" s="208">
        <v>301.8</v>
      </c>
      <c r="N15" s="208">
        <v>301.8</v>
      </c>
      <c r="O15" s="204">
        <f t="shared" si="1"/>
        <v>100</v>
      </c>
    </row>
    <row r="16" spans="1:15" ht="27.75" customHeight="1">
      <c r="A16" s="39"/>
      <c r="B16" s="54" t="s">
        <v>148</v>
      </c>
      <c r="C16" s="40" t="s">
        <v>9</v>
      </c>
      <c r="D16" s="48" t="s">
        <v>138</v>
      </c>
      <c r="E16" s="48" t="s">
        <v>140</v>
      </c>
      <c r="F16" s="49" t="s">
        <v>146</v>
      </c>
      <c r="G16" s="49" t="s">
        <v>149</v>
      </c>
      <c r="H16" s="46">
        <v>0</v>
      </c>
      <c r="I16" s="45">
        <v>95.83</v>
      </c>
      <c r="J16" s="46"/>
      <c r="K16" s="45">
        <f t="shared" si="0"/>
        <v>-13.429999999999993</v>
      </c>
      <c r="L16" s="208">
        <v>82.4</v>
      </c>
      <c r="N16" s="208">
        <v>82.4</v>
      </c>
      <c r="O16" s="204">
        <f t="shared" si="1"/>
        <v>100</v>
      </c>
    </row>
    <row r="17" spans="1:15" ht="48" customHeight="1">
      <c r="A17" s="42" t="s">
        <v>304</v>
      </c>
      <c r="B17" s="43" t="s">
        <v>164</v>
      </c>
      <c r="C17" s="44" t="s">
        <v>9</v>
      </c>
      <c r="D17" s="57" t="s">
        <v>138</v>
      </c>
      <c r="E17" s="57" t="s">
        <v>151</v>
      </c>
      <c r="F17" s="58"/>
      <c r="G17" s="58"/>
      <c r="H17" s="46"/>
      <c r="I17" s="46">
        <f>I18</f>
        <v>1106</v>
      </c>
      <c r="J17" s="46">
        <f>J18</f>
        <v>0</v>
      </c>
      <c r="K17" s="46">
        <f t="shared" si="0"/>
        <v>19.200000000000045</v>
      </c>
      <c r="L17" s="46">
        <f>L18</f>
        <v>1125.2</v>
      </c>
      <c r="M17" s="8"/>
      <c r="N17" s="61">
        <v>673.55</v>
      </c>
      <c r="O17" s="206">
        <f t="shared" si="1"/>
        <v>59.86046924991112</v>
      </c>
    </row>
    <row r="18" spans="1:15" ht="34.5" customHeight="1">
      <c r="A18" s="39"/>
      <c r="B18" s="51" t="s">
        <v>150</v>
      </c>
      <c r="C18" s="40" t="s">
        <v>9</v>
      </c>
      <c r="D18" s="48" t="s">
        <v>138</v>
      </c>
      <c r="E18" s="48" t="s">
        <v>151</v>
      </c>
      <c r="F18" s="49" t="s">
        <v>165</v>
      </c>
      <c r="G18" s="49"/>
      <c r="H18" s="46"/>
      <c r="I18" s="45">
        <f>I19</f>
        <v>1106</v>
      </c>
      <c r="J18" s="45">
        <f>J19</f>
        <v>0</v>
      </c>
      <c r="K18" s="45">
        <f t="shared" si="0"/>
        <v>19.200000000000045</v>
      </c>
      <c r="L18" s="45">
        <f>L19</f>
        <v>1125.2</v>
      </c>
      <c r="N18" s="41">
        <v>673.55</v>
      </c>
      <c r="O18" s="204">
        <f t="shared" si="1"/>
        <v>59.86046924991112</v>
      </c>
    </row>
    <row r="19" spans="1:15" ht="33.75" customHeight="1">
      <c r="A19" s="39"/>
      <c r="B19" s="72" t="s">
        <v>166</v>
      </c>
      <c r="C19" s="40" t="s">
        <v>9</v>
      </c>
      <c r="D19" s="48" t="s">
        <v>138</v>
      </c>
      <c r="E19" s="48" t="s">
        <v>151</v>
      </c>
      <c r="F19" s="49" t="s">
        <v>167</v>
      </c>
      <c r="G19" s="49"/>
      <c r="H19" s="46">
        <f>H20+H22+H23+H24+H27</f>
        <v>0</v>
      </c>
      <c r="I19" s="45">
        <f>I20+I21+I22+I23+I24+I26+I27+I31</f>
        <v>1106</v>
      </c>
      <c r="J19" s="45">
        <f>J20+J22+J23+J24+J27+J21+J26</f>
        <v>0</v>
      </c>
      <c r="K19" s="45">
        <f t="shared" si="0"/>
        <v>19.200000000000045</v>
      </c>
      <c r="L19" s="45">
        <f>L20+L21+L22+L23+L24+L26+L27+L31</f>
        <v>1125.2</v>
      </c>
      <c r="N19" s="41">
        <v>673.55</v>
      </c>
      <c r="O19" s="204">
        <f t="shared" si="1"/>
        <v>59.86046924991112</v>
      </c>
    </row>
    <row r="20" spans="1:15" ht="24" customHeight="1">
      <c r="A20" s="39"/>
      <c r="B20" s="54" t="s">
        <v>147</v>
      </c>
      <c r="C20" s="40" t="s">
        <v>9</v>
      </c>
      <c r="D20" s="48" t="s">
        <v>138</v>
      </c>
      <c r="E20" s="48" t="s">
        <v>151</v>
      </c>
      <c r="F20" s="49" t="s">
        <v>168</v>
      </c>
      <c r="G20" s="49" t="s">
        <v>143</v>
      </c>
      <c r="H20" s="46">
        <v>0</v>
      </c>
      <c r="I20" s="45">
        <v>617</v>
      </c>
      <c r="J20" s="46"/>
      <c r="K20" s="45">
        <f t="shared" si="0"/>
        <v>-92.20000000000005</v>
      </c>
      <c r="L20" s="208">
        <v>524.8</v>
      </c>
      <c r="N20" s="208">
        <v>524.8</v>
      </c>
      <c r="O20" s="204">
        <f t="shared" si="1"/>
        <v>100</v>
      </c>
    </row>
    <row r="21" spans="1:15" ht="52.5" customHeight="1">
      <c r="A21" s="39"/>
      <c r="B21" s="54" t="s">
        <v>164</v>
      </c>
      <c r="C21" s="40" t="s">
        <v>9</v>
      </c>
      <c r="D21" s="48" t="s">
        <v>138</v>
      </c>
      <c r="E21" s="48" t="s">
        <v>151</v>
      </c>
      <c r="F21" s="49" t="s">
        <v>168</v>
      </c>
      <c r="G21" s="49" t="s">
        <v>149</v>
      </c>
      <c r="H21" s="46">
        <v>0</v>
      </c>
      <c r="I21" s="45">
        <v>186.3</v>
      </c>
      <c r="J21" s="46"/>
      <c r="K21" s="45">
        <f t="shared" si="0"/>
        <v>-37.70000000000002</v>
      </c>
      <c r="L21" s="208">
        <v>148.6</v>
      </c>
      <c r="N21" s="208">
        <v>148.6</v>
      </c>
      <c r="O21" s="204">
        <f t="shared" si="1"/>
        <v>100</v>
      </c>
    </row>
    <row r="22" spans="1:15" ht="25.5" customHeight="1">
      <c r="A22" s="39"/>
      <c r="B22" s="51" t="s">
        <v>153</v>
      </c>
      <c r="C22" s="40" t="s">
        <v>9</v>
      </c>
      <c r="D22" s="48" t="s">
        <v>138</v>
      </c>
      <c r="E22" s="48" t="s">
        <v>151</v>
      </c>
      <c r="F22" s="49" t="s">
        <v>169</v>
      </c>
      <c r="G22" s="49" t="s">
        <v>154</v>
      </c>
      <c r="H22" s="46"/>
      <c r="I22" s="45">
        <v>0</v>
      </c>
      <c r="J22" s="46"/>
      <c r="K22" s="45">
        <f t="shared" si="0"/>
        <v>0</v>
      </c>
      <c r="L22" s="41"/>
      <c r="N22" s="41"/>
      <c r="O22" s="204"/>
    </row>
    <row r="23" spans="1:15" ht="30" customHeight="1">
      <c r="A23" s="39"/>
      <c r="B23" s="51" t="s">
        <v>155</v>
      </c>
      <c r="C23" s="40" t="s">
        <v>9</v>
      </c>
      <c r="D23" s="48" t="s">
        <v>138</v>
      </c>
      <c r="E23" s="48" t="s">
        <v>151</v>
      </c>
      <c r="F23" s="49" t="s">
        <v>169</v>
      </c>
      <c r="G23" s="49" t="s">
        <v>156</v>
      </c>
      <c r="H23" s="46">
        <v>0</v>
      </c>
      <c r="I23" s="45">
        <v>95</v>
      </c>
      <c r="J23" s="46"/>
      <c r="K23" s="45">
        <f t="shared" si="0"/>
        <v>4</v>
      </c>
      <c r="L23" s="208">
        <v>99</v>
      </c>
      <c r="N23" s="208">
        <v>99</v>
      </c>
      <c r="O23" s="204">
        <f t="shared" si="1"/>
        <v>100</v>
      </c>
    </row>
    <row r="24" spans="1:15" ht="30" customHeight="1">
      <c r="A24" s="39"/>
      <c r="B24" s="51" t="s">
        <v>157</v>
      </c>
      <c r="C24" s="40" t="s">
        <v>9</v>
      </c>
      <c r="D24" s="48" t="s">
        <v>138</v>
      </c>
      <c r="E24" s="48" t="s">
        <v>151</v>
      </c>
      <c r="F24" s="49" t="s">
        <v>169</v>
      </c>
      <c r="G24" s="49" t="s">
        <v>158</v>
      </c>
      <c r="H24" s="46">
        <v>0</v>
      </c>
      <c r="I24" s="45">
        <v>174.7</v>
      </c>
      <c r="J24" s="46"/>
      <c r="K24" s="45">
        <f t="shared" si="0"/>
        <v>135.10000000000002</v>
      </c>
      <c r="L24" s="41">
        <v>309.8</v>
      </c>
      <c r="N24" s="41">
        <v>306.37</v>
      </c>
      <c r="O24" s="204">
        <f t="shared" si="1"/>
        <v>98.89283408650742</v>
      </c>
    </row>
    <row r="25" spans="1:15" ht="12.75" customHeight="1" hidden="1">
      <c r="A25" s="39"/>
      <c r="B25" s="51" t="s">
        <v>159</v>
      </c>
      <c r="C25" s="40" t="s">
        <v>9</v>
      </c>
      <c r="D25" s="48" t="s">
        <v>138</v>
      </c>
      <c r="E25" s="48" t="s">
        <v>151</v>
      </c>
      <c r="F25" s="49" t="s">
        <v>169</v>
      </c>
      <c r="G25" s="49" t="s">
        <v>161</v>
      </c>
      <c r="H25" s="46"/>
      <c r="I25" s="45"/>
      <c r="J25" s="46"/>
      <c r="K25" s="45">
        <f t="shared" si="0"/>
        <v>0</v>
      </c>
      <c r="L25" s="41"/>
      <c r="N25" s="41"/>
      <c r="O25" s="204" t="e">
        <f t="shared" si="1"/>
        <v>#DIV/0!</v>
      </c>
    </row>
    <row r="26" spans="1:15" ht="21" customHeight="1">
      <c r="A26" s="39"/>
      <c r="B26" s="51" t="s">
        <v>159</v>
      </c>
      <c r="C26" s="40" t="s">
        <v>9</v>
      </c>
      <c r="D26" s="48" t="s">
        <v>138</v>
      </c>
      <c r="E26" s="48" t="s">
        <v>151</v>
      </c>
      <c r="F26" s="49" t="s">
        <v>160</v>
      </c>
      <c r="G26" s="49" t="s">
        <v>161</v>
      </c>
      <c r="H26" s="45">
        <v>0</v>
      </c>
      <c r="I26" s="45">
        <v>18</v>
      </c>
      <c r="J26" s="46"/>
      <c r="K26" s="45">
        <f t="shared" si="0"/>
        <v>0</v>
      </c>
      <c r="L26" s="208">
        <v>18</v>
      </c>
      <c r="N26" s="208">
        <v>18</v>
      </c>
      <c r="O26" s="204">
        <f t="shared" si="1"/>
        <v>100</v>
      </c>
    </row>
    <row r="27" spans="1:15" ht="17.25" customHeight="1">
      <c r="A27" s="39"/>
      <c r="B27" s="51" t="s">
        <v>162</v>
      </c>
      <c r="C27" s="40" t="s">
        <v>9</v>
      </c>
      <c r="D27" s="48" t="s">
        <v>138</v>
      </c>
      <c r="E27" s="48" t="s">
        <v>151</v>
      </c>
      <c r="F27" s="49" t="s">
        <v>169</v>
      </c>
      <c r="G27" s="49" t="s">
        <v>163</v>
      </c>
      <c r="H27" s="46">
        <v>0</v>
      </c>
      <c r="I27" s="45">
        <v>15</v>
      </c>
      <c r="J27" s="46"/>
      <c r="K27" s="45">
        <f t="shared" si="0"/>
        <v>0</v>
      </c>
      <c r="L27" s="208">
        <v>15</v>
      </c>
      <c r="N27" s="208">
        <v>15</v>
      </c>
      <c r="O27" s="204">
        <f t="shared" si="1"/>
        <v>100</v>
      </c>
    </row>
    <row r="28" spans="1:15" ht="12.75" customHeight="1" hidden="1">
      <c r="A28" s="39"/>
      <c r="B28" s="51" t="s">
        <v>162</v>
      </c>
      <c r="C28" s="44"/>
      <c r="D28" s="57"/>
      <c r="E28" s="57"/>
      <c r="F28" s="49" t="s">
        <v>233</v>
      </c>
      <c r="G28" s="58"/>
      <c r="H28" s="46"/>
      <c r="I28" s="46"/>
      <c r="J28" s="46"/>
      <c r="K28" s="45">
        <f t="shared" si="0"/>
        <v>0</v>
      </c>
      <c r="L28" s="41"/>
      <c r="N28" s="41"/>
      <c r="O28" s="204" t="e">
        <f t="shared" si="1"/>
        <v>#DIV/0!</v>
      </c>
    </row>
    <row r="29" spans="1:15" ht="12.75" customHeight="1" hidden="1">
      <c r="A29" s="39"/>
      <c r="B29" s="51" t="s">
        <v>162</v>
      </c>
      <c r="C29" s="40"/>
      <c r="D29" s="48"/>
      <c r="E29" s="48"/>
      <c r="F29" s="49" t="s">
        <v>234</v>
      </c>
      <c r="G29" s="49"/>
      <c r="H29" s="45"/>
      <c r="I29" s="45"/>
      <c r="J29" s="46"/>
      <c r="K29" s="45">
        <f t="shared" si="0"/>
        <v>0</v>
      </c>
      <c r="L29" s="41"/>
      <c r="N29" s="41"/>
      <c r="O29" s="204" t="e">
        <f t="shared" si="1"/>
        <v>#DIV/0!</v>
      </c>
    </row>
    <row r="30" spans="1:15" ht="12.75" customHeight="1" hidden="1">
      <c r="A30" s="39"/>
      <c r="B30" s="51" t="s">
        <v>162</v>
      </c>
      <c r="C30" s="40"/>
      <c r="D30" s="48"/>
      <c r="E30" s="48"/>
      <c r="F30" s="49" t="s">
        <v>235</v>
      </c>
      <c r="G30" s="48"/>
      <c r="H30" s="45"/>
      <c r="I30" s="45"/>
      <c r="J30" s="46"/>
      <c r="K30" s="45">
        <f t="shared" si="0"/>
        <v>0</v>
      </c>
      <c r="L30" s="41"/>
      <c r="N30" s="41"/>
      <c r="O30" s="204" t="e">
        <f t="shared" si="1"/>
        <v>#DIV/0!</v>
      </c>
    </row>
    <row r="31" spans="1:15" ht="12.75" customHeight="1">
      <c r="A31" s="39"/>
      <c r="B31" s="51" t="s">
        <v>162</v>
      </c>
      <c r="C31" s="40"/>
      <c r="D31" s="48" t="s">
        <v>138</v>
      </c>
      <c r="E31" s="48" t="s">
        <v>151</v>
      </c>
      <c r="F31" s="49" t="s">
        <v>169</v>
      </c>
      <c r="G31" s="48" t="s">
        <v>229</v>
      </c>
      <c r="H31" s="45"/>
      <c r="I31" s="45">
        <v>0</v>
      </c>
      <c r="J31" s="46"/>
      <c r="K31" s="45">
        <v>10</v>
      </c>
      <c r="L31" s="208">
        <v>10</v>
      </c>
      <c r="N31" s="208">
        <v>10</v>
      </c>
      <c r="O31" s="204">
        <f t="shared" si="1"/>
        <v>100</v>
      </c>
    </row>
    <row r="32" spans="1:15" s="8" customFormat="1" ht="19.5" customHeight="1">
      <c r="A32" s="42" t="s">
        <v>317</v>
      </c>
      <c r="B32" s="60" t="s">
        <v>172</v>
      </c>
      <c r="C32" s="44" t="s">
        <v>9</v>
      </c>
      <c r="D32" s="57" t="s">
        <v>138</v>
      </c>
      <c r="E32" s="57" t="s">
        <v>171</v>
      </c>
      <c r="F32" s="57" t="s">
        <v>175</v>
      </c>
      <c r="G32" s="57" t="s">
        <v>4</v>
      </c>
      <c r="H32" s="46">
        <f>H33</f>
        <v>0</v>
      </c>
      <c r="I32" s="46">
        <f>I33</f>
        <v>10</v>
      </c>
      <c r="J32" s="46"/>
      <c r="K32" s="46">
        <f t="shared" si="0"/>
        <v>0</v>
      </c>
      <c r="L32" s="209">
        <v>10</v>
      </c>
      <c r="N32" s="61"/>
      <c r="O32" s="204">
        <f t="shared" si="1"/>
        <v>0</v>
      </c>
    </row>
    <row r="33" spans="1:15" ht="25.5" customHeight="1">
      <c r="A33" s="39"/>
      <c r="B33" s="51" t="s">
        <v>173</v>
      </c>
      <c r="C33" s="40" t="s">
        <v>9</v>
      </c>
      <c r="D33" s="48" t="s">
        <v>138</v>
      </c>
      <c r="E33" s="48" t="s">
        <v>171</v>
      </c>
      <c r="F33" s="48" t="s">
        <v>175</v>
      </c>
      <c r="G33" s="48" t="s">
        <v>174</v>
      </c>
      <c r="H33" s="45">
        <v>0</v>
      </c>
      <c r="I33" s="45">
        <v>10</v>
      </c>
      <c r="J33" s="46"/>
      <c r="K33" s="46">
        <f t="shared" si="0"/>
        <v>0</v>
      </c>
      <c r="L33" s="208">
        <v>10</v>
      </c>
      <c r="N33" s="41"/>
      <c r="O33" s="204">
        <f t="shared" si="1"/>
        <v>0</v>
      </c>
    </row>
    <row r="34" spans="1:15" ht="12.75" customHeight="1" hidden="1">
      <c r="A34" s="39"/>
      <c r="B34" s="51" t="s">
        <v>157</v>
      </c>
      <c r="C34" s="40" t="s">
        <v>9</v>
      </c>
      <c r="D34" s="48" t="s">
        <v>140</v>
      </c>
      <c r="E34" s="48" t="s">
        <v>177</v>
      </c>
      <c r="F34" s="48" t="s">
        <v>179</v>
      </c>
      <c r="G34" s="48" t="s">
        <v>158</v>
      </c>
      <c r="H34" s="45"/>
      <c r="I34" s="45"/>
      <c r="J34" s="45">
        <v>2</v>
      </c>
      <c r="K34" s="46">
        <f t="shared" si="0"/>
        <v>0</v>
      </c>
      <c r="L34" s="41"/>
      <c r="N34" s="41"/>
      <c r="O34" s="204" t="e">
        <f t="shared" si="1"/>
        <v>#DIV/0!</v>
      </c>
    </row>
    <row r="35" spans="1:15" ht="12.75" hidden="1">
      <c r="A35" s="62"/>
      <c r="B35" s="63"/>
      <c r="C35" s="64"/>
      <c r="D35" s="65"/>
      <c r="E35" s="65"/>
      <c r="F35" s="65"/>
      <c r="G35" s="65"/>
      <c r="H35" s="66"/>
      <c r="I35" s="66"/>
      <c r="J35" s="67"/>
      <c r="K35" s="46">
        <f t="shared" si="0"/>
        <v>0</v>
      </c>
      <c r="L35" s="41"/>
      <c r="N35" s="41"/>
      <c r="O35" s="204" t="e">
        <f t="shared" si="1"/>
        <v>#DIV/0!</v>
      </c>
    </row>
    <row r="36" spans="1:15" ht="12.75" customHeight="1" hidden="1">
      <c r="A36" s="39"/>
      <c r="B36" s="43"/>
      <c r="C36" s="44"/>
      <c r="D36" s="57"/>
      <c r="E36" s="57"/>
      <c r="F36" s="57"/>
      <c r="G36" s="57"/>
      <c r="H36" s="68"/>
      <c r="I36" s="68"/>
      <c r="J36" s="68"/>
      <c r="K36" s="46">
        <f t="shared" si="0"/>
        <v>0</v>
      </c>
      <c r="L36" s="41"/>
      <c r="N36" s="41"/>
      <c r="O36" s="204" t="e">
        <f t="shared" si="1"/>
        <v>#DIV/0!</v>
      </c>
    </row>
    <row r="37" spans="1:15" ht="12.75" customHeight="1" hidden="1">
      <c r="A37" s="39"/>
      <c r="B37" s="69"/>
      <c r="C37" s="44"/>
      <c r="D37" s="57"/>
      <c r="E37" s="57"/>
      <c r="F37" s="57"/>
      <c r="G37" s="57"/>
      <c r="H37" s="68"/>
      <c r="I37" s="68"/>
      <c r="J37" s="68"/>
      <c r="K37" s="46">
        <f t="shared" si="0"/>
        <v>0</v>
      </c>
      <c r="L37" s="41"/>
      <c r="N37" s="41"/>
      <c r="O37" s="204" t="e">
        <f t="shared" si="1"/>
        <v>#DIV/0!</v>
      </c>
    </row>
    <row r="38" spans="1:15" ht="12.75" customHeight="1" hidden="1">
      <c r="A38" s="39"/>
      <c r="B38" s="59"/>
      <c r="C38" s="40"/>
      <c r="D38" s="48"/>
      <c r="E38" s="48"/>
      <c r="F38" s="48"/>
      <c r="G38" s="48"/>
      <c r="H38" s="70"/>
      <c r="I38" s="70"/>
      <c r="J38" s="70"/>
      <c r="K38" s="46">
        <f t="shared" si="0"/>
        <v>0</v>
      </c>
      <c r="L38" s="41"/>
      <c r="N38" s="41"/>
      <c r="O38" s="204" t="e">
        <f t="shared" si="1"/>
        <v>#DIV/0!</v>
      </c>
    </row>
    <row r="39" spans="1:15" ht="12.75" customHeight="1" hidden="1">
      <c r="A39" s="39"/>
      <c r="B39" s="51"/>
      <c r="C39" s="40"/>
      <c r="D39" s="48"/>
      <c r="E39" s="48"/>
      <c r="F39" s="48"/>
      <c r="G39" s="48"/>
      <c r="H39" s="45"/>
      <c r="I39" s="45"/>
      <c r="J39" s="70"/>
      <c r="K39" s="46">
        <f t="shared" si="0"/>
        <v>0</v>
      </c>
      <c r="L39" s="41"/>
      <c r="N39" s="41"/>
      <c r="O39" s="204" t="e">
        <f t="shared" si="1"/>
        <v>#DIV/0!</v>
      </c>
    </row>
    <row r="40" spans="1:15" s="8" customFormat="1" ht="28.5" customHeight="1">
      <c r="A40" s="42" t="s">
        <v>305</v>
      </c>
      <c r="B40" s="71" t="s">
        <v>176</v>
      </c>
      <c r="C40" s="44" t="s">
        <v>9</v>
      </c>
      <c r="D40" s="57" t="s">
        <v>140</v>
      </c>
      <c r="E40" s="57" t="s">
        <v>177</v>
      </c>
      <c r="F40" s="58" t="s">
        <v>180</v>
      </c>
      <c r="G40" s="57"/>
      <c r="H40" s="46">
        <f>H41+H43</f>
        <v>0</v>
      </c>
      <c r="I40" s="46">
        <f>I41</f>
        <v>63.7</v>
      </c>
      <c r="J40" s="68"/>
      <c r="K40" s="46">
        <f t="shared" si="0"/>
        <v>3.0999999999999943</v>
      </c>
      <c r="L40" s="209">
        <f>L41</f>
        <v>66.8</v>
      </c>
      <c r="N40" s="209">
        <v>66.8</v>
      </c>
      <c r="O40" s="204">
        <f t="shared" si="1"/>
        <v>100</v>
      </c>
    </row>
    <row r="41" spans="1:15" ht="34.5" customHeight="1">
      <c r="A41" s="39"/>
      <c r="B41" s="59" t="s">
        <v>178</v>
      </c>
      <c r="C41" s="40" t="s">
        <v>9</v>
      </c>
      <c r="D41" s="48" t="s">
        <v>140</v>
      </c>
      <c r="E41" s="48" t="s">
        <v>177</v>
      </c>
      <c r="F41" s="48" t="s">
        <v>181</v>
      </c>
      <c r="G41" s="48" t="s">
        <v>4</v>
      </c>
      <c r="H41" s="45">
        <v>0</v>
      </c>
      <c r="I41" s="45">
        <f>I42</f>
        <v>63.7</v>
      </c>
      <c r="J41" s="70"/>
      <c r="K41" s="45">
        <f t="shared" si="0"/>
        <v>3.0999999999999943</v>
      </c>
      <c r="L41" s="208">
        <v>66.8</v>
      </c>
      <c r="N41" s="208">
        <v>66.8</v>
      </c>
      <c r="O41" s="204">
        <f t="shared" si="1"/>
        <v>100</v>
      </c>
    </row>
    <row r="42" spans="1:15" ht="36" customHeight="1">
      <c r="A42" s="39"/>
      <c r="B42" s="54" t="s">
        <v>142</v>
      </c>
      <c r="C42" s="40" t="s">
        <v>9</v>
      </c>
      <c r="D42" s="48" t="s">
        <v>140</v>
      </c>
      <c r="E42" s="48" t="s">
        <v>177</v>
      </c>
      <c r="F42" s="48" t="s">
        <v>181</v>
      </c>
      <c r="G42" s="48" t="s">
        <v>236</v>
      </c>
      <c r="H42" s="45" t="s">
        <v>182</v>
      </c>
      <c r="I42" s="45">
        <v>63.7</v>
      </c>
      <c r="J42" s="70"/>
      <c r="K42" s="45">
        <f t="shared" si="0"/>
        <v>3.0999999999999943</v>
      </c>
      <c r="L42" s="208">
        <v>66.8</v>
      </c>
      <c r="N42" s="208">
        <v>66.8</v>
      </c>
      <c r="O42" s="204">
        <f t="shared" si="1"/>
        <v>100</v>
      </c>
    </row>
    <row r="43" spans="1:15" ht="12.75" customHeight="1" hidden="1">
      <c r="A43" s="39"/>
      <c r="B43" s="51" t="s">
        <v>183</v>
      </c>
      <c r="C43" s="40" t="s">
        <v>9</v>
      </c>
      <c r="D43" s="48" t="s">
        <v>151</v>
      </c>
      <c r="E43" s="48" t="s">
        <v>184</v>
      </c>
      <c r="F43" s="57"/>
      <c r="G43" s="57"/>
      <c r="H43" s="46">
        <f>H44</f>
        <v>0</v>
      </c>
      <c r="I43" s="46">
        <f>I44</f>
        <v>0</v>
      </c>
      <c r="J43" s="70"/>
      <c r="K43" s="46">
        <f t="shared" si="0"/>
        <v>0</v>
      </c>
      <c r="L43" s="41"/>
      <c r="N43" s="41"/>
      <c r="O43" s="204" t="e">
        <f t="shared" si="1"/>
        <v>#DIV/0!</v>
      </c>
    </row>
    <row r="44" spans="1:15" ht="12.75" customHeight="1" hidden="1">
      <c r="A44" s="39"/>
      <c r="B44" s="51" t="s">
        <v>157</v>
      </c>
      <c r="C44" s="40" t="s">
        <v>9</v>
      </c>
      <c r="D44" s="48" t="s">
        <v>151</v>
      </c>
      <c r="E44" s="48" t="s">
        <v>184</v>
      </c>
      <c r="F44" s="48" t="s">
        <v>185</v>
      </c>
      <c r="G44" s="48" t="s">
        <v>158</v>
      </c>
      <c r="H44" s="45">
        <v>0</v>
      </c>
      <c r="I44" s="45">
        <v>0</v>
      </c>
      <c r="J44" s="70"/>
      <c r="K44" s="46">
        <f t="shared" si="0"/>
        <v>0</v>
      </c>
      <c r="L44" s="41"/>
      <c r="N44" s="41"/>
      <c r="O44" s="204" t="e">
        <f t="shared" si="1"/>
        <v>#DIV/0!</v>
      </c>
    </row>
    <row r="45" spans="1:15" ht="12.75" customHeight="1">
      <c r="A45" s="42" t="s">
        <v>306</v>
      </c>
      <c r="B45" s="43" t="s">
        <v>230</v>
      </c>
      <c r="C45" s="40"/>
      <c r="D45" s="57" t="s">
        <v>151</v>
      </c>
      <c r="E45" s="57" t="s">
        <v>193</v>
      </c>
      <c r="F45" s="57"/>
      <c r="G45" s="57"/>
      <c r="H45" s="46"/>
      <c r="I45" s="46">
        <v>0</v>
      </c>
      <c r="J45" s="68"/>
      <c r="K45" s="46">
        <f t="shared" si="0"/>
        <v>324.66999999999996</v>
      </c>
      <c r="L45" s="210">
        <f>L46+L47</f>
        <v>324.66999999999996</v>
      </c>
      <c r="M45" s="8"/>
      <c r="N45" s="209">
        <f>N46+N47</f>
        <v>259.66999999999996</v>
      </c>
      <c r="O45" s="206">
        <f>N45/L45*100</f>
        <v>79.97967166661533</v>
      </c>
    </row>
    <row r="46" spans="1:15" ht="45" customHeight="1">
      <c r="A46" s="39"/>
      <c r="B46" s="51" t="s">
        <v>240</v>
      </c>
      <c r="C46" s="40"/>
      <c r="D46" s="48" t="s">
        <v>151</v>
      </c>
      <c r="E46" s="48" t="s">
        <v>241</v>
      </c>
      <c r="F46" s="48" t="s">
        <v>242</v>
      </c>
      <c r="G46" s="48"/>
      <c r="H46" s="45"/>
      <c r="I46" s="46">
        <v>15</v>
      </c>
      <c r="J46" s="68"/>
      <c r="K46" s="46">
        <f t="shared" si="0"/>
        <v>95</v>
      </c>
      <c r="L46" s="208">
        <v>110</v>
      </c>
      <c r="N46" s="208">
        <v>45</v>
      </c>
      <c r="O46" s="204">
        <f t="shared" si="1"/>
        <v>40.909090909090914</v>
      </c>
    </row>
    <row r="47" spans="1:15" ht="26.25" customHeight="1">
      <c r="A47" s="39"/>
      <c r="B47" s="59" t="s">
        <v>187</v>
      </c>
      <c r="C47" s="40" t="s">
        <v>9</v>
      </c>
      <c r="D47" s="48" t="s">
        <v>151</v>
      </c>
      <c r="E47" s="48" t="s">
        <v>184</v>
      </c>
      <c r="F47" s="48"/>
      <c r="G47" s="48"/>
      <c r="H47" s="46">
        <f>H48</f>
        <v>0</v>
      </c>
      <c r="I47" s="46">
        <v>278.6</v>
      </c>
      <c r="J47" s="46">
        <f>J48+J51</f>
        <v>0</v>
      </c>
      <c r="K47" s="46">
        <f t="shared" si="0"/>
        <v>-63.930000000000035</v>
      </c>
      <c r="L47" s="205">
        <v>214.67</v>
      </c>
      <c r="N47" s="41">
        <v>214.67</v>
      </c>
      <c r="O47" s="204">
        <f t="shared" si="1"/>
        <v>100</v>
      </c>
    </row>
    <row r="48" spans="1:15" ht="32.25" customHeight="1">
      <c r="A48" s="39"/>
      <c r="B48" s="50" t="s">
        <v>150</v>
      </c>
      <c r="C48" s="40" t="s">
        <v>9</v>
      </c>
      <c r="D48" s="48" t="s">
        <v>151</v>
      </c>
      <c r="E48" s="48" t="s">
        <v>184</v>
      </c>
      <c r="F48" s="48" t="s">
        <v>165</v>
      </c>
      <c r="G48" s="48"/>
      <c r="H48" s="45">
        <v>0</v>
      </c>
      <c r="I48" s="45">
        <f>I49</f>
        <v>277.6</v>
      </c>
      <c r="J48" s="70"/>
      <c r="K48" s="45">
        <f t="shared" si="0"/>
        <v>-62.930000000000035</v>
      </c>
      <c r="L48" s="52">
        <f>L47</f>
        <v>214.67</v>
      </c>
      <c r="N48" s="41">
        <v>214.67</v>
      </c>
      <c r="O48" s="204">
        <f t="shared" si="1"/>
        <v>100</v>
      </c>
    </row>
    <row r="49" spans="1:15" ht="30" customHeight="1">
      <c r="A49" s="39"/>
      <c r="B49" s="59" t="s">
        <v>187</v>
      </c>
      <c r="C49" s="40" t="s">
        <v>9</v>
      </c>
      <c r="D49" s="48" t="s">
        <v>151</v>
      </c>
      <c r="E49" s="48" t="s">
        <v>184</v>
      </c>
      <c r="F49" s="48" t="s">
        <v>180</v>
      </c>
      <c r="G49" s="48"/>
      <c r="H49" s="46">
        <f>H50</f>
        <v>0</v>
      </c>
      <c r="I49" s="45">
        <f>I50</f>
        <v>277.6</v>
      </c>
      <c r="J49" s="70"/>
      <c r="K49" s="45">
        <f t="shared" si="0"/>
        <v>-62.930000000000035</v>
      </c>
      <c r="L49" s="52">
        <f>L48</f>
        <v>214.67</v>
      </c>
      <c r="N49" s="41">
        <f>N48</f>
        <v>214.67</v>
      </c>
      <c r="O49" s="204">
        <f t="shared" si="1"/>
        <v>100</v>
      </c>
    </row>
    <row r="50" spans="1:15" ht="53.25" customHeight="1">
      <c r="A50" s="39"/>
      <c r="B50" s="51" t="s">
        <v>188</v>
      </c>
      <c r="C50" s="40" t="s">
        <v>9</v>
      </c>
      <c r="D50" s="48" t="s">
        <v>151</v>
      </c>
      <c r="E50" s="48" t="s">
        <v>184</v>
      </c>
      <c r="F50" s="48" t="s">
        <v>189</v>
      </c>
      <c r="G50" s="48" t="s">
        <v>4</v>
      </c>
      <c r="H50" s="45">
        <v>0</v>
      </c>
      <c r="I50" s="45">
        <f>I51+I52</f>
        <v>277.6</v>
      </c>
      <c r="J50" s="70"/>
      <c r="K50" s="45">
        <f t="shared" si="0"/>
        <v>-62.930000000000035</v>
      </c>
      <c r="L50" s="52">
        <f>L49</f>
        <v>214.67</v>
      </c>
      <c r="N50" s="41">
        <f>N49</f>
        <v>214.67</v>
      </c>
      <c r="O50" s="204">
        <f t="shared" si="1"/>
        <v>100</v>
      </c>
    </row>
    <row r="51" spans="1:15" ht="31.5" customHeight="1">
      <c r="A51" s="39"/>
      <c r="B51" s="54" t="s">
        <v>142</v>
      </c>
      <c r="C51" s="40"/>
      <c r="D51" s="48" t="s">
        <v>151</v>
      </c>
      <c r="E51" s="48" t="s">
        <v>184</v>
      </c>
      <c r="F51" s="48" t="s">
        <v>190</v>
      </c>
      <c r="G51" s="48" t="s">
        <v>236</v>
      </c>
      <c r="H51" s="45"/>
      <c r="I51" s="45">
        <v>120</v>
      </c>
      <c r="J51" s="70"/>
      <c r="K51" s="45">
        <f t="shared" si="0"/>
        <v>-43.400000000000006</v>
      </c>
      <c r="L51" s="208">
        <v>76.6</v>
      </c>
      <c r="N51" s="41">
        <v>76.67</v>
      </c>
      <c r="O51" s="204">
        <f t="shared" si="1"/>
        <v>100.09138381201046</v>
      </c>
    </row>
    <row r="52" spans="1:15" ht="24" customHeight="1">
      <c r="A52" s="39"/>
      <c r="B52" s="51" t="s">
        <v>157</v>
      </c>
      <c r="C52" s="40" t="s">
        <v>9</v>
      </c>
      <c r="D52" s="48" t="s">
        <v>151</v>
      </c>
      <c r="E52" s="48" t="s">
        <v>184</v>
      </c>
      <c r="F52" s="48" t="s">
        <v>189</v>
      </c>
      <c r="G52" s="48" t="s">
        <v>158</v>
      </c>
      <c r="H52" s="45"/>
      <c r="I52" s="45">
        <v>157.6</v>
      </c>
      <c r="J52" s="70"/>
      <c r="K52" s="45">
        <f t="shared" si="0"/>
        <v>-20.599999999999994</v>
      </c>
      <c r="L52" s="208">
        <v>137</v>
      </c>
      <c r="N52" s="208">
        <v>137</v>
      </c>
      <c r="O52" s="204">
        <f t="shared" si="1"/>
        <v>100</v>
      </c>
    </row>
    <row r="53" spans="1:15" ht="28.5" customHeight="1">
      <c r="A53" s="39"/>
      <c r="B53" s="51" t="s">
        <v>157</v>
      </c>
      <c r="C53" s="40"/>
      <c r="D53" s="48" t="s">
        <v>151</v>
      </c>
      <c r="E53" s="48" t="s">
        <v>184</v>
      </c>
      <c r="F53" s="48" t="s">
        <v>246</v>
      </c>
      <c r="G53" s="48" t="s">
        <v>213</v>
      </c>
      <c r="H53" s="45"/>
      <c r="I53" s="45">
        <v>1</v>
      </c>
      <c r="J53" s="70"/>
      <c r="K53" s="45">
        <f t="shared" si="0"/>
        <v>0</v>
      </c>
      <c r="L53" s="208">
        <v>1</v>
      </c>
      <c r="N53" s="208">
        <v>1</v>
      </c>
      <c r="O53" s="204">
        <f t="shared" si="1"/>
        <v>100</v>
      </c>
    </row>
    <row r="54" spans="1:15" ht="39" customHeight="1">
      <c r="A54" s="42" t="s">
        <v>308</v>
      </c>
      <c r="B54" s="43" t="s">
        <v>307</v>
      </c>
      <c r="C54" s="44"/>
      <c r="D54" s="57" t="s">
        <v>177</v>
      </c>
      <c r="E54" s="57" t="s">
        <v>238</v>
      </c>
      <c r="F54" s="57" t="s">
        <v>239</v>
      </c>
      <c r="G54" s="57" t="s">
        <v>193</v>
      </c>
      <c r="H54" s="46"/>
      <c r="I54" s="46">
        <v>5</v>
      </c>
      <c r="J54" s="68"/>
      <c r="K54" s="46">
        <f t="shared" si="0"/>
        <v>-5</v>
      </c>
      <c r="L54" s="209">
        <v>0</v>
      </c>
      <c r="M54" s="8"/>
      <c r="N54" s="61"/>
      <c r="O54" s="206"/>
    </row>
    <row r="55" spans="1:15" ht="27.75" customHeight="1">
      <c r="A55" s="39"/>
      <c r="B55" s="51" t="s">
        <v>237</v>
      </c>
      <c r="C55" s="40"/>
      <c r="D55" s="48" t="s">
        <v>177</v>
      </c>
      <c r="E55" s="48" t="s">
        <v>238</v>
      </c>
      <c r="F55" s="48" t="s">
        <v>239</v>
      </c>
      <c r="G55" s="48" t="s">
        <v>158</v>
      </c>
      <c r="H55" s="45"/>
      <c r="I55" s="45">
        <v>5</v>
      </c>
      <c r="J55" s="70"/>
      <c r="K55" s="45">
        <f t="shared" si="0"/>
        <v>-5</v>
      </c>
      <c r="L55" s="208">
        <v>0</v>
      </c>
      <c r="N55" s="41"/>
      <c r="O55" s="204"/>
    </row>
    <row r="56" spans="1:15" ht="17.25" customHeight="1">
      <c r="A56" s="42" t="s">
        <v>309</v>
      </c>
      <c r="B56" s="43" t="s">
        <v>191</v>
      </c>
      <c r="C56" s="44" t="s">
        <v>9</v>
      </c>
      <c r="D56" s="57" t="s">
        <v>192</v>
      </c>
      <c r="E56" s="57" t="s">
        <v>193</v>
      </c>
      <c r="F56" s="57"/>
      <c r="G56" s="57"/>
      <c r="H56" s="46" t="e">
        <f>#REF!+#REF!</f>
        <v>#REF!</v>
      </c>
      <c r="I56" s="46">
        <f>I59</f>
        <v>230.1</v>
      </c>
      <c r="J56" s="46" t="e">
        <f>J57</f>
        <v>#REF!</v>
      </c>
      <c r="K56" s="46">
        <f t="shared" si="0"/>
        <v>-21.69999999999999</v>
      </c>
      <c r="L56" s="209">
        <v>208.4</v>
      </c>
      <c r="N56" s="61">
        <v>198.48</v>
      </c>
      <c r="O56" s="206">
        <f t="shared" si="1"/>
        <v>95.23992322456813</v>
      </c>
    </row>
    <row r="57" spans="1:15" ht="12.75" customHeight="1" hidden="1">
      <c r="A57" s="39"/>
      <c r="B57" s="50" t="s">
        <v>194</v>
      </c>
      <c r="C57" s="40" t="s">
        <v>9</v>
      </c>
      <c r="D57" s="48" t="s">
        <v>192</v>
      </c>
      <c r="E57" s="48" t="s">
        <v>177</v>
      </c>
      <c r="F57" s="48" t="s">
        <v>152</v>
      </c>
      <c r="G57" s="48"/>
      <c r="H57" s="46"/>
      <c r="I57" s="46"/>
      <c r="J57" s="45" t="e">
        <f>J58</f>
        <v>#REF!</v>
      </c>
      <c r="K57" s="46">
        <f t="shared" si="0"/>
        <v>0</v>
      </c>
      <c r="L57" s="41"/>
      <c r="N57" s="41"/>
      <c r="O57" s="204" t="e">
        <f t="shared" si="1"/>
        <v>#DIV/0!</v>
      </c>
    </row>
    <row r="58" spans="1:15" ht="12.75" customHeight="1" hidden="1">
      <c r="A58" s="39"/>
      <c r="B58" s="72" t="s">
        <v>195</v>
      </c>
      <c r="C58" s="40" t="s">
        <v>9</v>
      </c>
      <c r="D58" s="48" t="s">
        <v>192</v>
      </c>
      <c r="E58" s="48" t="s">
        <v>177</v>
      </c>
      <c r="F58" s="48" t="s">
        <v>196</v>
      </c>
      <c r="G58" s="48"/>
      <c r="H58" s="46"/>
      <c r="I58" s="46"/>
      <c r="J58" s="45" t="e">
        <f>#REF!</f>
        <v>#REF!</v>
      </c>
      <c r="K58" s="46">
        <f t="shared" si="0"/>
        <v>0</v>
      </c>
      <c r="L58" s="41"/>
      <c r="N58" s="41"/>
      <c r="O58" s="204" t="e">
        <f t="shared" si="1"/>
        <v>#DIV/0!</v>
      </c>
    </row>
    <row r="59" spans="1:15" ht="29.25" customHeight="1">
      <c r="A59" s="39"/>
      <c r="B59" s="72" t="s">
        <v>316</v>
      </c>
      <c r="C59" s="40" t="s">
        <v>9</v>
      </c>
      <c r="D59" s="48" t="s">
        <v>192</v>
      </c>
      <c r="E59" s="48" t="s">
        <v>177</v>
      </c>
      <c r="F59" s="48" t="s">
        <v>198</v>
      </c>
      <c r="G59" s="48"/>
      <c r="H59" s="46">
        <f>H60</f>
        <v>0</v>
      </c>
      <c r="I59" s="45">
        <f>I60</f>
        <v>230.1</v>
      </c>
      <c r="J59" s="45">
        <f>J60</f>
        <v>40</v>
      </c>
      <c r="K59" s="45">
        <f>L59-I59</f>
        <v>-21.69999999999999</v>
      </c>
      <c r="L59" s="208">
        <v>208.4</v>
      </c>
      <c r="N59" s="41">
        <v>198.48</v>
      </c>
      <c r="O59" s="204">
        <f t="shared" si="1"/>
        <v>95.23992322456813</v>
      </c>
    </row>
    <row r="60" spans="1:15" ht="36.75" customHeight="1">
      <c r="A60" s="39"/>
      <c r="B60" s="51" t="s">
        <v>197</v>
      </c>
      <c r="C60" s="40" t="s">
        <v>9</v>
      </c>
      <c r="D60" s="48" t="s">
        <v>192</v>
      </c>
      <c r="E60" s="48" t="s">
        <v>177</v>
      </c>
      <c r="F60" s="48" t="s">
        <v>198</v>
      </c>
      <c r="G60" s="48" t="s">
        <v>158</v>
      </c>
      <c r="H60" s="46">
        <v>0</v>
      </c>
      <c r="I60" s="45">
        <v>230.1</v>
      </c>
      <c r="J60" s="45">
        <v>40</v>
      </c>
      <c r="K60" s="45">
        <f t="shared" si="0"/>
        <v>-21.69999999999999</v>
      </c>
      <c r="L60" s="208">
        <v>208.4</v>
      </c>
      <c r="N60" s="41">
        <v>198.48</v>
      </c>
      <c r="O60" s="204">
        <f t="shared" si="1"/>
        <v>95.23992322456813</v>
      </c>
    </row>
    <row r="61" spans="1:15" ht="12.75" customHeight="1" hidden="1">
      <c r="A61" s="39"/>
      <c r="B61" s="50" t="s">
        <v>202</v>
      </c>
      <c r="C61" s="40" t="s">
        <v>9</v>
      </c>
      <c r="D61" s="48" t="s">
        <v>200</v>
      </c>
      <c r="E61" s="48"/>
      <c r="F61" s="48" t="s">
        <v>152</v>
      </c>
      <c r="G61" s="48"/>
      <c r="H61" s="46" t="e">
        <f>#REF!</f>
        <v>#REF!</v>
      </c>
      <c r="I61" s="46" t="e">
        <f>#REF!</f>
        <v>#REF!</v>
      </c>
      <c r="J61" s="45" t="e">
        <f>#REF!</f>
        <v>#REF!</v>
      </c>
      <c r="K61" s="46" t="e">
        <f t="shared" si="0"/>
        <v>#REF!</v>
      </c>
      <c r="L61" s="41"/>
      <c r="N61" s="41"/>
      <c r="O61" s="204" t="e">
        <f t="shared" si="1"/>
        <v>#DIV/0!</v>
      </c>
    </row>
    <row r="62" spans="1:15" ht="20.25" customHeight="1" hidden="1">
      <c r="A62" s="39"/>
      <c r="B62" s="73" t="s">
        <v>170</v>
      </c>
      <c r="C62" s="44" t="s">
        <v>9</v>
      </c>
      <c r="D62" s="57" t="s">
        <v>200</v>
      </c>
      <c r="E62" s="57" t="s">
        <v>192</v>
      </c>
      <c r="F62" s="57" t="s">
        <v>203</v>
      </c>
      <c r="G62" s="57"/>
      <c r="H62" s="46">
        <f>H63</f>
        <v>0</v>
      </c>
      <c r="I62" s="46">
        <f>I63</f>
        <v>0</v>
      </c>
      <c r="J62" s="45"/>
      <c r="K62" s="46">
        <f t="shared" si="0"/>
        <v>0</v>
      </c>
      <c r="L62" s="41"/>
      <c r="N62" s="41"/>
      <c r="O62" s="204" t="e">
        <f t="shared" si="1"/>
        <v>#DIV/0!</v>
      </c>
    </row>
    <row r="63" spans="1:15" ht="34.5" customHeight="1" hidden="1">
      <c r="A63" s="39"/>
      <c r="B63" s="51" t="s">
        <v>157</v>
      </c>
      <c r="C63" s="40" t="s">
        <v>9</v>
      </c>
      <c r="D63" s="48" t="s">
        <v>200</v>
      </c>
      <c r="E63" s="48" t="s">
        <v>192</v>
      </c>
      <c r="F63" s="48" t="s">
        <v>203</v>
      </c>
      <c r="G63" s="48" t="s">
        <v>158</v>
      </c>
      <c r="H63" s="46">
        <v>0</v>
      </c>
      <c r="I63" s="46">
        <v>0</v>
      </c>
      <c r="J63" s="45"/>
      <c r="K63" s="46">
        <f t="shared" si="0"/>
        <v>0</v>
      </c>
      <c r="L63" s="41"/>
      <c r="N63" s="41"/>
      <c r="O63" s="204" t="e">
        <f t="shared" si="1"/>
        <v>#DIV/0!</v>
      </c>
    </row>
    <row r="64" spans="1:15" ht="20.25" customHeight="1">
      <c r="A64" s="42" t="s">
        <v>310</v>
      </c>
      <c r="B64" s="43" t="s">
        <v>199</v>
      </c>
      <c r="C64" s="44" t="s">
        <v>9</v>
      </c>
      <c r="D64" s="57" t="s">
        <v>200</v>
      </c>
      <c r="E64" s="57" t="s">
        <v>193</v>
      </c>
      <c r="F64" s="57" t="s">
        <v>201</v>
      </c>
      <c r="G64" s="57" t="s">
        <v>4</v>
      </c>
      <c r="H64" s="46" t="e">
        <f>H66+#REF!</f>
        <v>#REF!</v>
      </c>
      <c r="I64" s="46">
        <f>I65</f>
        <v>186.28</v>
      </c>
      <c r="J64" s="46">
        <f>J65</f>
        <v>92.47</v>
      </c>
      <c r="K64" s="46">
        <f t="shared" si="0"/>
        <v>38.359999999999985</v>
      </c>
      <c r="L64" s="61">
        <v>224.64</v>
      </c>
      <c r="N64" s="61">
        <v>224.64</v>
      </c>
      <c r="O64" s="206">
        <f t="shared" si="1"/>
        <v>100</v>
      </c>
    </row>
    <row r="65" spans="1:15" ht="40.5" customHeight="1">
      <c r="A65" s="39"/>
      <c r="B65" s="72" t="s">
        <v>204</v>
      </c>
      <c r="C65" s="40" t="s">
        <v>9</v>
      </c>
      <c r="D65" s="48" t="s">
        <v>200</v>
      </c>
      <c r="E65" s="48" t="s">
        <v>200</v>
      </c>
      <c r="F65" s="48" t="s">
        <v>206</v>
      </c>
      <c r="G65" s="48"/>
      <c r="H65" s="46">
        <f>H66</f>
        <v>0</v>
      </c>
      <c r="I65" s="45">
        <f>I66</f>
        <v>186.28</v>
      </c>
      <c r="J65" s="45">
        <f>J66</f>
        <v>92.47</v>
      </c>
      <c r="K65" s="45">
        <f t="shared" si="0"/>
        <v>38.359999999999985</v>
      </c>
      <c r="L65" s="41">
        <v>224.64</v>
      </c>
      <c r="N65" s="41">
        <v>224.64</v>
      </c>
      <c r="O65" s="204">
        <f t="shared" si="1"/>
        <v>100</v>
      </c>
    </row>
    <row r="66" spans="1:15" ht="41.25" customHeight="1">
      <c r="A66" s="39"/>
      <c r="B66" s="54" t="s">
        <v>207</v>
      </c>
      <c r="C66" s="40" t="s">
        <v>9</v>
      </c>
      <c r="D66" s="48" t="s">
        <v>200</v>
      </c>
      <c r="E66" s="48" t="s">
        <v>200</v>
      </c>
      <c r="F66" s="48" t="s">
        <v>205</v>
      </c>
      <c r="G66" s="48"/>
      <c r="H66" s="46">
        <f>H67+H68</f>
        <v>0</v>
      </c>
      <c r="I66" s="45">
        <f>I67+I68</f>
        <v>186.28</v>
      </c>
      <c r="J66" s="45">
        <v>92.47</v>
      </c>
      <c r="K66" s="45">
        <f t="shared" si="0"/>
        <v>38.359999999999985</v>
      </c>
      <c r="L66" s="41">
        <f>L67+L68</f>
        <v>224.64</v>
      </c>
      <c r="N66" s="41">
        <v>224.64</v>
      </c>
      <c r="O66" s="204">
        <f t="shared" si="1"/>
        <v>100</v>
      </c>
    </row>
    <row r="67" spans="1:15" ht="30" customHeight="1">
      <c r="A67" s="39"/>
      <c r="B67" s="54" t="s">
        <v>142</v>
      </c>
      <c r="C67" s="40" t="s">
        <v>9</v>
      </c>
      <c r="D67" s="48" t="s">
        <v>200</v>
      </c>
      <c r="E67" s="48" t="s">
        <v>200</v>
      </c>
      <c r="F67" s="48" t="s">
        <v>205</v>
      </c>
      <c r="G67" s="48" t="s">
        <v>236</v>
      </c>
      <c r="H67" s="46">
        <v>0</v>
      </c>
      <c r="I67" s="45">
        <v>105.1</v>
      </c>
      <c r="J67" s="45">
        <v>92.47</v>
      </c>
      <c r="K67" s="45">
        <f t="shared" si="0"/>
        <v>-14.5</v>
      </c>
      <c r="L67" s="208">
        <v>90.6</v>
      </c>
      <c r="N67" s="208">
        <v>90.6</v>
      </c>
      <c r="O67" s="204">
        <f t="shared" si="1"/>
        <v>100</v>
      </c>
    </row>
    <row r="68" spans="1:15" ht="31.5" customHeight="1">
      <c r="A68" s="39"/>
      <c r="B68" s="51" t="s">
        <v>157</v>
      </c>
      <c r="C68" s="40" t="s">
        <v>9</v>
      </c>
      <c r="D68" s="48" t="s">
        <v>200</v>
      </c>
      <c r="E68" s="48" t="s">
        <v>200</v>
      </c>
      <c r="F68" s="48" t="s">
        <v>205</v>
      </c>
      <c r="G68" s="48" t="s">
        <v>158</v>
      </c>
      <c r="H68" s="46"/>
      <c r="I68" s="45">
        <v>81.18</v>
      </c>
      <c r="J68" s="45"/>
      <c r="K68" s="45">
        <f t="shared" si="0"/>
        <v>52.859999999999985</v>
      </c>
      <c r="L68" s="41">
        <v>134.04</v>
      </c>
      <c r="N68" s="41">
        <v>134.04</v>
      </c>
      <c r="O68" s="204">
        <f t="shared" si="1"/>
        <v>100</v>
      </c>
    </row>
    <row r="69" spans="1:15" ht="21.75" customHeight="1">
      <c r="A69" s="42" t="s">
        <v>311</v>
      </c>
      <c r="B69" s="43" t="s">
        <v>208</v>
      </c>
      <c r="C69" s="44" t="s">
        <v>9</v>
      </c>
      <c r="D69" s="44" t="s">
        <v>209</v>
      </c>
      <c r="E69" s="44" t="s">
        <v>193</v>
      </c>
      <c r="F69" s="44" t="s">
        <v>201</v>
      </c>
      <c r="G69" s="44" t="s">
        <v>4</v>
      </c>
      <c r="H69" s="46" t="e">
        <f>#REF!</f>
        <v>#REF!</v>
      </c>
      <c r="I69" s="46">
        <f>I70</f>
        <v>389.7</v>
      </c>
      <c r="J69" s="46" t="e">
        <f>#REF!</f>
        <v>#REF!</v>
      </c>
      <c r="K69" s="46">
        <f t="shared" si="0"/>
        <v>132.50000000000006</v>
      </c>
      <c r="L69" s="209">
        <v>522.2</v>
      </c>
      <c r="N69" s="209">
        <v>522.2</v>
      </c>
      <c r="O69" s="206">
        <f t="shared" si="1"/>
        <v>100</v>
      </c>
    </row>
    <row r="70" spans="1:15" ht="18.75" customHeight="1">
      <c r="A70" s="42" t="s">
        <v>313</v>
      </c>
      <c r="B70" s="43" t="s">
        <v>210</v>
      </c>
      <c r="C70" s="44" t="s">
        <v>9</v>
      </c>
      <c r="D70" s="44" t="s">
        <v>209</v>
      </c>
      <c r="E70" s="44" t="s">
        <v>138</v>
      </c>
      <c r="F70" s="44"/>
      <c r="G70" s="44"/>
      <c r="H70" s="46">
        <f>H72</f>
        <v>0</v>
      </c>
      <c r="I70" s="46">
        <f>I72</f>
        <v>389.7</v>
      </c>
      <c r="J70" s="46" t="e">
        <f>J74+J75</f>
        <v>#REF!</v>
      </c>
      <c r="K70" s="46">
        <f t="shared" si="0"/>
        <v>132.50000000000006</v>
      </c>
      <c r="L70" s="209">
        <v>522.2</v>
      </c>
      <c r="M70" s="8"/>
      <c r="N70" s="209">
        <v>522.2</v>
      </c>
      <c r="O70" s="206">
        <f t="shared" si="1"/>
        <v>100</v>
      </c>
    </row>
    <row r="71" spans="1:15" ht="12.75" customHeight="1" hidden="1">
      <c r="A71" s="39"/>
      <c r="B71" s="50" t="s">
        <v>211</v>
      </c>
      <c r="C71" s="40" t="s">
        <v>9</v>
      </c>
      <c r="D71" s="40" t="s">
        <v>209</v>
      </c>
      <c r="E71" s="40" t="s">
        <v>138</v>
      </c>
      <c r="F71" s="40" t="s">
        <v>152</v>
      </c>
      <c r="G71" s="40"/>
      <c r="H71" s="46"/>
      <c r="I71" s="46"/>
      <c r="J71" s="45"/>
      <c r="K71" s="45">
        <f t="shared" si="0"/>
        <v>0</v>
      </c>
      <c r="L71" s="41"/>
      <c r="N71" s="41"/>
      <c r="O71" s="204" t="e">
        <f t="shared" si="1"/>
        <v>#DIV/0!</v>
      </c>
    </row>
    <row r="72" spans="1:15" ht="42" customHeight="1">
      <c r="A72" s="39"/>
      <c r="B72" s="54" t="s">
        <v>214</v>
      </c>
      <c r="C72" s="40" t="s">
        <v>9</v>
      </c>
      <c r="D72" s="40" t="s">
        <v>209</v>
      </c>
      <c r="E72" s="40" t="s">
        <v>138</v>
      </c>
      <c r="F72" s="74" t="s">
        <v>215</v>
      </c>
      <c r="G72" s="40"/>
      <c r="H72" s="46">
        <v>0</v>
      </c>
      <c r="I72" s="45">
        <f>I73+I74</f>
        <v>389.7</v>
      </c>
      <c r="J72" s="45" t="e">
        <f>J74+J75</f>
        <v>#REF!</v>
      </c>
      <c r="K72" s="45">
        <f t="shared" si="0"/>
        <v>132.50000000000006</v>
      </c>
      <c r="L72" s="208">
        <v>522.2</v>
      </c>
      <c r="N72" s="208">
        <v>522.2</v>
      </c>
      <c r="O72" s="204">
        <f t="shared" si="1"/>
        <v>100</v>
      </c>
    </row>
    <row r="73" spans="1:15" ht="30" customHeight="1">
      <c r="A73" s="39"/>
      <c r="B73" s="51" t="s">
        <v>157</v>
      </c>
      <c r="C73" s="40" t="s">
        <v>9</v>
      </c>
      <c r="D73" s="40" t="s">
        <v>209</v>
      </c>
      <c r="E73" s="40" t="s">
        <v>138</v>
      </c>
      <c r="F73" s="74" t="s">
        <v>215</v>
      </c>
      <c r="G73" s="40" t="s">
        <v>158</v>
      </c>
      <c r="H73" s="46">
        <v>0</v>
      </c>
      <c r="I73" s="45">
        <v>379.7</v>
      </c>
      <c r="J73" s="45">
        <v>597.53</v>
      </c>
      <c r="K73" s="45">
        <f t="shared" si="0"/>
        <v>132.50000000000006</v>
      </c>
      <c r="L73" s="208">
        <v>512.2</v>
      </c>
      <c r="N73" s="208">
        <v>512.2</v>
      </c>
      <c r="O73" s="204">
        <f t="shared" si="1"/>
        <v>100</v>
      </c>
    </row>
    <row r="74" spans="1:15" ht="18.75" customHeight="1">
      <c r="A74" s="39"/>
      <c r="B74" s="59" t="s">
        <v>212</v>
      </c>
      <c r="C74" s="40" t="s">
        <v>9</v>
      </c>
      <c r="D74" s="40" t="s">
        <v>209</v>
      </c>
      <c r="E74" s="40" t="s">
        <v>138</v>
      </c>
      <c r="F74" s="74" t="s">
        <v>215</v>
      </c>
      <c r="G74" s="40" t="s">
        <v>213</v>
      </c>
      <c r="H74" s="45">
        <v>0</v>
      </c>
      <c r="I74" s="45">
        <v>10</v>
      </c>
      <c r="J74" s="45">
        <v>10</v>
      </c>
      <c r="K74" s="46">
        <f t="shared" si="0"/>
        <v>0</v>
      </c>
      <c r="L74" s="208">
        <v>10</v>
      </c>
      <c r="N74" s="208">
        <v>10</v>
      </c>
      <c r="O74" s="204">
        <f aca="true" t="shared" si="2" ref="O74:O92">N74/L74*100</f>
        <v>100</v>
      </c>
    </row>
    <row r="75" spans="1:15" ht="12.75">
      <c r="A75" s="42" t="s">
        <v>312</v>
      </c>
      <c r="B75" s="43" t="s">
        <v>216</v>
      </c>
      <c r="C75" s="44" t="s">
        <v>9</v>
      </c>
      <c r="D75" s="57" t="s">
        <v>171</v>
      </c>
      <c r="E75" s="57" t="s">
        <v>193</v>
      </c>
      <c r="F75" s="58" t="s">
        <v>201</v>
      </c>
      <c r="G75" s="57" t="s">
        <v>4</v>
      </c>
      <c r="H75" s="46" t="e">
        <f>#REF!+#REF!</f>
        <v>#REF!</v>
      </c>
      <c r="I75" s="46">
        <f>I79+I88</f>
        <v>1196.5</v>
      </c>
      <c r="J75" s="46" t="e">
        <f>J79+J88</f>
        <v>#REF!</v>
      </c>
      <c r="K75" s="46">
        <f t="shared" si="0"/>
        <v>285.1099999999999</v>
      </c>
      <c r="L75" s="46">
        <f>L79+L88</f>
        <v>1481.61</v>
      </c>
      <c r="N75" s="209">
        <f>N79+N88</f>
        <v>1311.9</v>
      </c>
      <c r="O75" s="206">
        <f t="shared" si="2"/>
        <v>88.54556867191772</v>
      </c>
    </row>
    <row r="76" spans="1:15" ht="12.75" hidden="1">
      <c r="A76" s="39"/>
      <c r="B76" s="43"/>
      <c r="C76" s="44"/>
      <c r="D76" s="57"/>
      <c r="E76" s="57"/>
      <c r="F76" s="49"/>
      <c r="G76" s="57"/>
      <c r="H76" s="46"/>
      <c r="I76" s="46"/>
      <c r="J76" s="46"/>
      <c r="K76" s="46">
        <f t="shared" si="0"/>
        <v>0</v>
      </c>
      <c r="L76" s="41"/>
      <c r="N76" s="41"/>
      <c r="O76" s="204" t="e">
        <f t="shared" si="2"/>
        <v>#DIV/0!</v>
      </c>
    </row>
    <row r="77" spans="1:15" ht="12.75" hidden="1">
      <c r="A77" s="75"/>
      <c r="B77" s="43"/>
      <c r="C77" s="44"/>
      <c r="D77" s="57"/>
      <c r="E77" s="57"/>
      <c r="F77" s="49"/>
      <c r="G77" s="48"/>
      <c r="H77" s="45"/>
      <c r="I77" s="45"/>
      <c r="J77" s="45"/>
      <c r="K77" s="46">
        <f t="shared" si="0"/>
        <v>0</v>
      </c>
      <c r="L77" s="41"/>
      <c r="N77" s="41"/>
      <c r="O77" s="204" t="e">
        <f t="shared" si="2"/>
        <v>#DIV/0!</v>
      </c>
    </row>
    <row r="78" spans="1:15" ht="12.75" customHeight="1" hidden="1">
      <c r="A78" s="75"/>
      <c r="B78" s="50" t="s">
        <v>211</v>
      </c>
      <c r="C78" s="40" t="s">
        <v>9</v>
      </c>
      <c r="D78" s="48" t="s">
        <v>171</v>
      </c>
      <c r="E78" s="48" t="s">
        <v>192</v>
      </c>
      <c r="F78" s="49" t="s">
        <v>152</v>
      </c>
      <c r="G78" s="48"/>
      <c r="H78" s="45"/>
      <c r="I78" s="45"/>
      <c r="J78" s="45" t="e">
        <f>#REF!</f>
        <v>#REF!</v>
      </c>
      <c r="K78" s="46">
        <f t="shared" si="0"/>
        <v>0</v>
      </c>
      <c r="L78" s="41"/>
      <c r="N78" s="41"/>
      <c r="O78" s="204" t="e">
        <f t="shared" si="2"/>
        <v>#DIV/0!</v>
      </c>
    </row>
    <row r="79" spans="1:15" ht="38.25">
      <c r="A79" s="212" t="s">
        <v>314</v>
      </c>
      <c r="B79" s="55" t="s">
        <v>204</v>
      </c>
      <c r="C79" s="44" t="s">
        <v>9</v>
      </c>
      <c r="D79" s="57" t="s">
        <v>171</v>
      </c>
      <c r="E79" s="57" t="s">
        <v>138</v>
      </c>
      <c r="F79" s="58" t="s">
        <v>215</v>
      </c>
      <c r="G79" s="57"/>
      <c r="H79" s="46">
        <f>H80+H82</f>
        <v>0</v>
      </c>
      <c r="I79" s="46">
        <f>I80</f>
        <v>713.1</v>
      </c>
      <c r="J79" s="46">
        <f>J80</f>
        <v>1255.74</v>
      </c>
      <c r="K79" s="46">
        <f aca="true" t="shared" si="3" ref="K79:K92">L79-I79</f>
        <v>312.80999999999983</v>
      </c>
      <c r="L79" s="210">
        <f>L80</f>
        <v>1025.9099999999999</v>
      </c>
      <c r="M79" s="8"/>
      <c r="N79" s="209">
        <v>856.2</v>
      </c>
      <c r="O79" s="206">
        <f t="shared" si="2"/>
        <v>83.45761324092759</v>
      </c>
    </row>
    <row r="80" spans="1:15" ht="42.75" customHeight="1">
      <c r="A80" s="75"/>
      <c r="B80" s="72" t="s">
        <v>217</v>
      </c>
      <c r="C80" s="44" t="s">
        <v>9</v>
      </c>
      <c r="D80" s="57" t="s">
        <v>171</v>
      </c>
      <c r="E80" s="57" t="s">
        <v>138</v>
      </c>
      <c r="F80" s="49" t="s">
        <v>215</v>
      </c>
      <c r="G80" s="48" t="s">
        <v>4</v>
      </c>
      <c r="H80" s="45">
        <f>H81</f>
        <v>0</v>
      </c>
      <c r="I80" s="45">
        <f>I81+I82</f>
        <v>713.1</v>
      </c>
      <c r="J80" s="45">
        <f>J81+J82</f>
        <v>1255.74</v>
      </c>
      <c r="K80" s="46">
        <f t="shared" si="3"/>
        <v>312.80999999999983</v>
      </c>
      <c r="L80" s="45">
        <f>L81+L82</f>
        <v>1025.9099999999999</v>
      </c>
      <c r="N80" s="208">
        <f>N79</f>
        <v>856.2</v>
      </c>
      <c r="O80" s="204">
        <f t="shared" si="2"/>
        <v>83.45761324092759</v>
      </c>
    </row>
    <row r="81" spans="1:15" ht="24.75" customHeight="1">
      <c r="A81" s="75"/>
      <c r="B81" s="54" t="s">
        <v>142</v>
      </c>
      <c r="C81" s="40" t="s">
        <v>9</v>
      </c>
      <c r="D81" s="48" t="s">
        <v>171</v>
      </c>
      <c r="E81" s="48" t="s">
        <v>138</v>
      </c>
      <c r="F81" s="49" t="s">
        <v>215</v>
      </c>
      <c r="G81" s="48" t="s">
        <v>236</v>
      </c>
      <c r="H81" s="45">
        <v>0</v>
      </c>
      <c r="I81" s="45">
        <v>427.3</v>
      </c>
      <c r="J81" s="45">
        <v>658.21</v>
      </c>
      <c r="K81" s="46">
        <f t="shared" si="3"/>
        <v>-60.69999999999999</v>
      </c>
      <c r="L81" s="208">
        <v>366.6</v>
      </c>
      <c r="N81" s="208">
        <v>369.6</v>
      </c>
      <c r="O81" s="204">
        <f t="shared" si="2"/>
        <v>100.81833060556464</v>
      </c>
    </row>
    <row r="82" spans="1:15" ht="30" customHeight="1">
      <c r="A82" s="42"/>
      <c r="B82" s="51" t="s">
        <v>157</v>
      </c>
      <c r="C82" s="40" t="s">
        <v>9</v>
      </c>
      <c r="D82" s="48" t="s">
        <v>171</v>
      </c>
      <c r="E82" s="48" t="s">
        <v>138</v>
      </c>
      <c r="F82" s="49" t="s">
        <v>215</v>
      </c>
      <c r="G82" s="40" t="s">
        <v>158</v>
      </c>
      <c r="H82" s="46">
        <v>0</v>
      </c>
      <c r="I82" s="45">
        <v>285.8</v>
      </c>
      <c r="J82" s="45">
        <v>597.53</v>
      </c>
      <c r="K82" s="46">
        <f t="shared" si="3"/>
        <v>373.50999999999993</v>
      </c>
      <c r="L82" s="41">
        <v>659.31</v>
      </c>
      <c r="N82" s="208">
        <v>486.5</v>
      </c>
      <c r="O82" s="204">
        <f t="shared" si="2"/>
        <v>73.78926453413418</v>
      </c>
    </row>
    <row r="83" spans="1:15" ht="12.75" hidden="1">
      <c r="A83" s="39"/>
      <c r="B83" s="51"/>
      <c r="C83" s="40"/>
      <c r="D83" s="48"/>
      <c r="E83" s="48"/>
      <c r="F83" s="49"/>
      <c r="G83" s="48"/>
      <c r="H83" s="45"/>
      <c r="I83" s="45"/>
      <c r="J83" s="45"/>
      <c r="K83" s="46">
        <f t="shared" si="3"/>
        <v>0</v>
      </c>
      <c r="L83" s="41"/>
      <c r="N83" s="41"/>
      <c r="O83" s="204" t="e">
        <f t="shared" si="2"/>
        <v>#DIV/0!</v>
      </c>
    </row>
    <row r="84" spans="1:15" ht="12.75" customHeight="1" hidden="1">
      <c r="A84" s="39"/>
      <c r="B84" s="43"/>
      <c r="C84" s="44"/>
      <c r="D84" s="57"/>
      <c r="E84" s="57"/>
      <c r="F84" s="58"/>
      <c r="G84" s="57"/>
      <c r="H84" s="46"/>
      <c r="I84" s="46"/>
      <c r="J84" s="46"/>
      <c r="K84" s="46">
        <f t="shared" si="3"/>
        <v>0</v>
      </c>
      <c r="L84" s="41"/>
      <c r="N84" s="41"/>
      <c r="O84" s="204" t="e">
        <f t="shared" si="2"/>
        <v>#DIV/0!</v>
      </c>
    </row>
    <row r="85" spans="1:15" ht="12.75" customHeight="1" hidden="1">
      <c r="A85" s="39"/>
      <c r="B85" s="43"/>
      <c r="C85" s="44"/>
      <c r="D85" s="57"/>
      <c r="E85" s="57"/>
      <c r="F85" s="58"/>
      <c r="G85" s="57"/>
      <c r="H85" s="46"/>
      <c r="I85" s="46"/>
      <c r="J85" s="46"/>
      <c r="K85" s="46">
        <f t="shared" si="3"/>
        <v>0</v>
      </c>
      <c r="L85" s="41"/>
      <c r="N85" s="41"/>
      <c r="O85" s="204" t="e">
        <f t="shared" si="2"/>
        <v>#DIV/0!</v>
      </c>
    </row>
    <row r="86" spans="1:15" ht="12.75" customHeight="1" hidden="1">
      <c r="A86" s="39"/>
      <c r="B86" s="43"/>
      <c r="C86" s="44"/>
      <c r="D86" s="57"/>
      <c r="E86" s="57"/>
      <c r="F86" s="58"/>
      <c r="G86" s="57"/>
      <c r="H86" s="46"/>
      <c r="I86" s="46"/>
      <c r="J86" s="46"/>
      <c r="K86" s="46">
        <f t="shared" si="3"/>
        <v>0</v>
      </c>
      <c r="L86" s="41"/>
      <c r="N86" s="41"/>
      <c r="O86" s="204" t="e">
        <f t="shared" si="2"/>
        <v>#DIV/0!</v>
      </c>
    </row>
    <row r="87" spans="1:15" ht="12.75" customHeight="1" hidden="1">
      <c r="A87" s="39"/>
      <c r="B87" s="43"/>
      <c r="C87" s="44"/>
      <c r="D87" s="57"/>
      <c r="E87" s="57"/>
      <c r="F87" s="58"/>
      <c r="G87" s="57"/>
      <c r="H87" s="46"/>
      <c r="I87" s="46"/>
      <c r="J87" s="46"/>
      <c r="K87" s="46">
        <f t="shared" si="3"/>
        <v>0</v>
      </c>
      <c r="L87" s="41"/>
      <c r="N87" s="41"/>
      <c r="O87" s="204" t="e">
        <f t="shared" si="2"/>
        <v>#DIV/0!</v>
      </c>
    </row>
    <row r="88" spans="1:15" ht="38.25">
      <c r="A88" s="212" t="s">
        <v>315</v>
      </c>
      <c r="B88" s="55" t="s">
        <v>204</v>
      </c>
      <c r="C88" s="44" t="s">
        <v>9</v>
      </c>
      <c r="D88" s="57" t="s">
        <v>171</v>
      </c>
      <c r="E88" s="57" t="s">
        <v>192</v>
      </c>
      <c r="F88" s="58" t="s">
        <v>218</v>
      </c>
      <c r="G88" s="57"/>
      <c r="H88" s="46">
        <f>H89</f>
        <v>0</v>
      </c>
      <c r="I88" s="46">
        <f>I89</f>
        <v>483.4</v>
      </c>
      <c r="J88" s="46" t="e">
        <f>J89</f>
        <v>#REF!</v>
      </c>
      <c r="K88" s="46">
        <f t="shared" si="3"/>
        <v>-27.69999999999999</v>
      </c>
      <c r="L88" s="209">
        <v>455.7</v>
      </c>
      <c r="M88" s="8"/>
      <c r="N88" s="209">
        <v>455.7</v>
      </c>
      <c r="O88" s="206">
        <f t="shared" si="2"/>
        <v>100</v>
      </c>
    </row>
    <row r="89" spans="1:15" ht="39.75" customHeight="1">
      <c r="A89" s="75"/>
      <c r="B89" s="72" t="s">
        <v>217</v>
      </c>
      <c r="C89" s="44" t="s">
        <v>9</v>
      </c>
      <c r="D89" s="57" t="s">
        <v>171</v>
      </c>
      <c r="E89" s="57" t="s">
        <v>192</v>
      </c>
      <c r="F89" s="49" t="s">
        <v>218</v>
      </c>
      <c r="G89" s="48" t="s">
        <v>4</v>
      </c>
      <c r="H89" s="45">
        <f>H90</f>
        <v>0</v>
      </c>
      <c r="I89" s="45">
        <v>483.4</v>
      </c>
      <c r="J89" s="45" t="e">
        <f>J90+#REF!</f>
        <v>#REF!</v>
      </c>
      <c r="K89" s="46">
        <f t="shared" si="3"/>
        <v>-27.69999999999999</v>
      </c>
      <c r="L89" s="208">
        <v>455.7</v>
      </c>
      <c r="N89" s="208">
        <v>455.7</v>
      </c>
      <c r="O89" s="204">
        <f t="shared" si="2"/>
        <v>100</v>
      </c>
    </row>
    <row r="90" spans="1:15" ht="27.75" customHeight="1">
      <c r="A90" s="75"/>
      <c r="B90" s="54" t="s">
        <v>142</v>
      </c>
      <c r="C90" s="40" t="s">
        <v>9</v>
      </c>
      <c r="D90" s="48" t="s">
        <v>171</v>
      </c>
      <c r="E90" s="48" t="s">
        <v>192</v>
      </c>
      <c r="F90" s="49" t="s">
        <v>218</v>
      </c>
      <c r="G90" s="48" t="s">
        <v>236</v>
      </c>
      <c r="H90" s="45">
        <v>0</v>
      </c>
      <c r="I90" s="45">
        <v>483.4</v>
      </c>
      <c r="J90" s="45">
        <v>658.21</v>
      </c>
      <c r="K90" s="46">
        <f t="shared" si="3"/>
        <v>-27.69999999999999</v>
      </c>
      <c r="L90" s="208">
        <v>455.7</v>
      </c>
      <c r="N90" s="208">
        <v>455.7</v>
      </c>
      <c r="O90" s="204">
        <f t="shared" si="2"/>
        <v>100</v>
      </c>
    </row>
    <row r="91" spans="1:15" ht="18" customHeight="1">
      <c r="A91" s="39"/>
      <c r="B91" s="56" t="s">
        <v>219</v>
      </c>
      <c r="C91" s="44"/>
      <c r="D91" s="57"/>
      <c r="E91" s="57"/>
      <c r="F91" s="58"/>
      <c r="G91" s="57"/>
      <c r="H91" s="46">
        <v>83.71</v>
      </c>
      <c r="I91" s="46"/>
      <c r="J91" s="46"/>
      <c r="K91" s="46">
        <f t="shared" si="3"/>
        <v>0</v>
      </c>
      <c r="L91" s="41"/>
      <c r="N91" s="41"/>
      <c r="O91" s="204"/>
    </row>
    <row r="92" spans="1:15" ht="15.75" customHeight="1">
      <c r="A92" s="39"/>
      <c r="B92" s="220" t="s">
        <v>220</v>
      </c>
      <c r="C92" s="220"/>
      <c r="D92" s="220"/>
      <c r="E92" s="220"/>
      <c r="F92" s="220"/>
      <c r="G92" s="220"/>
      <c r="H92" s="45" t="e">
        <f>H9+#REF!+H56+#REF!+H69+H75+H91</f>
        <v>#REF!</v>
      </c>
      <c r="I92" s="46">
        <f>I75+I69+I64+I56+I47+I40+I32+I9</f>
        <v>3874.0299999999997</v>
      </c>
      <c r="J92" s="46" t="e">
        <f>J75+J69+J64+J56+J47+J40+J32+J9</f>
        <v>#REF!</v>
      </c>
      <c r="K92" s="46">
        <f t="shared" si="3"/>
        <v>473.6900000000005</v>
      </c>
      <c r="L92" s="46">
        <f>L75+L69+L64+L56+L47+L46+L40+L32+L9</f>
        <v>4347.72</v>
      </c>
      <c r="N92" s="61">
        <v>4090.17</v>
      </c>
      <c r="O92" s="206">
        <f t="shared" si="2"/>
        <v>94.0762054594132</v>
      </c>
    </row>
    <row r="93" spans="15:16" ht="12.75">
      <c r="O93" s="76"/>
      <c r="P93" s="76"/>
    </row>
  </sheetData>
  <sheetProtection/>
  <mergeCells count="6">
    <mergeCell ref="B92:G92"/>
    <mergeCell ref="G1:J1"/>
    <mergeCell ref="G4:I4"/>
    <mergeCell ref="N1:O1"/>
    <mergeCell ref="A2:O2"/>
    <mergeCell ref="L5:N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Пользователь</cp:lastModifiedBy>
  <cp:lastPrinted>2017-05-17T03:59:31Z</cp:lastPrinted>
  <dcterms:created xsi:type="dcterms:W3CDTF">2005-10-31T07:03:47Z</dcterms:created>
  <dcterms:modified xsi:type="dcterms:W3CDTF">2017-05-17T04:04:45Z</dcterms:modified>
  <cp:category/>
  <cp:version/>
  <cp:contentType/>
  <cp:contentStatus/>
</cp:coreProperties>
</file>