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46" activeTab="0"/>
  </bookViews>
  <sheets>
    <sheet name="Прил 8 (2013)" sheetId="1" r:id="rId1"/>
    <sheet name="Прил 9 (2014-2015)" sheetId="2" r:id="rId2"/>
    <sheet name="прил 10 2013г" sheetId="3" r:id="rId3"/>
    <sheet name="прил 10 2014-2015г" sheetId="4" r:id="rId4"/>
    <sheet name="Лист3" sheetId="5" r:id="rId5"/>
  </sheets>
  <externalReferences>
    <externalReference r:id="rId8"/>
  </externalReferences>
  <definedNames>
    <definedName name="_xlnm.Print_Titles" localSheetId="2">'прил 10 2013г'!$9:$9</definedName>
    <definedName name="_xlnm.Print_Titles" localSheetId="3">'прил 10 2014-2015г'!$9:$9</definedName>
    <definedName name="_xlnm.Print_Titles" localSheetId="0">'Прил 8 (2013)'!$8:$8</definedName>
    <definedName name="_xlnm.Print_Titles" localSheetId="1">'Прил 9 (2014-2015)'!$8:$8</definedName>
    <definedName name="_xlnm.Print_Area" localSheetId="2">'прил 10 2013г'!$A$2:$J$575</definedName>
    <definedName name="_xlnm.Print_Area" localSheetId="3">'прил 10 2014-2015г'!$A$2:$K$575</definedName>
    <definedName name="_xlnm.Print_Area" localSheetId="0">'Прил 8 (2013)'!$A$2:$F$63</definedName>
    <definedName name="_xlnm.Print_Area" localSheetId="1">'Прил 9 (2014-2015)'!$A$2:$G$63</definedName>
  </definedNames>
  <calcPr fullCalcOnLoad="1"/>
</workbook>
</file>

<file path=xl/sharedStrings.xml><?xml version="1.0" encoding="utf-8"?>
<sst xmlns="http://schemas.openxmlformats.org/spreadsheetml/2006/main" count="6414" uniqueCount="557">
  <si>
    <t>092</t>
  </si>
  <si>
    <t>тыс.руб</t>
  </si>
  <si>
    <t>РАСПРЕДЕЛЕНИЕ</t>
  </si>
  <si>
    <t>Наименование разделов и подразделов</t>
  </si>
  <si>
    <t>Общегосударственные вопросы</t>
  </si>
  <si>
    <t>0100</t>
  </si>
  <si>
    <t>01</t>
  </si>
  <si>
    <t>02</t>
  </si>
  <si>
    <t>03</t>
  </si>
  <si>
    <t>04</t>
  </si>
  <si>
    <t>Судебная система</t>
  </si>
  <si>
    <t>05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</si>
  <si>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</si>
  <si>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</si>
  <si>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</si>
  <si>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</si>
  <si>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</si>
  <si>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</si>
  <si>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13</t>
  </si>
  <si>
    <t>Другие общегосударственные вопросы</t>
  </si>
  <si>
    <t>14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</si>
  <si>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</si>
  <si>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</si>
  <si>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</si>
  <si>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</si>
  <si>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</si>
  <si>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</si>
  <si>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</si>
  <si>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</si>
  <si>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</si>
  <si>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</si>
  <si>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</si>
  <si>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Общеэкономические вопросы</t>
  </si>
  <si>
    <t>Сельское хозяйство и рыболовство</t>
  </si>
  <si>
    <t>08</t>
  </si>
  <si>
    <t>Другие вопросы в области национальной экономики</t>
  </si>
  <si>
    <t>Жилищно- 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</si>
  <si>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</si>
  <si>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</si>
  <si>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</si>
  <si>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</si>
  <si>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</si>
  <si>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</si>
  <si>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</si>
  <si>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</si>
  <si>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</si>
  <si>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</si>
  <si>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</si>
  <si>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 xml:space="preserve">Культура и кинематография </t>
  </si>
  <si>
    <t>0800</t>
  </si>
  <si>
    <t>Культура</t>
  </si>
  <si>
    <t>Периодическая печать и издательства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</si>
  <si>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</si>
  <si>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</si>
  <si>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</si>
  <si>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</si>
  <si>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</si>
  <si>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</si>
  <si>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</si>
  <si>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</si>
  <si>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</si>
  <si>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10</t>
  </si>
  <si>
    <t>Социальная политика</t>
  </si>
  <si>
    <t>1000</t>
  </si>
  <si>
    <t>Пенсионное обеспечение</t>
  </si>
  <si>
    <t>Социальное обслуживание населения</t>
  </si>
  <si>
    <t>Социальное обеспечение население</t>
  </si>
  <si>
    <t>Охрана семьи  и детства</t>
  </si>
  <si>
    <t>Другие вопросы в области социальной политики</t>
  </si>
  <si>
    <t>1100</t>
  </si>
  <si>
    <t>Физическая культура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</si>
  <si>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</si>
  <si>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</si>
  <si>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</si>
  <si>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</si>
  <si>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</si>
  <si>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</si>
  <si>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</si>
  <si>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</si>
  <si>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</si>
  <si>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ВСЕГО РАСХОДОВ</t>
  </si>
  <si>
    <t xml:space="preserve">Наименование </t>
  </si>
  <si>
    <t>КОДЫ</t>
  </si>
  <si>
    <t>Изменения и дополнения   (тыс.руб)</t>
  </si>
  <si>
    <t>Раздел</t>
  </si>
  <si>
    <t>Подраздел</t>
  </si>
  <si>
    <t>055</t>
  </si>
  <si>
    <t xml:space="preserve">Образование </t>
  </si>
  <si>
    <t>Учебные заведения и курсы по переподготовке кадров</t>
  </si>
  <si>
    <t>4290000</t>
  </si>
  <si>
    <t>Переподготовка и повышение квалификации кадров</t>
  </si>
  <si>
    <t>4297800</t>
  </si>
  <si>
    <t>Выполнение функций государственными органами</t>
  </si>
  <si>
    <t>500</t>
  </si>
  <si>
    <t>Выполнение функций органами местного самоуправления</t>
  </si>
  <si>
    <t>Здравоохранение</t>
  </si>
  <si>
    <t>Выполнение функций  бюджетными учреждениями</t>
  </si>
  <si>
    <t>001</t>
  </si>
  <si>
    <t>Обеспечение деятельности подведомственных учреждений</t>
  </si>
  <si>
    <t>Выполнение функций бюджетными учреждениями, за счет средств от предпринимательской и иной приносящей доход деятельности</t>
  </si>
  <si>
    <t>Выполнение функций бюджетными учреждениями</t>
  </si>
  <si>
    <t>Иные безвозмездные и безвозвратные перечисления</t>
  </si>
  <si>
    <t>5200000</t>
  </si>
  <si>
    <t>Учебно- методические кабинеты, централизованные бухгалтерии, группы хозяйственного обслуживания</t>
  </si>
  <si>
    <t>4520000</t>
  </si>
  <si>
    <t>4529900</t>
  </si>
  <si>
    <t>МЦП "Вакцинопрофилактика заболеваний, управляемых иммунизацией в МО "Онгудайский район" на 2008-2010г"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</si>
  <si>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</si>
  <si>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</si>
  <si>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</si>
  <si>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</si>
  <si>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</si>
  <si>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</si>
  <si>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</si>
  <si>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0016200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</si>
  <si>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</si>
  <si>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</si>
  <si>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</si>
  <si>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</si>
  <si>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Детские дошкольные учреждения</t>
  </si>
  <si>
    <t>4200000</t>
  </si>
  <si>
    <t>4209900</t>
  </si>
  <si>
    <t>Выпонение функций бюджетными учреждениями</t>
  </si>
  <si>
    <t>Школы- детские сады, школы начальные, неполные средние и средние</t>
  </si>
  <si>
    <t>4210000</t>
  </si>
  <si>
    <t>4219900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</si>
  <si>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</si>
  <si>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</si>
  <si>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4219901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</si>
  <si>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</t>
  </si>
  <si>
    <t>4219904</t>
  </si>
  <si>
    <t>4210001</t>
  </si>
  <si>
    <t>Субсидии на предоставление ежемесячной надбавки к зарплате молодым специалистам в муниципальных образовательных учреждениях</t>
  </si>
  <si>
    <t>4219905</t>
  </si>
  <si>
    <t>4219902</t>
  </si>
  <si>
    <t>612</t>
  </si>
  <si>
    <t>4219903</t>
  </si>
  <si>
    <t>Обеспечение питанием учащихся из малообеспеченных семей в муниципальных образовательных учреждениях</t>
  </si>
  <si>
    <t>4219906</t>
  </si>
  <si>
    <t>Учреждения по внешкольной работе с детьми</t>
  </si>
  <si>
    <t>4230000</t>
  </si>
  <si>
    <t>4239900</t>
  </si>
  <si>
    <t>Реализация РЦП "Развитие образования в Республике Алтай на 2010-2012годы"</t>
  </si>
  <si>
    <t>5221600</t>
  </si>
  <si>
    <t xml:space="preserve">Переподготовка и повышение квалификации </t>
  </si>
  <si>
    <t>Мероприятия по организации оздоровительной кампании детей и подростков</t>
  </si>
  <si>
    <t>4320000</t>
  </si>
  <si>
    <t>4320200</t>
  </si>
  <si>
    <t xml:space="preserve">Прочая закупка товаров, работ и услуг для государственных нужд
</t>
  </si>
  <si>
    <t>4320202</t>
  </si>
  <si>
    <t>244</t>
  </si>
  <si>
    <t>4320201</t>
  </si>
  <si>
    <t>4320203</t>
  </si>
  <si>
    <t>012</t>
  </si>
  <si>
    <t xml:space="preserve">Фонд оплаты труда и страховые взносы
</t>
  </si>
  <si>
    <t>121</t>
  </si>
  <si>
    <t>4365300</t>
  </si>
  <si>
    <t xml:space="preserve">Иные выплаты персоналу, за исключением фонда оплаты труда
</t>
  </si>
  <si>
    <t>122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</si>
  <si>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</si>
  <si>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МЦП "Обеспечение санитарно-эпидемиологического благополучия школ Онгудайского района на 2009-2011 годы"</t>
  </si>
  <si>
    <t xml:space="preserve">Закупка товаров, работ, услуг в сфере информационно-коммуникационных технологий
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</si>
  <si>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</si>
  <si>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</si>
  <si>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</si>
  <si>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</si>
  <si>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</si>
  <si>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7952018</t>
  </si>
  <si>
    <t>Субсидии бюджетным учреждениям на иные цели</t>
  </si>
  <si>
    <t>Социальное обеспечение населения</t>
  </si>
  <si>
    <t>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</si>
  <si>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</si>
  <si>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Социальные выплаты</t>
  </si>
  <si>
    <t>005</t>
  </si>
  <si>
    <t>5053601</t>
  </si>
  <si>
    <t>Охрана семьи и детства</t>
  </si>
  <si>
    <t>5052102</t>
  </si>
  <si>
    <t>Меры социальной  поддержки населения по публичным нормативным обязательствам</t>
  </si>
  <si>
    <t>314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</si>
  <si>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</si>
  <si>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505 36 02</t>
  </si>
  <si>
    <t>Компенсация части родительской платы за содержание  ребеннка в гос и мун. образовательных учреждениях, реализующих основную общеобразовательную программу дошкольного образования</t>
  </si>
  <si>
    <t>5201000</t>
  </si>
  <si>
    <t xml:space="preserve">Пособия и компенсации гражданам и иные социальные выплаты, кроме публичных нормативных обязательств
</t>
  </si>
  <si>
    <t>321</t>
  </si>
  <si>
    <t>Содержание ребенка в семье опекуна и приемной семье, а также оплпта труда приемного родителя</t>
  </si>
  <si>
    <t>5201300</t>
  </si>
  <si>
    <t>Содержание ребенка в семье опекуна и приемной семье, а также оплата труда приемного  родителя</t>
  </si>
  <si>
    <t>5201301</t>
  </si>
  <si>
    <t>Пособия и компенсации по публичным нормативным обязательствам</t>
  </si>
  <si>
    <t>313</t>
  </si>
  <si>
    <t>Управление по экономике и финансам Онгудайского района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</si>
  <si>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</si>
  <si>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</si>
  <si>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Осуществление государственных полномочий по лицензированию розничной продажи алкогольной продукции</t>
  </si>
  <si>
    <t>0016500</t>
  </si>
  <si>
    <t>Обеспечение деятельности  финансовых, налоговых и таможенных  органов и органов финансового надзора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</si>
  <si>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</si>
  <si>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Выполнение функций  государственными органами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</si>
  <si>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</si>
  <si>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</si>
  <si>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</si>
  <si>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013</t>
  </si>
  <si>
    <t>0700000</t>
  </si>
  <si>
    <t>Резервные фонды местных администраций</t>
  </si>
  <si>
    <t>0700500</t>
  </si>
  <si>
    <t>Резервные средства</t>
  </si>
  <si>
    <t>870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</si>
  <si>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</si>
  <si>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001 66 00</t>
  </si>
  <si>
    <t>Субвенции</t>
  </si>
  <si>
    <t>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</si>
  <si>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</si>
  <si>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</si>
  <si>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</si>
  <si>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коменсаций</t>
  </si>
  <si>
    <t>009</t>
  </si>
  <si>
    <t>530</t>
  </si>
  <si>
    <t>МЦП «Профилактика правонарушений на территории Онгудайского района на 2010-2012 г.г»</t>
  </si>
  <si>
    <t>7950001</t>
  </si>
  <si>
    <t>МЦП «Повышение безопасности дорожного движения в Онгудайском районе на 2010-2012г</t>
  </si>
  <si>
    <t>7952006</t>
  </si>
  <si>
    <t>Субсидии юридическим лицам</t>
  </si>
  <si>
    <t>006</t>
  </si>
  <si>
    <t>3450101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</si>
  <si>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</si>
  <si>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</si>
  <si>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7950002</t>
  </si>
  <si>
    <t>Жилищно-коммунальное хозяйство</t>
  </si>
  <si>
    <t>Переподготовка и повышение квалификации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</si>
  <si>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</si>
  <si>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</si>
  <si>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5160110</t>
  </si>
  <si>
    <t>008</t>
  </si>
  <si>
    <t>5160130</t>
  </si>
  <si>
    <t>0650000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</si>
  <si>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</si>
  <si>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</si>
  <si>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</si>
  <si>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</si>
  <si>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 xml:space="preserve">Дотации на выравнивание бюджетной обеспеченности субъектов РФ и муниципальных образований </t>
  </si>
  <si>
    <t>Выравнивание бюджетной обеспеченности</t>
  </si>
  <si>
    <t>5160100</t>
  </si>
  <si>
    <t xml:space="preserve">Выравнивание бюджетной обеспеченности поселений из регионального фонда финансовой поддержки </t>
  </si>
  <si>
    <t>Фонд финансовой помощи</t>
  </si>
  <si>
    <t>Дотация на выравнивание бюджетной обеспеченности муниципальных образований</t>
  </si>
  <si>
    <t>511</t>
  </si>
  <si>
    <t xml:space="preserve">Выравнивание бюджетной обеспеченности поселений из районного фонда финансовой поддержки </t>
  </si>
  <si>
    <t>Доплаты к пенсиям государственных служащих субъектов Российской Федерации и муниципальных служащих</t>
  </si>
  <si>
    <t>4910100</t>
  </si>
  <si>
    <t>5089900</t>
  </si>
  <si>
    <t>Социальная помощь</t>
  </si>
  <si>
    <t>5050000</t>
  </si>
  <si>
    <t>5053402</t>
  </si>
  <si>
    <t>Оказание других видов социальной помощи</t>
  </si>
  <si>
    <t>5058500</t>
  </si>
  <si>
    <t>Руководство и управление в сфере установленных функций</t>
  </si>
  <si>
    <t>Целевые программы муниципальных образований</t>
  </si>
  <si>
    <t>7950000</t>
  </si>
  <si>
    <t xml:space="preserve">Районная подпрограмма «Социальная поддержка населения МО "Онгудайский район" </t>
  </si>
  <si>
    <t>7952009</t>
  </si>
  <si>
    <t>МЦП "Улучшения условий и охраны труда в МО "Онгудайский район на 2011-2013г.г."</t>
  </si>
  <si>
    <t>7952011</t>
  </si>
  <si>
    <t>Администрация Онгудайского района (аймака)</t>
  </si>
  <si>
    <t>800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</si>
  <si>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</si>
  <si>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</si>
  <si>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</si>
  <si>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</si>
  <si>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представительного органа муниципального образования</t>
  </si>
  <si>
    <t>0021100</t>
  </si>
  <si>
    <t>Осуществление государственных полномочий по вопросам административного законодательства</t>
  </si>
  <si>
    <t>0016000</t>
  </si>
  <si>
    <t xml:space="preserve">Уплата налога на имущество организаций и земельного налога
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</si>
  <si>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</si>
  <si>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</si>
  <si>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>Обеспечение  проведения  выборов  и референдумов</t>
  </si>
  <si>
    <t>Проведение  выборов  и референдумов</t>
  </si>
  <si>
    <t>0200000</t>
  </si>
  <si>
    <t>Проведение выборов главы муниципального образования</t>
  </si>
  <si>
    <t>0200003</t>
  </si>
  <si>
    <t>Осуществление государственных полномочий в области архивного дела</t>
  </si>
  <si>
    <t>0016100</t>
  </si>
  <si>
    <t>Дворцы и дома культуры, другие учреждения культуры и средств массовой информации</t>
  </si>
  <si>
    <t>4400000</t>
  </si>
  <si>
    <t>4409900</t>
  </si>
  <si>
    <t>МЦП "Энергосбережение в мо "Онгудайский район" на 2010-2015г"</t>
  </si>
  <si>
    <t>7952020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</si>
  <si>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</si>
  <si>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</si>
  <si>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</si>
  <si>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</si>
  <si>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МЦП "Комплексные  меры по противодействию незаконному обороту и потреблению наркотических средств, психотропных веществ и их прекурсоров в Онгудайском районе на 2011-2014 годы»</t>
  </si>
  <si>
    <t>7952023</t>
  </si>
  <si>
    <t>МЦП "О мерах по противодействию терроризму и экстремизму в мо "Онгудайский район" на 2012-2014 годы"</t>
  </si>
  <si>
    <t>7952027</t>
  </si>
  <si>
    <t>МЦП "Развитие агропромышленного комплекса в Онгудайском районе" на 2011-2014 годы</t>
  </si>
  <si>
    <t>7952005</t>
  </si>
  <si>
    <t>Мероприятия в области сельскохозяйственного производства</t>
  </si>
  <si>
    <t>342</t>
  </si>
  <si>
    <t>Другие вопросы в области  национальной экономики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</si>
  <si>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</si>
  <si>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</si>
  <si>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</t>
  </si>
  <si>
    <t>003</t>
  </si>
  <si>
    <t>Мероприятия в области строительства, архитектуры и градостроительства</t>
  </si>
  <si>
    <t>3380000</t>
  </si>
  <si>
    <t>Финансирование ОКС</t>
  </si>
  <si>
    <t>3380001</t>
  </si>
  <si>
    <t xml:space="preserve">Реализация государственных фнукций  в области национальной экономики </t>
  </si>
  <si>
    <t>3400000</t>
  </si>
  <si>
    <t>Мероприятия по землеустройству и землепользованию</t>
  </si>
  <si>
    <t>3400300</t>
  </si>
  <si>
    <t>МЦП «Оснащение многоквартирных домов коллективными (общедомовыми) приборами учета потребления коммунального ресурса на 2011-2013 годы»</t>
  </si>
  <si>
    <t>7952026</t>
  </si>
  <si>
    <t>Бюджетные инвестиции в объекты капитального строительства, не включенные в целевые программы</t>
  </si>
  <si>
    <t>1020000</t>
  </si>
  <si>
    <t>1020100</t>
  </si>
  <si>
    <t>Бюджетные инвестиции в объекты муниципальной собственности бюджетным учреждениям вне рамок гос. оборонного заказа</t>
  </si>
  <si>
    <t>413</t>
  </si>
  <si>
    <t>Мероприятия в области коммунального хозяйства</t>
  </si>
  <si>
    <t>3510500</t>
  </si>
  <si>
    <t>Муниципальные целевые программы</t>
  </si>
  <si>
    <t>МЦП "Обеспечение населения Онгудайского района питьевой водой на 2010-2015г."</t>
  </si>
  <si>
    <t>7952021</t>
  </si>
  <si>
    <t>Благоустрой ство</t>
  </si>
  <si>
    <t>Бюджетные инвестиции  в объекты капитального строительства собственности муниципальных образований</t>
  </si>
  <si>
    <t>Региональные целевые программы</t>
  </si>
  <si>
    <t>5220000</t>
  </si>
  <si>
    <t>Субсидии на реализацию РЦП "Развитие агропромышленного комплекса", на 2011-2017г</t>
  </si>
  <si>
    <t>5222702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</si>
  <si>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</si>
  <si>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Субсидии на реализацию РЦП "Демографическое развитие РА на 2010-2015г"</t>
  </si>
  <si>
    <t>5228400</t>
  </si>
  <si>
    <t>Субсидии автономным учреждениям</t>
  </si>
  <si>
    <t>620</t>
  </si>
  <si>
    <t>МЦП "Патриотическое воспитание граждан в Онгудайском районе  на 2011-2015 годы»"</t>
  </si>
  <si>
    <t>7952025</t>
  </si>
  <si>
    <t>Периодические издания, учрежденные органами законодательной и исполнительной власти</t>
  </si>
  <si>
    <t>4570000</t>
  </si>
  <si>
    <t>Государственная поддержка в сфере культуры, кинематографии и средств массовой информации</t>
  </si>
  <si>
    <t>4578500</t>
  </si>
  <si>
    <t>Другие вопросы в области культуры,кинематографии</t>
  </si>
  <si>
    <t>Учебно-методические кабинеты, центральные бухгалтерии, группы хоз.обслуживания</t>
  </si>
  <si>
    <t>Физкультурно-оздоровительная работа и спортивные мероприятия</t>
  </si>
  <si>
    <t>Пенсии, выплачиваемые организациями сектора государственного управления</t>
  </si>
  <si>
    <t>312</t>
  </si>
  <si>
    <t>7952008</t>
  </si>
  <si>
    <t>Субсидии гражданам на приобретение жилья</t>
  </si>
  <si>
    <t>322</t>
  </si>
  <si>
    <t xml:space="preserve">Отдел культуры, спорта и туризма </t>
  </si>
  <si>
    <t>Фонд оплаты труда и страховые взносы</t>
  </si>
  <si>
    <t>4319900</t>
  </si>
  <si>
    <t>Библиотека</t>
  </si>
  <si>
    <t>4420000</t>
  </si>
  <si>
    <t>4429900</t>
  </si>
  <si>
    <t>Театры, цирки, коцертные и другие организации и исполнительских искусств</t>
  </si>
  <si>
    <t>4430000</t>
  </si>
  <si>
    <t>4439900</t>
  </si>
  <si>
    <t>4439901</t>
  </si>
  <si>
    <t>Другие вопросы в области культуры, кинематографии</t>
  </si>
  <si>
    <t>5120000</t>
  </si>
  <si>
    <t>5129700</t>
  </si>
  <si>
    <t xml:space="preserve">Физическая культура </t>
  </si>
  <si>
    <t>Мероприятия в области  физической культуры</t>
  </si>
  <si>
    <t xml:space="preserve">Всего 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</si>
  <si>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</si>
  <si>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</si>
  <si>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</si>
  <si>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</si>
  <si>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</si>
  <si>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</si>
  <si>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</si>
  <si>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</si>
  <si>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</si>
  <si>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</si>
  <si>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</si>
  <si>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0302</t>
  </si>
  <si>
    <t>0309</t>
  </si>
  <si>
    <t>0314</t>
  </si>
  <si>
    <t>0405</t>
  </si>
  <si>
    <t>0409</t>
  </si>
  <si>
    <t>0411</t>
  </si>
  <si>
    <t>0412</t>
  </si>
  <si>
    <t>0501</t>
  </si>
  <si>
    <t>0502</t>
  </si>
  <si>
    <t>0503</t>
  </si>
  <si>
    <t>0505</t>
  </si>
  <si>
    <t>0701</t>
  </si>
  <si>
    <t>0702</t>
  </si>
  <si>
    <t>0705</t>
  </si>
  <si>
    <t>0707</t>
  </si>
  <si>
    <t>0709</t>
  </si>
  <si>
    <t>0801</t>
  </si>
  <si>
    <t>0804</t>
  </si>
  <si>
    <t>0806</t>
  </si>
  <si>
    <t>0901</t>
  </si>
  <si>
    <t>0902</t>
  </si>
  <si>
    <t>0904</t>
  </si>
  <si>
    <t>,</t>
  </si>
  <si>
    <t>0908</t>
  </si>
  <si>
    <t>0909</t>
  </si>
  <si>
    <t>0910</t>
  </si>
  <si>
    <t>1001</t>
  </si>
  <si>
    <t>1002</t>
  </si>
  <si>
    <t>1003</t>
  </si>
  <si>
    <t>1004</t>
  </si>
  <si>
    <t>1006</t>
  </si>
  <si>
    <t>1101</t>
  </si>
  <si>
    <t>1102</t>
  </si>
  <si>
    <t>1103</t>
  </si>
  <si>
    <t>итог</t>
  </si>
  <si>
    <t xml:space="preserve">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</si>
  <si>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421 00 01</t>
  </si>
  <si>
    <t>Организация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детей, оставшихся без попечения родителей, и лиц из их числа</t>
  </si>
  <si>
    <t>Софинансирование субсидии на кап.,текущий ремонт объектов социо-культ.сферы</t>
  </si>
  <si>
    <t>Проведение  капитального  и текущего  ремонтов  объектов образования</t>
  </si>
  <si>
    <t>Оздоровлени детей за счет средств республиканского бюджета</t>
  </si>
  <si>
    <t>Оздоровлени детей за счет средств местного бюджета</t>
  </si>
  <si>
    <t>Оздоровление детей (федеральные средства)</t>
  </si>
  <si>
    <t>0010000</t>
  </si>
  <si>
    <t>Субсидии бюджетным учрежедниям на иные цели</t>
  </si>
  <si>
    <t xml:space="preserve">Региональные  целевые программы </t>
  </si>
  <si>
    <t>РЦП "Совершенствование организации школьного питания в Республике Алтай на 2012 - 2014 годы"</t>
  </si>
  <si>
    <t>5221000</t>
  </si>
  <si>
    <t>0980201</t>
  </si>
  <si>
    <t>РЦП "Развитие агропромышленного комплекса Республики Алтай на 2011-2017 годы"</t>
  </si>
  <si>
    <t>5222700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</si>
  <si>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</si>
  <si>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5053401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</si>
  <si>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 07.05.2008 года № 714                               "Об обеспечении жильем ветеранов Великой Отечественной войны 1941-1945 годов"</t>
  </si>
  <si>
    <t>РЦП "Культура Республики Алтай на 2011-2016 годы"</t>
  </si>
  <si>
    <t>5228600</t>
  </si>
  <si>
    <t>Районная целевая программа "Реализация молодежной политики в Онгудайской районе на 2010-2013г"</t>
  </si>
  <si>
    <t>Культура и кинематография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</si>
  <si>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</si>
  <si>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</si>
  <si>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</si>
  <si>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Обеспечение деятельности финансовых,органов финансового (финансово-бюджетного) надзора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</si>
  <si>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</si>
  <si>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</si>
  <si>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РЦП "Энергосбережение и повышение  энергетической эффективности  РА на 2010-2015 годы"</t>
  </si>
  <si>
    <t>5225103</t>
  </si>
  <si>
    <t>7952031</t>
  </si>
  <si>
    <t>МЦП "Проведение капитального  ремонта многоквартирных домов в Онгудайском районе на 2012-2014годы"</t>
  </si>
  <si>
    <t>5058502</t>
  </si>
  <si>
    <t>7952032</t>
  </si>
  <si>
    <t>Программа  комплексного развития  систем коммунальной инфраструктуры муниципального образования «Онгудайский район» на 2011-2020г.г</t>
  </si>
  <si>
    <t>Обеспечение мероприятий по капитальному ремонту многоквартирных домов  за счет средств фонда содействия развития жкх</t>
  </si>
  <si>
    <t>Софинансирование  мероприятий по капитальному ремонту многокв. домов  за счет средств  респ.бюджета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</si>
  <si>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</si>
  <si>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</si>
  <si>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540</t>
  </si>
  <si>
    <t>Иные межбюджетные трансферты</t>
  </si>
  <si>
    <t>Развитие транспортной инфраструктуры Онгудайского района на  период 2012-2015 годы»</t>
  </si>
  <si>
    <t>7952033</t>
  </si>
  <si>
    <t>630</t>
  </si>
  <si>
    <t>Субсидии некоммерческим организациям</t>
  </si>
  <si>
    <t>0980101</t>
  </si>
  <si>
    <t>Модернизация региональной системы общего образования</t>
  </si>
  <si>
    <t>4362100</t>
  </si>
  <si>
    <t>4360000</t>
  </si>
  <si>
    <t>Модернизация региональной системы общего образования из федерального бюджета</t>
  </si>
  <si>
    <t>Софинансирование модернизации региональной системы общего образования из местного  бюджета</t>
  </si>
  <si>
    <t>Модернизация региональной системы общего образования из республиканского бюджета</t>
  </si>
  <si>
    <t>4362101</t>
  </si>
  <si>
    <t>4362102</t>
  </si>
  <si>
    <t>Ежемесячное денежное вознаграждение за классное руководство в гос. и  мун-х общеобраз. школах</t>
  </si>
  <si>
    <t>5200900</t>
  </si>
  <si>
    <t>1020101</t>
  </si>
  <si>
    <t>243</t>
  </si>
  <si>
    <t>Закупка товаров, работ и услуг в целях капитального ремонта государственного имущества</t>
  </si>
  <si>
    <t>442</t>
  </si>
  <si>
    <t>Бюджетные инвестиции на приобретение объектов недвижимого имущства бюджетным учреждениям</t>
  </si>
  <si>
    <t>Резервный фонд Президента Российской Федерации</t>
  </si>
  <si>
    <t>0700200</t>
  </si>
  <si>
    <t>3400231</t>
  </si>
  <si>
    <t>Пополнение уставного капитала муп</t>
  </si>
  <si>
    <t>5227900</t>
  </si>
  <si>
    <t>РЦП "Развитие малого и среднего  предпринимательства в Республике Алтай на 2010-2014годы"</t>
  </si>
  <si>
    <t>Дорожное хозяйство ( дорожные фонды)</t>
  </si>
  <si>
    <t>5225800</t>
  </si>
  <si>
    <t>РЦП "Развитие транспортной инфраструктуры РА на 2011г-2015 годы" (Кап тремонт и ремонт автомоб.дорог общего пользования местного значения и искусств.сооружений на них)</t>
  </si>
  <si>
    <t xml:space="preserve">Культура </t>
  </si>
  <si>
    <t>Муниципальные автономные образовательные учреждения дополнительного образования детей</t>
  </si>
  <si>
    <t>0016600</t>
  </si>
  <si>
    <t>1001100</t>
  </si>
  <si>
    <t>РЦП "Отходы" (2011-2015годы) Приобретение и установку мобильных туалетов в общественных местах</t>
  </si>
  <si>
    <t>5229500</t>
  </si>
  <si>
    <t>5100300</t>
  </si>
  <si>
    <t>622</t>
  </si>
  <si>
    <t>1008820</t>
  </si>
  <si>
    <t>5229604</t>
  </si>
  <si>
    <t>360</t>
  </si>
  <si>
    <t>4400200</t>
  </si>
  <si>
    <t>подпр."Энергосбережениев сфере предоставления коммунальных услуг на терр.РА"</t>
  </si>
  <si>
    <t>5225101</t>
  </si>
  <si>
    <t>Организация общественных работ безработных граждан</t>
  </si>
  <si>
    <t>Иные выплаты населению</t>
  </si>
  <si>
    <t>Подпрограмма "обеспечение жильем молоых семей" РЦП "Жилище" на 2011-2015годы в 2012 году"</t>
  </si>
  <si>
    <t>Подпрограмма "Обеспечение жильем молоых семей" ФЦП "Жилище" на 2011-2015 годы в 2012 году"</t>
  </si>
  <si>
    <t>Субсидии автономным учреждениям на иные цели</t>
  </si>
  <si>
    <t>Комплектование  книжных фондов бибилиотек мун.образований</t>
  </si>
  <si>
    <t xml:space="preserve"> Приложение 8</t>
  </si>
  <si>
    <t>Сумма на 2013г (тыс.руб.)</t>
  </si>
  <si>
    <t>Ведомственная структура  расходов бюджета муниципального образования "Онгудайский район"                                                        на 2013 год</t>
  </si>
  <si>
    <t>Сумма на 2014г (тыс.руб.)</t>
  </si>
  <si>
    <t>Рйайонная подпрограмма "Социальная поддержка населения муниципаьного образования "Онгудайский район"</t>
  </si>
  <si>
    <t>Реализация государственных полномочий по постановке на учет и  учету граждан РФ, имеющих право на получение жилищных субсидий (единовременных социальных выплат) на приобретение или строительство жилых помещений</t>
  </si>
  <si>
    <t>0016700</t>
  </si>
  <si>
    <t>999</t>
  </si>
  <si>
    <t>99</t>
  </si>
  <si>
    <t>9999999</t>
  </si>
  <si>
    <t>Итого условно утверждаемые расходы</t>
  </si>
  <si>
    <t>0200002</t>
  </si>
  <si>
    <t>Проведение выборов депутатов представительного органа</t>
  </si>
  <si>
    <t>Ведомства</t>
  </si>
  <si>
    <t>Целевая статья</t>
  </si>
  <si>
    <t>Вид расхода</t>
  </si>
  <si>
    <t xml:space="preserve">Коды бюджетной классификации </t>
  </si>
  <si>
    <t xml:space="preserve">Итого c  изменениями  2013г </t>
  </si>
  <si>
    <t>(тыс.руб)</t>
  </si>
  <si>
    <t xml:space="preserve">Изменения </t>
  </si>
  <si>
    <t xml:space="preserve">Итого c  изменениями  2014г </t>
  </si>
  <si>
    <t>(тыс.руб.)</t>
  </si>
  <si>
    <t>Сумма 2015г</t>
  </si>
  <si>
    <t>9</t>
  </si>
  <si>
    <t>расходов бюджета муниципального образования  "Онгудайский район" на 2013 год                                           по разделам и подразделам   классификации расходов бюджетов Российской Федерации</t>
  </si>
  <si>
    <t>Условно утверждаемые расходы</t>
  </si>
  <si>
    <t>Сумма на  2014 г.</t>
  </si>
  <si>
    <t>расходов бюджета муниципального образования  "Онгудайский район" на 2014 -2015 годы  по разделам и подразделам   классификации расходов бюджетов Российской Федерации</t>
  </si>
  <si>
    <t>к решению "О бюджете муниципального образования "Онгудайский район" на 2013 год и на 2014 и 2015 годы"</t>
  </si>
  <si>
    <t>к решению "О бюджете муниципального образования "Онгудайский район" на 2013 год и на плановый 2014 и 2015 годы"</t>
  </si>
  <si>
    <t>621</t>
  </si>
  <si>
    <t>МЦП "Повышение безопасности дорожного движения в Онгудайском районе 2013-2015 годы""</t>
  </si>
  <si>
    <t>7952034</t>
  </si>
  <si>
    <t>7652034</t>
  </si>
  <si>
    <t>4239901</t>
  </si>
  <si>
    <t>4239902</t>
  </si>
  <si>
    <t>Субсидии автономным учреждениям на финансовое обеспечение муниципального задания на оказание муниципальных услуг</t>
  </si>
  <si>
    <t>Обеспечение деятельности МОУ ДОД "ОДШИ"</t>
  </si>
  <si>
    <t>Обеспечение деятельности АУ "ДЮСШ имН.В.Кулачева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</si>
  <si>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</si>
  <si>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</si>
  <si>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 xml:space="preserve">Прочая закупка товаров, работ и услуг для государственных нужд  МЦП
</t>
  </si>
  <si>
    <t>7952035</t>
  </si>
  <si>
    <t>Обеспечение деятельности МЦП "Обеспечение деятельности алдминистрации района (аймака) муниципального образования "Онгудайский район" и её структурных подразхделений на 2013-2015 годы"</t>
  </si>
  <si>
    <t>МЦП "Благоустройство территории Онгудайского района на 2012-2014 годы"</t>
  </si>
  <si>
    <t>7952036</t>
  </si>
  <si>
    <t>МЦП  «Развитие малого предпринимательства  в Онгудайском районе на 2013-2015г</t>
  </si>
  <si>
    <t>Программа комплексного развития систем коммунальной инфраструктуры муниципального образования 2Онгудайский район2 на 2011-2020 годы</t>
  </si>
  <si>
    <t>Ведомственная структура  расходов бюджета муниципального образования "Онгудайский район"                                                        на 2014 и 2015годы год</t>
  </si>
  <si>
    <t>Сумма на  2013 г.</t>
  </si>
  <si>
    <t xml:space="preserve">МЦП "Оборудование медицинских кабинетов образовательных учреждений Онгудайского района медицинским оборудованием и  инструментарием на 2012-2015годы» </t>
  </si>
  <si>
    <t xml:space="preserve"> Приложение 10</t>
  </si>
  <si>
    <t xml:space="preserve"> Приложение 11</t>
  </si>
  <si>
    <t xml:space="preserve"> Приложение №9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</si>
</sst>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_-* #,##0.0_р_._-;\-* #,##0.0_р_._-;_-* &quot;-&quot;??_р_._-;_-@_-"/>
    <numFmt numFmtId="184" formatCode="0.00000"/>
    <numFmt numFmtId="185" formatCode="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  <numFmt numFmtId="191" formatCode="0.0000000"/>
    <numFmt numFmtId="192" formatCode="0.000000"/>
    <numFmt numFmtId="193" formatCode="000000"/>
  </numFmts>
  <fonts count="7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4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"/>
      <family val="1"/>
    </font>
    <font>
      <b/>
      <sz val="11"/>
      <color indexed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color indexed="10"/>
      <name val="Times New Roman"/>
      <family val="1"/>
    </font>
    <font>
      <sz val="7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30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b/>
      <sz val="10"/>
      <color indexed="44"/>
      <name val="Times New Roman"/>
      <family val="1"/>
    </font>
    <font>
      <b/>
      <sz val="11"/>
      <color indexed="44"/>
      <name val="Times New Roman"/>
      <family val="1"/>
    </font>
    <font>
      <b/>
      <sz val="10"/>
      <color indexed="49"/>
      <name val="Times New Roman"/>
      <family val="1"/>
    </font>
    <font>
      <b/>
      <sz val="11"/>
      <color indexed="4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0070C0"/>
      <name val="Times New Roman"/>
      <family val="1"/>
    </font>
    <font>
      <sz val="11"/>
      <color rgb="FFFF0000"/>
      <name val="Times New Roman"/>
      <family val="1"/>
    </font>
    <font>
      <sz val="7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3" tint="0.5999900102615356"/>
      <name val="Times New Roman"/>
      <family val="1"/>
    </font>
    <font>
      <b/>
      <sz val="11"/>
      <color theme="3" tint="0.5999900102615356"/>
      <name val="Times New Roman"/>
      <family val="1"/>
    </font>
    <font>
      <b/>
      <sz val="10"/>
      <color theme="8"/>
      <name val="Times New Roman"/>
      <family val="1"/>
    </font>
    <font>
      <b/>
      <sz val="11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 applyBorder="1">
      <alignment/>
      <protection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wrapText="1"/>
      <protection/>
    </xf>
    <xf numFmtId="49" fontId="5" fillId="0" borderId="10" xfId="58" applyNumberFormat="1" applyFont="1" applyBorder="1" applyAlignment="1">
      <alignment horizontal="center"/>
      <protection/>
    </xf>
    <xf numFmtId="2" fontId="5" fillId="0" borderId="10" xfId="58" applyNumberFormat="1" applyFont="1" applyBorder="1">
      <alignment/>
      <protection/>
    </xf>
    <xf numFmtId="0" fontId="4" fillId="0" borderId="10" xfId="58" applyFont="1" applyBorder="1" applyAlignment="1">
      <alignment wrapText="1"/>
      <protection/>
    </xf>
    <xf numFmtId="49" fontId="4" fillId="0" borderId="10" xfId="58" applyNumberFormat="1" applyFont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5" fillId="0" borderId="10" xfId="58" applyNumberFormat="1" applyFont="1" applyBorder="1" applyAlignment="1">
      <alignment horizontal="center"/>
      <protection/>
    </xf>
    <xf numFmtId="2" fontId="4" fillId="0" borderId="0" xfId="58" applyNumberFormat="1" applyFont="1">
      <alignment/>
      <protection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49" fontId="4" fillId="0" borderId="10" xfId="54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/>
    </xf>
    <xf numFmtId="0" fontId="4" fillId="0" borderId="10" xfId="58" applyFont="1" applyFill="1" applyBorder="1" applyAlignment="1">
      <alignment horizontal="left" wrapText="1"/>
      <protection/>
    </xf>
    <xf numFmtId="49" fontId="5" fillId="0" borderId="10" xfId="54" applyNumberFormat="1" applyFont="1" applyFill="1" applyBorder="1" applyAlignment="1">
      <alignment horizontal="center" wrapText="1"/>
      <protection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1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7" fillId="0" borderId="15" xfId="0" applyNumberFormat="1" applyFont="1" applyFill="1" applyBorder="1" applyAlignment="1">
      <alignment horizontal="center"/>
    </xf>
    <xf numFmtId="181" fontId="6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67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6" fillId="0" borderId="13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7" fillId="0" borderId="15" xfId="58" applyNumberFormat="1" applyFont="1" applyFill="1" applyBorder="1" applyAlignment="1">
      <alignment horizontal="center"/>
      <protection/>
    </xf>
    <xf numFmtId="49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49" fontId="3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0" fontId="0" fillId="0" borderId="19" xfId="0" applyBorder="1" applyAlignment="1">
      <alignment/>
    </xf>
    <xf numFmtId="0" fontId="3" fillId="0" borderId="0" xfId="0" applyFont="1" applyFill="1" applyAlignment="1">
      <alignment/>
    </xf>
    <xf numFmtId="181" fontId="4" fillId="0" borderId="0" xfId="58" applyNumberFormat="1" applyFont="1">
      <alignment/>
      <protection/>
    </xf>
    <xf numFmtId="0" fontId="5" fillId="0" borderId="19" xfId="58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4" fontId="5" fillId="0" borderId="10" xfId="0" applyNumberFormat="1" applyFont="1" applyFill="1" applyBorder="1" applyAlignment="1">
      <alignment/>
    </xf>
    <xf numFmtId="184" fontId="4" fillId="0" borderId="10" xfId="0" applyNumberFormat="1" applyFont="1" applyFill="1" applyBorder="1" applyAlignment="1">
      <alignment/>
    </xf>
    <xf numFmtId="0" fontId="68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justify" vertical="top" wrapText="1" shrinkToFit="1"/>
    </xf>
    <xf numFmtId="0" fontId="12" fillId="0" borderId="10" xfId="54" applyFont="1" applyFill="1" applyBorder="1" applyAlignment="1">
      <alignment horizontal="justify" vertical="top" wrapText="1" shrinkToFit="1"/>
      <protection/>
    </xf>
    <xf numFmtId="179" fontId="12" fillId="0" borderId="10" xfId="72" applyNumberFormat="1" applyFont="1" applyFill="1" applyBorder="1" applyAlignment="1">
      <alignment horizontal="left" vertical="justify" wrapText="1"/>
    </xf>
    <xf numFmtId="0" fontId="12" fillId="0" borderId="20" xfId="0" applyFont="1" applyFill="1" applyBorder="1" applyAlignment="1">
      <alignment horizontal="justify" vertical="center" wrapText="1" shrinkToFit="1"/>
    </xf>
    <xf numFmtId="4" fontId="12" fillId="0" borderId="10" xfId="0" applyNumberFormat="1" applyFont="1" applyFill="1" applyBorder="1" applyAlignment="1">
      <alignment horizontal="justify" vertical="top" wrapText="1"/>
    </xf>
    <xf numFmtId="0" fontId="12" fillId="0" borderId="10" xfId="54" applyFont="1" applyFill="1" applyBorder="1" applyAlignment="1">
      <alignment horizontal="justify" wrapText="1" shrinkToFit="1"/>
      <protection/>
    </xf>
    <xf numFmtId="49" fontId="12" fillId="0" borderId="10" xfId="58" applyNumberFormat="1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wrapText="1" shrinkToFit="1"/>
    </xf>
    <xf numFmtId="0" fontId="13" fillId="0" borderId="10" xfId="58" applyFont="1" applyFill="1" applyBorder="1" applyAlignment="1">
      <alignment horizontal="left" wrapText="1"/>
      <protection/>
    </xf>
    <xf numFmtId="0" fontId="12" fillId="0" borderId="10" xfId="58" applyFont="1" applyFill="1" applyBorder="1" applyAlignment="1">
      <alignment horizontal="left" wrapText="1"/>
      <protection/>
    </xf>
    <xf numFmtId="0" fontId="12" fillId="0" borderId="10" xfId="57" applyFont="1" applyFill="1" applyBorder="1" applyAlignment="1">
      <alignment wrapText="1"/>
      <protection/>
    </xf>
    <xf numFmtId="0" fontId="13" fillId="0" borderId="10" xfId="57" applyFont="1" applyFill="1" applyBorder="1" applyAlignment="1">
      <alignment wrapText="1"/>
      <protection/>
    </xf>
    <xf numFmtId="0" fontId="13" fillId="0" borderId="10" xfId="54" applyFont="1" applyFill="1" applyBorder="1" applyAlignment="1">
      <alignment horizontal="justify" vertical="top" wrapText="1" shrinkToFit="1"/>
      <protection/>
    </xf>
    <xf numFmtId="0" fontId="12" fillId="0" borderId="10" xfId="54" applyFont="1" applyFill="1" applyBorder="1" applyAlignment="1">
      <alignment horizontal="justify" vertical="center" wrapText="1" shrinkToFit="1"/>
      <protection/>
    </xf>
    <xf numFmtId="49" fontId="12" fillId="0" borderId="10" xfId="54" applyNumberFormat="1" applyFont="1" applyFill="1" applyBorder="1" applyAlignment="1">
      <alignment horizontal="left" wrapText="1" shrinkToFit="1"/>
      <protection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justify" vertical="top" wrapText="1"/>
    </xf>
    <xf numFmtId="179" fontId="13" fillId="0" borderId="10" xfId="72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179" fontId="12" fillId="0" borderId="10" xfId="68" applyNumberFormat="1" applyFont="1" applyFill="1" applyBorder="1" applyAlignment="1">
      <alignment horizontal="left" vertical="justify" wrapText="1"/>
    </xf>
    <xf numFmtId="0" fontId="13" fillId="0" borderId="10" xfId="58" applyFont="1" applyFill="1" applyBorder="1" applyAlignment="1">
      <alignment horizontal="left"/>
      <protection/>
    </xf>
    <xf numFmtId="0" fontId="13" fillId="0" borderId="10" xfId="57" applyFont="1" applyFill="1" applyBorder="1" applyAlignment="1">
      <alignment vertical="center" wrapText="1"/>
      <protection/>
    </xf>
    <xf numFmtId="0" fontId="12" fillId="0" borderId="10" xfId="57" applyNumberFormat="1" applyFont="1" applyFill="1" applyBorder="1" applyAlignment="1">
      <alignment wrapText="1"/>
      <protection/>
    </xf>
    <xf numFmtId="0" fontId="12" fillId="0" borderId="10" xfId="57" applyFont="1" applyFill="1" applyBorder="1" applyAlignment="1">
      <alignment horizontal="left" wrapText="1"/>
      <protection/>
    </xf>
    <xf numFmtId="0" fontId="13" fillId="0" borderId="10" xfId="58" applyFont="1" applyFill="1" applyBorder="1" applyAlignment="1">
      <alignment horizontal="center" wrapText="1"/>
      <protection/>
    </xf>
    <xf numFmtId="0" fontId="13" fillId="33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182" fontId="12" fillId="0" borderId="10" xfId="0" applyNumberFormat="1" applyFont="1" applyFill="1" applyBorder="1" applyAlignment="1">
      <alignment/>
    </xf>
    <xf numFmtId="182" fontId="12" fillId="0" borderId="0" xfId="0" applyNumberFormat="1" applyFont="1" applyFill="1" applyAlignment="1">
      <alignment/>
    </xf>
    <xf numFmtId="49" fontId="12" fillId="0" borderId="10" xfId="58" applyNumberFormat="1" applyFont="1" applyFill="1" applyBorder="1" applyAlignment="1">
      <alignment horizontal="justify" wrapText="1"/>
      <protection/>
    </xf>
    <xf numFmtId="0" fontId="12" fillId="0" borderId="13" xfId="54" applyFont="1" applyFill="1" applyBorder="1" applyAlignment="1">
      <alignment horizontal="justify" vertical="top" wrapText="1" shrinkToFit="1"/>
      <protection/>
    </xf>
    <xf numFmtId="49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4" fillId="0" borderId="0" xfId="58" applyFont="1" applyAlignment="1">
      <alignment horizontal="left" wrapText="1"/>
      <protection/>
    </xf>
    <xf numFmtId="0" fontId="12" fillId="0" borderId="0" xfId="0" applyFont="1" applyAlignment="1">
      <alignment wrapText="1"/>
    </xf>
    <xf numFmtId="0" fontId="3" fillId="0" borderId="0" xfId="0" applyFont="1" applyFill="1" applyAlignment="1">
      <alignment horizontal="left" wrapText="1"/>
    </xf>
    <xf numFmtId="2" fontId="4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4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33" borderId="10" xfId="55" applyNumberFormat="1" applyFont="1" applyFill="1" applyBorder="1" applyAlignment="1">
      <alignment/>
      <protection/>
    </xf>
    <xf numFmtId="2" fontId="5" fillId="0" borderId="10" xfId="55" applyNumberFormat="1" applyFont="1" applyFill="1" applyBorder="1" applyAlignment="1">
      <alignment/>
      <protection/>
    </xf>
    <xf numFmtId="2" fontId="4" fillId="0" borderId="10" xfId="55" applyNumberFormat="1" applyFont="1" applyFill="1" applyBorder="1" applyAlignment="1">
      <alignment/>
      <protection/>
    </xf>
    <xf numFmtId="2" fontId="4" fillId="35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184" fontId="17" fillId="0" borderId="11" xfId="0" applyNumberFormat="1" applyFont="1" applyFill="1" applyBorder="1" applyAlignment="1">
      <alignment/>
    </xf>
    <xf numFmtId="184" fontId="5" fillId="0" borderId="12" xfId="0" applyNumberFormat="1" applyFont="1" applyFill="1" applyBorder="1" applyAlignment="1">
      <alignment/>
    </xf>
    <xf numFmtId="184" fontId="18" fillId="0" borderId="10" xfId="0" applyNumberFormat="1" applyFont="1" applyFill="1" applyBorder="1" applyAlignment="1">
      <alignment/>
    </xf>
    <xf numFmtId="184" fontId="5" fillId="0" borderId="13" xfId="0" applyNumberFormat="1" applyFont="1" applyFill="1" applyBorder="1" applyAlignment="1">
      <alignment/>
    </xf>
    <xf numFmtId="184" fontId="19" fillId="0" borderId="11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/>
    </xf>
    <xf numFmtId="184" fontId="18" fillId="0" borderId="13" xfId="0" applyNumberFormat="1" applyFont="1" applyFill="1" applyBorder="1" applyAlignment="1">
      <alignment/>
    </xf>
    <xf numFmtId="184" fontId="20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2" fontId="5" fillId="0" borderId="10" xfId="58" applyNumberFormat="1" applyFont="1" applyBorder="1" applyAlignment="1">
      <alignment horizontal="right"/>
      <protection/>
    </xf>
    <xf numFmtId="2" fontId="4" fillId="0" borderId="10" xfId="0" applyNumberFormat="1" applyFont="1" applyBorder="1" applyAlignment="1">
      <alignment horizontal="right" wrapText="1"/>
    </xf>
    <xf numFmtId="0" fontId="4" fillId="0" borderId="10" xfId="58" applyFont="1" applyBorder="1" applyAlignment="1">
      <alignment horizontal="right"/>
      <protection/>
    </xf>
    <xf numFmtId="2" fontId="5" fillId="0" borderId="10" xfId="0" applyNumberFormat="1" applyFont="1" applyBorder="1" applyAlignment="1">
      <alignment horizontal="right" wrapText="1"/>
    </xf>
    <xf numFmtId="184" fontId="5" fillId="34" borderId="10" xfId="0" applyNumberFormat="1" applyFont="1" applyFill="1" applyBorder="1" applyAlignment="1">
      <alignment/>
    </xf>
    <xf numFmtId="184" fontId="19" fillId="0" borderId="21" xfId="0" applyNumberFormat="1" applyFont="1" applyFill="1" applyBorder="1" applyAlignment="1">
      <alignment/>
    </xf>
    <xf numFmtId="0" fontId="16" fillId="0" borderId="17" xfId="0" applyFont="1" applyFill="1" applyBorder="1" applyAlignment="1">
      <alignment horizontal="center"/>
    </xf>
    <xf numFmtId="49" fontId="16" fillId="0" borderId="18" xfId="0" applyNumberFormat="1" applyFont="1" applyFill="1" applyBorder="1" applyAlignment="1">
      <alignment/>
    </xf>
    <xf numFmtId="182" fontId="16" fillId="0" borderId="22" xfId="0" applyNumberFormat="1" applyFont="1" applyFill="1" applyBorder="1" applyAlignment="1">
      <alignment/>
    </xf>
    <xf numFmtId="182" fontId="4" fillId="35" borderId="0" xfId="0" applyNumberFormat="1" applyFont="1" applyFill="1" applyAlignment="1">
      <alignment/>
    </xf>
    <xf numFmtId="182" fontId="4" fillId="0" borderId="0" xfId="0" applyNumberFormat="1" applyFont="1" applyFill="1" applyAlignment="1">
      <alignment wrapText="1"/>
    </xf>
    <xf numFmtId="182" fontId="12" fillId="0" borderId="0" xfId="0" applyNumberFormat="1" applyFont="1" applyFill="1" applyAlignment="1">
      <alignment vertical="top" wrapText="1"/>
    </xf>
    <xf numFmtId="182" fontId="3" fillId="0" borderId="0" xfId="0" applyNumberFormat="1" applyFont="1" applyFill="1" applyAlignment="1">
      <alignment/>
    </xf>
    <xf numFmtId="182" fontId="3" fillId="34" borderId="0" xfId="0" applyNumberFormat="1" applyFont="1" applyFill="1" applyAlignment="1">
      <alignment/>
    </xf>
    <xf numFmtId="182" fontId="11" fillId="0" borderId="10" xfId="0" applyNumberFormat="1" applyFont="1" applyFill="1" applyBorder="1" applyAlignment="1">
      <alignment horizontal="center" vertical="center"/>
    </xf>
    <xf numFmtId="182" fontId="11" fillId="34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/>
    </xf>
    <xf numFmtId="182" fontId="5" fillId="34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4" fillId="34" borderId="10" xfId="0" applyNumberFormat="1" applyFont="1" applyFill="1" applyBorder="1" applyAlignment="1">
      <alignment/>
    </xf>
    <xf numFmtId="182" fontId="5" fillId="33" borderId="10" xfId="0" applyNumberFormat="1" applyFont="1" applyFill="1" applyBorder="1" applyAlignment="1">
      <alignment/>
    </xf>
    <xf numFmtId="182" fontId="5" fillId="33" borderId="23" xfId="0" applyNumberFormat="1" applyFont="1" applyFill="1" applyBorder="1" applyAlignment="1">
      <alignment/>
    </xf>
    <xf numFmtId="182" fontId="5" fillId="0" borderId="23" xfId="0" applyNumberFormat="1" applyFont="1" applyFill="1" applyBorder="1" applyAlignment="1">
      <alignment/>
    </xf>
    <xf numFmtId="182" fontId="4" fillId="0" borderId="23" xfId="0" applyNumberFormat="1" applyFont="1" applyFill="1" applyBorder="1" applyAlignment="1">
      <alignment/>
    </xf>
    <xf numFmtId="182" fontId="5" fillId="33" borderId="10" xfId="55" applyNumberFormat="1" applyFont="1" applyFill="1" applyBorder="1" applyAlignment="1">
      <alignment/>
      <protection/>
    </xf>
    <xf numFmtId="182" fontId="5" fillId="33" borderId="23" xfId="55" applyNumberFormat="1" applyFont="1" applyFill="1" applyBorder="1" applyAlignment="1">
      <alignment/>
      <protection/>
    </xf>
    <xf numFmtId="182" fontId="5" fillId="0" borderId="10" xfId="55" applyNumberFormat="1" applyFont="1" applyFill="1" applyBorder="1" applyAlignment="1">
      <alignment/>
      <protection/>
    </xf>
    <xf numFmtId="182" fontId="5" fillId="34" borderId="10" xfId="55" applyNumberFormat="1" applyFont="1" applyFill="1" applyBorder="1" applyAlignment="1">
      <alignment/>
      <protection/>
    </xf>
    <xf numFmtId="182" fontId="4" fillId="0" borderId="10" xfId="55" applyNumberFormat="1" applyFont="1" applyFill="1" applyBorder="1" applyAlignment="1">
      <alignment/>
      <protection/>
    </xf>
    <xf numFmtId="182" fontId="4" fillId="34" borderId="10" xfId="55" applyNumberFormat="1" applyFont="1" applyFill="1" applyBorder="1" applyAlignment="1">
      <alignment/>
      <protection/>
    </xf>
    <xf numFmtId="182" fontId="4" fillId="34" borderId="13" xfId="0" applyNumberFormat="1" applyFont="1" applyFill="1" applyBorder="1" applyAlignment="1">
      <alignment/>
    </xf>
    <xf numFmtId="182" fontId="14" fillId="0" borderId="24" xfId="0" applyNumberFormat="1" applyFont="1" applyFill="1" applyBorder="1" applyAlignment="1">
      <alignment/>
    </xf>
    <xf numFmtId="182" fontId="14" fillId="34" borderId="24" xfId="0" applyNumberFormat="1" applyFont="1" applyFill="1" applyBorder="1" applyAlignment="1">
      <alignment/>
    </xf>
    <xf numFmtId="182" fontId="16" fillId="34" borderId="0" xfId="0" applyNumberFormat="1" applyFont="1" applyFill="1" applyBorder="1" applyAlignment="1">
      <alignment/>
    </xf>
    <xf numFmtId="182" fontId="3" fillId="34" borderId="10" xfId="0" applyNumberFormat="1" applyFont="1" applyFill="1" applyBorder="1" applyAlignment="1">
      <alignment/>
    </xf>
    <xf numFmtId="182" fontId="3" fillId="33" borderId="10" xfId="0" applyNumberFormat="1" applyFont="1" applyFill="1" applyBorder="1" applyAlignment="1">
      <alignment/>
    </xf>
    <xf numFmtId="182" fontId="6" fillId="34" borderId="10" xfId="0" applyNumberFormat="1" applyFont="1" applyFill="1" applyBorder="1" applyAlignment="1">
      <alignment/>
    </xf>
    <xf numFmtId="182" fontId="3" fillId="33" borderId="0" xfId="0" applyNumberFormat="1" applyFont="1" applyFill="1" applyAlignment="1">
      <alignment/>
    </xf>
    <xf numFmtId="182" fontId="5" fillId="34" borderId="12" xfId="0" applyNumberFormat="1" applyFont="1" applyFill="1" applyBorder="1" applyAlignment="1">
      <alignment/>
    </xf>
    <xf numFmtId="182" fontId="6" fillId="33" borderId="12" xfId="0" applyNumberFormat="1" applyFont="1" applyFill="1" applyBorder="1" applyAlignment="1">
      <alignment/>
    </xf>
    <xf numFmtId="182" fontId="6" fillId="33" borderId="10" xfId="0" applyNumberFormat="1" applyFont="1" applyFill="1" applyBorder="1" applyAlignment="1">
      <alignment/>
    </xf>
    <xf numFmtId="182" fontId="5" fillId="34" borderId="13" xfId="0" applyNumberFormat="1" applyFont="1" applyFill="1" applyBorder="1" applyAlignment="1">
      <alignment/>
    </xf>
    <xf numFmtId="182" fontId="6" fillId="33" borderId="13" xfId="0" applyNumberFormat="1" applyFont="1" applyFill="1" applyBorder="1" applyAlignment="1">
      <alignment/>
    </xf>
    <xf numFmtId="182" fontId="19" fillId="34" borderId="11" xfId="0" applyNumberFormat="1" applyFont="1" applyFill="1" applyBorder="1" applyAlignment="1">
      <alignment/>
    </xf>
    <xf numFmtId="182" fontId="10" fillId="33" borderId="11" xfId="0" applyNumberFormat="1" applyFont="1" applyFill="1" applyBorder="1" applyAlignment="1">
      <alignment/>
    </xf>
    <xf numFmtId="182" fontId="5" fillId="34" borderId="14" xfId="0" applyNumberFormat="1" applyFont="1" applyFill="1" applyBorder="1" applyAlignment="1">
      <alignment/>
    </xf>
    <xf numFmtId="182" fontId="18" fillId="34" borderId="13" xfId="0" applyNumberFormat="1" applyFont="1" applyFill="1" applyBorder="1" applyAlignment="1">
      <alignment/>
    </xf>
    <xf numFmtId="182" fontId="8" fillId="33" borderId="13" xfId="0" applyNumberFormat="1" applyFont="1" applyFill="1" applyBorder="1" applyAlignment="1">
      <alignment/>
    </xf>
    <xf numFmtId="182" fontId="6" fillId="34" borderId="0" xfId="0" applyNumberFormat="1" applyFont="1" applyFill="1" applyAlignment="1">
      <alignment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182" fontId="70" fillId="34" borderId="10" xfId="55" applyNumberFormat="1" applyFont="1" applyFill="1" applyBorder="1" applyAlignment="1">
      <alignment/>
      <protection/>
    </xf>
    <xf numFmtId="18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/>
    </xf>
    <xf numFmtId="182" fontId="19" fillId="34" borderId="25" xfId="0" applyNumberFormat="1" applyFont="1" applyFill="1" applyBorder="1" applyAlignment="1">
      <alignment/>
    </xf>
    <xf numFmtId="182" fontId="19" fillId="34" borderId="26" xfId="0" applyNumberFormat="1" applyFont="1" applyFill="1" applyBorder="1" applyAlignment="1">
      <alignment/>
    </xf>
    <xf numFmtId="182" fontId="10" fillId="33" borderId="25" xfId="0" applyNumberFormat="1" applyFont="1" applyFill="1" applyBorder="1" applyAlignment="1">
      <alignment/>
    </xf>
    <xf numFmtId="182" fontId="71" fillId="34" borderId="11" xfId="0" applyNumberFormat="1" applyFont="1" applyFill="1" applyBorder="1" applyAlignment="1">
      <alignment/>
    </xf>
    <xf numFmtId="182" fontId="72" fillId="33" borderId="11" xfId="0" applyNumberFormat="1" applyFont="1" applyFill="1" applyBorder="1" applyAlignment="1">
      <alignment/>
    </xf>
    <xf numFmtId="182" fontId="73" fillId="34" borderId="11" xfId="0" applyNumberFormat="1" applyFont="1" applyFill="1" applyBorder="1" applyAlignment="1">
      <alignment/>
    </xf>
    <xf numFmtId="182" fontId="74" fillId="33" borderId="11" xfId="0" applyNumberFormat="1" applyFont="1" applyFill="1" applyBorder="1" applyAlignment="1">
      <alignment/>
    </xf>
    <xf numFmtId="182" fontId="73" fillId="34" borderId="10" xfId="0" applyNumberFormat="1" applyFont="1" applyFill="1" applyBorder="1" applyAlignment="1">
      <alignment/>
    </xf>
    <xf numFmtId="182" fontId="74" fillId="33" borderId="10" xfId="0" applyNumberFormat="1" applyFont="1" applyFill="1" applyBorder="1" applyAlignment="1">
      <alignment/>
    </xf>
    <xf numFmtId="182" fontId="5" fillId="34" borderId="11" xfId="0" applyNumberFormat="1" applyFont="1" applyFill="1" applyBorder="1" applyAlignment="1">
      <alignment/>
    </xf>
    <xf numFmtId="182" fontId="5" fillId="34" borderId="18" xfId="0" applyNumberFormat="1" applyFont="1" applyFill="1" applyBorder="1" applyAlignment="1">
      <alignment/>
    </xf>
    <xf numFmtId="49" fontId="5" fillId="0" borderId="10" xfId="58" applyNumberFormat="1" applyFont="1" applyBorder="1" applyAlignment="1">
      <alignment horizontal="center"/>
      <protection/>
    </xf>
    <xf numFmtId="0" fontId="12" fillId="0" borderId="0" xfId="0" applyFont="1" applyAlignment="1">
      <alignment wrapText="1"/>
    </xf>
    <xf numFmtId="0" fontId="5" fillId="0" borderId="0" xfId="58" applyFont="1" applyBorder="1" applyAlignment="1">
      <alignment horizontal="center" vertical="center" wrapText="1"/>
      <protection/>
    </xf>
    <xf numFmtId="0" fontId="4" fillId="0" borderId="0" xfId="58" applyFont="1" applyAlignment="1">
      <alignment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58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wrapText="1"/>
    </xf>
    <xf numFmtId="184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4" fontId="12" fillId="0" borderId="0" xfId="0" applyNumberFormat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wrapText="1"/>
    </xf>
    <xf numFmtId="182" fontId="12" fillId="0" borderId="0" xfId="0" applyNumberFormat="1" applyFont="1" applyFill="1" applyAlignment="1">
      <alignment vertical="top" wrapText="1"/>
    </xf>
    <xf numFmtId="182" fontId="5" fillId="34" borderId="10" xfId="0" applyNumberFormat="1" applyFont="1" applyFill="1" applyBorder="1" applyAlignment="1">
      <alignment vertical="center" wrapText="1"/>
    </xf>
    <xf numFmtId="182" fontId="5" fillId="34" borderId="10" xfId="0" applyNumberFormat="1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Обычный 2" xfId="54"/>
    <cellStyle name="Обычный 3" xfId="55"/>
    <cellStyle name="Обычный 7" xfId="56"/>
    <cellStyle name="Обычный_прил 7,9-2009-2010 нов классиф." xfId="57"/>
    <cellStyle name="Обычный_прилож 8,10 -2008г.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перечис.11" xfId="66"/>
    <cellStyle name="Тысячи_перечис.11" xfId="67"/>
    <cellStyle name="Comma" xfId="68"/>
    <cellStyle name="Comma [0]" xfId="69"/>
    <cellStyle name="Финансовый 13" xfId="70"/>
    <cellStyle name="Финансовый 2" xfId="71"/>
    <cellStyle name="Финансовый 3" xfId="72"/>
    <cellStyle name="Финансовый 9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1;&#1080;&#1076;&#1080;&#1103;&#1080;&#1074;&#1072;&#1085;&#1086;&#1074;&#1072;&#1085;&#1072;\&#1076;&#1083;&#1103;%20&#1086;&#1073;&#1084;&#1077;&#1085;&#1072;\&#1084;&#1086;&#1080;%20&#1076;&#1086;&#1082;&#1080;\RABOTA%202012\&#1041;&#1102;&#1076;&#1078;&#1077;&#1090;%202012&#1075;\&#1080;&#1079;&#1084;&#1077;&#1085;%20&#1086;&#1082;&#1090;&#1103;&#1073;&#1088;&#1100;\&#1089;&#1077;&#1089;&#1089;&#1080;&#1103;%20&#1086;&#1090;%2011.10.2012\&#1080;&#1089;&#1087;.&#1080;%20&#1080;&#1079;&#1084;&#1077;&#1085;.2011,%202012\&#1052;&#1072;&#1081;%202012%20&#1048;&#1079;&#1084;&#1077;&#1085;&#1077;&#1085;&#1080;&#1103;\2012&#1075;%20&#1055;&#1088;&#1080;&#1083;&#1086;&#1078;%20&#1088;&#1072;&#1079;&#1076;%20&#1087;&#1086;&#1076;&#1088;,&#1042;&#1077;&#1076;%20&#1089;&#1090;&#1088;&#1091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8,9"/>
      <sheetName val="прил11 (2012-2013рабоч 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view="pageBreakPreview" zoomScaleSheetLayoutView="100" zoomScalePageLayoutView="0" workbookViewId="0" topLeftCell="A7">
      <selection activeCell="B10" sqref="B10"/>
    </sheetView>
  </sheetViews>
  <sheetFormatPr defaultColWidth="26.28125" defaultRowHeight="12.75"/>
  <cols>
    <col min="1" max="1" width="52.57421875" style="1" customWidth="1"/>
    <col min="2" max="2" width="7.7109375" style="1" customWidth="1"/>
    <col min="3" max="3" width="7.28125" style="1" customWidth="1"/>
    <col min="4" max="4" width="11.28125" style="1" hidden="1" customWidth="1"/>
    <col min="5" max="6" width="11.28125" style="1" customWidth="1"/>
    <col min="7" max="7" width="8.8515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235" t="s">
        <v>503</v>
      </c>
      <c r="D2" s="236"/>
      <c r="E2" s="236"/>
      <c r="F2" s="236"/>
      <c r="G2" s="4"/>
      <c r="H2" s="4"/>
    </row>
    <row r="3" spans="1:8" ht="36.75" customHeight="1">
      <c r="A3" s="3"/>
      <c r="C3" s="228" t="s">
        <v>531</v>
      </c>
      <c r="D3" s="228"/>
      <c r="E3" s="228"/>
      <c r="F3" s="228"/>
      <c r="G3" s="6"/>
      <c r="H3" s="6"/>
    </row>
    <row r="4" spans="1:6" ht="9" customHeight="1">
      <c r="A4" s="3"/>
      <c r="B4" s="5"/>
      <c r="C4" s="5"/>
      <c r="D4" s="5"/>
      <c r="E4" s="6"/>
      <c r="F4" s="6"/>
    </row>
    <row r="5" spans="1:6" ht="12.75">
      <c r="A5" s="229" t="s">
        <v>2</v>
      </c>
      <c r="B5" s="230"/>
      <c r="C5" s="230"/>
      <c r="D5" s="231"/>
      <c r="E5" s="232"/>
      <c r="F5" s="232"/>
    </row>
    <row r="6" spans="1:6" ht="27.75" customHeight="1">
      <c r="A6" s="233" t="s">
        <v>527</v>
      </c>
      <c r="B6" s="234"/>
      <c r="C6" s="234"/>
      <c r="D6" s="234"/>
      <c r="E6" s="234"/>
      <c r="F6" s="234"/>
    </row>
    <row r="7" spans="1:6" ht="12.75">
      <c r="A7" s="78"/>
      <c r="B7" s="75"/>
      <c r="C7" s="75"/>
      <c r="D7" s="75"/>
      <c r="E7" s="75"/>
      <c r="F7" s="75" t="s">
        <v>1</v>
      </c>
    </row>
    <row r="8" spans="1:6" ht="41.25" customHeight="1">
      <c r="A8" s="7" t="s">
        <v>3</v>
      </c>
      <c r="B8" s="7" t="s">
        <v>84</v>
      </c>
      <c r="C8" s="7" t="s">
        <v>85</v>
      </c>
      <c r="D8" s="7" t="s">
        <v>552</v>
      </c>
      <c r="E8" s="161" t="s">
        <v>522</v>
      </c>
      <c r="F8" s="7" t="s">
        <v>520</v>
      </c>
    </row>
    <row r="9" spans="1:7" ht="15" customHeight="1">
      <c r="A9" s="8" t="s">
        <v>4</v>
      </c>
      <c r="B9" s="227" t="s">
        <v>5</v>
      </c>
      <c r="C9" s="227"/>
      <c r="D9" s="10">
        <f>D10+D11+D12+D13+D14+D15+D16+D17</f>
        <v>24669.690000000002</v>
      </c>
      <c r="E9" s="15">
        <f>E10+E11+E12+E13+E14+E15+E16+E17</f>
        <v>2631.1356000000005</v>
      </c>
      <c r="F9" s="10">
        <f>F10+F11+F12+F13+F14+F15+F16+F17</f>
        <v>27300.8256</v>
      </c>
      <c r="G9" s="77"/>
    </row>
    <row r="10" spans="1:6" ht="21.75" customHeight="1">
      <c r="A10" s="11" t="s">
        <v>435</v>
      </c>
      <c r="B10" s="12" t="s">
        <v>6</v>
      </c>
      <c r="C10" s="12" t="s">
        <v>7</v>
      </c>
      <c r="D10" s="13">
        <v>1047.9</v>
      </c>
      <c r="E10" s="13">
        <v>216.64</v>
      </c>
      <c r="F10" s="13">
        <f>D10+E10</f>
        <v>1264.54</v>
      </c>
    </row>
    <row r="11" spans="1:6" ht="25.5" customHeight="1">
      <c r="A11" s="11" t="s">
        <v>436</v>
      </c>
      <c r="B11" s="12" t="s">
        <v>6</v>
      </c>
      <c r="C11" s="12" t="s">
        <v>8</v>
      </c>
      <c r="D11" s="13">
        <v>1779.43</v>
      </c>
      <c r="E11" s="13">
        <v>-228</v>
      </c>
      <c r="F11" s="13">
        <f aca="true" t="shared" si="0" ref="F11:F62">D11+E11</f>
        <v>1551.43</v>
      </c>
    </row>
    <row r="12" spans="1:6" ht="15" customHeight="1">
      <c r="A12" s="11" t="s">
        <v>437</v>
      </c>
      <c r="B12" s="12" t="s">
        <v>6</v>
      </c>
      <c r="C12" s="12" t="s">
        <v>9</v>
      </c>
      <c r="D12" s="13">
        <v>16883.75</v>
      </c>
      <c r="E12" s="13">
        <f>-4932.801+496.2266</f>
        <v>-4436.5744</v>
      </c>
      <c r="F12" s="13">
        <f t="shared" si="0"/>
        <v>12447.175599999999</v>
      </c>
    </row>
    <row r="13" spans="1:6" ht="15" customHeight="1" hidden="1">
      <c r="A13" s="11" t="s">
        <v>10</v>
      </c>
      <c r="B13" s="12" t="s">
        <v>6</v>
      </c>
      <c r="C13" s="12" t="s">
        <v>11</v>
      </c>
      <c r="D13" s="13"/>
      <c r="E13" s="13"/>
      <c r="F13" s="13">
        <f t="shared" si="0"/>
        <v>0</v>
      </c>
    </row>
    <row r="14" spans="1:6" ht="28.5" customHeight="1">
      <c r="A14" s="11" t="s">
        <v>438</v>
      </c>
      <c r="B14" s="12" t="s">
        <v>6</v>
      </c>
      <c r="C14" s="12" t="s">
        <v>12</v>
      </c>
      <c r="D14" s="13">
        <v>3549.22</v>
      </c>
      <c r="E14" s="13">
        <v>1012.26</v>
      </c>
      <c r="F14" s="13">
        <f t="shared" si="0"/>
        <v>4561.48</v>
      </c>
    </row>
    <row r="15" spans="1:6" ht="15" customHeight="1">
      <c r="A15" s="11" t="s">
        <v>13</v>
      </c>
      <c r="B15" s="12" t="s">
        <v>6</v>
      </c>
      <c r="C15" s="12" t="s">
        <v>14</v>
      </c>
      <c r="D15" s="13">
        <v>100</v>
      </c>
      <c r="E15" s="13">
        <v>100</v>
      </c>
      <c r="F15" s="13">
        <f t="shared" si="0"/>
        <v>200</v>
      </c>
    </row>
    <row r="16" spans="1:6" ht="15" customHeight="1">
      <c r="A16" s="11" t="s">
        <v>15</v>
      </c>
      <c r="B16" s="12" t="s">
        <v>6</v>
      </c>
      <c r="C16" s="12" t="s">
        <v>16</v>
      </c>
      <c r="D16" s="13">
        <v>333</v>
      </c>
      <c r="E16" s="13">
        <v>-220</v>
      </c>
      <c r="F16" s="13">
        <f t="shared" si="0"/>
        <v>113</v>
      </c>
    </row>
    <row r="17" spans="1:6" ht="15" customHeight="1">
      <c r="A17" s="34" t="s">
        <v>19</v>
      </c>
      <c r="B17" s="12" t="s">
        <v>6</v>
      </c>
      <c r="C17" s="12" t="s">
        <v>18</v>
      </c>
      <c r="D17" s="13">
        <v>976.39</v>
      </c>
      <c r="E17" s="13">
        <f>6683.0366-496.2266</f>
        <v>6186.81</v>
      </c>
      <c r="F17" s="13">
        <f t="shared" si="0"/>
        <v>7163.200000000001</v>
      </c>
    </row>
    <row r="18" spans="1:7" ht="15" customHeight="1">
      <c r="A18" s="8" t="s">
        <v>21</v>
      </c>
      <c r="B18" s="227" t="s">
        <v>22</v>
      </c>
      <c r="C18" s="227"/>
      <c r="D18" s="14">
        <f>D19</f>
        <v>564.6</v>
      </c>
      <c r="E18" s="14">
        <f>E19</f>
        <v>21.7</v>
      </c>
      <c r="F18" s="14">
        <f t="shared" si="0"/>
        <v>586.3000000000001</v>
      </c>
      <c r="G18" s="77"/>
    </row>
    <row r="19" spans="1:6" ht="15" customHeight="1">
      <c r="A19" s="11" t="s">
        <v>23</v>
      </c>
      <c r="B19" s="12" t="s">
        <v>7</v>
      </c>
      <c r="C19" s="12" t="s">
        <v>8</v>
      </c>
      <c r="D19" s="13">
        <v>564.6</v>
      </c>
      <c r="E19" s="13">
        <v>21.7</v>
      </c>
      <c r="F19" s="13">
        <f t="shared" si="0"/>
        <v>586.3000000000001</v>
      </c>
    </row>
    <row r="20" spans="1:7" ht="15" customHeight="1">
      <c r="A20" s="8" t="s">
        <v>24</v>
      </c>
      <c r="B20" s="227" t="s">
        <v>25</v>
      </c>
      <c r="C20" s="227"/>
      <c r="D20" s="15">
        <f>SUM(D21:D23)</f>
        <v>100</v>
      </c>
      <c r="E20" s="15">
        <f>SUM(E21:E23)</f>
        <v>502.851</v>
      </c>
      <c r="F20" s="14">
        <f t="shared" si="0"/>
        <v>602.851</v>
      </c>
      <c r="G20" s="77"/>
    </row>
    <row r="21" spans="1:6" ht="15" customHeight="1" hidden="1">
      <c r="A21" s="11" t="s">
        <v>26</v>
      </c>
      <c r="B21" s="12" t="s">
        <v>8</v>
      </c>
      <c r="C21" s="12" t="s">
        <v>7</v>
      </c>
      <c r="D21" s="13"/>
      <c r="E21" s="13"/>
      <c r="F21" s="13">
        <f t="shared" si="0"/>
        <v>0</v>
      </c>
    </row>
    <row r="22" spans="1:6" ht="25.5" customHeight="1">
      <c r="A22" s="11" t="s">
        <v>27</v>
      </c>
      <c r="B22" s="12" t="s">
        <v>8</v>
      </c>
      <c r="C22" s="12" t="s">
        <v>28</v>
      </c>
      <c r="D22" s="13">
        <v>75</v>
      </c>
      <c r="E22" s="13">
        <v>482.851</v>
      </c>
      <c r="F22" s="13">
        <f t="shared" si="0"/>
        <v>557.851</v>
      </c>
    </row>
    <row r="23" spans="1:6" ht="15" customHeight="1">
      <c r="A23" s="11" t="s">
        <v>29</v>
      </c>
      <c r="B23" s="12" t="s">
        <v>8</v>
      </c>
      <c r="C23" s="12" t="s">
        <v>20</v>
      </c>
      <c r="D23" s="13">
        <v>25</v>
      </c>
      <c r="E23" s="13">
        <v>20</v>
      </c>
      <c r="F23" s="13">
        <f t="shared" si="0"/>
        <v>45</v>
      </c>
    </row>
    <row r="24" spans="1:7" ht="15" customHeight="1">
      <c r="A24" s="8" t="s">
        <v>30</v>
      </c>
      <c r="B24" s="227" t="s">
        <v>31</v>
      </c>
      <c r="C24" s="227"/>
      <c r="D24" s="15">
        <f>SUM(D25:D28)</f>
        <v>1536.54</v>
      </c>
      <c r="E24" s="15">
        <f>SUM(E25:E28)</f>
        <v>1356.95</v>
      </c>
      <c r="F24" s="14">
        <f t="shared" si="0"/>
        <v>2893.49</v>
      </c>
      <c r="G24" s="77"/>
    </row>
    <row r="25" spans="1:6" ht="15" customHeight="1" hidden="1">
      <c r="A25" s="11" t="s">
        <v>32</v>
      </c>
      <c r="B25" s="12" t="s">
        <v>9</v>
      </c>
      <c r="C25" s="12" t="s">
        <v>6</v>
      </c>
      <c r="D25" s="13"/>
      <c r="E25" s="13"/>
      <c r="F25" s="13">
        <f t="shared" si="0"/>
        <v>0</v>
      </c>
    </row>
    <row r="26" spans="1:6" ht="15" customHeight="1">
      <c r="A26" s="11" t="s">
        <v>33</v>
      </c>
      <c r="B26" s="12" t="s">
        <v>9</v>
      </c>
      <c r="C26" s="12" t="s">
        <v>11</v>
      </c>
      <c r="D26" s="13">
        <v>160</v>
      </c>
      <c r="E26" s="13">
        <v>160</v>
      </c>
      <c r="F26" s="13">
        <f t="shared" si="0"/>
        <v>320</v>
      </c>
    </row>
    <row r="27" spans="1:6" ht="15" customHeight="1" hidden="1">
      <c r="A27" s="11" t="s">
        <v>480</v>
      </c>
      <c r="B27" s="12" t="s">
        <v>9</v>
      </c>
      <c r="C27" s="12" t="s">
        <v>28</v>
      </c>
      <c r="D27" s="13"/>
      <c r="E27" s="13"/>
      <c r="F27" s="13">
        <f t="shared" si="0"/>
        <v>0</v>
      </c>
    </row>
    <row r="28" spans="1:6" ht="15" customHeight="1">
      <c r="A28" s="11" t="s">
        <v>35</v>
      </c>
      <c r="B28" s="12" t="s">
        <v>9</v>
      </c>
      <c r="C28" s="12" t="s">
        <v>17</v>
      </c>
      <c r="D28" s="13">
        <v>1376.54</v>
      </c>
      <c r="E28" s="13">
        <v>1196.95</v>
      </c>
      <c r="F28" s="13">
        <f t="shared" si="0"/>
        <v>2573.49</v>
      </c>
    </row>
    <row r="29" spans="1:7" ht="15" customHeight="1">
      <c r="A29" s="8" t="s">
        <v>36</v>
      </c>
      <c r="B29" s="227" t="s">
        <v>37</v>
      </c>
      <c r="C29" s="227"/>
      <c r="D29" s="15">
        <f>SUM(D30:D32)</f>
        <v>2350</v>
      </c>
      <c r="E29" s="15">
        <f>SUM(E30:E32)</f>
        <v>2737.6059999999998</v>
      </c>
      <c r="F29" s="14">
        <f t="shared" si="0"/>
        <v>5087.606</v>
      </c>
      <c r="G29" s="77"/>
    </row>
    <row r="30" spans="1:6" ht="15" customHeight="1" hidden="1">
      <c r="A30" s="11" t="s">
        <v>38</v>
      </c>
      <c r="B30" s="12" t="s">
        <v>11</v>
      </c>
      <c r="C30" s="12" t="s">
        <v>6</v>
      </c>
      <c r="D30" s="13"/>
      <c r="E30" s="13"/>
      <c r="F30" s="13">
        <f t="shared" si="0"/>
        <v>0</v>
      </c>
    </row>
    <row r="31" spans="1:6" ht="15" customHeight="1">
      <c r="A31" s="11" t="s">
        <v>39</v>
      </c>
      <c r="B31" s="12" t="s">
        <v>11</v>
      </c>
      <c r="C31" s="12" t="s">
        <v>7</v>
      </c>
      <c r="D31" s="13">
        <v>2350</v>
      </c>
      <c r="E31" s="13">
        <f>2137.616-0.01</f>
        <v>2137.6059999999998</v>
      </c>
      <c r="F31" s="13">
        <f t="shared" si="0"/>
        <v>4487.606</v>
      </c>
    </row>
    <row r="32" spans="1:6" ht="15" customHeight="1">
      <c r="A32" s="11" t="s">
        <v>40</v>
      </c>
      <c r="B32" s="12" t="s">
        <v>11</v>
      </c>
      <c r="C32" s="12" t="s">
        <v>8</v>
      </c>
      <c r="D32" s="13"/>
      <c r="E32" s="13">
        <v>600</v>
      </c>
      <c r="F32" s="13">
        <f t="shared" si="0"/>
        <v>600</v>
      </c>
    </row>
    <row r="33" spans="1:7" ht="15" customHeight="1">
      <c r="A33" s="8" t="s">
        <v>41</v>
      </c>
      <c r="B33" s="227" t="s">
        <v>42</v>
      </c>
      <c r="C33" s="227"/>
      <c r="D33" s="15">
        <f>SUM(D34:D38)</f>
        <v>196132.44</v>
      </c>
      <c r="E33" s="15">
        <f>SUM(E34:E38)</f>
        <v>23192.644000000004</v>
      </c>
      <c r="F33" s="14">
        <f>SUM(F34:F38)</f>
        <v>220992.484</v>
      </c>
      <c r="G33" s="77"/>
    </row>
    <row r="34" spans="1:6" ht="15" customHeight="1">
      <c r="A34" s="11" t="s">
        <v>43</v>
      </c>
      <c r="B34" s="12" t="s">
        <v>14</v>
      </c>
      <c r="C34" s="12" t="s">
        <v>6</v>
      </c>
      <c r="D34" s="13">
        <v>2564.73</v>
      </c>
      <c r="E34" s="13">
        <v>-2564.73</v>
      </c>
      <c r="F34" s="13">
        <f t="shared" si="0"/>
        <v>0</v>
      </c>
    </row>
    <row r="35" spans="1:6" ht="15" customHeight="1">
      <c r="A35" s="11" t="s">
        <v>44</v>
      </c>
      <c r="B35" s="12" t="s">
        <v>14</v>
      </c>
      <c r="C35" s="12" t="s">
        <v>7</v>
      </c>
      <c r="D35" s="13">
        <v>187323</v>
      </c>
      <c r="E35" s="13">
        <f>19403.544+0.01</f>
        <v>19403.554</v>
      </c>
      <c r="F35" s="13">
        <v>208393.954</v>
      </c>
    </row>
    <row r="36" spans="1:6" ht="15" customHeight="1">
      <c r="A36" s="11" t="s">
        <v>45</v>
      </c>
      <c r="B36" s="12" t="s">
        <v>14</v>
      </c>
      <c r="C36" s="12" t="s">
        <v>11</v>
      </c>
      <c r="D36" s="13">
        <v>131.5</v>
      </c>
      <c r="E36" s="13">
        <v>671.7</v>
      </c>
      <c r="F36" s="13">
        <f t="shared" si="0"/>
        <v>803.2</v>
      </c>
    </row>
    <row r="37" spans="1:6" ht="15" customHeight="1">
      <c r="A37" s="11" t="s">
        <v>46</v>
      </c>
      <c r="B37" s="12" t="s">
        <v>14</v>
      </c>
      <c r="C37" s="12" t="s">
        <v>14</v>
      </c>
      <c r="D37" s="13">
        <v>408.8</v>
      </c>
      <c r="E37" s="13">
        <v>1749.47</v>
      </c>
      <c r="F37" s="13">
        <f t="shared" si="0"/>
        <v>2158.27</v>
      </c>
    </row>
    <row r="38" spans="1:6" ht="15" customHeight="1">
      <c r="A38" s="11" t="s">
        <v>47</v>
      </c>
      <c r="B38" s="12" t="s">
        <v>14</v>
      </c>
      <c r="C38" s="12" t="s">
        <v>28</v>
      </c>
      <c r="D38" s="13">
        <v>5704.41</v>
      </c>
      <c r="E38" s="13">
        <v>3932.65</v>
      </c>
      <c r="F38" s="13">
        <f t="shared" si="0"/>
        <v>9637.06</v>
      </c>
    </row>
    <row r="39" spans="1:7" ht="15" customHeight="1">
      <c r="A39" s="8" t="s">
        <v>48</v>
      </c>
      <c r="B39" s="227" t="s">
        <v>49</v>
      </c>
      <c r="C39" s="227"/>
      <c r="D39" s="15">
        <f>SUM(D40:D41)</f>
        <v>8517.099999999999</v>
      </c>
      <c r="E39" s="15">
        <f>SUM(E40:E41)</f>
        <v>509.8234</v>
      </c>
      <c r="F39" s="14">
        <f t="shared" si="0"/>
        <v>9026.923399999998</v>
      </c>
      <c r="G39" s="77"/>
    </row>
    <row r="40" spans="1:6" ht="15" customHeight="1">
      <c r="A40" s="11" t="s">
        <v>50</v>
      </c>
      <c r="B40" s="12" t="s">
        <v>34</v>
      </c>
      <c r="C40" s="12" t="s">
        <v>6</v>
      </c>
      <c r="D40" s="13">
        <v>6067.61</v>
      </c>
      <c r="E40" s="13">
        <v>-271.38</v>
      </c>
      <c r="F40" s="13">
        <f t="shared" si="0"/>
        <v>5796.23</v>
      </c>
    </row>
    <row r="41" spans="1:6" ht="15" customHeight="1">
      <c r="A41" s="11" t="s">
        <v>52</v>
      </c>
      <c r="B41" s="12" t="s">
        <v>34</v>
      </c>
      <c r="C41" s="12" t="s">
        <v>9</v>
      </c>
      <c r="D41" s="13">
        <v>2449.49</v>
      </c>
      <c r="E41" s="13">
        <v>781.2034</v>
      </c>
      <c r="F41" s="13">
        <f t="shared" si="0"/>
        <v>3230.6933999999997</v>
      </c>
    </row>
    <row r="42" spans="1:7" ht="15" customHeight="1">
      <c r="A42" s="8" t="s">
        <v>53</v>
      </c>
      <c r="B42" s="227" t="s">
        <v>54</v>
      </c>
      <c r="C42" s="227"/>
      <c r="D42" s="15">
        <f>SUM(D43:D46)</f>
        <v>0</v>
      </c>
      <c r="E42" s="15">
        <f>SUM(E43:E46)</f>
        <v>500</v>
      </c>
      <c r="F42" s="14">
        <f t="shared" si="0"/>
        <v>500</v>
      </c>
      <c r="G42" s="77"/>
    </row>
    <row r="43" spans="1:6" ht="15" customHeight="1" hidden="1">
      <c r="A43" s="11" t="s">
        <v>55</v>
      </c>
      <c r="B43" s="12" t="s">
        <v>28</v>
      </c>
      <c r="C43" s="12" t="s">
        <v>6</v>
      </c>
      <c r="D43" s="13"/>
      <c r="E43" s="13"/>
      <c r="F43" s="13">
        <f t="shared" si="0"/>
        <v>0</v>
      </c>
    </row>
    <row r="44" spans="1:6" ht="15" customHeight="1" hidden="1">
      <c r="A44" s="11" t="s">
        <v>56</v>
      </c>
      <c r="B44" s="12" t="s">
        <v>28</v>
      </c>
      <c r="C44" s="12" t="s">
        <v>7</v>
      </c>
      <c r="D44" s="13"/>
      <c r="E44" s="13"/>
      <c r="F44" s="13">
        <f t="shared" si="0"/>
        <v>0</v>
      </c>
    </row>
    <row r="45" spans="1:6" ht="15" customHeight="1" hidden="1">
      <c r="A45" s="11" t="s">
        <v>57</v>
      </c>
      <c r="B45" s="12" t="s">
        <v>28</v>
      </c>
      <c r="C45" s="12" t="s">
        <v>9</v>
      </c>
      <c r="D45" s="13"/>
      <c r="E45" s="13"/>
      <c r="F45" s="13">
        <f t="shared" si="0"/>
        <v>0</v>
      </c>
    </row>
    <row r="46" spans="1:6" ht="15" customHeight="1">
      <c r="A46" s="11" t="s">
        <v>59</v>
      </c>
      <c r="B46" s="12" t="s">
        <v>28</v>
      </c>
      <c r="C46" s="12" t="s">
        <v>28</v>
      </c>
      <c r="D46" s="13"/>
      <c r="E46" s="13">
        <v>500</v>
      </c>
      <c r="F46" s="13">
        <f t="shared" si="0"/>
        <v>500</v>
      </c>
    </row>
    <row r="47" spans="1:7" ht="15" customHeight="1">
      <c r="A47" s="8" t="s">
        <v>62</v>
      </c>
      <c r="B47" s="227" t="s">
        <v>63</v>
      </c>
      <c r="C47" s="227"/>
      <c r="D47" s="15">
        <f>SUM(D48:D52)</f>
        <v>19266.269999999997</v>
      </c>
      <c r="E47" s="15">
        <f>SUM(E48:E52)</f>
        <v>6470.23</v>
      </c>
      <c r="F47" s="14">
        <f t="shared" si="0"/>
        <v>25736.499999999996</v>
      </c>
      <c r="G47" s="77"/>
    </row>
    <row r="48" spans="1:6" ht="15" customHeight="1">
      <c r="A48" s="11" t="s">
        <v>64</v>
      </c>
      <c r="B48" s="12" t="s">
        <v>61</v>
      </c>
      <c r="C48" s="12" t="s">
        <v>6</v>
      </c>
      <c r="D48" s="13">
        <v>45</v>
      </c>
      <c r="E48" s="13">
        <v>78</v>
      </c>
      <c r="F48" s="13">
        <f t="shared" si="0"/>
        <v>123</v>
      </c>
    </row>
    <row r="49" spans="1:6" ht="15" customHeight="1">
      <c r="A49" s="11" t="s">
        <v>65</v>
      </c>
      <c r="B49" s="12" t="s">
        <v>61</v>
      </c>
      <c r="C49" s="12" t="s">
        <v>7</v>
      </c>
      <c r="D49" s="13">
        <v>363.57</v>
      </c>
      <c r="E49" s="13">
        <v>-363.57</v>
      </c>
      <c r="F49" s="13">
        <f t="shared" si="0"/>
        <v>0</v>
      </c>
    </row>
    <row r="50" spans="1:6" ht="15" customHeight="1">
      <c r="A50" s="11" t="s">
        <v>66</v>
      </c>
      <c r="B50" s="12" t="s">
        <v>61</v>
      </c>
      <c r="C50" s="12" t="s">
        <v>8</v>
      </c>
      <c r="D50" s="13">
        <v>1066</v>
      </c>
      <c r="E50" s="13">
        <v>2246.5</v>
      </c>
      <c r="F50" s="13">
        <f t="shared" si="0"/>
        <v>3312.5</v>
      </c>
    </row>
    <row r="51" spans="1:6" ht="15" customHeight="1">
      <c r="A51" s="11" t="s">
        <v>67</v>
      </c>
      <c r="B51" s="12" t="s">
        <v>61</v>
      </c>
      <c r="C51" s="12" t="s">
        <v>9</v>
      </c>
      <c r="D51" s="13">
        <v>17598.1</v>
      </c>
      <c r="E51" s="13">
        <v>4482.9</v>
      </c>
      <c r="F51" s="13">
        <f t="shared" si="0"/>
        <v>22081</v>
      </c>
    </row>
    <row r="52" spans="1:6" ht="15" customHeight="1">
      <c r="A52" s="11" t="s">
        <v>68</v>
      </c>
      <c r="B52" s="12" t="s">
        <v>61</v>
      </c>
      <c r="C52" s="12" t="s">
        <v>12</v>
      </c>
      <c r="D52" s="13">
        <v>193.6</v>
      </c>
      <c r="E52" s="13">
        <v>26.4</v>
      </c>
      <c r="F52" s="13">
        <f t="shared" si="0"/>
        <v>220</v>
      </c>
    </row>
    <row r="53" spans="1:7" ht="15" customHeight="1">
      <c r="A53" s="8" t="s">
        <v>58</v>
      </c>
      <c r="B53" s="227" t="s">
        <v>69</v>
      </c>
      <c r="C53" s="227"/>
      <c r="D53" s="14">
        <f>D54</f>
        <v>1287.58</v>
      </c>
      <c r="E53" s="14">
        <f>E54</f>
        <v>582.42</v>
      </c>
      <c r="F53" s="14">
        <f t="shared" si="0"/>
        <v>1870</v>
      </c>
      <c r="G53" s="77"/>
    </row>
    <row r="54" spans="1:6" ht="15" customHeight="1">
      <c r="A54" s="11" t="s">
        <v>70</v>
      </c>
      <c r="B54" s="12" t="s">
        <v>16</v>
      </c>
      <c r="C54" s="12" t="s">
        <v>6</v>
      </c>
      <c r="D54" s="13">
        <v>1287.58</v>
      </c>
      <c r="E54" s="13">
        <v>582.42</v>
      </c>
      <c r="F54" s="13">
        <f t="shared" si="0"/>
        <v>1870</v>
      </c>
    </row>
    <row r="55" spans="1:7" ht="15" customHeight="1">
      <c r="A55" s="8" t="s">
        <v>71</v>
      </c>
      <c r="B55" s="227" t="s">
        <v>72</v>
      </c>
      <c r="C55" s="227"/>
      <c r="D55" s="14">
        <f>D56</f>
        <v>903.6</v>
      </c>
      <c r="E55" s="14">
        <f>E56</f>
        <v>230.42</v>
      </c>
      <c r="F55" s="14">
        <f t="shared" si="0"/>
        <v>1134.02</v>
      </c>
      <c r="G55" s="77"/>
    </row>
    <row r="56" spans="1:6" ht="15" customHeight="1">
      <c r="A56" s="11" t="s">
        <v>51</v>
      </c>
      <c r="B56" s="12" t="s">
        <v>17</v>
      </c>
      <c r="C56" s="12" t="s">
        <v>7</v>
      </c>
      <c r="D56" s="13">
        <v>903.6</v>
      </c>
      <c r="E56" s="13">
        <v>230.42</v>
      </c>
      <c r="F56" s="13">
        <f t="shared" si="0"/>
        <v>1134.02</v>
      </c>
    </row>
    <row r="57" spans="1:7" ht="15" customHeight="1">
      <c r="A57" s="8" t="s">
        <v>73</v>
      </c>
      <c r="B57" s="227" t="s">
        <v>74</v>
      </c>
      <c r="C57" s="227"/>
      <c r="D57" s="14">
        <f>D58</f>
        <v>45.04</v>
      </c>
      <c r="E57" s="14">
        <f>E58</f>
        <v>154.96</v>
      </c>
      <c r="F57" s="14">
        <f t="shared" si="0"/>
        <v>200</v>
      </c>
      <c r="G57" s="77"/>
    </row>
    <row r="58" spans="1:6" ht="24.75" customHeight="1">
      <c r="A58" s="11" t="s">
        <v>75</v>
      </c>
      <c r="B58" s="12" t="s">
        <v>18</v>
      </c>
      <c r="C58" s="12" t="s">
        <v>6</v>
      </c>
      <c r="D58" s="13">
        <v>45.04</v>
      </c>
      <c r="E58" s="13">
        <v>154.96</v>
      </c>
      <c r="F58" s="13">
        <f t="shared" si="0"/>
        <v>200</v>
      </c>
    </row>
    <row r="59" spans="1:7" ht="23.25" customHeight="1">
      <c r="A59" s="8" t="s">
        <v>76</v>
      </c>
      <c r="B59" s="227" t="s">
        <v>77</v>
      </c>
      <c r="C59" s="227"/>
      <c r="D59" s="14">
        <f>D60+D61</f>
        <v>29125.9</v>
      </c>
      <c r="E59" s="14">
        <f>E60+E61</f>
        <v>5772.5</v>
      </c>
      <c r="F59" s="14">
        <f t="shared" si="0"/>
        <v>34898.4</v>
      </c>
      <c r="G59" s="77"/>
    </row>
    <row r="60" spans="1:6" ht="23.25" customHeight="1">
      <c r="A60" s="11" t="s">
        <v>78</v>
      </c>
      <c r="B60" s="12" t="s">
        <v>20</v>
      </c>
      <c r="C60" s="12" t="s">
        <v>6</v>
      </c>
      <c r="D60" s="13">
        <v>29125.9</v>
      </c>
      <c r="E60" s="13">
        <v>5772.5</v>
      </c>
      <c r="F60" s="13">
        <f t="shared" si="0"/>
        <v>34898.4</v>
      </c>
    </row>
    <row r="61" spans="1:6" ht="26.25" customHeight="1" hidden="1">
      <c r="A61" s="11" t="s">
        <v>79</v>
      </c>
      <c r="B61" s="12" t="s">
        <v>20</v>
      </c>
      <c r="C61" s="12" t="s">
        <v>8</v>
      </c>
      <c r="D61" s="13"/>
      <c r="E61" s="13"/>
      <c r="F61" s="13">
        <f t="shared" si="0"/>
        <v>0</v>
      </c>
    </row>
    <row r="62" spans="1:6" ht="17.25" customHeight="1">
      <c r="A62" s="11" t="s">
        <v>528</v>
      </c>
      <c r="B62" s="12" t="s">
        <v>511</v>
      </c>
      <c r="C62" s="12" t="s">
        <v>511</v>
      </c>
      <c r="D62" s="13">
        <v>7294.84</v>
      </c>
      <c r="E62" s="13">
        <v>-7294.84</v>
      </c>
      <c r="F62" s="13">
        <f t="shared" si="0"/>
        <v>0</v>
      </c>
    </row>
    <row r="63" spans="1:7" ht="12.75">
      <c r="A63" s="8" t="s">
        <v>80</v>
      </c>
      <c r="B63" s="9"/>
      <c r="C63" s="9"/>
      <c r="D63" s="15">
        <f>D9+D18+D20+D24+D29+D33+D39+D42+D47+D53+D55+D57+D59+D62</f>
        <v>291793.60000000003</v>
      </c>
      <c r="E63" s="15">
        <f>E9+E18+E20+E24+E29+E33+E39+E42+E47+E53+E55+E57+E59+E62</f>
        <v>37368.399999999994</v>
      </c>
      <c r="F63" s="15">
        <f>F9+F18+F20+F24+F29+F33+F39+F42+F47+F53+F55+F57+F59+F62</f>
        <v>330829.4</v>
      </c>
      <c r="G63" s="77"/>
    </row>
    <row r="64" spans="4:5" ht="12.75">
      <c r="D64" s="16"/>
      <c r="E64" s="16"/>
    </row>
    <row r="65" spans="4:6" ht="12.75">
      <c r="D65" s="16"/>
      <c r="E65" s="16"/>
      <c r="F65" s="16"/>
    </row>
  </sheetData>
  <sheetProtection/>
  <mergeCells count="17">
    <mergeCell ref="C2:F2"/>
    <mergeCell ref="B42:C42"/>
    <mergeCell ref="C3:F3"/>
    <mergeCell ref="A5:F5"/>
    <mergeCell ref="A6:F6"/>
    <mergeCell ref="B9:C9"/>
    <mergeCell ref="B18:C18"/>
    <mergeCell ref="B47:C47"/>
    <mergeCell ref="B53:C53"/>
    <mergeCell ref="B55:C55"/>
    <mergeCell ref="B57:C57"/>
    <mergeCell ref="B59:C59"/>
    <mergeCell ref="B20:C20"/>
    <mergeCell ref="B24:C24"/>
    <mergeCell ref="B29:C29"/>
    <mergeCell ref="B33:C33"/>
    <mergeCell ref="B39:C39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SheetLayoutView="100" zoomScalePageLayoutView="0" workbookViewId="0" topLeftCell="A1">
      <selection activeCell="D2" sqref="D2:G2"/>
    </sheetView>
  </sheetViews>
  <sheetFormatPr defaultColWidth="26.28125" defaultRowHeight="12.75"/>
  <cols>
    <col min="1" max="1" width="49.7109375" style="1" customWidth="1"/>
    <col min="2" max="2" width="7.7109375" style="1" customWidth="1"/>
    <col min="3" max="3" width="7.28125" style="1" customWidth="1"/>
    <col min="4" max="4" width="11.28125" style="1" hidden="1" customWidth="1"/>
    <col min="5" max="5" width="8.57421875" style="1" customWidth="1"/>
    <col min="6" max="6" width="12.28125" style="1" customWidth="1"/>
    <col min="7" max="7" width="10.140625" style="1" customWidth="1"/>
    <col min="8" max="16384" width="26.28125" style="1" customWidth="1"/>
  </cols>
  <sheetData>
    <row r="1" spans="3:8" ht="12.75">
      <c r="C1" s="2"/>
      <c r="D1" s="2"/>
      <c r="E1" s="2"/>
      <c r="F1" s="2"/>
      <c r="G1" s="2"/>
      <c r="H1" s="2"/>
    </row>
    <row r="2" spans="1:8" ht="12.75" customHeight="1">
      <c r="A2" s="3"/>
      <c r="C2" s="134" t="s">
        <v>503</v>
      </c>
      <c r="D2" s="242" t="s">
        <v>556</v>
      </c>
      <c r="E2" s="236"/>
      <c r="F2" s="236"/>
      <c r="G2" s="236"/>
      <c r="H2" s="4"/>
    </row>
    <row r="3" spans="1:8" ht="33.75" customHeight="1">
      <c r="A3" s="3"/>
      <c r="C3" s="135"/>
      <c r="D3" s="228" t="s">
        <v>531</v>
      </c>
      <c r="E3" s="237"/>
      <c r="F3" s="237"/>
      <c r="G3" s="237"/>
      <c r="H3" s="6"/>
    </row>
    <row r="4" spans="1:6" ht="9" customHeight="1">
      <c r="A4" s="3"/>
      <c r="B4" s="5"/>
      <c r="C4" s="5"/>
      <c r="D4" s="5"/>
      <c r="E4" s="6"/>
      <c r="F4" s="6"/>
    </row>
    <row r="5" spans="1:7" ht="12.75">
      <c r="A5" s="229" t="s">
        <v>2</v>
      </c>
      <c r="B5" s="230"/>
      <c r="C5" s="230"/>
      <c r="D5" s="240"/>
      <c r="E5" s="241"/>
      <c r="F5" s="241"/>
      <c r="G5" s="237"/>
    </row>
    <row r="6" spans="1:7" ht="39" customHeight="1">
      <c r="A6" s="238" t="s">
        <v>530</v>
      </c>
      <c r="B6" s="239"/>
      <c r="C6" s="239"/>
      <c r="D6" s="239"/>
      <c r="E6" s="239"/>
      <c r="F6" s="239"/>
      <c r="G6" s="237"/>
    </row>
    <row r="7" spans="1:7" ht="12.75">
      <c r="A7" s="78"/>
      <c r="B7" s="75"/>
      <c r="C7" s="75"/>
      <c r="D7" s="75"/>
      <c r="E7" s="75"/>
      <c r="F7" s="75"/>
      <c r="G7" s="75" t="s">
        <v>1</v>
      </c>
    </row>
    <row r="8" spans="1:7" ht="41.25" customHeight="1">
      <c r="A8" s="7" t="s">
        <v>3</v>
      </c>
      <c r="B8" s="7" t="s">
        <v>84</v>
      </c>
      <c r="C8" s="7" t="s">
        <v>85</v>
      </c>
      <c r="D8" s="7" t="s">
        <v>529</v>
      </c>
      <c r="E8" s="161" t="s">
        <v>522</v>
      </c>
      <c r="F8" s="7" t="s">
        <v>523</v>
      </c>
      <c r="G8" s="7" t="s">
        <v>525</v>
      </c>
    </row>
    <row r="9" spans="1:7" ht="15" customHeight="1">
      <c r="A9" s="8" t="s">
        <v>4</v>
      </c>
      <c r="B9" s="227" t="s">
        <v>5</v>
      </c>
      <c r="C9" s="227"/>
      <c r="D9" s="162">
        <f>D10+D11+D12+D13+D14+D15+D16+D17</f>
        <v>26177.28</v>
      </c>
      <c r="E9" s="162">
        <f>E10+E11+E12+E13+E14+E15+E16+E17</f>
        <v>4566.469999999999</v>
      </c>
      <c r="F9" s="162">
        <f>F10+F11+F12+F13+F14+F15+F16+F17</f>
        <v>30743.75</v>
      </c>
      <c r="G9" s="162">
        <f>G10+G11+G12+G13+G14+G15+G16+G17</f>
        <v>29149.193999999996</v>
      </c>
    </row>
    <row r="10" spans="1:7" ht="27" customHeight="1">
      <c r="A10" s="11" t="s">
        <v>435</v>
      </c>
      <c r="B10" s="12" t="s">
        <v>6</v>
      </c>
      <c r="C10" s="12" t="s">
        <v>7</v>
      </c>
      <c r="D10" s="163">
        <v>1047.9</v>
      </c>
      <c r="E10" s="163">
        <v>216.636</v>
      </c>
      <c r="F10" s="163">
        <f>D10+E10</f>
        <v>1264.536</v>
      </c>
      <c r="G10" s="164">
        <v>1264.54</v>
      </c>
    </row>
    <row r="11" spans="1:7" ht="25.5" customHeight="1">
      <c r="A11" s="11" t="s">
        <v>436</v>
      </c>
      <c r="B11" s="12" t="s">
        <v>6</v>
      </c>
      <c r="C11" s="12" t="s">
        <v>8</v>
      </c>
      <c r="D11" s="163">
        <v>1768.6</v>
      </c>
      <c r="E11" s="163">
        <v>-324.982</v>
      </c>
      <c r="F11" s="163">
        <f aca="true" t="shared" si="0" ref="F11:F23">D11+E11</f>
        <v>1443.618</v>
      </c>
      <c r="G11" s="164">
        <v>1443.618</v>
      </c>
    </row>
    <row r="12" spans="1:7" ht="15" customHeight="1">
      <c r="A12" s="11" t="s">
        <v>437</v>
      </c>
      <c r="B12" s="12" t="s">
        <v>6</v>
      </c>
      <c r="C12" s="12" t="s">
        <v>9</v>
      </c>
      <c r="D12" s="163">
        <v>18687.17</v>
      </c>
      <c r="E12" s="163">
        <f>-4758.604+2345.63</f>
        <v>-2412.974</v>
      </c>
      <c r="F12" s="163">
        <f t="shared" si="0"/>
        <v>16274.195999999998</v>
      </c>
      <c r="G12" s="164">
        <f>20146.336-5472.2</f>
        <v>14674.135999999999</v>
      </c>
    </row>
    <row r="13" spans="1:7" ht="15" customHeight="1" hidden="1">
      <c r="A13" s="11" t="s">
        <v>10</v>
      </c>
      <c r="B13" s="12" t="s">
        <v>6</v>
      </c>
      <c r="C13" s="12" t="s">
        <v>11</v>
      </c>
      <c r="D13" s="163"/>
      <c r="E13" s="163"/>
      <c r="F13" s="163">
        <f t="shared" si="0"/>
        <v>0</v>
      </c>
      <c r="G13" s="164"/>
    </row>
    <row r="14" spans="1:7" ht="28.5" customHeight="1">
      <c r="A14" s="11" t="s">
        <v>438</v>
      </c>
      <c r="B14" s="12" t="s">
        <v>6</v>
      </c>
      <c r="C14" s="12" t="s">
        <v>12</v>
      </c>
      <c r="D14" s="163">
        <v>3549.22</v>
      </c>
      <c r="E14" s="163">
        <v>1235.79</v>
      </c>
      <c r="F14" s="163">
        <f t="shared" si="0"/>
        <v>4785.01</v>
      </c>
      <c r="G14" s="164">
        <v>4785.01</v>
      </c>
    </row>
    <row r="15" spans="1:7" ht="15" customHeight="1" hidden="1">
      <c r="A15" s="11" t="s">
        <v>13</v>
      </c>
      <c r="B15" s="12" t="s">
        <v>6</v>
      </c>
      <c r="C15" s="12" t="s">
        <v>14</v>
      </c>
      <c r="D15" s="163"/>
      <c r="E15" s="163"/>
      <c r="F15" s="163">
        <f t="shared" si="0"/>
        <v>0</v>
      </c>
      <c r="G15" s="164"/>
    </row>
    <row r="16" spans="1:7" ht="15" customHeight="1">
      <c r="A16" s="11" t="s">
        <v>15</v>
      </c>
      <c r="B16" s="12" t="s">
        <v>6</v>
      </c>
      <c r="C16" s="12" t="s">
        <v>16</v>
      </c>
      <c r="D16" s="163">
        <v>233</v>
      </c>
      <c r="E16" s="163">
        <v>100</v>
      </c>
      <c r="F16" s="163">
        <f t="shared" si="0"/>
        <v>333</v>
      </c>
      <c r="G16" s="164">
        <v>333</v>
      </c>
    </row>
    <row r="17" spans="1:7" ht="15" customHeight="1">
      <c r="A17" s="34" t="s">
        <v>19</v>
      </c>
      <c r="B17" s="12" t="s">
        <v>6</v>
      </c>
      <c r="C17" s="12" t="s">
        <v>18</v>
      </c>
      <c r="D17" s="163">
        <v>891.39</v>
      </c>
      <c r="E17" s="163">
        <f>8097.63-2345.63</f>
        <v>5752</v>
      </c>
      <c r="F17" s="163">
        <f t="shared" si="0"/>
        <v>6643.39</v>
      </c>
      <c r="G17" s="164">
        <f>1176.69+5472.2</f>
        <v>6648.889999999999</v>
      </c>
    </row>
    <row r="18" spans="1:7" ht="15" customHeight="1">
      <c r="A18" s="8" t="s">
        <v>21</v>
      </c>
      <c r="B18" s="227" t="s">
        <v>22</v>
      </c>
      <c r="C18" s="227"/>
      <c r="D18" s="165">
        <f>D19</f>
        <v>581.2</v>
      </c>
      <c r="E18" s="165">
        <f>E19</f>
        <v>24.4</v>
      </c>
      <c r="F18" s="165">
        <f>F19</f>
        <v>605.6</v>
      </c>
      <c r="G18" s="165">
        <f>G19</f>
        <v>606.9</v>
      </c>
    </row>
    <row r="19" spans="1:7" ht="15" customHeight="1">
      <c r="A19" s="11" t="s">
        <v>23</v>
      </c>
      <c r="B19" s="12" t="s">
        <v>7</v>
      </c>
      <c r="C19" s="12" t="s">
        <v>8</v>
      </c>
      <c r="D19" s="163">
        <v>581.2</v>
      </c>
      <c r="E19" s="163">
        <v>24.4</v>
      </c>
      <c r="F19" s="163">
        <f t="shared" si="0"/>
        <v>605.6</v>
      </c>
      <c r="G19" s="164">
        <v>606.9</v>
      </c>
    </row>
    <row r="20" spans="1:7" ht="15" customHeight="1">
      <c r="A20" s="8" t="s">
        <v>24</v>
      </c>
      <c r="B20" s="227" t="s">
        <v>25</v>
      </c>
      <c r="C20" s="227"/>
      <c r="D20" s="162">
        <f>SUM(D21:D23)</f>
        <v>25</v>
      </c>
      <c r="E20" s="162">
        <f>SUM(E21:E23)</f>
        <v>565</v>
      </c>
      <c r="F20" s="162">
        <f>SUM(F21:F23)</f>
        <v>590</v>
      </c>
      <c r="G20" s="162">
        <f>SUM(G21:G23)</f>
        <v>575</v>
      </c>
    </row>
    <row r="21" spans="1:7" ht="15" customHeight="1" hidden="1">
      <c r="A21" s="11" t="s">
        <v>26</v>
      </c>
      <c r="B21" s="12" t="s">
        <v>8</v>
      </c>
      <c r="C21" s="12" t="s">
        <v>7</v>
      </c>
      <c r="D21" s="163"/>
      <c r="E21" s="163"/>
      <c r="F21" s="163">
        <f t="shared" si="0"/>
        <v>0</v>
      </c>
      <c r="G21" s="164"/>
    </row>
    <row r="22" spans="1:7" ht="25.5" customHeight="1">
      <c r="A22" s="11" t="s">
        <v>27</v>
      </c>
      <c r="B22" s="12" t="s">
        <v>8</v>
      </c>
      <c r="C22" s="12" t="s">
        <v>28</v>
      </c>
      <c r="D22" s="163"/>
      <c r="E22" s="163">
        <v>565</v>
      </c>
      <c r="F22" s="163">
        <f t="shared" si="0"/>
        <v>565</v>
      </c>
      <c r="G22" s="164">
        <v>575</v>
      </c>
    </row>
    <row r="23" spans="1:7" ht="15" customHeight="1">
      <c r="A23" s="11" t="s">
        <v>29</v>
      </c>
      <c r="B23" s="12" t="s">
        <v>8</v>
      </c>
      <c r="C23" s="12" t="s">
        <v>20</v>
      </c>
      <c r="D23" s="163">
        <v>25</v>
      </c>
      <c r="E23" s="163"/>
      <c r="F23" s="163">
        <f t="shared" si="0"/>
        <v>25</v>
      </c>
      <c r="G23" s="164"/>
    </row>
    <row r="24" spans="1:7" ht="15" customHeight="1">
      <c r="A24" s="8" t="s">
        <v>30</v>
      </c>
      <c r="B24" s="227" t="s">
        <v>31</v>
      </c>
      <c r="C24" s="227"/>
      <c r="D24" s="162">
        <f>SUM(D25:D28)</f>
        <v>160</v>
      </c>
      <c r="E24" s="162">
        <f>SUM(E25:E28)</f>
        <v>2627.114</v>
      </c>
      <c r="F24" s="162">
        <f>SUM(F25:F28)</f>
        <v>2787.114</v>
      </c>
      <c r="G24" s="162">
        <f>SUM(G25:G28)</f>
        <v>2127.114</v>
      </c>
    </row>
    <row r="25" spans="1:7" ht="15" customHeight="1" hidden="1">
      <c r="A25" s="11" t="s">
        <v>32</v>
      </c>
      <c r="B25" s="12" t="s">
        <v>9</v>
      </c>
      <c r="C25" s="12" t="s">
        <v>6</v>
      </c>
      <c r="D25" s="163"/>
      <c r="E25" s="163"/>
      <c r="F25" s="163"/>
      <c r="G25" s="164"/>
    </row>
    <row r="26" spans="1:7" ht="15" customHeight="1">
      <c r="A26" s="11" t="s">
        <v>33</v>
      </c>
      <c r="B26" s="12" t="s">
        <v>9</v>
      </c>
      <c r="C26" s="12" t="s">
        <v>11</v>
      </c>
      <c r="D26" s="163">
        <v>160</v>
      </c>
      <c r="E26" s="163">
        <v>500</v>
      </c>
      <c r="F26" s="163">
        <f>D26+E26</f>
        <v>660</v>
      </c>
      <c r="G26" s="164"/>
    </row>
    <row r="27" spans="1:7" ht="15" customHeight="1" hidden="1">
      <c r="A27" s="11" t="s">
        <v>480</v>
      </c>
      <c r="B27" s="12" t="s">
        <v>9</v>
      </c>
      <c r="C27" s="12" t="s">
        <v>28</v>
      </c>
      <c r="D27" s="163"/>
      <c r="E27" s="163"/>
      <c r="F27" s="163">
        <f>D27+E27</f>
        <v>0</v>
      </c>
      <c r="G27" s="164"/>
    </row>
    <row r="28" spans="1:7" ht="15" customHeight="1">
      <c r="A28" s="11" t="s">
        <v>35</v>
      </c>
      <c r="B28" s="12" t="s">
        <v>9</v>
      </c>
      <c r="C28" s="12" t="s">
        <v>17</v>
      </c>
      <c r="D28" s="163"/>
      <c r="E28" s="163">
        <v>2127.114</v>
      </c>
      <c r="F28" s="163">
        <f>D28+E28</f>
        <v>2127.114</v>
      </c>
      <c r="G28" s="164">
        <v>2127.114</v>
      </c>
    </row>
    <row r="29" spans="1:7" ht="15" customHeight="1">
      <c r="A29" s="8" t="s">
        <v>36</v>
      </c>
      <c r="B29" s="227" t="s">
        <v>37</v>
      </c>
      <c r="C29" s="227"/>
      <c r="D29" s="162">
        <f>SUM(D30:D32)</f>
        <v>0</v>
      </c>
      <c r="E29" s="162">
        <f>SUM(E30:E32)</f>
        <v>1582.15</v>
      </c>
      <c r="F29" s="162">
        <f>SUM(F30:F32)</f>
        <v>1582.15</v>
      </c>
      <c r="G29" s="162">
        <f>SUM(G30:G32)</f>
        <v>0</v>
      </c>
    </row>
    <row r="30" spans="1:7" ht="15" customHeight="1" hidden="1">
      <c r="A30" s="11" t="s">
        <v>38</v>
      </c>
      <c r="B30" s="12" t="s">
        <v>11</v>
      </c>
      <c r="C30" s="12" t="s">
        <v>6</v>
      </c>
      <c r="D30" s="163"/>
      <c r="E30" s="163"/>
      <c r="F30" s="163">
        <f>D30+E30</f>
        <v>0</v>
      </c>
      <c r="G30" s="164"/>
    </row>
    <row r="31" spans="1:7" ht="15" customHeight="1">
      <c r="A31" s="11" t="s">
        <v>39</v>
      </c>
      <c r="B31" s="12" t="s">
        <v>11</v>
      </c>
      <c r="C31" s="12" t="s">
        <v>7</v>
      </c>
      <c r="D31" s="163"/>
      <c r="E31" s="163">
        <v>1582.15</v>
      </c>
      <c r="F31" s="163">
        <f>D31+E31</f>
        <v>1582.15</v>
      </c>
      <c r="G31" s="164"/>
    </row>
    <row r="32" spans="1:7" ht="15" customHeight="1" hidden="1">
      <c r="A32" s="11" t="s">
        <v>40</v>
      </c>
      <c r="B32" s="12" t="s">
        <v>11</v>
      </c>
      <c r="C32" s="12" t="s">
        <v>8</v>
      </c>
      <c r="D32" s="163"/>
      <c r="E32" s="163"/>
      <c r="F32" s="163">
        <f>D32+E32</f>
        <v>0</v>
      </c>
      <c r="G32" s="164"/>
    </row>
    <row r="33" spans="1:7" ht="15" customHeight="1">
      <c r="A33" s="8" t="s">
        <v>41</v>
      </c>
      <c r="B33" s="227" t="s">
        <v>42</v>
      </c>
      <c r="C33" s="227"/>
      <c r="D33" s="162">
        <f>SUM(D34:D38)</f>
        <v>196419.08</v>
      </c>
      <c r="E33" s="162">
        <f>SUM(E34:E38)</f>
        <v>18665.293</v>
      </c>
      <c r="F33" s="162">
        <f>SUM(F34:F38)</f>
        <v>216751.773</v>
      </c>
      <c r="G33" s="162">
        <f>SUM(G34:G38)</f>
        <v>223537.584</v>
      </c>
    </row>
    <row r="34" spans="1:7" ht="15" customHeight="1">
      <c r="A34" s="11" t="s">
        <v>43</v>
      </c>
      <c r="B34" s="12" t="s">
        <v>14</v>
      </c>
      <c r="C34" s="12" t="s">
        <v>6</v>
      </c>
      <c r="D34" s="163">
        <v>2557.03</v>
      </c>
      <c r="E34" s="163">
        <v>-2315.445</v>
      </c>
      <c r="F34" s="163">
        <f aca="true" t="shared" si="1" ref="F34:F62">D34+E34</f>
        <v>241.58500000000004</v>
      </c>
      <c r="G34" s="164">
        <v>1000</v>
      </c>
    </row>
    <row r="35" spans="1:8" ht="15" customHeight="1">
      <c r="A35" s="11" t="s">
        <v>44</v>
      </c>
      <c r="B35" s="12" t="s">
        <v>14</v>
      </c>
      <c r="C35" s="12" t="s">
        <v>7</v>
      </c>
      <c r="D35" s="163">
        <v>187959.02</v>
      </c>
      <c r="E35" s="163">
        <v>15283.22</v>
      </c>
      <c r="F35" s="163">
        <v>204909.64</v>
      </c>
      <c r="G35" s="164">
        <v>210860.31</v>
      </c>
      <c r="H35" s="1">
        <v>208634.47</v>
      </c>
    </row>
    <row r="36" spans="1:7" ht="15" customHeight="1" hidden="1">
      <c r="A36" s="11" t="s">
        <v>45</v>
      </c>
      <c r="B36" s="12" t="s">
        <v>14</v>
      </c>
      <c r="C36" s="12" t="s">
        <v>11</v>
      </c>
      <c r="D36" s="163"/>
      <c r="E36" s="163"/>
      <c r="F36" s="163">
        <f t="shared" si="1"/>
        <v>0</v>
      </c>
      <c r="G36" s="164"/>
    </row>
    <row r="37" spans="1:7" ht="15" customHeight="1">
      <c r="A37" s="11" t="s">
        <v>46</v>
      </c>
      <c r="B37" s="12" t="s">
        <v>14</v>
      </c>
      <c r="C37" s="12" t="s">
        <v>14</v>
      </c>
      <c r="D37" s="163">
        <v>205.2</v>
      </c>
      <c r="E37" s="163">
        <v>1954.227</v>
      </c>
      <c r="F37" s="163">
        <f t="shared" si="1"/>
        <v>2159.427</v>
      </c>
      <c r="G37" s="164">
        <v>2159.427</v>
      </c>
    </row>
    <row r="38" spans="1:7" ht="15" customHeight="1">
      <c r="A38" s="11" t="s">
        <v>47</v>
      </c>
      <c r="B38" s="12" t="s">
        <v>14</v>
      </c>
      <c r="C38" s="12" t="s">
        <v>28</v>
      </c>
      <c r="D38" s="163">
        <v>5697.83</v>
      </c>
      <c r="E38" s="163">
        <v>3743.291</v>
      </c>
      <c r="F38" s="163">
        <f t="shared" si="1"/>
        <v>9441.121</v>
      </c>
      <c r="G38" s="164">
        <v>9517.847</v>
      </c>
    </row>
    <row r="39" spans="1:7" ht="15" customHeight="1">
      <c r="A39" s="8" t="s">
        <v>48</v>
      </c>
      <c r="B39" s="227" t="s">
        <v>49</v>
      </c>
      <c r="C39" s="227"/>
      <c r="D39" s="162">
        <f>SUM(D40:D41)</f>
        <v>8106.69</v>
      </c>
      <c r="E39" s="162">
        <f>SUM(E40:E41)</f>
        <v>2568.378</v>
      </c>
      <c r="F39" s="162">
        <f>SUM(F40:F41)</f>
        <v>10675.068</v>
      </c>
      <c r="G39" s="162">
        <f>SUM(G40:G41)</f>
        <v>9656.438</v>
      </c>
    </row>
    <row r="40" spans="1:7" ht="15" customHeight="1">
      <c r="A40" s="11" t="s">
        <v>50</v>
      </c>
      <c r="B40" s="12" t="s">
        <v>34</v>
      </c>
      <c r="C40" s="12" t="s">
        <v>6</v>
      </c>
      <c r="D40" s="163">
        <v>5657.2</v>
      </c>
      <c r="E40" s="163">
        <v>1678.957</v>
      </c>
      <c r="F40" s="163">
        <f t="shared" si="1"/>
        <v>7336.157</v>
      </c>
      <c r="G40" s="164">
        <v>6391.538</v>
      </c>
    </row>
    <row r="41" spans="1:7" ht="15" customHeight="1">
      <c r="A41" s="11" t="s">
        <v>52</v>
      </c>
      <c r="B41" s="12" t="s">
        <v>34</v>
      </c>
      <c r="C41" s="12" t="s">
        <v>9</v>
      </c>
      <c r="D41" s="163">
        <v>2449.49</v>
      </c>
      <c r="E41" s="163">
        <v>889.421</v>
      </c>
      <c r="F41" s="163">
        <f t="shared" si="1"/>
        <v>3338.911</v>
      </c>
      <c r="G41" s="164">
        <v>3264.9</v>
      </c>
    </row>
    <row r="42" spans="1:7" ht="15" customHeight="1">
      <c r="A42" s="8" t="s">
        <v>53</v>
      </c>
      <c r="B42" s="227" t="s">
        <v>54</v>
      </c>
      <c r="C42" s="227"/>
      <c r="D42" s="162">
        <f>SUM(D43:D46)</f>
        <v>0</v>
      </c>
      <c r="E42" s="162">
        <f>SUM(E43:E46)</f>
        <v>390</v>
      </c>
      <c r="F42" s="162">
        <f>SUM(F43:F46)</f>
        <v>390</v>
      </c>
      <c r="G42" s="162">
        <f>SUM(G43:G46)</f>
        <v>0</v>
      </c>
    </row>
    <row r="43" spans="1:7" ht="15" customHeight="1" hidden="1">
      <c r="A43" s="11" t="s">
        <v>55</v>
      </c>
      <c r="B43" s="12" t="s">
        <v>28</v>
      </c>
      <c r="C43" s="12" t="s">
        <v>6</v>
      </c>
      <c r="D43" s="163"/>
      <c r="E43" s="163"/>
      <c r="F43" s="163">
        <f t="shared" si="1"/>
        <v>0</v>
      </c>
      <c r="G43" s="164"/>
    </row>
    <row r="44" spans="1:7" ht="15" customHeight="1" hidden="1">
      <c r="A44" s="11" t="s">
        <v>56</v>
      </c>
      <c r="B44" s="12" t="s">
        <v>28</v>
      </c>
      <c r="C44" s="12" t="s">
        <v>7</v>
      </c>
      <c r="D44" s="163"/>
      <c r="E44" s="163"/>
      <c r="F44" s="163">
        <f t="shared" si="1"/>
        <v>0</v>
      </c>
      <c r="G44" s="164"/>
    </row>
    <row r="45" spans="1:7" ht="15" customHeight="1" hidden="1">
      <c r="A45" s="11" t="s">
        <v>57</v>
      </c>
      <c r="B45" s="12" t="s">
        <v>28</v>
      </c>
      <c r="C45" s="12" t="s">
        <v>9</v>
      </c>
      <c r="D45" s="163"/>
      <c r="E45" s="163"/>
      <c r="F45" s="163">
        <f t="shared" si="1"/>
        <v>0</v>
      </c>
      <c r="G45" s="164"/>
    </row>
    <row r="46" spans="1:7" ht="15" customHeight="1">
      <c r="A46" s="11" t="s">
        <v>59</v>
      </c>
      <c r="B46" s="12" t="s">
        <v>28</v>
      </c>
      <c r="C46" s="12" t="s">
        <v>28</v>
      </c>
      <c r="D46" s="163"/>
      <c r="E46" s="163">
        <v>390</v>
      </c>
      <c r="F46" s="163">
        <f t="shared" si="1"/>
        <v>390</v>
      </c>
      <c r="G46" s="164"/>
    </row>
    <row r="47" spans="1:7" ht="15" customHeight="1">
      <c r="A47" s="8" t="s">
        <v>62</v>
      </c>
      <c r="B47" s="227" t="s">
        <v>63</v>
      </c>
      <c r="C47" s="227"/>
      <c r="D47" s="162">
        <f>SUM(D48:D52)</f>
        <v>18201.1</v>
      </c>
      <c r="E47" s="162">
        <f>SUM(E48:E52)</f>
        <v>3972.4</v>
      </c>
      <c r="F47" s="162">
        <f>SUM(F48:F52)</f>
        <v>22173.5</v>
      </c>
      <c r="G47" s="162">
        <f>SUM(G48:G52)</f>
        <v>22166.5</v>
      </c>
    </row>
    <row r="48" spans="1:7" ht="15" customHeight="1">
      <c r="A48" s="11" t="s">
        <v>64</v>
      </c>
      <c r="B48" s="12" t="s">
        <v>61</v>
      </c>
      <c r="C48" s="12" t="s">
        <v>6</v>
      </c>
      <c r="D48" s="163">
        <v>45</v>
      </c>
      <c r="E48" s="163">
        <v>78</v>
      </c>
      <c r="F48" s="163">
        <f t="shared" si="1"/>
        <v>123</v>
      </c>
      <c r="G48" s="164">
        <v>123</v>
      </c>
    </row>
    <row r="49" spans="1:7" ht="15" customHeight="1" hidden="1">
      <c r="A49" s="11" t="s">
        <v>65</v>
      </c>
      <c r="B49" s="12" t="s">
        <v>61</v>
      </c>
      <c r="C49" s="12" t="s">
        <v>7</v>
      </c>
      <c r="D49" s="163"/>
      <c r="E49" s="163"/>
      <c r="F49" s="163">
        <f t="shared" si="1"/>
        <v>0</v>
      </c>
      <c r="G49" s="164"/>
    </row>
    <row r="50" spans="1:7" ht="15" customHeight="1">
      <c r="A50" s="11" t="s">
        <v>66</v>
      </c>
      <c r="B50" s="12" t="s">
        <v>61</v>
      </c>
      <c r="C50" s="12" t="s">
        <v>8</v>
      </c>
      <c r="D50" s="163">
        <v>558</v>
      </c>
      <c r="E50" s="163">
        <v>4.5</v>
      </c>
      <c r="F50" s="163">
        <f t="shared" si="1"/>
        <v>562.5</v>
      </c>
      <c r="G50" s="164">
        <v>562.5</v>
      </c>
    </row>
    <row r="51" spans="1:7" ht="15" customHeight="1">
      <c r="A51" s="11" t="s">
        <v>67</v>
      </c>
      <c r="B51" s="12" t="s">
        <v>61</v>
      </c>
      <c r="C51" s="12" t="s">
        <v>9</v>
      </c>
      <c r="D51" s="163">
        <v>17598.1</v>
      </c>
      <c r="E51" s="163">
        <v>3569.9</v>
      </c>
      <c r="F51" s="163">
        <f t="shared" si="1"/>
        <v>21168</v>
      </c>
      <c r="G51" s="164">
        <v>21161</v>
      </c>
    </row>
    <row r="52" spans="1:7" ht="15" customHeight="1">
      <c r="A52" s="11" t="s">
        <v>68</v>
      </c>
      <c r="B52" s="12" t="s">
        <v>61</v>
      </c>
      <c r="C52" s="12" t="s">
        <v>12</v>
      </c>
      <c r="D52" s="163"/>
      <c r="E52" s="163">
        <v>320</v>
      </c>
      <c r="F52" s="163">
        <f t="shared" si="1"/>
        <v>320</v>
      </c>
      <c r="G52" s="164">
        <v>320</v>
      </c>
    </row>
    <row r="53" spans="1:7" ht="15" customHeight="1">
      <c r="A53" s="8" t="s">
        <v>58</v>
      </c>
      <c r="B53" s="227" t="s">
        <v>69</v>
      </c>
      <c r="C53" s="227"/>
      <c r="D53" s="165">
        <f>D54</f>
        <v>1281.86</v>
      </c>
      <c r="E53" s="165">
        <f>E54</f>
        <v>719.44</v>
      </c>
      <c r="F53" s="165">
        <f>F54</f>
        <v>2001.3</v>
      </c>
      <c r="G53" s="165">
        <f>G54</f>
        <v>2001.3</v>
      </c>
    </row>
    <row r="54" spans="1:7" ht="15" customHeight="1">
      <c r="A54" s="11" t="s">
        <v>70</v>
      </c>
      <c r="B54" s="12" t="s">
        <v>16</v>
      </c>
      <c r="C54" s="12" t="s">
        <v>6</v>
      </c>
      <c r="D54" s="163">
        <v>1281.86</v>
      </c>
      <c r="E54" s="163">
        <v>719.44</v>
      </c>
      <c r="F54" s="163">
        <f t="shared" si="1"/>
        <v>2001.3</v>
      </c>
      <c r="G54" s="164">
        <v>2001.3</v>
      </c>
    </row>
    <row r="55" spans="1:7" ht="15" customHeight="1">
      <c r="A55" s="8" t="s">
        <v>71</v>
      </c>
      <c r="B55" s="227" t="s">
        <v>72</v>
      </c>
      <c r="C55" s="227"/>
      <c r="D55" s="165">
        <f>D56</f>
        <v>903.6</v>
      </c>
      <c r="E55" s="165">
        <f>E56</f>
        <v>376.58</v>
      </c>
      <c r="F55" s="165">
        <f>F56</f>
        <v>1280.18</v>
      </c>
      <c r="G55" s="165">
        <f>G56</f>
        <v>1280.18</v>
      </c>
    </row>
    <row r="56" spans="1:7" ht="15" customHeight="1">
      <c r="A56" s="11" t="s">
        <v>51</v>
      </c>
      <c r="B56" s="12" t="s">
        <v>17</v>
      </c>
      <c r="C56" s="12" t="s">
        <v>7</v>
      </c>
      <c r="D56" s="163">
        <v>903.6</v>
      </c>
      <c r="E56" s="163">
        <v>376.58</v>
      </c>
      <c r="F56" s="163">
        <f t="shared" si="1"/>
        <v>1280.18</v>
      </c>
      <c r="G56" s="164">
        <v>1280.18</v>
      </c>
    </row>
    <row r="57" spans="1:7" ht="15" customHeight="1">
      <c r="A57" s="8" t="s">
        <v>73</v>
      </c>
      <c r="B57" s="227" t="s">
        <v>74</v>
      </c>
      <c r="C57" s="227"/>
      <c r="D57" s="165">
        <f>D58</f>
        <v>7.22</v>
      </c>
      <c r="E57" s="165">
        <f>E58</f>
        <v>140</v>
      </c>
      <c r="F57" s="165">
        <f>F58</f>
        <v>147.22</v>
      </c>
      <c r="G57" s="165">
        <f>G58</f>
        <v>100</v>
      </c>
    </row>
    <row r="58" spans="1:7" ht="24.75" customHeight="1">
      <c r="A58" s="11" t="s">
        <v>75</v>
      </c>
      <c r="B58" s="12" t="s">
        <v>18</v>
      </c>
      <c r="C58" s="12" t="s">
        <v>6</v>
      </c>
      <c r="D58" s="163">
        <v>7.22</v>
      </c>
      <c r="E58" s="163">
        <v>140</v>
      </c>
      <c r="F58" s="163">
        <f t="shared" si="1"/>
        <v>147.22</v>
      </c>
      <c r="G58" s="164">
        <v>100</v>
      </c>
    </row>
    <row r="59" spans="1:7" ht="23.25" customHeight="1">
      <c r="A59" s="8" t="s">
        <v>76</v>
      </c>
      <c r="B59" s="227" t="s">
        <v>77</v>
      </c>
      <c r="C59" s="227"/>
      <c r="D59" s="165">
        <f>D60+D61</f>
        <v>29125.9</v>
      </c>
      <c r="E59" s="165">
        <f>E60+E61</f>
        <v>5772.5</v>
      </c>
      <c r="F59" s="165">
        <f>F60+F61</f>
        <v>34898.4</v>
      </c>
      <c r="G59" s="165">
        <f>G60+G61</f>
        <v>34898.4</v>
      </c>
    </row>
    <row r="60" spans="1:7" ht="23.25" customHeight="1">
      <c r="A60" s="11" t="s">
        <v>78</v>
      </c>
      <c r="B60" s="12" t="s">
        <v>20</v>
      </c>
      <c r="C60" s="12" t="s">
        <v>6</v>
      </c>
      <c r="D60" s="163">
        <v>29125.9</v>
      </c>
      <c r="E60" s="163">
        <v>5772.5</v>
      </c>
      <c r="F60" s="163">
        <f t="shared" si="1"/>
        <v>34898.4</v>
      </c>
      <c r="G60" s="164">
        <v>34898.4</v>
      </c>
    </row>
    <row r="61" spans="1:7" ht="26.25" customHeight="1" hidden="1">
      <c r="A61" s="11" t="s">
        <v>79</v>
      </c>
      <c r="B61" s="12" t="s">
        <v>20</v>
      </c>
      <c r="C61" s="12" t="s">
        <v>8</v>
      </c>
      <c r="D61" s="163"/>
      <c r="E61" s="163"/>
      <c r="F61" s="163">
        <f t="shared" si="1"/>
        <v>0</v>
      </c>
      <c r="G61" s="164"/>
    </row>
    <row r="62" spans="1:7" ht="12.75">
      <c r="A62" s="11" t="s">
        <v>528</v>
      </c>
      <c r="B62" s="12" t="s">
        <v>511</v>
      </c>
      <c r="C62" s="12" t="s">
        <v>511</v>
      </c>
      <c r="D62" s="163">
        <v>14788.9</v>
      </c>
      <c r="E62" s="163">
        <v>-6465.155</v>
      </c>
      <c r="F62" s="163">
        <f t="shared" si="1"/>
        <v>8323.744999999999</v>
      </c>
      <c r="G62" s="164">
        <v>17163.09</v>
      </c>
    </row>
    <row r="63" spans="1:7" ht="12.75">
      <c r="A63" s="8" t="s">
        <v>80</v>
      </c>
      <c r="B63" s="9"/>
      <c r="C63" s="9"/>
      <c r="D63" s="162">
        <f>D9+D18+D20+D24+D29+D33+D39+D42+D47+D53+D55+D57+D59+D62</f>
        <v>295777.83</v>
      </c>
      <c r="E63" s="162">
        <f>E9+E18+E20+E24+E29+E33+E39+E42+E47+E53+E55+E57+E59+E62</f>
        <v>35504.57000000001</v>
      </c>
      <c r="F63" s="162">
        <f>F9+F18+F20+F24+F29+F33+F39+F42+F47+F53+F55+F57+F59+F62</f>
        <v>332949.79999999993</v>
      </c>
      <c r="G63" s="162">
        <f>G9+G18+G20+G24+G29+G33+G39+G42+G47+G53+G55+G57+G59+G62</f>
        <v>343261.70000000007</v>
      </c>
    </row>
    <row r="64" spans="4:5" ht="12.75">
      <c r="D64" s="16">
        <v>295777.83</v>
      </c>
      <c r="E64" s="16"/>
    </row>
    <row r="65" spans="4:6" ht="12.75">
      <c r="D65" s="16"/>
      <c r="E65" s="16"/>
      <c r="F65" s="16"/>
    </row>
  </sheetData>
  <sheetProtection/>
  <mergeCells count="17">
    <mergeCell ref="D2:G2"/>
    <mergeCell ref="B29:C29"/>
    <mergeCell ref="B33:C33"/>
    <mergeCell ref="B39:C39"/>
    <mergeCell ref="B42:C42"/>
    <mergeCell ref="B9:C9"/>
    <mergeCell ref="B18:C18"/>
    <mergeCell ref="B47:C47"/>
    <mergeCell ref="B53:C53"/>
    <mergeCell ref="B55:C55"/>
    <mergeCell ref="B57:C57"/>
    <mergeCell ref="B59:C59"/>
    <mergeCell ref="D3:G3"/>
    <mergeCell ref="A6:G6"/>
    <mergeCell ref="A5:G5"/>
    <mergeCell ref="B20:C20"/>
    <mergeCell ref="B24:C24"/>
  </mergeCells>
  <printOptions/>
  <pageMargins left="1.1023622047244095" right="0" top="0.35433070866141736" bottom="0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4"/>
  <sheetViews>
    <sheetView view="pageBreakPreview" zoomScaleSheetLayoutView="100" zoomScalePageLayoutView="0" workbookViewId="0" topLeftCell="A1">
      <selection activeCell="F40" sqref="F40"/>
    </sheetView>
  </sheetViews>
  <sheetFormatPr defaultColWidth="9.140625" defaultRowHeight="12.75"/>
  <cols>
    <col min="1" max="1" width="35.8515625" style="91" customWidth="1"/>
    <col min="2" max="2" width="7.00390625" style="18" customWidth="1"/>
    <col min="3" max="3" width="6.7109375" style="18" customWidth="1"/>
    <col min="4" max="4" width="5.140625" style="18" customWidth="1"/>
    <col min="5" max="5" width="9.7109375" style="18" customWidth="1"/>
    <col min="6" max="6" width="7.28125" style="18" customWidth="1"/>
    <col min="7" max="7" width="0.13671875" style="18" customWidth="1"/>
    <col min="8" max="8" width="12.140625" style="138" hidden="1" customWidth="1"/>
    <col min="9" max="10" width="12.140625" style="138" customWidth="1"/>
    <col min="11" max="16384" width="9.140625" style="18" customWidth="1"/>
  </cols>
  <sheetData>
    <row r="1" spans="2:10" ht="15">
      <c r="B1" s="17"/>
      <c r="C1" s="17"/>
      <c r="D1" s="17"/>
      <c r="E1" s="76"/>
      <c r="F1" s="246"/>
      <c r="G1" s="237"/>
      <c r="H1" s="237"/>
      <c r="I1" s="237"/>
      <c r="J1" s="137"/>
    </row>
    <row r="2" spans="2:10" ht="15" customHeight="1">
      <c r="B2" s="17"/>
      <c r="C2" s="17"/>
      <c r="D2" s="17"/>
      <c r="E2" s="136"/>
      <c r="F2" s="247" t="s">
        <v>554</v>
      </c>
      <c r="G2" s="248"/>
      <c r="H2" s="248"/>
      <c r="I2" s="248"/>
      <c r="J2" s="237"/>
    </row>
    <row r="3" spans="2:10" ht="35.25" customHeight="1">
      <c r="B3" s="17"/>
      <c r="C3" s="17"/>
      <c r="D3" s="17"/>
      <c r="E3" s="52"/>
      <c r="F3" s="249" t="s">
        <v>532</v>
      </c>
      <c r="G3" s="250"/>
      <c r="H3" s="250"/>
      <c r="I3" s="250"/>
      <c r="J3" s="250"/>
    </row>
    <row r="4" spans="1:10" ht="32.25" customHeight="1">
      <c r="A4" s="251" t="s">
        <v>505</v>
      </c>
      <c r="B4" s="252"/>
      <c r="C4" s="252"/>
      <c r="D4" s="252"/>
      <c r="E4" s="252"/>
      <c r="F4" s="252"/>
      <c r="G4" s="252"/>
      <c r="H4" s="252"/>
      <c r="I4" s="252"/>
      <c r="J4" s="252"/>
    </row>
    <row r="5" ht="15" customHeight="1">
      <c r="J5" s="138" t="s">
        <v>521</v>
      </c>
    </row>
    <row r="6" spans="1:10" ht="12.75" customHeight="1">
      <c r="A6" s="255" t="s">
        <v>81</v>
      </c>
      <c r="B6" s="245" t="s">
        <v>82</v>
      </c>
      <c r="C6" s="245"/>
      <c r="D6" s="245"/>
      <c r="E6" s="245"/>
      <c r="F6" s="245"/>
      <c r="G6" s="256" t="s">
        <v>83</v>
      </c>
      <c r="H6" s="243" t="s">
        <v>504</v>
      </c>
      <c r="I6" s="253" t="s">
        <v>522</v>
      </c>
      <c r="J6" s="253" t="s">
        <v>520</v>
      </c>
    </row>
    <row r="7" spans="1:10" ht="15">
      <c r="A7" s="255"/>
      <c r="B7" s="245" t="s">
        <v>519</v>
      </c>
      <c r="C7" s="245"/>
      <c r="D7" s="245"/>
      <c r="E7" s="245"/>
      <c r="F7" s="245"/>
      <c r="G7" s="256"/>
      <c r="H7" s="244"/>
      <c r="I7" s="254"/>
      <c r="J7" s="253"/>
    </row>
    <row r="8" spans="1:10" ht="26.25" customHeight="1">
      <c r="A8" s="255"/>
      <c r="B8" s="19" t="s">
        <v>516</v>
      </c>
      <c r="C8" s="19" t="s">
        <v>84</v>
      </c>
      <c r="D8" s="19" t="s">
        <v>85</v>
      </c>
      <c r="E8" s="19" t="s">
        <v>517</v>
      </c>
      <c r="F8" s="19" t="s">
        <v>518</v>
      </c>
      <c r="G8" s="256"/>
      <c r="H8" s="244"/>
      <c r="I8" s="254"/>
      <c r="J8" s="253"/>
    </row>
    <row r="9" spans="1:10" s="85" customFormat="1" ht="8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/>
      <c r="H9" s="211">
        <v>6</v>
      </c>
      <c r="I9" s="212">
        <v>7</v>
      </c>
      <c r="J9" s="211">
        <v>8</v>
      </c>
    </row>
    <row r="10" spans="1:10" ht="43.5" customHeight="1" hidden="1">
      <c r="A10" s="92" t="s">
        <v>60</v>
      </c>
      <c r="B10" s="24" t="s">
        <v>86</v>
      </c>
      <c r="C10" s="24" t="s">
        <v>28</v>
      </c>
      <c r="D10" s="24" t="s">
        <v>61</v>
      </c>
      <c r="E10" s="24"/>
      <c r="F10" s="24"/>
      <c r="G10" s="20">
        <f aca="true" t="shared" si="0" ref="G10:J12">G11</f>
        <v>0</v>
      </c>
      <c r="H10" s="140">
        <v>0</v>
      </c>
      <c r="I10" s="140">
        <f>I11+I14+I16+I18+I20+I22</f>
        <v>0</v>
      </c>
      <c r="J10" s="140">
        <f>J11+J14+J16+J18+J20+J22</f>
        <v>0</v>
      </c>
    </row>
    <row r="11" spans="1:10" ht="45" customHeight="1" hidden="1">
      <c r="A11" s="93" t="s">
        <v>103</v>
      </c>
      <c r="B11" s="21" t="s">
        <v>86</v>
      </c>
      <c r="C11" s="21" t="s">
        <v>28</v>
      </c>
      <c r="D11" s="21" t="s">
        <v>61</v>
      </c>
      <c r="E11" s="21" t="s">
        <v>104</v>
      </c>
      <c r="F11" s="21"/>
      <c r="G11" s="27">
        <f t="shared" si="0"/>
        <v>0</v>
      </c>
      <c r="H11" s="143">
        <v>0</v>
      </c>
      <c r="I11" s="143">
        <f t="shared" si="0"/>
        <v>0</v>
      </c>
      <c r="J11" s="143">
        <f t="shared" si="0"/>
        <v>0</v>
      </c>
    </row>
    <row r="12" spans="1:10" ht="30" customHeight="1" hidden="1">
      <c r="A12" s="93" t="s">
        <v>98</v>
      </c>
      <c r="B12" s="21" t="s">
        <v>86</v>
      </c>
      <c r="C12" s="21" t="s">
        <v>28</v>
      </c>
      <c r="D12" s="21" t="s">
        <v>61</v>
      </c>
      <c r="E12" s="21" t="s">
        <v>105</v>
      </c>
      <c r="F12" s="21"/>
      <c r="G12" s="27">
        <f t="shared" si="0"/>
        <v>0</v>
      </c>
      <c r="H12" s="143">
        <v>0</v>
      </c>
      <c r="I12" s="143">
        <f t="shared" si="0"/>
        <v>0</v>
      </c>
      <c r="J12" s="143">
        <f t="shared" si="0"/>
        <v>0</v>
      </c>
    </row>
    <row r="13" spans="1:10" ht="30.75" customHeight="1" hidden="1">
      <c r="A13" s="93" t="s">
        <v>100</v>
      </c>
      <c r="B13" s="21" t="s">
        <v>86</v>
      </c>
      <c r="C13" s="21" t="s">
        <v>28</v>
      </c>
      <c r="D13" s="21" t="s">
        <v>61</v>
      </c>
      <c r="E13" s="21" t="s">
        <v>105</v>
      </c>
      <c r="F13" s="21" t="s">
        <v>97</v>
      </c>
      <c r="G13" s="27"/>
      <c r="H13" s="143">
        <v>0</v>
      </c>
      <c r="I13" s="143"/>
      <c r="J13" s="143">
        <f>H13+I13</f>
        <v>0</v>
      </c>
    </row>
    <row r="14" spans="1:10" ht="60.75" customHeight="1" hidden="1">
      <c r="A14" s="93" t="s">
        <v>106</v>
      </c>
      <c r="B14" s="28" t="s">
        <v>86</v>
      </c>
      <c r="C14" s="29" t="s">
        <v>28</v>
      </c>
      <c r="D14" s="29" t="s">
        <v>61</v>
      </c>
      <c r="E14" s="30">
        <v>7952014</v>
      </c>
      <c r="F14" s="29"/>
      <c r="G14" s="29"/>
      <c r="H14" s="143">
        <f>H15</f>
        <v>0</v>
      </c>
      <c r="I14" s="143">
        <f>I15</f>
        <v>0</v>
      </c>
      <c r="J14" s="143">
        <f>J15</f>
        <v>0</v>
      </c>
    </row>
    <row r="15" spans="1:10" ht="30" customHeight="1" hidden="1" thickBot="1">
      <c r="A15" s="93" t="s">
        <v>94</v>
      </c>
      <c r="B15" s="29" t="s">
        <v>86</v>
      </c>
      <c r="C15" s="29" t="s">
        <v>28</v>
      </c>
      <c r="D15" s="29" t="s">
        <v>61</v>
      </c>
      <c r="E15" s="30">
        <v>7952014</v>
      </c>
      <c r="F15" s="29" t="s">
        <v>93</v>
      </c>
      <c r="G15" s="27"/>
      <c r="H15" s="143"/>
      <c r="I15" s="143"/>
      <c r="J15" s="143">
        <f>H15+I15</f>
        <v>0</v>
      </c>
    </row>
    <row r="16" spans="1:10" ht="57.75" customHeight="1" hidden="1" thickBot="1">
      <c r="A16" s="93" t="s">
        <v>107</v>
      </c>
      <c r="B16" s="28" t="s">
        <v>86</v>
      </c>
      <c r="C16" s="29" t="s">
        <v>28</v>
      </c>
      <c r="D16" s="29" t="s">
        <v>61</v>
      </c>
      <c r="E16" s="30">
        <v>7952013</v>
      </c>
      <c r="F16" s="29"/>
      <c r="G16" s="27"/>
      <c r="H16" s="143">
        <f>H17</f>
        <v>0</v>
      </c>
      <c r="I16" s="143">
        <f>I17</f>
        <v>0</v>
      </c>
      <c r="J16" s="143">
        <f>J17</f>
        <v>0</v>
      </c>
    </row>
    <row r="17" spans="1:10" ht="30" customHeight="1" hidden="1" thickBot="1">
      <c r="A17" s="93" t="s">
        <v>94</v>
      </c>
      <c r="B17" s="29" t="s">
        <v>86</v>
      </c>
      <c r="C17" s="29" t="s">
        <v>28</v>
      </c>
      <c r="D17" s="29" t="s">
        <v>61</v>
      </c>
      <c r="E17" s="30">
        <v>7952013</v>
      </c>
      <c r="F17" s="29" t="s">
        <v>93</v>
      </c>
      <c r="G17" s="27"/>
      <c r="H17" s="143"/>
      <c r="I17" s="143"/>
      <c r="J17" s="143">
        <f>H17+I17</f>
        <v>0</v>
      </c>
    </row>
    <row r="18" spans="1:10" ht="57" customHeight="1" hidden="1" thickBot="1">
      <c r="A18" s="93" t="s">
        <v>108</v>
      </c>
      <c r="B18" s="28" t="s">
        <v>86</v>
      </c>
      <c r="C18" s="29" t="s">
        <v>28</v>
      </c>
      <c r="D18" s="29" t="s">
        <v>61</v>
      </c>
      <c r="E18" s="30">
        <v>7952015</v>
      </c>
      <c r="F18" s="29"/>
      <c r="G18" s="27"/>
      <c r="H18" s="143">
        <f>H19</f>
        <v>0</v>
      </c>
      <c r="I18" s="143">
        <f>I19</f>
        <v>0</v>
      </c>
      <c r="J18" s="143">
        <f>J19</f>
        <v>0</v>
      </c>
    </row>
    <row r="19" spans="1:10" ht="30" customHeight="1" hidden="1" thickBot="1">
      <c r="A19" s="93" t="s">
        <v>94</v>
      </c>
      <c r="B19" s="29" t="s">
        <v>86</v>
      </c>
      <c r="C19" s="29" t="s">
        <v>28</v>
      </c>
      <c r="D19" s="29" t="s">
        <v>61</v>
      </c>
      <c r="E19" s="30">
        <v>7952015</v>
      </c>
      <c r="F19" s="29" t="s">
        <v>93</v>
      </c>
      <c r="G19" s="27"/>
      <c r="H19" s="143"/>
      <c r="I19" s="143"/>
      <c r="J19" s="143">
        <f>H19+I19</f>
        <v>0</v>
      </c>
    </row>
    <row r="20" spans="1:10" ht="90" customHeight="1" hidden="1" thickBot="1">
      <c r="A20" s="93" t="s">
        <v>109</v>
      </c>
      <c r="B20" s="28" t="s">
        <v>86</v>
      </c>
      <c r="C20" s="29" t="s">
        <v>28</v>
      </c>
      <c r="D20" s="29" t="s">
        <v>61</v>
      </c>
      <c r="E20" s="30">
        <v>7952016</v>
      </c>
      <c r="F20" s="29"/>
      <c r="G20" s="27"/>
      <c r="H20" s="143">
        <f>H21</f>
        <v>0</v>
      </c>
      <c r="I20" s="143">
        <f>I21</f>
        <v>0</v>
      </c>
      <c r="J20" s="143">
        <f>J21</f>
        <v>0</v>
      </c>
    </row>
    <row r="21" spans="1:10" ht="30" customHeight="1" hidden="1" thickBot="1">
      <c r="A21" s="93" t="s">
        <v>94</v>
      </c>
      <c r="B21" s="29" t="s">
        <v>86</v>
      </c>
      <c r="C21" s="29" t="s">
        <v>28</v>
      </c>
      <c r="D21" s="29" t="s">
        <v>61</v>
      </c>
      <c r="E21" s="30">
        <v>7952016</v>
      </c>
      <c r="F21" s="29" t="s">
        <v>93</v>
      </c>
      <c r="G21" s="27"/>
      <c r="H21" s="143"/>
      <c r="I21" s="143"/>
      <c r="J21" s="143">
        <f>H21+I21</f>
        <v>0</v>
      </c>
    </row>
    <row r="22" spans="1:10" ht="45" customHeight="1" hidden="1" thickBot="1">
      <c r="A22" s="93" t="s">
        <v>110</v>
      </c>
      <c r="B22" s="28" t="s">
        <v>86</v>
      </c>
      <c r="C22" s="29" t="s">
        <v>28</v>
      </c>
      <c r="D22" s="29" t="s">
        <v>61</v>
      </c>
      <c r="E22" s="30">
        <v>7952017</v>
      </c>
      <c r="F22" s="29"/>
      <c r="G22" s="27"/>
      <c r="H22" s="143">
        <f>H23</f>
        <v>0</v>
      </c>
      <c r="I22" s="143">
        <f>I23</f>
        <v>0</v>
      </c>
      <c r="J22" s="143">
        <f>J23</f>
        <v>0</v>
      </c>
    </row>
    <row r="23" spans="1:10" ht="33" customHeight="1" hidden="1" thickBot="1">
      <c r="A23" s="93" t="s">
        <v>94</v>
      </c>
      <c r="B23" s="29" t="s">
        <v>86</v>
      </c>
      <c r="C23" s="29" t="s">
        <v>28</v>
      </c>
      <c r="D23" s="29" t="s">
        <v>61</v>
      </c>
      <c r="E23" s="30">
        <v>7952017</v>
      </c>
      <c r="F23" s="29" t="s">
        <v>93</v>
      </c>
      <c r="G23" s="27"/>
      <c r="H23" s="143"/>
      <c r="I23" s="143">
        <f>30-30</f>
        <v>0</v>
      </c>
      <c r="J23" s="143">
        <f>H23+I23</f>
        <v>0</v>
      </c>
    </row>
    <row r="24" spans="1:10" ht="15">
      <c r="A24" s="94" t="s">
        <v>111</v>
      </c>
      <c r="B24" s="81" t="s">
        <v>112</v>
      </c>
      <c r="C24" s="81"/>
      <c r="D24" s="81"/>
      <c r="E24" s="81"/>
      <c r="F24" s="81"/>
      <c r="G24" s="82" t="e">
        <f>#REF!+G25+G124</f>
        <v>#REF!</v>
      </c>
      <c r="H24" s="142">
        <f>H25+H124</f>
        <v>202503.78000000003</v>
      </c>
      <c r="I24" s="142">
        <f>I25+I124</f>
        <v>14868.949999999999</v>
      </c>
      <c r="J24" s="142">
        <f>J25+J124</f>
        <v>219040.13</v>
      </c>
    </row>
    <row r="25" spans="1:10" ht="15">
      <c r="A25" s="92" t="s">
        <v>87</v>
      </c>
      <c r="B25" s="24" t="s">
        <v>112</v>
      </c>
      <c r="C25" s="24" t="s">
        <v>14</v>
      </c>
      <c r="D25" s="24"/>
      <c r="E25" s="24"/>
      <c r="F25" s="24"/>
      <c r="G25" s="20" t="e">
        <f>G26+G36+G89+G94+G103</f>
        <v>#REF!</v>
      </c>
      <c r="H25" s="140">
        <f>H36+H89+H94+H103+H26</f>
        <v>184905.68000000002</v>
      </c>
      <c r="I25" s="140">
        <f>I36+I89+I94+I103+I26</f>
        <v>10386.05</v>
      </c>
      <c r="J25" s="140">
        <f>J36+J89+J94+J103+J26</f>
        <v>196959.13</v>
      </c>
    </row>
    <row r="26" spans="1:10" ht="15" customHeight="1">
      <c r="A26" s="92" t="s">
        <v>43</v>
      </c>
      <c r="B26" s="24" t="s">
        <v>112</v>
      </c>
      <c r="C26" s="24" t="s">
        <v>14</v>
      </c>
      <c r="D26" s="24" t="s">
        <v>6</v>
      </c>
      <c r="E26" s="24"/>
      <c r="F26" s="24"/>
      <c r="G26" s="20">
        <f aca="true" t="shared" si="1" ref="G26:J28">G27</f>
        <v>-926.36</v>
      </c>
      <c r="H26" s="140">
        <f>H27+H30+H33</f>
        <v>0</v>
      </c>
      <c r="I26" s="140">
        <f>I27+I30+I33</f>
        <v>0</v>
      </c>
      <c r="J26" s="140">
        <f>J27+J30+J33</f>
        <v>0</v>
      </c>
    </row>
    <row r="27" spans="1:10" ht="15" customHeight="1">
      <c r="A27" s="93" t="s">
        <v>119</v>
      </c>
      <c r="B27" s="21" t="s">
        <v>112</v>
      </c>
      <c r="C27" s="21" t="s">
        <v>14</v>
      </c>
      <c r="D27" s="21" t="s">
        <v>6</v>
      </c>
      <c r="E27" s="21" t="s">
        <v>120</v>
      </c>
      <c r="F27" s="21"/>
      <c r="G27" s="27">
        <f t="shared" si="1"/>
        <v>-926.36</v>
      </c>
      <c r="H27" s="143">
        <f t="shared" si="1"/>
        <v>0</v>
      </c>
      <c r="I27" s="143">
        <f t="shared" si="1"/>
        <v>0</v>
      </c>
      <c r="J27" s="143">
        <f t="shared" si="1"/>
        <v>0</v>
      </c>
    </row>
    <row r="28" spans="1:10" ht="30" customHeight="1" hidden="1">
      <c r="A28" s="93" t="s">
        <v>98</v>
      </c>
      <c r="B28" s="21" t="s">
        <v>112</v>
      </c>
      <c r="C28" s="21" t="s">
        <v>14</v>
      </c>
      <c r="D28" s="21" t="s">
        <v>6</v>
      </c>
      <c r="E28" s="21" t="s">
        <v>121</v>
      </c>
      <c r="F28" s="21"/>
      <c r="G28" s="27">
        <f>G29+G32</f>
        <v>-926.36</v>
      </c>
      <c r="H28" s="143">
        <f t="shared" si="1"/>
        <v>0</v>
      </c>
      <c r="I28" s="143">
        <f t="shared" si="1"/>
        <v>0</v>
      </c>
      <c r="J28" s="143">
        <f t="shared" si="1"/>
        <v>0</v>
      </c>
    </row>
    <row r="29" spans="1:10" ht="30" customHeight="1" hidden="1">
      <c r="A29" s="95" t="s">
        <v>168</v>
      </c>
      <c r="B29" s="21" t="s">
        <v>112</v>
      </c>
      <c r="C29" s="21" t="s">
        <v>14</v>
      </c>
      <c r="D29" s="21" t="s">
        <v>6</v>
      </c>
      <c r="E29" s="21" t="s">
        <v>121</v>
      </c>
      <c r="F29" s="21" t="s">
        <v>135</v>
      </c>
      <c r="G29" s="27">
        <f>-36.76+103.4</f>
        <v>66.64000000000001</v>
      </c>
      <c r="H29" s="143"/>
      <c r="I29" s="143"/>
      <c r="J29" s="143">
        <f>H29+I29</f>
        <v>0</v>
      </c>
    </row>
    <row r="30" spans="1:10" ht="30" customHeight="1" hidden="1">
      <c r="A30" s="96" t="s">
        <v>422</v>
      </c>
      <c r="B30" s="21" t="s">
        <v>112</v>
      </c>
      <c r="C30" s="21" t="s">
        <v>14</v>
      </c>
      <c r="D30" s="21" t="s">
        <v>6</v>
      </c>
      <c r="E30" s="21" t="s">
        <v>328</v>
      </c>
      <c r="F30" s="21"/>
      <c r="G30" s="27"/>
      <c r="H30" s="143">
        <f aca="true" t="shared" si="2" ref="H30:J31">H31</f>
        <v>0</v>
      </c>
      <c r="I30" s="143">
        <f t="shared" si="2"/>
        <v>0</v>
      </c>
      <c r="J30" s="143">
        <f t="shared" si="2"/>
        <v>0</v>
      </c>
    </row>
    <row r="31" spans="1:10" ht="21" customHeight="1" hidden="1">
      <c r="A31" s="96" t="s">
        <v>441</v>
      </c>
      <c r="B31" s="21" t="s">
        <v>112</v>
      </c>
      <c r="C31" s="21" t="s">
        <v>14</v>
      </c>
      <c r="D31" s="21" t="s">
        <v>6</v>
      </c>
      <c r="E31" s="21" t="s">
        <v>442</v>
      </c>
      <c r="F31" s="21"/>
      <c r="G31" s="27"/>
      <c r="H31" s="143">
        <f t="shared" si="2"/>
        <v>0</v>
      </c>
      <c r="I31" s="143">
        <f t="shared" si="2"/>
        <v>0</v>
      </c>
      <c r="J31" s="143">
        <f t="shared" si="2"/>
        <v>0</v>
      </c>
    </row>
    <row r="32" spans="1:10" ht="15" customHeight="1" hidden="1">
      <c r="A32" s="95" t="s">
        <v>168</v>
      </c>
      <c r="B32" s="21" t="s">
        <v>112</v>
      </c>
      <c r="C32" s="21" t="s">
        <v>14</v>
      </c>
      <c r="D32" s="21" t="s">
        <v>6</v>
      </c>
      <c r="E32" s="21" t="s">
        <v>442</v>
      </c>
      <c r="F32" s="21" t="s">
        <v>135</v>
      </c>
      <c r="G32" s="27">
        <f>-112.8-880.2</f>
        <v>-993</v>
      </c>
      <c r="H32" s="143"/>
      <c r="I32" s="143"/>
      <c r="J32" s="143">
        <f>H32+I32</f>
        <v>0</v>
      </c>
    </row>
    <row r="33" spans="1:10" ht="15" customHeight="1" hidden="1">
      <c r="A33" s="96" t="s">
        <v>322</v>
      </c>
      <c r="B33" s="21" t="s">
        <v>112</v>
      </c>
      <c r="C33" s="21" t="s">
        <v>14</v>
      </c>
      <c r="D33" s="21" t="s">
        <v>6</v>
      </c>
      <c r="E33" s="21" t="s">
        <v>258</v>
      </c>
      <c r="F33" s="21"/>
      <c r="G33" s="27"/>
      <c r="H33" s="143">
        <f aca="true" t="shared" si="3" ref="H33:J34">H34</f>
        <v>0</v>
      </c>
      <c r="I33" s="143">
        <f t="shared" si="3"/>
        <v>0</v>
      </c>
      <c r="J33" s="143">
        <f t="shared" si="3"/>
        <v>0</v>
      </c>
    </row>
    <row r="34" spans="1:10" ht="21" customHeight="1" hidden="1">
      <c r="A34" s="97" t="s">
        <v>286</v>
      </c>
      <c r="B34" s="21" t="s">
        <v>112</v>
      </c>
      <c r="C34" s="21" t="s">
        <v>14</v>
      </c>
      <c r="D34" s="21" t="s">
        <v>6</v>
      </c>
      <c r="E34" s="21" t="s">
        <v>287</v>
      </c>
      <c r="F34" s="21"/>
      <c r="G34" s="27"/>
      <c r="H34" s="143">
        <f t="shared" si="3"/>
        <v>0</v>
      </c>
      <c r="I34" s="143">
        <f t="shared" si="3"/>
        <v>0</v>
      </c>
      <c r="J34" s="143">
        <f t="shared" si="3"/>
        <v>0</v>
      </c>
    </row>
    <row r="35" spans="1:10" ht="15" customHeight="1" hidden="1">
      <c r="A35" s="95" t="s">
        <v>168</v>
      </c>
      <c r="B35" s="21" t="s">
        <v>112</v>
      </c>
      <c r="C35" s="21" t="s">
        <v>14</v>
      </c>
      <c r="D35" s="21" t="s">
        <v>6</v>
      </c>
      <c r="E35" s="21" t="s">
        <v>287</v>
      </c>
      <c r="F35" s="21" t="s">
        <v>135</v>
      </c>
      <c r="G35" s="27"/>
      <c r="H35" s="143"/>
      <c r="I35" s="143"/>
      <c r="J35" s="143">
        <f>H35+I35</f>
        <v>0</v>
      </c>
    </row>
    <row r="36" spans="1:10" ht="15">
      <c r="A36" s="92" t="s">
        <v>44</v>
      </c>
      <c r="B36" s="24" t="s">
        <v>112</v>
      </c>
      <c r="C36" s="24" t="s">
        <v>14</v>
      </c>
      <c r="D36" s="24" t="s">
        <v>7</v>
      </c>
      <c r="E36" s="24"/>
      <c r="F36" s="24"/>
      <c r="G36" s="22" t="e">
        <f>G37+G58+#REF!+#REF!+#REF!+#REF!</f>
        <v>#REF!</v>
      </c>
      <c r="H36" s="140">
        <f>H37+H58+H77+H84+H67+H74-H78</f>
        <v>178911.07</v>
      </c>
      <c r="I36" s="140">
        <f>I37+I58+I77+I84+I67+I74</f>
        <v>4379.5999999999985</v>
      </c>
      <c r="J36" s="140">
        <f>J37+J58+J77+J84+J67+J74</f>
        <v>184958.07</v>
      </c>
    </row>
    <row r="37" spans="1:10" ht="21.75">
      <c r="A37" s="93" t="s">
        <v>123</v>
      </c>
      <c r="B37" s="21" t="s">
        <v>112</v>
      </c>
      <c r="C37" s="21" t="s">
        <v>14</v>
      </c>
      <c r="D37" s="21" t="s">
        <v>7</v>
      </c>
      <c r="E37" s="21" t="s">
        <v>124</v>
      </c>
      <c r="F37" s="21"/>
      <c r="G37" s="26">
        <f>G40</f>
        <v>867.76</v>
      </c>
      <c r="H37" s="143">
        <f>H38+H40+H46+H49+H51+H53+H54+H55</f>
        <v>170660.06</v>
      </c>
      <c r="I37" s="143">
        <f>I38+I40+I46+I49+I51+I53+I54+I55</f>
        <v>7623.319999999999</v>
      </c>
      <c r="J37" s="143">
        <f>J38+J40+J46+J49+J51+J53+J54+J55</f>
        <v>178283.38</v>
      </c>
    </row>
    <row r="38" spans="1:10" ht="52.5">
      <c r="A38" s="98" t="s">
        <v>412</v>
      </c>
      <c r="B38" s="28" t="s">
        <v>112</v>
      </c>
      <c r="C38" s="28" t="s">
        <v>14</v>
      </c>
      <c r="D38" s="28" t="s">
        <v>7</v>
      </c>
      <c r="E38" s="28" t="s">
        <v>413</v>
      </c>
      <c r="F38" s="21"/>
      <c r="G38" s="26"/>
      <c r="H38" s="143">
        <f>H39</f>
        <v>136352</v>
      </c>
      <c r="I38" s="143">
        <f>I39</f>
        <v>2035</v>
      </c>
      <c r="J38" s="143">
        <f>J39</f>
        <v>138387</v>
      </c>
    </row>
    <row r="39" spans="1:10" ht="31.5">
      <c r="A39" s="96" t="s">
        <v>126</v>
      </c>
      <c r="B39" s="21" t="s">
        <v>112</v>
      </c>
      <c r="C39" s="21" t="s">
        <v>14</v>
      </c>
      <c r="D39" s="21" t="s">
        <v>7</v>
      </c>
      <c r="E39" s="21" t="s">
        <v>131</v>
      </c>
      <c r="F39" s="21" t="s">
        <v>127</v>
      </c>
      <c r="G39" s="27"/>
      <c r="H39" s="143">
        <v>136352</v>
      </c>
      <c r="I39" s="143">
        <v>2035</v>
      </c>
      <c r="J39" s="143">
        <f>SUM(H39:I39)</f>
        <v>138387</v>
      </c>
    </row>
    <row r="40" spans="1:10" ht="15">
      <c r="A40" s="93" t="s">
        <v>98</v>
      </c>
      <c r="B40" s="21" t="s">
        <v>112</v>
      </c>
      <c r="C40" s="21" t="s">
        <v>14</v>
      </c>
      <c r="D40" s="21" t="s">
        <v>7</v>
      </c>
      <c r="E40" s="21" t="s">
        <v>125</v>
      </c>
      <c r="F40" s="21"/>
      <c r="G40" s="27">
        <f>G41+G47</f>
        <v>867.76</v>
      </c>
      <c r="H40" s="143">
        <f>H41+H44+H45+H42+H43</f>
        <v>30536.26</v>
      </c>
      <c r="I40" s="143">
        <f>I41+I44+I45+I42+I43</f>
        <v>9360.119999999999</v>
      </c>
      <c r="J40" s="143">
        <f>J41+J44+J45+J42+J43</f>
        <v>39896.38</v>
      </c>
    </row>
    <row r="41" spans="1:10" ht="31.5" customHeight="1" hidden="1">
      <c r="A41" s="96" t="s">
        <v>157</v>
      </c>
      <c r="B41" s="21" t="s">
        <v>112</v>
      </c>
      <c r="C41" s="21" t="s">
        <v>14</v>
      </c>
      <c r="D41" s="21" t="s">
        <v>7</v>
      </c>
      <c r="E41" s="21" t="s">
        <v>125</v>
      </c>
      <c r="F41" s="21" t="s">
        <v>158</v>
      </c>
      <c r="G41" s="27">
        <f>36.76+38-200</f>
        <v>-125.24000000000001</v>
      </c>
      <c r="H41" s="143"/>
      <c r="I41" s="143"/>
      <c r="J41" s="143">
        <f>H41+I41</f>
        <v>0</v>
      </c>
    </row>
    <row r="42" spans="1:10" ht="31.5" customHeight="1" hidden="1">
      <c r="A42" s="96" t="s">
        <v>161</v>
      </c>
      <c r="B42" s="21" t="s">
        <v>112</v>
      </c>
      <c r="C42" s="21" t="s">
        <v>14</v>
      </c>
      <c r="D42" s="21" t="s">
        <v>7</v>
      </c>
      <c r="E42" s="21" t="s">
        <v>125</v>
      </c>
      <c r="F42" s="21" t="s">
        <v>162</v>
      </c>
      <c r="G42" s="27"/>
      <c r="H42" s="143"/>
      <c r="I42" s="143"/>
      <c r="J42" s="143">
        <f>H42+I42</f>
        <v>0</v>
      </c>
    </row>
    <row r="43" spans="1:10" ht="31.5" customHeight="1" hidden="1">
      <c r="A43" s="96" t="s">
        <v>148</v>
      </c>
      <c r="B43" s="21" t="s">
        <v>112</v>
      </c>
      <c r="C43" s="21" t="s">
        <v>14</v>
      </c>
      <c r="D43" s="21" t="s">
        <v>7</v>
      </c>
      <c r="E43" s="21" t="s">
        <v>125</v>
      </c>
      <c r="F43" s="21" t="s">
        <v>150</v>
      </c>
      <c r="G43" s="27"/>
      <c r="H43" s="143"/>
      <c r="I43" s="143"/>
      <c r="J43" s="143">
        <f>H43+I43</f>
        <v>0</v>
      </c>
    </row>
    <row r="44" spans="1:10" ht="31.5">
      <c r="A44" s="96" t="s">
        <v>126</v>
      </c>
      <c r="B44" s="21" t="s">
        <v>112</v>
      </c>
      <c r="C44" s="21" t="s">
        <v>14</v>
      </c>
      <c r="D44" s="21" t="s">
        <v>7</v>
      </c>
      <c r="E44" s="21" t="s">
        <v>125</v>
      </c>
      <c r="F44" s="21" t="s">
        <v>127</v>
      </c>
      <c r="G44" s="27"/>
      <c r="H44" s="143">
        <v>30536.26</v>
      </c>
      <c r="I44" s="143">
        <v>-1004.68</v>
      </c>
      <c r="J44" s="143">
        <f>SUM(H44:I44)</f>
        <v>29531.579999999998</v>
      </c>
    </row>
    <row r="45" spans="1:10" ht="15">
      <c r="A45" s="96" t="s">
        <v>421</v>
      </c>
      <c r="B45" s="21" t="s">
        <v>112</v>
      </c>
      <c r="C45" s="21" t="s">
        <v>14</v>
      </c>
      <c r="D45" s="21" t="s">
        <v>7</v>
      </c>
      <c r="E45" s="21" t="s">
        <v>125</v>
      </c>
      <c r="F45" s="21" t="s">
        <v>135</v>
      </c>
      <c r="G45" s="27"/>
      <c r="H45" s="143"/>
      <c r="I45" s="143">
        <f>474.8+5000+4520+370</f>
        <v>10364.8</v>
      </c>
      <c r="J45" s="143">
        <f>SUM(H45:I45)</f>
        <v>10364.8</v>
      </c>
    </row>
    <row r="46" spans="1:10" ht="32.25">
      <c r="A46" s="93" t="s">
        <v>99</v>
      </c>
      <c r="B46" s="21" t="s">
        <v>112</v>
      </c>
      <c r="C46" s="21" t="s">
        <v>14</v>
      </c>
      <c r="D46" s="21" t="s">
        <v>7</v>
      </c>
      <c r="E46" s="21" t="s">
        <v>128</v>
      </c>
      <c r="F46" s="21"/>
      <c r="G46" s="27"/>
      <c r="H46" s="143">
        <f>H47+H48</f>
        <v>3771.8</v>
      </c>
      <c r="I46" s="143">
        <f>I47+I48</f>
        <v>-3771.8</v>
      </c>
      <c r="J46" s="143">
        <f>J47+J48</f>
        <v>0</v>
      </c>
    </row>
    <row r="47" spans="1:10" ht="15" customHeight="1" hidden="1">
      <c r="A47" s="93" t="s">
        <v>100</v>
      </c>
      <c r="B47" s="21" t="s">
        <v>112</v>
      </c>
      <c r="C47" s="21" t="s">
        <v>14</v>
      </c>
      <c r="D47" s="21" t="s">
        <v>7</v>
      </c>
      <c r="E47" s="21" t="s">
        <v>128</v>
      </c>
      <c r="F47" s="21" t="s">
        <v>97</v>
      </c>
      <c r="G47" s="27">
        <f>112.8+880.2</f>
        <v>993</v>
      </c>
      <c r="H47" s="143"/>
      <c r="I47" s="143"/>
      <c r="J47" s="143">
        <f>H47+I47</f>
        <v>0</v>
      </c>
    </row>
    <row r="48" spans="1:10" ht="31.5">
      <c r="A48" s="96" t="s">
        <v>126</v>
      </c>
      <c r="B48" s="21" t="s">
        <v>112</v>
      </c>
      <c r="C48" s="21" t="s">
        <v>14</v>
      </c>
      <c r="D48" s="21" t="s">
        <v>7</v>
      </c>
      <c r="E48" s="21" t="s">
        <v>128</v>
      </c>
      <c r="F48" s="21" t="s">
        <v>127</v>
      </c>
      <c r="G48" s="27"/>
      <c r="H48" s="143">
        <v>3771.8</v>
      </c>
      <c r="I48" s="143">
        <v>-3771.8</v>
      </c>
      <c r="J48" s="143">
        <f>SUM(H48:I48)</f>
        <v>0</v>
      </c>
    </row>
    <row r="49" spans="1:10" ht="21" customHeight="1" hidden="1">
      <c r="A49" s="96" t="s">
        <v>416</v>
      </c>
      <c r="B49" s="21" t="s">
        <v>112</v>
      </c>
      <c r="C49" s="21" t="s">
        <v>14</v>
      </c>
      <c r="D49" s="21" t="s">
        <v>7</v>
      </c>
      <c r="E49" s="21" t="s">
        <v>134</v>
      </c>
      <c r="F49" s="21"/>
      <c r="G49" s="27"/>
      <c r="H49" s="143">
        <f>H50</f>
        <v>0</v>
      </c>
      <c r="I49" s="143">
        <f>I50</f>
        <v>0</v>
      </c>
      <c r="J49" s="143">
        <f>J50</f>
        <v>0</v>
      </c>
    </row>
    <row r="50" spans="1:10" ht="15" customHeight="1" hidden="1">
      <c r="A50" s="95" t="s">
        <v>168</v>
      </c>
      <c r="B50" s="21" t="s">
        <v>112</v>
      </c>
      <c r="C50" s="21" t="s">
        <v>14</v>
      </c>
      <c r="D50" s="21" t="s">
        <v>7</v>
      </c>
      <c r="E50" s="21" t="s">
        <v>134</v>
      </c>
      <c r="F50" s="21" t="s">
        <v>135</v>
      </c>
      <c r="G50" s="27"/>
      <c r="H50" s="143">
        <v>0</v>
      </c>
      <c r="I50" s="143"/>
      <c r="J50" s="143">
        <f>H50+I50</f>
        <v>0</v>
      </c>
    </row>
    <row r="51" spans="1:10" ht="21.75" customHeight="1" hidden="1">
      <c r="A51" s="93" t="s">
        <v>415</v>
      </c>
      <c r="B51" s="21" t="s">
        <v>112</v>
      </c>
      <c r="C51" s="21" t="s">
        <v>14</v>
      </c>
      <c r="D51" s="21" t="s">
        <v>7</v>
      </c>
      <c r="E51" s="21" t="s">
        <v>136</v>
      </c>
      <c r="F51" s="21"/>
      <c r="G51" s="27"/>
      <c r="H51" s="143">
        <f>H52</f>
        <v>0</v>
      </c>
      <c r="I51" s="143">
        <f>I52</f>
        <v>0</v>
      </c>
      <c r="J51" s="143">
        <f>J52</f>
        <v>0</v>
      </c>
    </row>
    <row r="52" spans="1:10" ht="15" customHeight="1" hidden="1">
      <c r="A52" s="95" t="s">
        <v>168</v>
      </c>
      <c r="B52" s="21" t="s">
        <v>112</v>
      </c>
      <c r="C52" s="21" t="s">
        <v>14</v>
      </c>
      <c r="D52" s="21" t="s">
        <v>7</v>
      </c>
      <c r="E52" s="21" t="s">
        <v>136</v>
      </c>
      <c r="F52" s="21" t="s">
        <v>135</v>
      </c>
      <c r="G52" s="27"/>
      <c r="H52" s="143">
        <v>0</v>
      </c>
      <c r="I52" s="143"/>
      <c r="J52" s="143">
        <f>H52+I52</f>
        <v>0</v>
      </c>
    </row>
    <row r="53" spans="1:10" ht="42" customHeight="1" hidden="1">
      <c r="A53" s="99" t="s">
        <v>129</v>
      </c>
      <c r="B53" s="21" t="s">
        <v>112</v>
      </c>
      <c r="C53" s="21" t="s">
        <v>14</v>
      </c>
      <c r="D53" s="21" t="s">
        <v>7</v>
      </c>
      <c r="E53" s="21" t="s">
        <v>130</v>
      </c>
      <c r="F53" s="21" t="s">
        <v>97</v>
      </c>
      <c r="G53" s="27"/>
      <c r="H53" s="143"/>
      <c r="I53" s="143"/>
      <c r="J53" s="143">
        <f>H53+I53</f>
        <v>0</v>
      </c>
    </row>
    <row r="54" spans="1:10" ht="32.25" customHeight="1" hidden="1">
      <c r="A54" s="93" t="s">
        <v>132</v>
      </c>
      <c r="B54" s="21" t="s">
        <v>112</v>
      </c>
      <c r="C54" s="21" t="s">
        <v>14</v>
      </c>
      <c r="D54" s="21" t="s">
        <v>7</v>
      </c>
      <c r="E54" s="21" t="s">
        <v>133</v>
      </c>
      <c r="F54" s="21" t="s">
        <v>97</v>
      </c>
      <c r="G54" s="27"/>
      <c r="H54" s="143"/>
      <c r="I54" s="143"/>
      <c r="J54" s="143">
        <f>H54+I54</f>
        <v>0</v>
      </c>
    </row>
    <row r="55" spans="1:10" ht="21.75" customHeight="1" hidden="1">
      <c r="A55" s="93" t="s">
        <v>137</v>
      </c>
      <c r="B55" s="21" t="s">
        <v>112</v>
      </c>
      <c r="C55" s="21" t="s">
        <v>14</v>
      </c>
      <c r="D55" s="21" t="s">
        <v>7</v>
      </c>
      <c r="E55" s="21" t="s">
        <v>138</v>
      </c>
      <c r="F55" s="21"/>
      <c r="G55" s="27"/>
      <c r="H55" s="143">
        <f>H56+H57</f>
        <v>0</v>
      </c>
      <c r="I55" s="143">
        <f>I56+I57</f>
        <v>0</v>
      </c>
      <c r="J55" s="143">
        <f>J56+J57</f>
        <v>0</v>
      </c>
    </row>
    <row r="56" spans="1:10" ht="21.75" customHeight="1" hidden="1">
      <c r="A56" s="93" t="s">
        <v>137</v>
      </c>
      <c r="B56" s="21" t="s">
        <v>112</v>
      </c>
      <c r="C56" s="21" t="s">
        <v>14</v>
      </c>
      <c r="D56" s="21" t="s">
        <v>7</v>
      </c>
      <c r="E56" s="21" t="s">
        <v>138</v>
      </c>
      <c r="F56" s="21" t="s">
        <v>97</v>
      </c>
      <c r="G56" s="27"/>
      <c r="H56" s="143"/>
      <c r="I56" s="143"/>
      <c r="J56" s="143">
        <f>H56+I56</f>
        <v>0</v>
      </c>
    </row>
    <row r="57" spans="1:10" ht="31.5" customHeight="1" hidden="1">
      <c r="A57" s="96" t="s">
        <v>126</v>
      </c>
      <c r="B57" s="21" t="s">
        <v>112</v>
      </c>
      <c r="C57" s="21" t="s">
        <v>14</v>
      </c>
      <c r="D57" s="21" t="s">
        <v>7</v>
      </c>
      <c r="E57" s="21" t="s">
        <v>138</v>
      </c>
      <c r="F57" s="21" t="s">
        <v>127</v>
      </c>
      <c r="G57" s="27"/>
      <c r="H57" s="143"/>
      <c r="I57" s="143"/>
      <c r="J57" s="143">
        <f>SUM(H57:I57)</f>
        <v>0</v>
      </c>
    </row>
    <row r="58" spans="1:10" ht="15">
      <c r="A58" s="93" t="s">
        <v>139</v>
      </c>
      <c r="B58" s="21" t="s">
        <v>112</v>
      </c>
      <c r="C58" s="21" t="s">
        <v>14</v>
      </c>
      <c r="D58" s="21" t="s">
        <v>7</v>
      </c>
      <c r="E58" s="21" t="s">
        <v>140</v>
      </c>
      <c r="F58" s="21"/>
      <c r="G58" s="27" t="e">
        <f>G59</f>
        <v>#REF!</v>
      </c>
      <c r="H58" s="143">
        <f>H59</f>
        <v>7817.31</v>
      </c>
      <c r="I58" s="143">
        <f>I59</f>
        <v>-3760.62</v>
      </c>
      <c r="J58" s="143">
        <f>J59</f>
        <v>4056.6900000000005</v>
      </c>
    </row>
    <row r="59" spans="1:10" ht="15">
      <c r="A59" s="93" t="s">
        <v>98</v>
      </c>
      <c r="B59" s="21" t="s">
        <v>112</v>
      </c>
      <c r="C59" s="21" t="s">
        <v>14</v>
      </c>
      <c r="D59" s="21" t="s">
        <v>7</v>
      </c>
      <c r="E59" s="21" t="s">
        <v>141</v>
      </c>
      <c r="F59" s="21"/>
      <c r="G59" s="27" t="e">
        <f>G60+#REF!</f>
        <v>#REF!</v>
      </c>
      <c r="H59" s="143">
        <f>H66+H76</f>
        <v>7817.31</v>
      </c>
      <c r="I59" s="143">
        <f>I66+I76</f>
        <v>-3760.62</v>
      </c>
      <c r="J59" s="143">
        <f>J66+J76</f>
        <v>4056.6900000000005</v>
      </c>
    </row>
    <row r="60" spans="1:10" ht="21.75" customHeight="1" hidden="1">
      <c r="A60" s="100" t="s">
        <v>154</v>
      </c>
      <c r="B60" s="21" t="s">
        <v>112</v>
      </c>
      <c r="C60" s="21" t="s">
        <v>14</v>
      </c>
      <c r="D60" s="21" t="s">
        <v>7</v>
      </c>
      <c r="E60" s="21" t="s">
        <v>141</v>
      </c>
      <c r="F60" s="21" t="s">
        <v>155</v>
      </c>
      <c r="G60" s="27">
        <v>165.6</v>
      </c>
      <c r="H60" s="143"/>
      <c r="I60" s="143"/>
      <c r="J60" s="143">
        <f aca="true" t="shared" si="4" ref="J60:J65">H60+I60</f>
        <v>0</v>
      </c>
    </row>
    <row r="61" spans="1:10" ht="31.5" customHeight="1" hidden="1">
      <c r="A61" s="96" t="s">
        <v>157</v>
      </c>
      <c r="B61" s="21" t="s">
        <v>112</v>
      </c>
      <c r="C61" s="21" t="s">
        <v>14</v>
      </c>
      <c r="D61" s="21" t="s">
        <v>7</v>
      </c>
      <c r="E61" s="21" t="s">
        <v>141</v>
      </c>
      <c r="F61" s="21" t="s">
        <v>158</v>
      </c>
      <c r="G61" s="27"/>
      <c r="H61" s="143"/>
      <c r="I61" s="143"/>
      <c r="J61" s="143">
        <f t="shared" si="4"/>
        <v>0</v>
      </c>
    </row>
    <row r="62" spans="1:10" ht="31.5" customHeight="1" hidden="1">
      <c r="A62" s="96" t="s">
        <v>161</v>
      </c>
      <c r="B62" s="21" t="s">
        <v>112</v>
      </c>
      <c r="C62" s="21" t="s">
        <v>14</v>
      </c>
      <c r="D62" s="21" t="s">
        <v>7</v>
      </c>
      <c r="E62" s="21" t="s">
        <v>141</v>
      </c>
      <c r="F62" s="21" t="s">
        <v>162</v>
      </c>
      <c r="G62" s="27"/>
      <c r="H62" s="143"/>
      <c r="I62" s="143"/>
      <c r="J62" s="143">
        <f t="shared" si="4"/>
        <v>0</v>
      </c>
    </row>
    <row r="63" spans="1:10" ht="31.5" customHeight="1" hidden="1">
      <c r="A63" s="96" t="s">
        <v>148</v>
      </c>
      <c r="B63" s="21" t="s">
        <v>112</v>
      </c>
      <c r="C63" s="21" t="s">
        <v>14</v>
      </c>
      <c r="D63" s="21" t="s">
        <v>7</v>
      </c>
      <c r="E63" s="21" t="s">
        <v>141</v>
      </c>
      <c r="F63" s="21" t="s">
        <v>150</v>
      </c>
      <c r="G63" s="27"/>
      <c r="H63" s="143"/>
      <c r="I63" s="143"/>
      <c r="J63" s="143">
        <f t="shared" si="4"/>
        <v>0</v>
      </c>
    </row>
    <row r="64" spans="1:10" ht="31.5" customHeight="1" hidden="1">
      <c r="A64" s="96" t="s">
        <v>163</v>
      </c>
      <c r="B64" s="21" t="s">
        <v>112</v>
      </c>
      <c r="C64" s="21" t="s">
        <v>14</v>
      </c>
      <c r="D64" s="21" t="s">
        <v>7</v>
      </c>
      <c r="E64" s="21" t="s">
        <v>141</v>
      </c>
      <c r="F64" s="21" t="s">
        <v>164</v>
      </c>
      <c r="G64" s="27"/>
      <c r="H64" s="143"/>
      <c r="I64" s="143"/>
      <c r="J64" s="143">
        <f t="shared" si="4"/>
        <v>0</v>
      </c>
    </row>
    <row r="65" spans="1:10" ht="15" customHeight="1" hidden="1">
      <c r="A65" s="96" t="s">
        <v>165</v>
      </c>
      <c r="B65" s="21" t="s">
        <v>112</v>
      </c>
      <c r="C65" s="21" t="s">
        <v>14</v>
      </c>
      <c r="D65" s="21" t="s">
        <v>7</v>
      </c>
      <c r="E65" s="21" t="s">
        <v>141</v>
      </c>
      <c r="F65" s="21" t="s">
        <v>166</v>
      </c>
      <c r="G65" s="27"/>
      <c r="H65" s="143"/>
      <c r="I65" s="143"/>
      <c r="J65" s="143">
        <f t="shared" si="4"/>
        <v>0</v>
      </c>
    </row>
    <row r="66" spans="1:10" ht="27.75" customHeight="1">
      <c r="A66" s="96" t="s">
        <v>126</v>
      </c>
      <c r="B66" s="21" t="s">
        <v>112</v>
      </c>
      <c r="C66" s="21" t="s">
        <v>14</v>
      </c>
      <c r="D66" s="21" t="s">
        <v>7</v>
      </c>
      <c r="E66" s="21" t="s">
        <v>141</v>
      </c>
      <c r="F66" s="21" t="s">
        <v>127</v>
      </c>
      <c r="G66" s="27"/>
      <c r="H66" s="143">
        <v>7817.31</v>
      </c>
      <c r="I66" s="143">
        <v>-3810.62</v>
      </c>
      <c r="J66" s="143">
        <f>SUM(H66:I66)</f>
        <v>4006.6900000000005</v>
      </c>
    </row>
    <row r="67" spans="1:10" ht="27.75" customHeight="1" hidden="1">
      <c r="A67" s="96" t="s">
        <v>459</v>
      </c>
      <c r="B67" s="21" t="s">
        <v>112</v>
      </c>
      <c r="C67" s="21" t="s">
        <v>14</v>
      </c>
      <c r="D67" s="21" t="s">
        <v>7</v>
      </c>
      <c r="E67" s="21" t="s">
        <v>461</v>
      </c>
      <c r="F67" s="21"/>
      <c r="G67" s="27"/>
      <c r="H67" s="143">
        <f>H68+H70+H72</f>
        <v>0</v>
      </c>
      <c r="I67" s="143">
        <f>I68+I70+I72</f>
        <v>0</v>
      </c>
      <c r="J67" s="143">
        <f>J68+J70+J72</f>
        <v>0</v>
      </c>
    </row>
    <row r="68" spans="1:10" ht="27.75" customHeight="1" hidden="1">
      <c r="A68" s="96" t="s">
        <v>462</v>
      </c>
      <c r="B68" s="21" t="s">
        <v>112</v>
      </c>
      <c r="C68" s="21" t="s">
        <v>14</v>
      </c>
      <c r="D68" s="21" t="s">
        <v>7</v>
      </c>
      <c r="E68" s="21" t="s">
        <v>460</v>
      </c>
      <c r="F68" s="21"/>
      <c r="G68" s="27"/>
      <c r="H68" s="143">
        <f>H69</f>
        <v>0</v>
      </c>
      <c r="I68" s="143">
        <f>I69</f>
        <v>0</v>
      </c>
      <c r="J68" s="143">
        <f>J69</f>
        <v>0</v>
      </c>
    </row>
    <row r="69" spans="1:10" ht="27.75" customHeight="1" hidden="1">
      <c r="A69" s="95" t="s">
        <v>168</v>
      </c>
      <c r="B69" s="21" t="s">
        <v>112</v>
      </c>
      <c r="C69" s="21" t="s">
        <v>14</v>
      </c>
      <c r="D69" s="21" t="s">
        <v>7</v>
      </c>
      <c r="E69" s="21" t="s">
        <v>460</v>
      </c>
      <c r="F69" s="21" t="s">
        <v>135</v>
      </c>
      <c r="G69" s="27"/>
      <c r="H69" s="143"/>
      <c r="I69" s="143"/>
      <c r="J69" s="143">
        <f>H69+I69</f>
        <v>0</v>
      </c>
    </row>
    <row r="70" spans="1:10" ht="27.75" customHeight="1" hidden="1">
      <c r="A70" s="96" t="s">
        <v>464</v>
      </c>
      <c r="B70" s="21" t="s">
        <v>112</v>
      </c>
      <c r="C70" s="21" t="s">
        <v>14</v>
      </c>
      <c r="D70" s="21" t="s">
        <v>7</v>
      </c>
      <c r="E70" s="21" t="s">
        <v>465</v>
      </c>
      <c r="F70" s="21"/>
      <c r="G70" s="27"/>
      <c r="H70" s="143">
        <f>H71</f>
        <v>0</v>
      </c>
      <c r="I70" s="143">
        <f>I71</f>
        <v>0</v>
      </c>
      <c r="J70" s="143">
        <f>J71</f>
        <v>0</v>
      </c>
    </row>
    <row r="71" spans="1:10" ht="27.75" customHeight="1" hidden="1">
      <c r="A71" s="95" t="s">
        <v>168</v>
      </c>
      <c r="B71" s="21" t="s">
        <v>112</v>
      </c>
      <c r="C71" s="21" t="s">
        <v>14</v>
      </c>
      <c r="D71" s="21" t="s">
        <v>7</v>
      </c>
      <c r="E71" s="21" t="s">
        <v>465</v>
      </c>
      <c r="F71" s="21" t="s">
        <v>135</v>
      </c>
      <c r="G71" s="27"/>
      <c r="H71" s="143"/>
      <c r="I71" s="143"/>
      <c r="J71" s="143">
        <f>H71+I71</f>
        <v>0</v>
      </c>
    </row>
    <row r="72" spans="1:10" ht="46.5" customHeight="1" hidden="1">
      <c r="A72" s="96" t="s">
        <v>463</v>
      </c>
      <c r="B72" s="21" t="s">
        <v>112</v>
      </c>
      <c r="C72" s="21" t="s">
        <v>14</v>
      </c>
      <c r="D72" s="21" t="s">
        <v>7</v>
      </c>
      <c r="E72" s="21" t="s">
        <v>466</v>
      </c>
      <c r="F72" s="21"/>
      <c r="G72" s="27"/>
      <c r="H72" s="143">
        <f>H73</f>
        <v>0</v>
      </c>
      <c r="I72" s="143">
        <f>I73</f>
        <v>0</v>
      </c>
      <c r="J72" s="143">
        <f>J73</f>
        <v>0</v>
      </c>
    </row>
    <row r="73" spans="1:10" ht="27.75" customHeight="1" hidden="1">
      <c r="A73" s="95" t="s">
        <v>168</v>
      </c>
      <c r="B73" s="21" t="s">
        <v>112</v>
      </c>
      <c r="C73" s="21" t="s">
        <v>14</v>
      </c>
      <c r="D73" s="21" t="s">
        <v>7</v>
      </c>
      <c r="E73" s="21" t="s">
        <v>466</v>
      </c>
      <c r="F73" s="21" t="s">
        <v>135</v>
      </c>
      <c r="G73" s="27"/>
      <c r="H73" s="143"/>
      <c r="I73" s="143"/>
      <c r="J73" s="143">
        <f>H73+I73</f>
        <v>0</v>
      </c>
    </row>
    <row r="74" spans="1:10" ht="21" customHeight="1" hidden="1">
      <c r="A74" s="96" t="s">
        <v>467</v>
      </c>
      <c r="B74" s="21" t="s">
        <v>112</v>
      </c>
      <c r="C74" s="21" t="s">
        <v>14</v>
      </c>
      <c r="D74" s="21" t="s">
        <v>7</v>
      </c>
      <c r="E74" s="21" t="s">
        <v>468</v>
      </c>
      <c r="F74" s="21"/>
      <c r="G74" s="27"/>
      <c r="H74" s="143">
        <f>H75</f>
        <v>0</v>
      </c>
      <c r="I74" s="143">
        <f>I75</f>
        <v>0</v>
      </c>
      <c r="J74" s="143">
        <f>J75</f>
        <v>0</v>
      </c>
    </row>
    <row r="75" spans="1:10" ht="15" customHeight="1" hidden="1">
      <c r="A75" s="95" t="s">
        <v>168</v>
      </c>
      <c r="B75" s="21" t="s">
        <v>112</v>
      </c>
      <c r="C75" s="21" t="s">
        <v>14</v>
      </c>
      <c r="D75" s="21" t="s">
        <v>7</v>
      </c>
      <c r="E75" s="21" t="s">
        <v>468</v>
      </c>
      <c r="F75" s="21" t="s">
        <v>135</v>
      </c>
      <c r="G75" s="27"/>
      <c r="H75" s="143"/>
      <c r="I75" s="143"/>
      <c r="J75" s="143">
        <f>H75+I75</f>
        <v>0</v>
      </c>
    </row>
    <row r="76" spans="1:10" ht="15" customHeight="1">
      <c r="A76" s="96" t="s">
        <v>421</v>
      </c>
      <c r="B76" s="21" t="s">
        <v>112</v>
      </c>
      <c r="C76" s="21" t="s">
        <v>14</v>
      </c>
      <c r="D76" s="21" t="s">
        <v>7</v>
      </c>
      <c r="E76" s="21" t="s">
        <v>141</v>
      </c>
      <c r="F76" s="21" t="s">
        <v>135</v>
      </c>
      <c r="G76" s="27"/>
      <c r="H76" s="143"/>
      <c r="I76" s="143">
        <v>50</v>
      </c>
      <c r="J76" s="143">
        <f>H76+I76</f>
        <v>50</v>
      </c>
    </row>
    <row r="77" spans="1:10" ht="20.25" customHeight="1">
      <c r="A77" s="96" t="s">
        <v>422</v>
      </c>
      <c r="B77" s="21" t="s">
        <v>112</v>
      </c>
      <c r="C77" s="21" t="s">
        <v>14</v>
      </c>
      <c r="D77" s="21" t="s">
        <v>7</v>
      </c>
      <c r="E77" s="21" t="s">
        <v>328</v>
      </c>
      <c r="F77" s="21"/>
      <c r="G77" s="27"/>
      <c r="H77" s="143">
        <f>H78+H80+H82</f>
        <v>2101.1</v>
      </c>
      <c r="I77" s="143">
        <f>I78+I80+I82</f>
        <v>516.9</v>
      </c>
      <c r="J77" s="143">
        <f>J78+J80+J82</f>
        <v>2618</v>
      </c>
    </row>
    <row r="78" spans="1:10" ht="27.75" customHeight="1">
      <c r="A78" s="96" t="s">
        <v>423</v>
      </c>
      <c r="B78" s="21" t="s">
        <v>112</v>
      </c>
      <c r="C78" s="21" t="s">
        <v>14</v>
      </c>
      <c r="D78" s="21" t="s">
        <v>7</v>
      </c>
      <c r="E78" s="21" t="s">
        <v>424</v>
      </c>
      <c r="F78" s="21"/>
      <c r="G78" s="27"/>
      <c r="H78" s="143">
        <f>H79</f>
        <v>1667.4</v>
      </c>
      <c r="I78" s="143">
        <f>I79</f>
        <v>479.6</v>
      </c>
      <c r="J78" s="143">
        <f>J79</f>
        <v>2147</v>
      </c>
    </row>
    <row r="79" spans="1:10" ht="27.75" customHeight="1">
      <c r="A79" s="96" t="s">
        <v>126</v>
      </c>
      <c r="B79" s="21" t="s">
        <v>112</v>
      </c>
      <c r="C79" s="21" t="s">
        <v>14</v>
      </c>
      <c r="D79" s="21" t="s">
        <v>7</v>
      </c>
      <c r="E79" s="21" t="s">
        <v>424</v>
      </c>
      <c r="F79" s="21" t="s">
        <v>127</v>
      </c>
      <c r="G79" s="27"/>
      <c r="H79" s="143">
        <v>1667.4</v>
      </c>
      <c r="I79" s="143">
        <v>479.6</v>
      </c>
      <c r="J79" s="143">
        <f>H79+I79</f>
        <v>2147</v>
      </c>
    </row>
    <row r="80" spans="1:10" ht="28.5" customHeight="1">
      <c r="A80" s="96" t="s">
        <v>142</v>
      </c>
      <c r="B80" s="21" t="s">
        <v>112</v>
      </c>
      <c r="C80" s="21" t="s">
        <v>14</v>
      </c>
      <c r="D80" s="21" t="s">
        <v>7</v>
      </c>
      <c r="E80" s="21" t="s">
        <v>143</v>
      </c>
      <c r="F80" s="21"/>
      <c r="G80" s="27"/>
      <c r="H80" s="143">
        <f>H81</f>
        <v>433.7</v>
      </c>
      <c r="I80" s="143">
        <f>I81</f>
        <v>37.3</v>
      </c>
      <c r="J80" s="143">
        <f>J81</f>
        <v>471</v>
      </c>
    </row>
    <row r="81" spans="1:10" ht="42" customHeight="1">
      <c r="A81" s="96" t="s">
        <v>126</v>
      </c>
      <c r="B81" s="21" t="s">
        <v>112</v>
      </c>
      <c r="C81" s="21" t="s">
        <v>14</v>
      </c>
      <c r="D81" s="21" t="s">
        <v>7</v>
      </c>
      <c r="E81" s="21" t="s">
        <v>143</v>
      </c>
      <c r="F81" s="21" t="s">
        <v>127</v>
      </c>
      <c r="G81" s="27"/>
      <c r="H81" s="143">
        <v>433.7</v>
      </c>
      <c r="I81" s="143">
        <v>37.3</v>
      </c>
      <c r="J81" s="143">
        <f>H81+I81</f>
        <v>471</v>
      </c>
    </row>
    <row r="82" spans="1:10" ht="21" customHeight="1" hidden="1">
      <c r="A82" s="96" t="s">
        <v>441</v>
      </c>
      <c r="B82" s="21" t="s">
        <v>112</v>
      </c>
      <c r="C82" s="21" t="s">
        <v>14</v>
      </c>
      <c r="D82" s="21" t="s">
        <v>7</v>
      </c>
      <c r="E82" s="21" t="s">
        <v>442</v>
      </c>
      <c r="F82" s="21"/>
      <c r="G82" s="27"/>
      <c r="H82" s="143">
        <f>H83</f>
        <v>0</v>
      </c>
      <c r="I82" s="143">
        <f>I83</f>
        <v>0</v>
      </c>
      <c r="J82" s="143">
        <f>J83</f>
        <v>0</v>
      </c>
    </row>
    <row r="83" spans="1:10" ht="15" customHeight="1" hidden="1">
      <c r="A83" s="95" t="s">
        <v>168</v>
      </c>
      <c r="B83" s="21" t="s">
        <v>112</v>
      </c>
      <c r="C83" s="21" t="s">
        <v>14</v>
      </c>
      <c r="D83" s="21" t="s">
        <v>7</v>
      </c>
      <c r="E83" s="21" t="s">
        <v>442</v>
      </c>
      <c r="F83" s="21" t="s">
        <v>135</v>
      </c>
      <c r="G83" s="27"/>
      <c r="H83" s="143"/>
      <c r="I83" s="143"/>
      <c r="J83" s="143">
        <f>H83+I83</f>
        <v>0</v>
      </c>
    </row>
    <row r="84" spans="1:10" ht="15" customHeight="1" hidden="1">
      <c r="A84" s="96" t="s">
        <v>322</v>
      </c>
      <c r="B84" s="21" t="s">
        <v>112</v>
      </c>
      <c r="C84" s="21" t="s">
        <v>14</v>
      </c>
      <c r="D84" s="21" t="s">
        <v>7</v>
      </c>
      <c r="E84" s="21" t="s">
        <v>258</v>
      </c>
      <c r="F84" s="21"/>
      <c r="G84" s="27"/>
      <c r="H84" s="143">
        <f>H85+H87</f>
        <v>0</v>
      </c>
      <c r="I84" s="143">
        <f>I85+I87</f>
        <v>0</v>
      </c>
      <c r="J84" s="143">
        <f>J85+J87</f>
        <v>0</v>
      </c>
    </row>
    <row r="85" spans="1:10" ht="21" customHeight="1" hidden="1">
      <c r="A85" s="97" t="s">
        <v>286</v>
      </c>
      <c r="B85" s="21" t="s">
        <v>112</v>
      </c>
      <c r="C85" s="21" t="s">
        <v>14</v>
      </c>
      <c r="D85" s="21" t="s">
        <v>7</v>
      </c>
      <c r="E85" s="21" t="s">
        <v>287</v>
      </c>
      <c r="F85" s="21"/>
      <c r="G85" s="27"/>
      <c r="H85" s="143">
        <f>H86</f>
        <v>0</v>
      </c>
      <c r="I85" s="143">
        <f>I86</f>
        <v>0</v>
      </c>
      <c r="J85" s="143">
        <f>J86</f>
        <v>0</v>
      </c>
    </row>
    <row r="86" spans="1:10" ht="15" customHeight="1" hidden="1">
      <c r="A86" s="95" t="s">
        <v>168</v>
      </c>
      <c r="B86" s="21" t="s">
        <v>112</v>
      </c>
      <c r="C86" s="21" t="s">
        <v>14</v>
      </c>
      <c r="D86" s="21" t="s">
        <v>7</v>
      </c>
      <c r="E86" s="21" t="s">
        <v>287</v>
      </c>
      <c r="F86" s="21" t="s">
        <v>135</v>
      </c>
      <c r="G86" s="27"/>
      <c r="H86" s="143"/>
      <c r="I86" s="143"/>
      <c r="J86" s="143">
        <f>H86+I86</f>
        <v>0</v>
      </c>
    </row>
    <row r="87" spans="1:10" ht="21.75" customHeight="1" hidden="1">
      <c r="A87" s="101" t="s">
        <v>323</v>
      </c>
      <c r="B87" s="21" t="s">
        <v>112</v>
      </c>
      <c r="C87" s="21" t="s">
        <v>14</v>
      </c>
      <c r="D87" s="21" t="s">
        <v>7</v>
      </c>
      <c r="E87" s="21" t="s">
        <v>324</v>
      </c>
      <c r="F87" s="21"/>
      <c r="G87" s="27"/>
      <c r="H87" s="143">
        <f>H88</f>
        <v>0</v>
      </c>
      <c r="I87" s="143">
        <f>I88</f>
        <v>0</v>
      </c>
      <c r="J87" s="143">
        <f>J88</f>
        <v>0</v>
      </c>
    </row>
    <row r="88" spans="1:10" ht="15" customHeight="1" hidden="1">
      <c r="A88" s="95" t="s">
        <v>168</v>
      </c>
      <c r="B88" s="21" t="s">
        <v>112</v>
      </c>
      <c r="C88" s="21" t="s">
        <v>14</v>
      </c>
      <c r="D88" s="21" t="s">
        <v>7</v>
      </c>
      <c r="E88" s="21" t="s">
        <v>324</v>
      </c>
      <c r="F88" s="21" t="s">
        <v>135</v>
      </c>
      <c r="G88" s="27"/>
      <c r="H88" s="143"/>
      <c r="I88" s="143"/>
      <c r="J88" s="143">
        <f>H88+I88</f>
        <v>0</v>
      </c>
    </row>
    <row r="89" spans="1:10" ht="15">
      <c r="A89" s="92" t="s">
        <v>144</v>
      </c>
      <c r="B89" s="24" t="s">
        <v>112</v>
      </c>
      <c r="C89" s="24" t="s">
        <v>14</v>
      </c>
      <c r="D89" s="24" t="s">
        <v>11</v>
      </c>
      <c r="E89" s="24"/>
      <c r="F89" s="24"/>
      <c r="G89" s="20" t="e">
        <f>G90+#REF!</f>
        <v>#REF!</v>
      </c>
      <c r="H89" s="140">
        <f aca="true" t="shared" si="5" ref="H89:J90">H90</f>
        <v>100</v>
      </c>
      <c r="I89" s="140">
        <f t="shared" si="5"/>
        <v>460</v>
      </c>
      <c r="J89" s="140">
        <f t="shared" si="5"/>
        <v>560</v>
      </c>
    </row>
    <row r="90" spans="1:10" ht="15">
      <c r="A90" s="93" t="s">
        <v>88</v>
      </c>
      <c r="B90" s="21" t="s">
        <v>112</v>
      </c>
      <c r="C90" s="21" t="s">
        <v>14</v>
      </c>
      <c r="D90" s="21" t="s">
        <v>11</v>
      </c>
      <c r="E90" s="21" t="s">
        <v>89</v>
      </c>
      <c r="F90" s="21"/>
      <c r="G90" s="27">
        <f>G91</f>
        <v>-224</v>
      </c>
      <c r="H90" s="143">
        <f t="shared" si="5"/>
        <v>100</v>
      </c>
      <c r="I90" s="143">
        <f t="shared" si="5"/>
        <v>460</v>
      </c>
      <c r="J90" s="143">
        <f t="shared" si="5"/>
        <v>560</v>
      </c>
    </row>
    <row r="91" spans="1:10" ht="15">
      <c r="A91" s="93" t="s">
        <v>90</v>
      </c>
      <c r="B91" s="21" t="s">
        <v>112</v>
      </c>
      <c r="C91" s="21" t="s">
        <v>14</v>
      </c>
      <c r="D91" s="21" t="s">
        <v>11</v>
      </c>
      <c r="E91" s="21" t="s">
        <v>91</v>
      </c>
      <c r="F91" s="21"/>
      <c r="G91" s="27">
        <f>G92</f>
        <v>-224</v>
      </c>
      <c r="H91" s="143">
        <f>H92+H93</f>
        <v>100</v>
      </c>
      <c r="I91" s="143">
        <f>I92+I93</f>
        <v>460</v>
      </c>
      <c r="J91" s="143">
        <f>J92+J93</f>
        <v>560</v>
      </c>
    </row>
    <row r="92" spans="1:10" ht="31.5" customHeight="1" hidden="1">
      <c r="A92" s="93" t="s">
        <v>100</v>
      </c>
      <c r="B92" s="21" t="s">
        <v>112</v>
      </c>
      <c r="C92" s="21" t="s">
        <v>14</v>
      </c>
      <c r="D92" s="21" t="s">
        <v>11</v>
      </c>
      <c r="E92" s="21" t="s">
        <v>91</v>
      </c>
      <c r="F92" s="21" t="s">
        <v>93</v>
      </c>
      <c r="G92" s="27">
        <v>-224</v>
      </c>
      <c r="H92" s="143"/>
      <c r="I92" s="143"/>
      <c r="J92" s="143">
        <f>H92+I92</f>
        <v>0</v>
      </c>
    </row>
    <row r="93" spans="1:10" ht="18.75" customHeight="1">
      <c r="A93" s="96" t="s">
        <v>126</v>
      </c>
      <c r="B93" s="21" t="s">
        <v>112</v>
      </c>
      <c r="C93" s="21" t="s">
        <v>14</v>
      </c>
      <c r="D93" s="21" t="s">
        <v>11</v>
      </c>
      <c r="E93" s="21" t="s">
        <v>91</v>
      </c>
      <c r="F93" s="21" t="s">
        <v>127</v>
      </c>
      <c r="G93" s="25"/>
      <c r="H93" s="143">
        <v>100</v>
      </c>
      <c r="I93" s="143">
        <v>460</v>
      </c>
      <c r="J93" s="143">
        <f>SUM(H93:I93)</f>
        <v>560</v>
      </c>
    </row>
    <row r="94" spans="1:10" ht="15">
      <c r="A94" s="92" t="s">
        <v>46</v>
      </c>
      <c r="B94" s="24" t="s">
        <v>112</v>
      </c>
      <c r="C94" s="24" t="s">
        <v>14</v>
      </c>
      <c r="D94" s="24" t="s">
        <v>14</v>
      </c>
      <c r="E94" s="24"/>
      <c r="F94" s="24"/>
      <c r="G94" s="20" t="e">
        <f>G95</f>
        <v>#REF!</v>
      </c>
      <c r="H94" s="140">
        <f>H95</f>
        <v>190.2</v>
      </c>
      <c r="I94" s="140">
        <f>I95</f>
        <v>1613.8</v>
      </c>
      <c r="J94" s="140">
        <f>J95</f>
        <v>1804</v>
      </c>
    </row>
    <row r="95" spans="1:10" ht="21.75">
      <c r="A95" s="93" t="s">
        <v>145</v>
      </c>
      <c r="B95" s="21" t="s">
        <v>112</v>
      </c>
      <c r="C95" s="21" t="s">
        <v>14</v>
      </c>
      <c r="D95" s="21" t="s">
        <v>14</v>
      </c>
      <c r="E95" s="21" t="s">
        <v>146</v>
      </c>
      <c r="F95" s="21"/>
      <c r="G95" s="27" t="e">
        <f>G96</f>
        <v>#REF!</v>
      </c>
      <c r="H95" s="143">
        <f>H96+H98+H100+H102+H101</f>
        <v>190.2</v>
      </c>
      <c r="I95" s="143">
        <f>I96+I98+I100+I102+I101</f>
        <v>1613.8</v>
      </c>
      <c r="J95" s="143">
        <f>J96+J98+J100+J102+J101</f>
        <v>1804</v>
      </c>
    </row>
    <row r="96" spans="1:10" ht="15" customHeight="1">
      <c r="A96" s="93" t="s">
        <v>419</v>
      </c>
      <c r="B96" s="21" t="s">
        <v>112</v>
      </c>
      <c r="C96" s="21" t="s">
        <v>14</v>
      </c>
      <c r="D96" s="21" t="s">
        <v>14</v>
      </c>
      <c r="E96" s="21" t="s">
        <v>147</v>
      </c>
      <c r="F96" s="21"/>
      <c r="G96" s="27" t="e">
        <f>G97+#REF!</f>
        <v>#REF!</v>
      </c>
      <c r="H96" s="143">
        <f>H97</f>
        <v>0</v>
      </c>
      <c r="I96" s="143">
        <f>I97</f>
        <v>0</v>
      </c>
      <c r="J96" s="143">
        <f>J97</f>
        <v>0</v>
      </c>
    </row>
    <row r="97" spans="1:10" ht="15" customHeight="1">
      <c r="A97" s="93" t="s">
        <v>100</v>
      </c>
      <c r="B97" s="21" t="s">
        <v>112</v>
      </c>
      <c r="C97" s="21" t="s">
        <v>14</v>
      </c>
      <c r="D97" s="21" t="s">
        <v>14</v>
      </c>
      <c r="E97" s="21" t="s">
        <v>147</v>
      </c>
      <c r="F97" s="21" t="s">
        <v>135</v>
      </c>
      <c r="G97" s="27">
        <v>321</v>
      </c>
      <c r="H97" s="143"/>
      <c r="I97" s="143"/>
      <c r="J97" s="143">
        <f>H97+I97</f>
        <v>0</v>
      </c>
    </row>
    <row r="98" spans="1:10" ht="21.75" customHeight="1">
      <c r="A98" s="93" t="s">
        <v>417</v>
      </c>
      <c r="B98" s="21" t="s">
        <v>112</v>
      </c>
      <c r="C98" s="21" t="s">
        <v>14</v>
      </c>
      <c r="D98" s="21" t="s">
        <v>14</v>
      </c>
      <c r="E98" s="21" t="s">
        <v>151</v>
      </c>
      <c r="F98" s="21"/>
      <c r="G98" s="27"/>
      <c r="H98" s="143">
        <f>H99</f>
        <v>0</v>
      </c>
      <c r="I98" s="143">
        <f>I99</f>
        <v>1804</v>
      </c>
      <c r="J98" s="143">
        <f>J99</f>
        <v>1804</v>
      </c>
    </row>
    <row r="99" spans="1:10" ht="15" customHeight="1">
      <c r="A99" s="93" t="s">
        <v>100</v>
      </c>
      <c r="B99" s="21" t="s">
        <v>112</v>
      </c>
      <c r="C99" s="21" t="s">
        <v>14</v>
      </c>
      <c r="D99" s="21" t="s">
        <v>14</v>
      </c>
      <c r="E99" s="21" t="s">
        <v>151</v>
      </c>
      <c r="F99" s="21" t="s">
        <v>135</v>
      </c>
      <c r="G99" s="27">
        <v>500</v>
      </c>
      <c r="H99" s="143"/>
      <c r="I99" s="143">
        <v>1804</v>
      </c>
      <c r="J99" s="143">
        <f>H99+I99</f>
        <v>1804</v>
      </c>
    </row>
    <row r="100" spans="1:10" ht="15" customHeight="1">
      <c r="A100" s="93" t="s">
        <v>418</v>
      </c>
      <c r="B100" s="21" t="s">
        <v>112</v>
      </c>
      <c r="C100" s="21" t="s">
        <v>14</v>
      </c>
      <c r="D100" s="21" t="s">
        <v>14</v>
      </c>
      <c r="E100" s="21" t="s">
        <v>149</v>
      </c>
      <c r="F100" s="21" t="s">
        <v>135</v>
      </c>
      <c r="G100" s="27"/>
      <c r="H100" s="143"/>
      <c r="I100" s="143"/>
      <c r="J100" s="143">
        <f>H100+I100</f>
        <v>0</v>
      </c>
    </row>
    <row r="101" spans="1:10" ht="26.25" customHeight="1">
      <c r="A101" s="96" t="s">
        <v>148</v>
      </c>
      <c r="B101" s="21" t="s">
        <v>112</v>
      </c>
      <c r="C101" s="21" t="s">
        <v>14</v>
      </c>
      <c r="D101" s="21" t="s">
        <v>14</v>
      </c>
      <c r="E101" s="21" t="s">
        <v>152</v>
      </c>
      <c r="F101" s="21" t="s">
        <v>150</v>
      </c>
      <c r="G101" s="27"/>
      <c r="H101" s="143">
        <v>190.2</v>
      </c>
      <c r="I101" s="143">
        <v>-190.2</v>
      </c>
      <c r="J101" s="143">
        <f>SUM(H101:I101)</f>
        <v>0</v>
      </c>
    </row>
    <row r="102" spans="1:10" ht="31.5" customHeight="1" hidden="1">
      <c r="A102" s="96" t="s">
        <v>126</v>
      </c>
      <c r="B102" s="21" t="s">
        <v>112</v>
      </c>
      <c r="C102" s="21" t="s">
        <v>14</v>
      </c>
      <c r="D102" s="21" t="s">
        <v>14</v>
      </c>
      <c r="E102" s="21" t="s">
        <v>152</v>
      </c>
      <c r="F102" s="21" t="s">
        <v>127</v>
      </c>
      <c r="G102" s="27"/>
      <c r="H102" s="143"/>
      <c r="I102" s="143"/>
      <c r="J102" s="143">
        <f>H102+I102</f>
        <v>0</v>
      </c>
    </row>
    <row r="103" spans="1:10" ht="15.75" customHeight="1">
      <c r="A103" s="92" t="s">
        <v>47</v>
      </c>
      <c r="B103" s="24" t="s">
        <v>112</v>
      </c>
      <c r="C103" s="24" t="s">
        <v>14</v>
      </c>
      <c r="D103" s="24" t="s">
        <v>28</v>
      </c>
      <c r="E103" s="24"/>
      <c r="F103" s="24"/>
      <c r="G103" s="22" t="e">
        <f>G104+G113+#REF!+#REF!+G108+G122</f>
        <v>#REF!</v>
      </c>
      <c r="H103" s="140">
        <f>H104+H108+H113+H122</f>
        <v>5704.41</v>
      </c>
      <c r="I103" s="140">
        <f>I104+I108+I113+I122</f>
        <v>3932.65</v>
      </c>
      <c r="J103" s="140">
        <f>J104+J108+J113+J122</f>
        <v>9637.060000000001</v>
      </c>
    </row>
    <row r="104" spans="1:10" ht="32.25">
      <c r="A104" s="93" t="s">
        <v>115</v>
      </c>
      <c r="B104" s="21" t="s">
        <v>112</v>
      </c>
      <c r="C104" s="21" t="s">
        <v>14</v>
      </c>
      <c r="D104" s="21" t="s">
        <v>28</v>
      </c>
      <c r="E104" s="21" t="s">
        <v>116</v>
      </c>
      <c r="F104" s="21"/>
      <c r="G104" s="27" t="e">
        <f>G105</f>
        <v>#REF!</v>
      </c>
      <c r="H104" s="143">
        <f>H105</f>
        <v>1049.99</v>
      </c>
      <c r="I104" s="143">
        <f>I105</f>
        <v>246.5</v>
      </c>
      <c r="J104" s="143">
        <f>J105</f>
        <v>1296.49</v>
      </c>
    </row>
    <row r="105" spans="1:10" ht="15">
      <c r="A105" s="93" t="s">
        <v>117</v>
      </c>
      <c r="B105" s="21" t="s">
        <v>112</v>
      </c>
      <c r="C105" s="21" t="s">
        <v>14</v>
      </c>
      <c r="D105" s="21" t="s">
        <v>28</v>
      </c>
      <c r="E105" s="21" t="s">
        <v>118</v>
      </c>
      <c r="F105" s="21"/>
      <c r="G105" s="27" t="e">
        <f>#REF!+#REF!</f>
        <v>#REF!</v>
      </c>
      <c r="H105" s="143">
        <f>H106+H107</f>
        <v>1049.99</v>
      </c>
      <c r="I105" s="143">
        <f>I106+I107</f>
        <v>246.5</v>
      </c>
      <c r="J105" s="143">
        <f>J106+J107</f>
        <v>1296.49</v>
      </c>
    </row>
    <row r="106" spans="1:10" ht="21">
      <c r="A106" s="96" t="s">
        <v>154</v>
      </c>
      <c r="B106" s="21" t="s">
        <v>112</v>
      </c>
      <c r="C106" s="21" t="s">
        <v>14</v>
      </c>
      <c r="D106" s="21" t="s">
        <v>28</v>
      </c>
      <c r="E106" s="21" t="s">
        <v>118</v>
      </c>
      <c r="F106" s="21" t="s">
        <v>155</v>
      </c>
      <c r="G106" s="27"/>
      <c r="H106" s="143">
        <v>1049.99</v>
      </c>
      <c r="I106" s="143">
        <v>246.5</v>
      </c>
      <c r="J106" s="143">
        <f>H106+I106</f>
        <v>1296.49</v>
      </c>
    </row>
    <row r="107" spans="1:10" ht="15" customHeight="1" hidden="1">
      <c r="A107" s="93" t="s">
        <v>94</v>
      </c>
      <c r="B107" s="21" t="s">
        <v>112</v>
      </c>
      <c r="C107" s="21" t="s">
        <v>14</v>
      </c>
      <c r="D107" s="21" t="s">
        <v>28</v>
      </c>
      <c r="E107" s="21" t="s">
        <v>118</v>
      </c>
      <c r="F107" s="21" t="s">
        <v>93</v>
      </c>
      <c r="G107" s="27">
        <f>519.1+79</f>
        <v>598.1</v>
      </c>
      <c r="H107" s="143"/>
      <c r="I107" s="143"/>
      <c r="J107" s="143">
        <f>H107+I107</f>
        <v>0</v>
      </c>
    </row>
    <row r="108" spans="1:10" ht="52.5">
      <c r="A108" s="98" t="s">
        <v>414</v>
      </c>
      <c r="B108" s="21" t="s">
        <v>112</v>
      </c>
      <c r="C108" s="21" t="s">
        <v>14</v>
      </c>
      <c r="D108" s="21" t="s">
        <v>28</v>
      </c>
      <c r="E108" s="21" t="s">
        <v>156</v>
      </c>
      <c r="F108" s="21"/>
      <c r="G108" s="27"/>
      <c r="H108" s="143">
        <f>H109+H110+H111+H112</f>
        <v>665.8</v>
      </c>
      <c r="I108" s="143">
        <f>I109+I110+I111+I112</f>
        <v>49</v>
      </c>
      <c r="J108" s="143">
        <f>J109+J110+J111+J112</f>
        <v>714.8000000000001</v>
      </c>
    </row>
    <row r="109" spans="1:10" ht="21">
      <c r="A109" s="96" t="s">
        <v>154</v>
      </c>
      <c r="B109" s="21" t="s">
        <v>112</v>
      </c>
      <c r="C109" s="21" t="s">
        <v>14</v>
      </c>
      <c r="D109" s="21" t="s">
        <v>28</v>
      </c>
      <c r="E109" s="21" t="s">
        <v>156</v>
      </c>
      <c r="F109" s="21" t="s">
        <v>155</v>
      </c>
      <c r="G109" s="27"/>
      <c r="H109" s="143">
        <v>487.61</v>
      </c>
      <c r="I109" s="143">
        <v>49</v>
      </c>
      <c r="J109" s="143">
        <f>SUM(H109:I109)</f>
        <v>536.61</v>
      </c>
    </row>
    <row r="110" spans="1:10" ht="26.25" customHeight="1">
      <c r="A110" s="96" t="s">
        <v>157</v>
      </c>
      <c r="B110" s="21" t="s">
        <v>112</v>
      </c>
      <c r="C110" s="21" t="s">
        <v>14</v>
      </c>
      <c r="D110" s="21" t="s">
        <v>28</v>
      </c>
      <c r="E110" s="21" t="s">
        <v>156</v>
      </c>
      <c r="F110" s="21" t="s">
        <v>158</v>
      </c>
      <c r="G110" s="27"/>
      <c r="H110" s="143">
        <v>10.2</v>
      </c>
      <c r="I110" s="143"/>
      <c r="J110" s="143">
        <f>SUM(H110:I110)</f>
        <v>10.2</v>
      </c>
    </row>
    <row r="111" spans="1:10" ht="24" customHeight="1">
      <c r="A111" s="96" t="s">
        <v>148</v>
      </c>
      <c r="B111" s="21" t="s">
        <v>112</v>
      </c>
      <c r="C111" s="21" t="s">
        <v>14</v>
      </c>
      <c r="D111" s="21" t="s">
        <v>28</v>
      </c>
      <c r="E111" s="21" t="s">
        <v>156</v>
      </c>
      <c r="F111" s="21" t="s">
        <v>150</v>
      </c>
      <c r="G111" s="27"/>
      <c r="H111" s="143">
        <v>167.99</v>
      </c>
      <c r="I111" s="143"/>
      <c r="J111" s="143">
        <f>SUM(H111:I111)</f>
        <v>167.99</v>
      </c>
    </row>
    <row r="112" spans="1:10" ht="15" customHeight="1" hidden="1">
      <c r="A112" s="93" t="s">
        <v>94</v>
      </c>
      <c r="B112" s="21" t="s">
        <v>112</v>
      </c>
      <c r="C112" s="21" t="s">
        <v>14</v>
      </c>
      <c r="D112" s="21" t="s">
        <v>28</v>
      </c>
      <c r="E112" s="21" t="s">
        <v>156</v>
      </c>
      <c r="F112" s="21" t="s">
        <v>93</v>
      </c>
      <c r="G112" s="27"/>
      <c r="H112" s="143"/>
      <c r="I112" s="143"/>
      <c r="J112" s="143">
        <f>H112+I112</f>
        <v>0</v>
      </c>
    </row>
    <row r="113" spans="1:10" ht="42.75">
      <c r="A113" s="93" t="s">
        <v>159</v>
      </c>
      <c r="B113" s="21" t="s">
        <v>112</v>
      </c>
      <c r="C113" s="21" t="s">
        <v>14</v>
      </c>
      <c r="D113" s="21" t="s">
        <v>28</v>
      </c>
      <c r="E113" s="21" t="s">
        <v>104</v>
      </c>
      <c r="F113" s="21"/>
      <c r="G113" s="27">
        <f aca="true" t="shared" si="6" ref="G113:I114">G114</f>
        <v>80</v>
      </c>
      <c r="H113" s="143">
        <f>H114</f>
        <v>3988.62</v>
      </c>
      <c r="I113" s="143">
        <f t="shared" si="6"/>
        <v>3387.15</v>
      </c>
      <c r="J113" s="143">
        <f>J114</f>
        <v>7375.770000000001</v>
      </c>
    </row>
    <row r="114" spans="1:10" ht="15">
      <c r="A114" s="93" t="s">
        <v>98</v>
      </c>
      <c r="B114" s="21" t="s">
        <v>112</v>
      </c>
      <c r="C114" s="21" t="s">
        <v>14</v>
      </c>
      <c r="D114" s="21" t="s">
        <v>28</v>
      </c>
      <c r="E114" s="21" t="s">
        <v>105</v>
      </c>
      <c r="F114" s="21"/>
      <c r="G114" s="27">
        <f t="shared" si="6"/>
        <v>80</v>
      </c>
      <c r="H114" s="143">
        <f>H115+H116+H117+H119+H118+H120+H121</f>
        <v>3988.62</v>
      </c>
      <c r="I114" s="143">
        <f>I115+I116+I117+I119+I118+I120+I121</f>
        <v>3387.15</v>
      </c>
      <c r="J114" s="143">
        <f>J115+J116+J117+J119+J118+J120+J121</f>
        <v>7375.770000000001</v>
      </c>
    </row>
    <row r="115" spans="1:10" ht="15" customHeight="1" hidden="1">
      <c r="A115" s="93" t="s">
        <v>122</v>
      </c>
      <c r="B115" s="21" t="s">
        <v>112</v>
      </c>
      <c r="C115" s="21" t="s">
        <v>14</v>
      </c>
      <c r="D115" s="21" t="s">
        <v>28</v>
      </c>
      <c r="E115" s="21" t="s">
        <v>105</v>
      </c>
      <c r="F115" s="21" t="s">
        <v>97</v>
      </c>
      <c r="G115" s="27">
        <f>50+30</f>
        <v>80</v>
      </c>
      <c r="H115" s="143"/>
      <c r="I115" s="143"/>
      <c r="J115" s="143">
        <f>H115+I115</f>
        <v>0</v>
      </c>
    </row>
    <row r="116" spans="1:10" ht="30" customHeight="1">
      <c r="A116" s="100" t="s">
        <v>154</v>
      </c>
      <c r="B116" s="21" t="s">
        <v>112</v>
      </c>
      <c r="C116" s="21" t="s">
        <v>14</v>
      </c>
      <c r="D116" s="21" t="s">
        <v>28</v>
      </c>
      <c r="E116" s="21" t="s">
        <v>105</v>
      </c>
      <c r="F116" s="21" t="s">
        <v>155</v>
      </c>
      <c r="G116" s="27"/>
      <c r="H116" s="143">
        <v>2962.84</v>
      </c>
      <c r="I116" s="143">
        <v>2193.43</v>
      </c>
      <c r="J116" s="143">
        <f aca="true" t="shared" si="7" ref="J116:J121">SUM(H116:I116)</f>
        <v>5156.27</v>
      </c>
    </row>
    <row r="117" spans="1:10" ht="30" customHeight="1">
      <c r="A117" s="96" t="s">
        <v>157</v>
      </c>
      <c r="B117" s="21" t="s">
        <v>112</v>
      </c>
      <c r="C117" s="21" t="s">
        <v>14</v>
      </c>
      <c r="D117" s="21" t="s">
        <v>28</v>
      </c>
      <c r="E117" s="21" t="s">
        <v>105</v>
      </c>
      <c r="F117" s="21" t="s">
        <v>158</v>
      </c>
      <c r="G117" s="27"/>
      <c r="H117" s="143">
        <v>19.2</v>
      </c>
      <c r="I117" s="143"/>
      <c r="J117" s="143">
        <f t="shared" si="7"/>
        <v>19.2</v>
      </c>
    </row>
    <row r="118" spans="1:10" ht="30" customHeight="1">
      <c r="A118" s="96" t="s">
        <v>161</v>
      </c>
      <c r="B118" s="21" t="s">
        <v>112</v>
      </c>
      <c r="C118" s="21" t="s">
        <v>14</v>
      </c>
      <c r="D118" s="21" t="s">
        <v>28</v>
      </c>
      <c r="E118" s="21" t="s">
        <v>105</v>
      </c>
      <c r="F118" s="21" t="s">
        <v>162</v>
      </c>
      <c r="G118" s="27"/>
      <c r="H118" s="143"/>
      <c r="I118" s="143">
        <v>48.3</v>
      </c>
      <c r="J118" s="143">
        <f t="shared" si="7"/>
        <v>48.3</v>
      </c>
    </row>
    <row r="119" spans="1:10" ht="24" customHeight="1">
      <c r="A119" s="96" t="s">
        <v>148</v>
      </c>
      <c r="B119" s="21" t="s">
        <v>112</v>
      </c>
      <c r="C119" s="21" t="s">
        <v>14</v>
      </c>
      <c r="D119" s="21" t="s">
        <v>28</v>
      </c>
      <c r="E119" s="21" t="s">
        <v>105</v>
      </c>
      <c r="F119" s="21" t="s">
        <v>150</v>
      </c>
      <c r="G119" s="27"/>
      <c r="H119" s="143">
        <v>1006.58</v>
      </c>
      <c r="I119" s="143">
        <v>986.82</v>
      </c>
      <c r="J119" s="143">
        <f t="shared" si="7"/>
        <v>1993.4</v>
      </c>
    </row>
    <row r="120" spans="1:10" ht="30" customHeight="1">
      <c r="A120" s="96" t="s">
        <v>163</v>
      </c>
      <c r="B120" s="21" t="s">
        <v>112</v>
      </c>
      <c r="C120" s="21" t="s">
        <v>14</v>
      </c>
      <c r="D120" s="21" t="s">
        <v>28</v>
      </c>
      <c r="E120" s="21" t="s">
        <v>105</v>
      </c>
      <c r="F120" s="21" t="s">
        <v>164</v>
      </c>
      <c r="G120" s="27"/>
      <c r="H120" s="143"/>
      <c r="I120" s="143">
        <v>149.6</v>
      </c>
      <c r="J120" s="143">
        <f t="shared" si="7"/>
        <v>149.6</v>
      </c>
    </row>
    <row r="121" spans="1:10" ht="30" customHeight="1">
      <c r="A121" s="96" t="s">
        <v>165</v>
      </c>
      <c r="B121" s="21" t="s">
        <v>112</v>
      </c>
      <c r="C121" s="21" t="s">
        <v>14</v>
      </c>
      <c r="D121" s="21" t="s">
        <v>28</v>
      </c>
      <c r="E121" s="21" t="s">
        <v>105</v>
      </c>
      <c r="F121" s="21" t="s">
        <v>166</v>
      </c>
      <c r="G121" s="27"/>
      <c r="H121" s="143"/>
      <c r="I121" s="143">
        <v>9</v>
      </c>
      <c r="J121" s="143">
        <f t="shared" si="7"/>
        <v>9</v>
      </c>
    </row>
    <row r="122" spans="1:10" ht="40.5" customHeight="1">
      <c r="A122" s="96" t="s">
        <v>553</v>
      </c>
      <c r="B122" s="21" t="s">
        <v>112</v>
      </c>
      <c r="C122" s="21" t="s">
        <v>14</v>
      </c>
      <c r="D122" s="21" t="s">
        <v>28</v>
      </c>
      <c r="E122" s="21" t="s">
        <v>167</v>
      </c>
      <c r="F122" s="21"/>
      <c r="G122" s="27"/>
      <c r="H122" s="143">
        <f>H123</f>
        <v>0</v>
      </c>
      <c r="I122" s="143">
        <f>I123</f>
        <v>250</v>
      </c>
      <c r="J122" s="143">
        <f>J123</f>
        <v>250</v>
      </c>
    </row>
    <row r="123" spans="1:10" ht="30" customHeight="1">
      <c r="A123" s="96" t="s">
        <v>168</v>
      </c>
      <c r="B123" s="21" t="s">
        <v>112</v>
      </c>
      <c r="C123" s="21" t="s">
        <v>14</v>
      </c>
      <c r="D123" s="21" t="s">
        <v>28</v>
      </c>
      <c r="E123" s="21" t="s">
        <v>167</v>
      </c>
      <c r="F123" s="21" t="s">
        <v>135</v>
      </c>
      <c r="G123" s="27"/>
      <c r="H123" s="143"/>
      <c r="I123" s="143">
        <v>250</v>
      </c>
      <c r="J123" s="143">
        <f>H123+I123</f>
        <v>250</v>
      </c>
    </row>
    <row r="124" spans="1:10" ht="15">
      <c r="A124" s="92" t="s">
        <v>62</v>
      </c>
      <c r="B124" s="24" t="s">
        <v>112</v>
      </c>
      <c r="C124" s="24" t="s">
        <v>61</v>
      </c>
      <c r="D124" s="24"/>
      <c r="E124" s="24"/>
      <c r="F124" s="24"/>
      <c r="G124" s="20" t="e">
        <f>G125+G128</f>
        <v>#REF!</v>
      </c>
      <c r="H124" s="140">
        <f>H125+H128</f>
        <v>17598.1</v>
      </c>
      <c r="I124" s="140">
        <f>I125+I128</f>
        <v>4482.9</v>
      </c>
      <c r="J124" s="140">
        <f>J125+J128</f>
        <v>22081</v>
      </c>
    </row>
    <row r="125" spans="1:10" ht="15" customHeight="1" hidden="1">
      <c r="A125" s="92" t="s">
        <v>169</v>
      </c>
      <c r="B125" s="24" t="s">
        <v>112</v>
      </c>
      <c r="C125" s="24" t="s">
        <v>61</v>
      </c>
      <c r="D125" s="24" t="s">
        <v>8</v>
      </c>
      <c r="E125" s="24"/>
      <c r="F125" s="24"/>
      <c r="G125" s="20" t="e">
        <f aca="true" t="shared" si="8" ref="G125:J126">G126</f>
        <v>#REF!</v>
      </c>
      <c r="H125" s="140">
        <f t="shared" si="8"/>
        <v>0</v>
      </c>
      <c r="I125" s="140">
        <f t="shared" si="8"/>
        <v>0</v>
      </c>
      <c r="J125" s="140">
        <f t="shared" si="8"/>
        <v>0</v>
      </c>
    </row>
    <row r="126" spans="1:10" ht="42.75" customHeight="1" hidden="1">
      <c r="A126" s="93" t="s">
        <v>170</v>
      </c>
      <c r="B126" s="21" t="s">
        <v>112</v>
      </c>
      <c r="C126" s="21" t="s">
        <v>61</v>
      </c>
      <c r="D126" s="21" t="s">
        <v>8</v>
      </c>
      <c r="E126" s="21" t="s">
        <v>171</v>
      </c>
      <c r="F126" s="21"/>
      <c r="G126" s="27" t="e">
        <f>#REF!+G127</f>
        <v>#REF!</v>
      </c>
      <c r="H126" s="143">
        <f>H127</f>
        <v>0</v>
      </c>
      <c r="I126" s="143">
        <f t="shared" si="8"/>
        <v>0</v>
      </c>
      <c r="J126" s="143">
        <f t="shared" si="8"/>
        <v>0</v>
      </c>
    </row>
    <row r="127" spans="1:10" ht="15" customHeight="1" hidden="1">
      <c r="A127" s="93" t="s">
        <v>172</v>
      </c>
      <c r="B127" s="21" t="s">
        <v>112</v>
      </c>
      <c r="C127" s="21" t="s">
        <v>61</v>
      </c>
      <c r="D127" s="21" t="s">
        <v>8</v>
      </c>
      <c r="E127" s="21" t="s">
        <v>174</v>
      </c>
      <c r="F127" s="21" t="s">
        <v>173</v>
      </c>
      <c r="G127" s="27">
        <v>2819.6</v>
      </c>
      <c r="H127" s="143"/>
      <c r="I127" s="143"/>
      <c r="J127" s="143">
        <f>H127+I127</f>
        <v>0</v>
      </c>
    </row>
    <row r="128" spans="1:10" ht="15">
      <c r="A128" s="92" t="s">
        <v>175</v>
      </c>
      <c r="B128" s="24" t="s">
        <v>112</v>
      </c>
      <c r="C128" s="24" t="s">
        <v>61</v>
      </c>
      <c r="D128" s="24" t="s">
        <v>9</v>
      </c>
      <c r="E128" s="24"/>
      <c r="F128" s="24"/>
      <c r="G128" s="22" t="e">
        <f>#REF!+G134+#REF!+#REF!</f>
        <v>#REF!</v>
      </c>
      <c r="H128" s="140">
        <f>H129+H134</f>
        <v>17598.1</v>
      </c>
      <c r="I128" s="140">
        <f>I129+I134</f>
        <v>4482.9</v>
      </c>
      <c r="J128" s="140">
        <f>J129+J134</f>
        <v>22081</v>
      </c>
    </row>
    <row r="129" spans="1:10" ht="15">
      <c r="A129" s="91" t="s">
        <v>251</v>
      </c>
      <c r="B129" s="21" t="s">
        <v>112</v>
      </c>
      <c r="C129" s="21" t="s">
        <v>61</v>
      </c>
      <c r="D129" s="21" t="s">
        <v>9</v>
      </c>
      <c r="E129" s="21" t="s">
        <v>252</v>
      </c>
      <c r="F129" s="21"/>
      <c r="G129" s="26"/>
      <c r="H129" s="143">
        <f>H130+H132</f>
        <v>3432</v>
      </c>
      <c r="I129" s="143">
        <f>I130+I132</f>
        <v>4462</v>
      </c>
      <c r="J129" s="143">
        <f>J130+J132</f>
        <v>7894</v>
      </c>
    </row>
    <row r="130" spans="1:10" ht="46.5" customHeight="1">
      <c r="A130" s="93" t="s">
        <v>170</v>
      </c>
      <c r="B130" s="21" t="s">
        <v>112</v>
      </c>
      <c r="C130" s="21" t="s">
        <v>61</v>
      </c>
      <c r="D130" s="21" t="s">
        <v>9</v>
      </c>
      <c r="E130" s="21" t="s">
        <v>176</v>
      </c>
      <c r="F130" s="21"/>
      <c r="G130" s="27"/>
      <c r="H130" s="143">
        <f>H131</f>
        <v>3432</v>
      </c>
      <c r="I130" s="143">
        <f>I131</f>
        <v>4337</v>
      </c>
      <c r="J130" s="143">
        <f>J131</f>
        <v>7769</v>
      </c>
    </row>
    <row r="131" spans="1:10" ht="25.5" customHeight="1">
      <c r="A131" s="93" t="s">
        <v>177</v>
      </c>
      <c r="B131" s="21" t="s">
        <v>112</v>
      </c>
      <c r="C131" s="21" t="s">
        <v>61</v>
      </c>
      <c r="D131" s="21" t="s">
        <v>9</v>
      </c>
      <c r="E131" s="21" t="s">
        <v>176</v>
      </c>
      <c r="F131" s="21" t="s">
        <v>178</v>
      </c>
      <c r="G131" s="27"/>
      <c r="H131" s="143">
        <v>3432</v>
      </c>
      <c r="I131" s="143">
        <v>4337</v>
      </c>
      <c r="J131" s="143">
        <f>SUM(H131:I131)</f>
        <v>7769</v>
      </c>
    </row>
    <row r="132" spans="1:10" ht="43.5" customHeight="1">
      <c r="A132" s="96" t="s">
        <v>179</v>
      </c>
      <c r="B132" s="32" t="s">
        <v>112</v>
      </c>
      <c r="C132" s="32" t="s">
        <v>61</v>
      </c>
      <c r="D132" s="32" t="s">
        <v>9</v>
      </c>
      <c r="E132" s="32" t="s">
        <v>180</v>
      </c>
      <c r="F132" s="21"/>
      <c r="G132" s="27"/>
      <c r="H132" s="143">
        <f>H133</f>
        <v>0</v>
      </c>
      <c r="I132" s="143">
        <f>I133</f>
        <v>125</v>
      </c>
      <c r="J132" s="143">
        <f>J133</f>
        <v>125</v>
      </c>
    </row>
    <row r="133" spans="1:10" ht="25.5" customHeight="1">
      <c r="A133" s="93" t="s">
        <v>177</v>
      </c>
      <c r="B133" s="32" t="s">
        <v>112</v>
      </c>
      <c r="C133" s="32" t="s">
        <v>61</v>
      </c>
      <c r="D133" s="32" t="s">
        <v>9</v>
      </c>
      <c r="E133" s="32" t="s">
        <v>180</v>
      </c>
      <c r="F133" s="21" t="s">
        <v>178</v>
      </c>
      <c r="G133" s="27"/>
      <c r="H133" s="143"/>
      <c r="I133" s="143">
        <v>125</v>
      </c>
      <c r="J133" s="143">
        <f>H133+I133</f>
        <v>125</v>
      </c>
    </row>
    <row r="134" spans="1:10" ht="15">
      <c r="A134" s="93" t="s">
        <v>101</v>
      </c>
      <c r="B134" s="21" t="s">
        <v>112</v>
      </c>
      <c r="C134" s="21" t="s">
        <v>61</v>
      </c>
      <c r="D134" s="21" t="s">
        <v>9</v>
      </c>
      <c r="E134" s="21" t="s">
        <v>102</v>
      </c>
      <c r="F134" s="21"/>
      <c r="G134" s="26" t="e">
        <f>G138+G135</f>
        <v>#REF!</v>
      </c>
      <c r="H134" s="143">
        <f>H135+H138</f>
        <v>14166.1</v>
      </c>
      <c r="I134" s="143">
        <f>I135+I138</f>
        <v>20.9</v>
      </c>
      <c r="J134" s="143">
        <f>J135+J138</f>
        <v>14187</v>
      </c>
    </row>
    <row r="135" spans="1:10" ht="43.5" customHeight="1">
      <c r="A135" s="93" t="s">
        <v>181</v>
      </c>
      <c r="B135" s="21" t="s">
        <v>112</v>
      </c>
      <c r="C135" s="21" t="s">
        <v>61</v>
      </c>
      <c r="D135" s="21" t="s">
        <v>9</v>
      </c>
      <c r="E135" s="21" t="s">
        <v>182</v>
      </c>
      <c r="F135" s="21"/>
      <c r="G135" s="27">
        <f>G136</f>
        <v>1011.2162</v>
      </c>
      <c r="H135" s="143">
        <f>H136+H137</f>
        <v>1372.6</v>
      </c>
      <c r="I135" s="143">
        <f>I136+I137</f>
        <v>17.4</v>
      </c>
      <c r="J135" s="143">
        <f>J136+J137</f>
        <v>1390</v>
      </c>
    </row>
    <row r="136" spans="1:10" ht="15" customHeight="1" hidden="1">
      <c r="A136" s="93" t="s">
        <v>172</v>
      </c>
      <c r="B136" s="21" t="s">
        <v>112</v>
      </c>
      <c r="C136" s="21" t="s">
        <v>61</v>
      </c>
      <c r="D136" s="21" t="s">
        <v>9</v>
      </c>
      <c r="E136" s="21" t="s">
        <v>182</v>
      </c>
      <c r="F136" s="21" t="s">
        <v>173</v>
      </c>
      <c r="G136" s="27">
        <f>11.2162+1000</f>
        <v>1011.2162</v>
      </c>
      <c r="H136" s="143"/>
      <c r="I136" s="143"/>
      <c r="J136" s="143">
        <f>H136+I136</f>
        <v>0</v>
      </c>
    </row>
    <row r="137" spans="1:10" ht="15" customHeight="1">
      <c r="A137" s="96" t="s">
        <v>183</v>
      </c>
      <c r="B137" s="21" t="s">
        <v>112</v>
      </c>
      <c r="C137" s="21" t="s">
        <v>61</v>
      </c>
      <c r="D137" s="21" t="s">
        <v>9</v>
      </c>
      <c r="E137" s="21" t="s">
        <v>182</v>
      </c>
      <c r="F137" s="21" t="s">
        <v>184</v>
      </c>
      <c r="G137" s="27"/>
      <c r="H137" s="143">
        <v>1372.6</v>
      </c>
      <c r="I137" s="143">
        <v>17.4</v>
      </c>
      <c r="J137" s="143">
        <f>SUM(H137:I137)</f>
        <v>1390</v>
      </c>
    </row>
    <row r="138" spans="1:10" ht="21.75">
      <c r="A138" s="93" t="s">
        <v>185</v>
      </c>
      <c r="B138" s="21" t="s">
        <v>112</v>
      </c>
      <c r="C138" s="21" t="s">
        <v>61</v>
      </c>
      <c r="D138" s="21" t="s">
        <v>9</v>
      </c>
      <c r="E138" s="21" t="s">
        <v>186</v>
      </c>
      <c r="F138" s="21"/>
      <c r="G138" s="26" t="e">
        <f>#REF!+G139+G140</f>
        <v>#REF!</v>
      </c>
      <c r="H138" s="143">
        <f>H139+H140+H141+H142</f>
        <v>12793.5</v>
      </c>
      <c r="I138" s="143">
        <f>I139+I140+I141+I142</f>
        <v>3.5</v>
      </c>
      <c r="J138" s="143">
        <f>J139+J140+J141+J142</f>
        <v>12797</v>
      </c>
    </row>
    <row r="139" spans="1:10" ht="45" customHeight="1" hidden="1">
      <c r="A139" s="93" t="s">
        <v>187</v>
      </c>
      <c r="B139" s="21" t="s">
        <v>112</v>
      </c>
      <c r="C139" s="21" t="s">
        <v>61</v>
      </c>
      <c r="D139" s="21" t="s">
        <v>9</v>
      </c>
      <c r="E139" s="21" t="s">
        <v>188</v>
      </c>
      <c r="F139" s="21" t="s">
        <v>97</v>
      </c>
      <c r="G139" s="27">
        <v>-94.76</v>
      </c>
      <c r="H139" s="143">
        <v>0</v>
      </c>
      <c r="I139" s="143"/>
      <c r="J139" s="143">
        <f>H139+I139</f>
        <v>0</v>
      </c>
    </row>
    <row r="140" spans="1:10" ht="21.75" customHeight="1" hidden="1">
      <c r="A140" s="102" t="s">
        <v>187</v>
      </c>
      <c r="B140" s="21" t="s">
        <v>112</v>
      </c>
      <c r="C140" s="21" t="s">
        <v>61</v>
      </c>
      <c r="D140" s="21" t="s">
        <v>9</v>
      </c>
      <c r="E140" s="21" t="s">
        <v>188</v>
      </c>
      <c r="F140" s="21" t="s">
        <v>173</v>
      </c>
      <c r="G140" s="27">
        <f>94.76+6519.9</f>
        <v>6614.66</v>
      </c>
      <c r="H140" s="143"/>
      <c r="I140" s="143"/>
      <c r="J140" s="143">
        <f>H140+I140</f>
        <v>0</v>
      </c>
    </row>
    <row r="141" spans="1:10" ht="23.25" customHeight="1">
      <c r="A141" s="96" t="s">
        <v>189</v>
      </c>
      <c r="B141" s="21" t="s">
        <v>112</v>
      </c>
      <c r="C141" s="21" t="s">
        <v>61</v>
      </c>
      <c r="D141" s="21" t="s">
        <v>9</v>
      </c>
      <c r="E141" s="21" t="s">
        <v>188</v>
      </c>
      <c r="F141" s="21" t="s">
        <v>190</v>
      </c>
      <c r="G141" s="27"/>
      <c r="H141" s="143">
        <v>12793.5</v>
      </c>
      <c r="I141" s="143">
        <v>3.5</v>
      </c>
      <c r="J141" s="143">
        <f>SUM(H141:I141)</f>
        <v>12797</v>
      </c>
    </row>
    <row r="142" spans="1:10" ht="42.75" customHeight="1" hidden="1" thickBot="1">
      <c r="A142" s="93" t="s">
        <v>177</v>
      </c>
      <c r="B142" s="21" t="s">
        <v>112</v>
      </c>
      <c r="C142" s="21" t="s">
        <v>61</v>
      </c>
      <c r="D142" s="21" t="s">
        <v>9</v>
      </c>
      <c r="E142" s="21" t="s">
        <v>188</v>
      </c>
      <c r="F142" s="21" t="s">
        <v>178</v>
      </c>
      <c r="G142" s="27"/>
      <c r="H142" s="143"/>
      <c r="I142" s="143"/>
      <c r="J142" s="143">
        <f>SUM(H142:I142)</f>
        <v>0</v>
      </c>
    </row>
    <row r="143" spans="1:10" ht="21.75">
      <c r="A143" s="94" t="s">
        <v>191</v>
      </c>
      <c r="B143" s="81" t="s">
        <v>0</v>
      </c>
      <c r="C143" s="81"/>
      <c r="D143" s="81"/>
      <c r="E143" s="81"/>
      <c r="F143" s="81"/>
      <c r="G143" s="83" t="e">
        <f>G144+G190+#REF!+#REF!</f>
        <v>#REF!</v>
      </c>
      <c r="H143" s="142">
        <f>H144+H190+H178+H236+H242+H173+H206+H228+H232+H222</f>
        <v>33974.700000000004</v>
      </c>
      <c r="I143" s="142">
        <f>I144+I190+I178+I236+I242+I173+I206+I228+I232+I222</f>
        <v>10878.17</v>
      </c>
      <c r="J143" s="142">
        <f>J144+J190+J178+J236+J242+J173+J206+J228+J232+J222</f>
        <v>44852.87</v>
      </c>
    </row>
    <row r="144" spans="1:10" ht="15">
      <c r="A144" s="92" t="s">
        <v>192</v>
      </c>
      <c r="B144" s="24" t="s">
        <v>0</v>
      </c>
      <c r="C144" s="24" t="s">
        <v>6</v>
      </c>
      <c r="D144" s="21"/>
      <c r="E144" s="21"/>
      <c r="F144" s="21"/>
      <c r="G144" s="20" t="e">
        <f>G151+#REF!+#REF!+G173+G145</f>
        <v>#REF!</v>
      </c>
      <c r="H144" s="140">
        <f>H145+H151+H162+H167</f>
        <v>4239.160000000001</v>
      </c>
      <c r="I144" s="140">
        <f>I145+I151+I162+I167</f>
        <v>434.01</v>
      </c>
      <c r="J144" s="140">
        <f>J145+J151+J162+J167</f>
        <v>4673.17</v>
      </c>
    </row>
    <row r="145" spans="1:10" ht="42.75">
      <c r="A145" s="103" t="s">
        <v>193</v>
      </c>
      <c r="B145" s="24" t="s">
        <v>0</v>
      </c>
      <c r="C145" s="24" t="s">
        <v>6</v>
      </c>
      <c r="D145" s="24" t="s">
        <v>9</v>
      </c>
      <c r="E145" s="21"/>
      <c r="F145" s="21"/>
      <c r="G145" s="20">
        <f>G146</f>
        <v>0.4</v>
      </c>
      <c r="H145" s="140">
        <f>H146+H148</f>
        <v>726.34</v>
      </c>
      <c r="I145" s="140">
        <f>I146+I148</f>
        <v>54.86</v>
      </c>
      <c r="J145" s="140">
        <f>J146+J148</f>
        <v>781.2</v>
      </c>
    </row>
    <row r="146" spans="1:10" ht="32.25" customHeight="1" hidden="1">
      <c r="A146" s="93" t="s">
        <v>194</v>
      </c>
      <c r="B146" s="21" t="s">
        <v>0</v>
      </c>
      <c r="C146" s="21" t="s">
        <v>6</v>
      </c>
      <c r="D146" s="21" t="s">
        <v>9</v>
      </c>
      <c r="E146" s="21" t="s">
        <v>195</v>
      </c>
      <c r="F146" s="21"/>
      <c r="G146" s="20">
        <f>G147</f>
        <v>0.4</v>
      </c>
      <c r="H146" s="143">
        <f>H147</f>
        <v>0</v>
      </c>
      <c r="I146" s="143">
        <f>I147</f>
        <v>0</v>
      </c>
      <c r="J146" s="143">
        <f>J147</f>
        <v>0</v>
      </c>
    </row>
    <row r="147" spans="1:10" ht="15" customHeight="1" hidden="1">
      <c r="A147" s="104" t="s">
        <v>96</v>
      </c>
      <c r="B147" s="21" t="s">
        <v>0</v>
      </c>
      <c r="C147" s="21" t="s">
        <v>6</v>
      </c>
      <c r="D147" s="21" t="s">
        <v>9</v>
      </c>
      <c r="E147" s="21" t="s">
        <v>195</v>
      </c>
      <c r="F147" s="21" t="s">
        <v>97</v>
      </c>
      <c r="G147" s="20">
        <v>0.4</v>
      </c>
      <c r="H147" s="143"/>
      <c r="I147" s="140"/>
      <c r="J147" s="143">
        <f>H147+I147</f>
        <v>0</v>
      </c>
    </row>
    <row r="148" spans="1:10" ht="32.25">
      <c r="A148" s="105" t="s">
        <v>197</v>
      </c>
      <c r="B148" s="21" t="s">
        <v>0</v>
      </c>
      <c r="C148" s="21" t="s">
        <v>6</v>
      </c>
      <c r="D148" s="21" t="s">
        <v>9</v>
      </c>
      <c r="E148" s="21" t="s">
        <v>116</v>
      </c>
      <c r="F148" s="21"/>
      <c r="G148" s="20"/>
      <c r="H148" s="143">
        <f>H149+H150</f>
        <v>726.34</v>
      </c>
      <c r="I148" s="143">
        <f>I149+I150</f>
        <v>54.86</v>
      </c>
      <c r="J148" s="143">
        <f>J149+J150</f>
        <v>781.2</v>
      </c>
    </row>
    <row r="149" spans="1:10" ht="21">
      <c r="A149" s="96" t="s">
        <v>154</v>
      </c>
      <c r="B149" s="21" t="s">
        <v>0</v>
      </c>
      <c r="C149" s="21" t="s">
        <v>6</v>
      </c>
      <c r="D149" s="21" t="s">
        <v>9</v>
      </c>
      <c r="E149" s="21" t="s">
        <v>118</v>
      </c>
      <c r="F149" s="21" t="s">
        <v>155</v>
      </c>
      <c r="G149" s="20"/>
      <c r="H149" s="143">
        <v>726.34</v>
      </c>
      <c r="I149" s="143">
        <v>54.86</v>
      </c>
      <c r="J149" s="143">
        <f>SUM(H149:I149)</f>
        <v>781.2</v>
      </c>
    </row>
    <row r="150" spans="1:10" ht="15" customHeight="1" hidden="1">
      <c r="A150" s="104" t="s">
        <v>94</v>
      </c>
      <c r="B150" s="21" t="s">
        <v>0</v>
      </c>
      <c r="C150" s="21" t="s">
        <v>6</v>
      </c>
      <c r="D150" s="21" t="s">
        <v>9</v>
      </c>
      <c r="E150" s="21" t="s">
        <v>118</v>
      </c>
      <c r="F150" s="21" t="s">
        <v>93</v>
      </c>
      <c r="G150" s="20"/>
      <c r="H150" s="143"/>
      <c r="I150" s="140"/>
      <c r="J150" s="143">
        <f>H150+I150</f>
        <v>0</v>
      </c>
    </row>
    <row r="151" spans="1:10" s="47" customFormat="1" ht="21">
      <c r="A151" s="106" t="s">
        <v>196</v>
      </c>
      <c r="B151" s="24" t="s">
        <v>0</v>
      </c>
      <c r="C151" s="24" t="s">
        <v>6</v>
      </c>
      <c r="D151" s="24" t="s">
        <v>12</v>
      </c>
      <c r="E151" s="24"/>
      <c r="F151" s="24"/>
      <c r="G151" s="20" t="e">
        <f>G152</f>
        <v>#REF!</v>
      </c>
      <c r="H151" s="140">
        <f>H152+H160</f>
        <v>2992.2200000000003</v>
      </c>
      <c r="I151" s="140">
        <f>I152+I160</f>
        <v>786.25</v>
      </c>
      <c r="J151" s="140">
        <f>J152+J160</f>
        <v>3778.4700000000003</v>
      </c>
    </row>
    <row r="152" spans="1:10" ht="32.25">
      <c r="A152" s="105" t="s">
        <v>197</v>
      </c>
      <c r="B152" s="21" t="s">
        <v>0</v>
      </c>
      <c r="C152" s="21" t="s">
        <v>6</v>
      </c>
      <c r="D152" s="21" t="s">
        <v>12</v>
      </c>
      <c r="E152" s="21" t="s">
        <v>116</v>
      </c>
      <c r="F152" s="21"/>
      <c r="G152" s="27" t="e">
        <f>#REF!+#REF!</f>
        <v>#REF!</v>
      </c>
      <c r="H152" s="143">
        <f>H153+H154+H155+H156+H157+H158+H159</f>
        <v>2992.2200000000003</v>
      </c>
      <c r="I152" s="143">
        <f>I153+I154+I155+I156+I157+I158+I159</f>
        <v>786.25</v>
      </c>
      <c r="J152" s="143">
        <f>J153+J154+J155+J156+J157+J158+J159</f>
        <v>3778.4700000000003</v>
      </c>
    </row>
    <row r="153" spans="1:10" ht="21">
      <c r="A153" s="96" t="s">
        <v>154</v>
      </c>
      <c r="B153" s="21" t="s">
        <v>0</v>
      </c>
      <c r="C153" s="21" t="s">
        <v>6</v>
      </c>
      <c r="D153" s="21" t="s">
        <v>12</v>
      </c>
      <c r="E153" s="21" t="s">
        <v>118</v>
      </c>
      <c r="F153" s="21" t="s">
        <v>155</v>
      </c>
      <c r="G153" s="27"/>
      <c r="H153" s="143">
        <v>2490.82</v>
      </c>
      <c r="I153" s="143">
        <v>540.86</v>
      </c>
      <c r="J153" s="143">
        <f>SUM(H153:I153)</f>
        <v>3031.6800000000003</v>
      </c>
    </row>
    <row r="154" spans="1:10" ht="24" customHeight="1">
      <c r="A154" s="96" t="s">
        <v>157</v>
      </c>
      <c r="B154" s="21" t="s">
        <v>0</v>
      </c>
      <c r="C154" s="21" t="s">
        <v>6</v>
      </c>
      <c r="D154" s="21" t="s">
        <v>12</v>
      </c>
      <c r="E154" s="21" t="s">
        <v>118</v>
      </c>
      <c r="F154" s="21" t="s">
        <v>158</v>
      </c>
      <c r="G154" s="27"/>
      <c r="H154" s="143">
        <v>27</v>
      </c>
      <c r="I154" s="143">
        <v>5.8</v>
      </c>
      <c r="J154" s="143">
        <f>SUM(H154:I154)</f>
        <v>32.8</v>
      </c>
    </row>
    <row r="155" spans="1:10" ht="23.25" customHeight="1">
      <c r="A155" s="96" t="s">
        <v>161</v>
      </c>
      <c r="B155" s="21" t="s">
        <v>0</v>
      </c>
      <c r="C155" s="21" t="s">
        <v>6</v>
      </c>
      <c r="D155" s="21" t="s">
        <v>12</v>
      </c>
      <c r="E155" s="21" t="s">
        <v>118</v>
      </c>
      <c r="F155" s="21" t="s">
        <v>162</v>
      </c>
      <c r="G155" s="27"/>
      <c r="H155" s="143">
        <v>200</v>
      </c>
      <c r="I155" s="143">
        <v>8.7</v>
      </c>
      <c r="J155" s="143">
        <f>SUM(H155:I155)</f>
        <v>208.7</v>
      </c>
    </row>
    <row r="156" spans="1:10" ht="27" customHeight="1">
      <c r="A156" s="96" t="s">
        <v>148</v>
      </c>
      <c r="B156" s="21" t="s">
        <v>0</v>
      </c>
      <c r="C156" s="21" t="s">
        <v>6</v>
      </c>
      <c r="D156" s="21" t="s">
        <v>12</v>
      </c>
      <c r="E156" s="21" t="s">
        <v>118</v>
      </c>
      <c r="F156" s="21" t="s">
        <v>150</v>
      </c>
      <c r="G156" s="27"/>
      <c r="H156" s="143">
        <v>264.4</v>
      </c>
      <c r="I156" s="143">
        <v>225.39</v>
      </c>
      <c r="J156" s="143">
        <f>SUM(H156:I156)</f>
        <v>489.78999999999996</v>
      </c>
    </row>
    <row r="157" spans="1:10" ht="15" customHeight="1" hidden="1">
      <c r="A157" s="104" t="s">
        <v>94</v>
      </c>
      <c r="B157" s="21" t="s">
        <v>0</v>
      </c>
      <c r="C157" s="21" t="s">
        <v>6</v>
      </c>
      <c r="D157" s="21" t="s">
        <v>12</v>
      </c>
      <c r="E157" s="21" t="s">
        <v>118</v>
      </c>
      <c r="F157" s="21" t="s">
        <v>93</v>
      </c>
      <c r="G157" s="27">
        <f>50+360+80+3.47-0.01-80-3.47+2.72</f>
        <v>412.71000000000004</v>
      </c>
      <c r="H157" s="143"/>
      <c r="I157" s="143"/>
      <c r="J157" s="143">
        <f>H157+I157</f>
        <v>0</v>
      </c>
    </row>
    <row r="158" spans="1:10" ht="23.25" customHeight="1">
      <c r="A158" s="96" t="s">
        <v>163</v>
      </c>
      <c r="B158" s="21" t="s">
        <v>0</v>
      </c>
      <c r="C158" s="21" t="s">
        <v>6</v>
      </c>
      <c r="D158" s="21" t="s">
        <v>12</v>
      </c>
      <c r="E158" s="21" t="s">
        <v>118</v>
      </c>
      <c r="F158" s="21" t="s">
        <v>164</v>
      </c>
      <c r="G158" s="27"/>
      <c r="H158" s="143">
        <v>5</v>
      </c>
      <c r="I158" s="143">
        <v>0.5</v>
      </c>
      <c r="J158" s="143">
        <f>I158+H158</f>
        <v>5.5</v>
      </c>
    </row>
    <row r="159" spans="1:10" ht="15">
      <c r="A159" s="96" t="s">
        <v>165</v>
      </c>
      <c r="B159" s="21" t="s">
        <v>0</v>
      </c>
      <c r="C159" s="21" t="s">
        <v>6</v>
      </c>
      <c r="D159" s="21" t="s">
        <v>12</v>
      </c>
      <c r="E159" s="21" t="s">
        <v>118</v>
      </c>
      <c r="F159" s="21" t="s">
        <v>166</v>
      </c>
      <c r="G159" s="27"/>
      <c r="H159" s="143">
        <v>5</v>
      </c>
      <c r="I159" s="143">
        <v>5</v>
      </c>
      <c r="J159" s="143">
        <f>I159+H159</f>
        <v>10</v>
      </c>
    </row>
    <row r="160" spans="1:10" ht="15" customHeight="1" hidden="1">
      <c r="A160" s="104" t="s">
        <v>497</v>
      </c>
      <c r="B160" s="21" t="s">
        <v>0</v>
      </c>
      <c r="C160" s="21" t="s">
        <v>6</v>
      </c>
      <c r="D160" s="21" t="s">
        <v>12</v>
      </c>
      <c r="E160" s="21" t="s">
        <v>489</v>
      </c>
      <c r="F160" s="21"/>
      <c r="G160" s="27"/>
      <c r="H160" s="143">
        <f>H161</f>
        <v>0</v>
      </c>
      <c r="I160" s="143">
        <f>I161</f>
        <v>0</v>
      </c>
      <c r="J160" s="143">
        <f>J161</f>
        <v>0</v>
      </c>
    </row>
    <row r="161" spans="1:10" ht="15" customHeight="1" hidden="1">
      <c r="A161" s="104" t="s">
        <v>498</v>
      </c>
      <c r="B161" s="21" t="s">
        <v>0</v>
      </c>
      <c r="C161" s="21" t="s">
        <v>6</v>
      </c>
      <c r="D161" s="21" t="s">
        <v>12</v>
      </c>
      <c r="E161" s="21" t="s">
        <v>489</v>
      </c>
      <c r="F161" s="21" t="s">
        <v>493</v>
      </c>
      <c r="G161" s="27"/>
      <c r="H161" s="143"/>
      <c r="I161" s="143"/>
      <c r="J161" s="143">
        <f>H161+I161</f>
        <v>0</v>
      </c>
    </row>
    <row r="162" spans="1:10" ht="15">
      <c r="A162" s="105" t="s">
        <v>15</v>
      </c>
      <c r="B162" s="24" t="s">
        <v>0</v>
      </c>
      <c r="C162" s="24" t="s">
        <v>6</v>
      </c>
      <c r="D162" s="24" t="s">
        <v>16</v>
      </c>
      <c r="E162" s="24"/>
      <c r="F162" s="24"/>
      <c r="G162" s="27"/>
      <c r="H162" s="140">
        <f aca="true" t="shared" si="9" ref="H162:J163">H163</f>
        <v>333</v>
      </c>
      <c r="I162" s="140">
        <f t="shared" si="9"/>
        <v>-220</v>
      </c>
      <c r="J162" s="140">
        <f t="shared" si="9"/>
        <v>113</v>
      </c>
    </row>
    <row r="163" spans="1:10" ht="15">
      <c r="A163" s="105" t="s">
        <v>15</v>
      </c>
      <c r="B163" s="21" t="s">
        <v>0</v>
      </c>
      <c r="C163" s="21" t="s">
        <v>6</v>
      </c>
      <c r="D163" s="21" t="s">
        <v>16</v>
      </c>
      <c r="E163" s="21" t="s">
        <v>203</v>
      </c>
      <c r="F163" s="21"/>
      <c r="G163" s="27"/>
      <c r="H163" s="143">
        <f t="shared" si="9"/>
        <v>333</v>
      </c>
      <c r="I163" s="143">
        <f t="shared" si="9"/>
        <v>-220</v>
      </c>
      <c r="J163" s="143">
        <f t="shared" si="9"/>
        <v>113</v>
      </c>
    </row>
    <row r="164" spans="1:10" ht="15">
      <c r="A164" s="105" t="s">
        <v>204</v>
      </c>
      <c r="B164" s="21" t="s">
        <v>0</v>
      </c>
      <c r="C164" s="21" t="s">
        <v>6</v>
      </c>
      <c r="D164" s="21" t="s">
        <v>16</v>
      </c>
      <c r="E164" s="21" t="s">
        <v>205</v>
      </c>
      <c r="F164" s="21"/>
      <c r="G164" s="27"/>
      <c r="H164" s="143">
        <f>H165+H166</f>
        <v>333</v>
      </c>
      <c r="I164" s="143">
        <f>I165+I166</f>
        <v>-220</v>
      </c>
      <c r="J164" s="143">
        <f>J165+J166</f>
        <v>113</v>
      </c>
    </row>
    <row r="165" spans="1:10" ht="15" customHeight="1" hidden="1">
      <c r="A165" s="105" t="s">
        <v>201</v>
      </c>
      <c r="B165" s="21" t="s">
        <v>0</v>
      </c>
      <c r="C165" s="21" t="s">
        <v>6</v>
      </c>
      <c r="D165" s="21" t="s">
        <v>16</v>
      </c>
      <c r="E165" s="21" t="s">
        <v>205</v>
      </c>
      <c r="F165" s="21" t="s">
        <v>202</v>
      </c>
      <c r="G165" s="27"/>
      <c r="H165" s="143"/>
      <c r="I165" s="143"/>
      <c r="J165" s="143">
        <f>H165+I165</f>
        <v>0</v>
      </c>
    </row>
    <row r="166" spans="1:10" ht="15">
      <c r="A166" s="105" t="s">
        <v>206</v>
      </c>
      <c r="B166" s="21" t="s">
        <v>0</v>
      </c>
      <c r="C166" s="21" t="s">
        <v>6</v>
      </c>
      <c r="D166" s="21" t="s">
        <v>16</v>
      </c>
      <c r="E166" s="21" t="s">
        <v>205</v>
      </c>
      <c r="F166" s="21" t="s">
        <v>207</v>
      </c>
      <c r="G166" s="27"/>
      <c r="H166" s="143">
        <v>333</v>
      </c>
      <c r="I166" s="143">
        <v>-220</v>
      </c>
      <c r="J166" s="143">
        <f>H166+I166</f>
        <v>113</v>
      </c>
    </row>
    <row r="167" spans="1:10" ht="15">
      <c r="A167" s="107" t="s">
        <v>19</v>
      </c>
      <c r="B167" s="35" t="s">
        <v>0</v>
      </c>
      <c r="C167" s="35" t="s">
        <v>6</v>
      </c>
      <c r="D167" s="35" t="s">
        <v>18</v>
      </c>
      <c r="E167" s="21"/>
      <c r="F167" s="21"/>
      <c r="G167" s="27"/>
      <c r="H167" s="143">
        <f>H168</f>
        <v>187.6</v>
      </c>
      <c r="I167" s="143">
        <f>I168</f>
        <v>-187.1</v>
      </c>
      <c r="J167" s="143">
        <f>J168</f>
        <v>0.5</v>
      </c>
    </row>
    <row r="168" spans="1:10" ht="15">
      <c r="A168" s="98" t="s">
        <v>256</v>
      </c>
      <c r="B168" s="35" t="s">
        <v>0</v>
      </c>
      <c r="C168" s="35" t="s">
        <v>6</v>
      </c>
      <c r="D168" s="35" t="s">
        <v>18</v>
      </c>
      <c r="E168" s="21" t="s">
        <v>420</v>
      </c>
      <c r="F168" s="21"/>
      <c r="G168" s="27"/>
      <c r="H168" s="143">
        <f>H169+H171</f>
        <v>187.6</v>
      </c>
      <c r="I168" s="143">
        <f>I169+I171</f>
        <v>-187.1</v>
      </c>
      <c r="J168" s="143">
        <f>J169+J171</f>
        <v>0.5</v>
      </c>
    </row>
    <row r="169" spans="1:10" ht="32.25">
      <c r="A169" s="93" t="s">
        <v>194</v>
      </c>
      <c r="B169" s="21" t="s">
        <v>0</v>
      </c>
      <c r="C169" s="21" t="s">
        <v>6</v>
      </c>
      <c r="D169" s="21" t="s">
        <v>18</v>
      </c>
      <c r="E169" s="21" t="s">
        <v>195</v>
      </c>
      <c r="F169" s="21"/>
      <c r="G169" s="20">
        <f>G170</f>
        <v>0</v>
      </c>
      <c r="H169" s="143">
        <f>H170</f>
        <v>0.5</v>
      </c>
      <c r="I169" s="143">
        <f>I170</f>
        <v>0</v>
      </c>
      <c r="J169" s="143">
        <f>J170</f>
        <v>0.5</v>
      </c>
    </row>
    <row r="170" spans="1:10" ht="31.5">
      <c r="A170" s="96" t="s">
        <v>148</v>
      </c>
      <c r="B170" s="21" t="s">
        <v>0</v>
      </c>
      <c r="C170" s="21" t="s">
        <v>6</v>
      </c>
      <c r="D170" s="21" t="s">
        <v>18</v>
      </c>
      <c r="E170" s="21" t="s">
        <v>195</v>
      </c>
      <c r="F170" s="21" t="s">
        <v>150</v>
      </c>
      <c r="G170" s="20"/>
      <c r="H170" s="143">
        <v>0.5</v>
      </c>
      <c r="I170" s="143"/>
      <c r="J170" s="143">
        <f>SUM(H170:I170)</f>
        <v>0.5</v>
      </c>
    </row>
    <row r="171" spans="1:10" ht="42">
      <c r="A171" s="108" t="s">
        <v>208</v>
      </c>
      <c r="B171" s="32" t="s">
        <v>0</v>
      </c>
      <c r="C171" s="32" t="s">
        <v>6</v>
      </c>
      <c r="D171" s="32" t="s">
        <v>18</v>
      </c>
      <c r="E171" s="32" t="s">
        <v>209</v>
      </c>
      <c r="F171" s="21"/>
      <c r="G171" s="27"/>
      <c r="H171" s="143">
        <f>H172</f>
        <v>187.1</v>
      </c>
      <c r="I171" s="143">
        <f>I172</f>
        <v>-187.1</v>
      </c>
      <c r="J171" s="143">
        <f>J172</f>
        <v>0</v>
      </c>
    </row>
    <row r="172" spans="1:10" ht="15" customHeight="1">
      <c r="A172" s="96" t="s">
        <v>154</v>
      </c>
      <c r="B172" s="32" t="s">
        <v>0</v>
      </c>
      <c r="C172" s="32" t="s">
        <v>6</v>
      </c>
      <c r="D172" s="32" t="s">
        <v>18</v>
      </c>
      <c r="E172" s="32" t="s">
        <v>209</v>
      </c>
      <c r="F172" s="21" t="s">
        <v>155</v>
      </c>
      <c r="G172" s="27"/>
      <c r="H172" s="143">
        <v>187.1</v>
      </c>
      <c r="I172" s="143">
        <v>-187.1</v>
      </c>
      <c r="J172" s="143">
        <f>H172+I172</f>
        <v>0</v>
      </c>
    </row>
    <row r="173" spans="1:10" s="47" customFormat="1" ht="14.25" customHeight="1">
      <c r="A173" s="106" t="s">
        <v>21</v>
      </c>
      <c r="B173" s="24" t="s">
        <v>0</v>
      </c>
      <c r="C173" s="24" t="s">
        <v>7</v>
      </c>
      <c r="D173" s="24" t="s">
        <v>211</v>
      </c>
      <c r="E173" s="24"/>
      <c r="F173" s="24"/>
      <c r="G173" s="20">
        <f aca="true" t="shared" si="10" ref="G173:J175">G174</f>
        <v>-1000</v>
      </c>
      <c r="H173" s="140">
        <f t="shared" si="10"/>
        <v>564.6</v>
      </c>
      <c r="I173" s="140">
        <f t="shared" si="10"/>
        <v>21.7</v>
      </c>
      <c r="J173" s="140">
        <f t="shared" si="10"/>
        <v>586.3000000000001</v>
      </c>
    </row>
    <row r="174" spans="1:10" ht="14.25" customHeight="1">
      <c r="A174" s="93" t="s">
        <v>212</v>
      </c>
      <c r="B174" s="21" t="s">
        <v>0</v>
      </c>
      <c r="C174" s="21" t="s">
        <v>7</v>
      </c>
      <c r="D174" s="21" t="s">
        <v>8</v>
      </c>
      <c r="E174" s="21"/>
      <c r="F174" s="21"/>
      <c r="G174" s="27">
        <f t="shared" si="10"/>
        <v>-1000</v>
      </c>
      <c r="H174" s="143">
        <f t="shared" si="10"/>
        <v>564.6</v>
      </c>
      <c r="I174" s="143">
        <f t="shared" si="10"/>
        <v>21.7</v>
      </c>
      <c r="J174" s="143">
        <f t="shared" si="10"/>
        <v>586.3000000000001</v>
      </c>
    </row>
    <row r="175" spans="1:10" ht="27.75" customHeight="1">
      <c r="A175" s="93" t="s">
        <v>213</v>
      </c>
      <c r="B175" s="21" t="s">
        <v>0</v>
      </c>
      <c r="C175" s="21" t="s">
        <v>7</v>
      </c>
      <c r="D175" s="21" t="s">
        <v>8</v>
      </c>
      <c r="E175" s="21" t="s">
        <v>214</v>
      </c>
      <c r="F175" s="21"/>
      <c r="G175" s="27">
        <f t="shared" si="10"/>
        <v>-1000</v>
      </c>
      <c r="H175" s="143">
        <f>H176+H177</f>
        <v>564.6</v>
      </c>
      <c r="I175" s="143">
        <f>I176+I177</f>
        <v>21.7</v>
      </c>
      <c r="J175" s="143">
        <f>J176+J177</f>
        <v>586.3000000000001</v>
      </c>
    </row>
    <row r="176" spans="1:10" ht="15" customHeight="1" hidden="1">
      <c r="A176" s="104" t="s">
        <v>215</v>
      </c>
      <c r="B176" s="21" t="s">
        <v>0</v>
      </c>
      <c r="C176" s="21" t="s">
        <v>7</v>
      </c>
      <c r="D176" s="21" t="s">
        <v>8</v>
      </c>
      <c r="E176" s="21" t="s">
        <v>214</v>
      </c>
      <c r="F176" s="21" t="s">
        <v>216</v>
      </c>
      <c r="G176" s="27">
        <v>-1000</v>
      </c>
      <c r="H176" s="143"/>
      <c r="I176" s="143"/>
      <c r="J176" s="143">
        <f>H176+I176</f>
        <v>0</v>
      </c>
    </row>
    <row r="177" spans="1:10" ht="15">
      <c r="A177" s="109" t="s">
        <v>210</v>
      </c>
      <c r="B177" s="21" t="s">
        <v>0</v>
      </c>
      <c r="C177" s="21" t="s">
        <v>7</v>
      </c>
      <c r="D177" s="21" t="s">
        <v>8</v>
      </c>
      <c r="E177" s="21" t="s">
        <v>214</v>
      </c>
      <c r="F177" s="21" t="s">
        <v>217</v>
      </c>
      <c r="G177" s="27"/>
      <c r="H177" s="143">
        <v>564.6</v>
      </c>
      <c r="I177" s="143">
        <v>21.7</v>
      </c>
      <c r="J177" s="143">
        <f>H177+I177</f>
        <v>586.3000000000001</v>
      </c>
    </row>
    <row r="178" spans="1:10" ht="21.75" customHeight="1" hidden="1">
      <c r="A178" s="103" t="s">
        <v>24</v>
      </c>
      <c r="B178" s="24" t="s">
        <v>0</v>
      </c>
      <c r="C178" s="24" t="s">
        <v>8</v>
      </c>
      <c r="D178" s="21"/>
      <c r="E178" s="21"/>
      <c r="F178" s="21"/>
      <c r="G178" s="20">
        <f>G179</f>
        <v>0</v>
      </c>
      <c r="H178" s="140">
        <f>H179+H187</f>
        <v>0</v>
      </c>
      <c r="I178" s="140">
        <f>I179+I187</f>
        <v>0</v>
      </c>
      <c r="J178" s="140">
        <f>J179+J187</f>
        <v>0</v>
      </c>
    </row>
    <row r="179" spans="1:10" s="47" customFormat="1" ht="14.25" customHeight="1" hidden="1">
      <c r="A179" s="103" t="s">
        <v>26</v>
      </c>
      <c r="B179" s="24" t="s">
        <v>0</v>
      </c>
      <c r="C179" s="24" t="s">
        <v>8</v>
      </c>
      <c r="D179" s="24" t="s">
        <v>7</v>
      </c>
      <c r="E179" s="24"/>
      <c r="F179" s="24"/>
      <c r="G179" s="20">
        <f>G181+G184</f>
        <v>0</v>
      </c>
      <c r="H179" s="140">
        <f>H181+H184</f>
        <v>0</v>
      </c>
      <c r="I179" s="140">
        <f>I181+I184</f>
        <v>0</v>
      </c>
      <c r="J179" s="140">
        <f>J181+J184</f>
        <v>0</v>
      </c>
    </row>
    <row r="180" spans="1:10" ht="15" customHeight="1" hidden="1">
      <c r="A180" s="104" t="s">
        <v>322</v>
      </c>
      <c r="B180" s="21" t="s">
        <v>0</v>
      </c>
      <c r="C180" s="21" t="s">
        <v>8</v>
      </c>
      <c r="D180" s="21" t="s">
        <v>7</v>
      </c>
      <c r="E180" s="21" t="s">
        <v>258</v>
      </c>
      <c r="F180" s="21"/>
      <c r="G180" s="27"/>
      <c r="H180" s="143">
        <f>H181+H184</f>
        <v>0</v>
      </c>
      <c r="I180" s="143">
        <f>I181+I184</f>
        <v>0</v>
      </c>
      <c r="J180" s="143">
        <f>J181+J184</f>
        <v>0</v>
      </c>
    </row>
    <row r="181" spans="1:10" ht="21" customHeight="1" hidden="1">
      <c r="A181" s="110" t="s">
        <v>218</v>
      </c>
      <c r="B181" s="21" t="s">
        <v>0</v>
      </c>
      <c r="C181" s="21" t="s">
        <v>8</v>
      </c>
      <c r="D181" s="21" t="s">
        <v>7</v>
      </c>
      <c r="E181" s="21" t="s">
        <v>219</v>
      </c>
      <c r="F181" s="21"/>
      <c r="G181" s="27">
        <f>G182</f>
        <v>0</v>
      </c>
      <c r="H181" s="143">
        <f>H182+H183</f>
        <v>0</v>
      </c>
      <c r="I181" s="143">
        <f>I182+I183</f>
        <v>0</v>
      </c>
      <c r="J181" s="143">
        <f>J182+J183</f>
        <v>0</v>
      </c>
    </row>
    <row r="182" spans="1:10" ht="15" customHeight="1" hidden="1">
      <c r="A182" s="104" t="s">
        <v>94</v>
      </c>
      <c r="B182" s="21" t="s">
        <v>0</v>
      </c>
      <c r="C182" s="21" t="s">
        <v>8</v>
      </c>
      <c r="D182" s="21" t="s">
        <v>7</v>
      </c>
      <c r="E182" s="21" t="s">
        <v>219</v>
      </c>
      <c r="F182" s="21" t="s">
        <v>93</v>
      </c>
      <c r="G182" s="27"/>
      <c r="H182" s="143"/>
      <c r="I182" s="143"/>
      <c r="J182" s="143">
        <f>H182+I182</f>
        <v>0</v>
      </c>
    </row>
    <row r="183" spans="1:10" ht="31.5" customHeight="1" hidden="1">
      <c r="A183" s="96" t="s">
        <v>148</v>
      </c>
      <c r="B183" s="21" t="s">
        <v>0</v>
      </c>
      <c r="C183" s="21" t="s">
        <v>8</v>
      </c>
      <c r="D183" s="21" t="s">
        <v>7</v>
      </c>
      <c r="E183" s="21" t="s">
        <v>219</v>
      </c>
      <c r="F183" s="21" t="s">
        <v>150</v>
      </c>
      <c r="G183" s="27"/>
      <c r="H183" s="143">
        <v>0</v>
      </c>
      <c r="I183" s="143"/>
      <c r="J183" s="143">
        <f>H183+I183</f>
        <v>0</v>
      </c>
    </row>
    <row r="184" spans="1:10" ht="43.5" customHeight="1" hidden="1">
      <c r="A184" s="93" t="s">
        <v>220</v>
      </c>
      <c r="B184" s="21" t="s">
        <v>0</v>
      </c>
      <c r="C184" s="21" t="s">
        <v>8</v>
      </c>
      <c r="D184" s="21" t="s">
        <v>7</v>
      </c>
      <c r="E184" s="21" t="s">
        <v>221</v>
      </c>
      <c r="F184" s="21"/>
      <c r="G184" s="27">
        <f>G185</f>
        <v>0</v>
      </c>
      <c r="H184" s="143">
        <f>H185+H186</f>
        <v>0</v>
      </c>
      <c r="I184" s="143">
        <f>I185+I186</f>
        <v>0</v>
      </c>
      <c r="J184" s="143">
        <f>J185+J186</f>
        <v>0</v>
      </c>
    </row>
    <row r="185" spans="1:10" ht="15" customHeight="1" hidden="1">
      <c r="A185" s="104" t="s">
        <v>94</v>
      </c>
      <c r="B185" s="21" t="s">
        <v>0</v>
      </c>
      <c r="C185" s="21" t="s">
        <v>8</v>
      </c>
      <c r="D185" s="21" t="s">
        <v>7</v>
      </c>
      <c r="E185" s="21" t="s">
        <v>221</v>
      </c>
      <c r="F185" s="21" t="s">
        <v>93</v>
      </c>
      <c r="G185" s="27"/>
      <c r="H185" s="143"/>
      <c r="I185" s="143"/>
      <c r="J185" s="143">
        <f>H185+I185</f>
        <v>0</v>
      </c>
    </row>
    <row r="186" spans="1:10" ht="31.5" customHeight="1" hidden="1">
      <c r="A186" s="96" t="s">
        <v>148</v>
      </c>
      <c r="B186" s="21" t="s">
        <v>0</v>
      </c>
      <c r="C186" s="21" t="s">
        <v>8</v>
      </c>
      <c r="D186" s="21" t="s">
        <v>7</v>
      </c>
      <c r="E186" s="21" t="s">
        <v>221</v>
      </c>
      <c r="F186" s="21" t="s">
        <v>150</v>
      </c>
      <c r="G186" s="27"/>
      <c r="H186" s="143">
        <v>0</v>
      </c>
      <c r="I186" s="143"/>
      <c r="J186" s="143">
        <f>H186+I186</f>
        <v>0</v>
      </c>
    </row>
    <row r="187" spans="1:10" ht="32.25" customHeight="1" hidden="1">
      <c r="A187" s="103" t="s">
        <v>288</v>
      </c>
      <c r="B187" s="24" t="s">
        <v>0</v>
      </c>
      <c r="C187" s="24" t="s">
        <v>8</v>
      </c>
      <c r="D187" s="24" t="s">
        <v>28</v>
      </c>
      <c r="E187" s="24"/>
      <c r="F187" s="24"/>
      <c r="G187" s="20"/>
      <c r="H187" s="140">
        <f aca="true" t="shared" si="11" ref="H187:J188">H188</f>
        <v>0</v>
      </c>
      <c r="I187" s="140">
        <f t="shared" si="11"/>
        <v>0</v>
      </c>
      <c r="J187" s="140">
        <f t="shared" si="11"/>
        <v>0</v>
      </c>
    </row>
    <row r="188" spans="1:10" ht="32.25" customHeight="1" hidden="1">
      <c r="A188" s="105" t="s">
        <v>450</v>
      </c>
      <c r="B188" s="21" t="s">
        <v>0</v>
      </c>
      <c r="C188" s="21" t="s">
        <v>8</v>
      </c>
      <c r="D188" s="21" t="s">
        <v>28</v>
      </c>
      <c r="E188" s="21" t="s">
        <v>451</v>
      </c>
      <c r="F188" s="21"/>
      <c r="G188" s="27"/>
      <c r="H188" s="143">
        <f t="shared" si="11"/>
        <v>0</v>
      </c>
      <c r="I188" s="143">
        <f t="shared" si="11"/>
        <v>0</v>
      </c>
      <c r="J188" s="143">
        <f t="shared" si="11"/>
        <v>0</v>
      </c>
    </row>
    <row r="189" spans="1:10" ht="15" customHeight="1" hidden="1">
      <c r="A189" s="105" t="s">
        <v>453</v>
      </c>
      <c r="B189" s="21" t="s">
        <v>0</v>
      </c>
      <c r="C189" s="21" t="s">
        <v>8</v>
      </c>
      <c r="D189" s="21" t="s">
        <v>28</v>
      </c>
      <c r="E189" s="21" t="s">
        <v>451</v>
      </c>
      <c r="F189" s="21" t="s">
        <v>452</v>
      </c>
      <c r="G189" s="27"/>
      <c r="H189" s="143"/>
      <c r="I189" s="143"/>
      <c r="J189" s="143">
        <f>H189+I189</f>
        <v>0</v>
      </c>
    </row>
    <row r="190" spans="1:10" ht="16.5" customHeight="1">
      <c r="A190" s="103" t="s">
        <v>30</v>
      </c>
      <c r="B190" s="24" t="s">
        <v>0</v>
      </c>
      <c r="C190" s="24" t="s">
        <v>9</v>
      </c>
      <c r="D190" s="24"/>
      <c r="E190" s="24"/>
      <c r="F190" s="24"/>
      <c r="G190" s="20" t="e">
        <f>#REF!+G196</f>
        <v>#REF!</v>
      </c>
      <c r="H190" s="140">
        <f>H196+H191</f>
        <v>0</v>
      </c>
      <c r="I190" s="140">
        <f>I196+I191</f>
        <v>750</v>
      </c>
      <c r="J190" s="140">
        <f>J196+J191</f>
        <v>750</v>
      </c>
    </row>
    <row r="191" spans="1:10" ht="15" customHeight="1" hidden="1">
      <c r="A191" s="103" t="s">
        <v>480</v>
      </c>
      <c r="B191" s="24" t="s">
        <v>0</v>
      </c>
      <c r="C191" s="24" t="s">
        <v>9</v>
      </c>
      <c r="D191" s="24" t="s">
        <v>28</v>
      </c>
      <c r="E191" s="24"/>
      <c r="F191" s="24"/>
      <c r="G191" s="20"/>
      <c r="H191" s="140">
        <f>H192+H194</f>
        <v>0</v>
      </c>
      <c r="I191" s="140">
        <f>I192+I194</f>
        <v>0</v>
      </c>
      <c r="J191" s="140">
        <f>J192+J194</f>
        <v>0</v>
      </c>
    </row>
    <row r="192" spans="1:10" ht="32.25" customHeight="1" hidden="1">
      <c r="A192" s="105" t="s">
        <v>450</v>
      </c>
      <c r="B192" s="21" t="s">
        <v>0</v>
      </c>
      <c r="C192" s="21" t="s">
        <v>9</v>
      </c>
      <c r="D192" s="21" t="s">
        <v>28</v>
      </c>
      <c r="E192" s="21" t="s">
        <v>451</v>
      </c>
      <c r="F192" s="21"/>
      <c r="G192" s="20"/>
      <c r="H192" s="143">
        <f>H193</f>
        <v>0</v>
      </c>
      <c r="I192" s="143">
        <f>I193</f>
        <v>0</v>
      </c>
      <c r="J192" s="143">
        <f>J193</f>
        <v>0</v>
      </c>
    </row>
    <row r="193" spans="1:10" ht="15" customHeight="1" hidden="1">
      <c r="A193" s="105" t="s">
        <v>453</v>
      </c>
      <c r="B193" s="21" t="s">
        <v>0</v>
      </c>
      <c r="C193" s="21" t="s">
        <v>9</v>
      </c>
      <c r="D193" s="21" t="s">
        <v>28</v>
      </c>
      <c r="E193" s="21" t="s">
        <v>451</v>
      </c>
      <c r="F193" s="21" t="s">
        <v>452</v>
      </c>
      <c r="G193" s="20"/>
      <c r="H193" s="143"/>
      <c r="I193" s="143"/>
      <c r="J193" s="143">
        <f>H193+I193</f>
        <v>0</v>
      </c>
    </row>
    <row r="194" spans="1:10" ht="42.75" customHeight="1" hidden="1">
      <c r="A194" s="104" t="s">
        <v>482</v>
      </c>
      <c r="B194" s="21" t="s">
        <v>0</v>
      </c>
      <c r="C194" s="21" t="s">
        <v>9</v>
      </c>
      <c r="D194" s="21" t="s">
        <v>28</v>
      </c>
      <c r="E194" s="21" t="s">
        <v>481</v>
      </c>
      <c r="F194" s="21"/>
      <c r="G194" s="20"/>
      <c r="H194" s="143">
        <f>H195</f>
        <v>0</v>
      </c>
      <c r="I194" s="143">
        <f>I195</f>
        <v>0</v>
      </c>
      <c r="J194" s="143">
        <f>J195</f>
        <v>0</v>
      </c>
    </row>
    <row r="195" spans="1:10" ht="15" customHeight="1" hidden="1">
      <c r="A195" s="105" t="s">
        <v>453</v>
      </c>
      <c r="B195" s="21" t="s">
        <v>0</v>
      </c>
      <c r="C195" s="21" t="s">
        <v>9</v>
      </c>
      <c r="D195" s="21" t="s">
        <v>28</v>
      </c>
      <c r="E195" s="21" t="s">
        <v>481</v>
      </c>
      <c r="F195" s="21" t="s">
        <v>452</v>
      </c>
      <c r="G195" s="20"/>
      <c r="H195" s="143"/>
      <c r="I195" s="143"/>
      <c r="J195" s="143">
        <f>H195+I195</f>
        <v>0</v>
      </c>
    </row>
    <row r="196" spans="1:10" s="47" customFormat="1" ht="14.25">
      <c r="A196" s="106" t="s">
        <v>35</v>
      </c>
      <c r="B196" s="24" t="s">
        <v>0</v>
      </c>
      <c r="C196" s="24" t="s">
        <v>9</v>
      </c>
      <c r="D196" s="24" t="s">
        <v>17</v>
      </c>
      <c r="E196" s="24"/>
      <c r="F196" s="24"/>
      <c r="G196" s="20">
        <f>G203</f>
        <v>0</v>
      </c>
      <c r="H196" s="140">
        <f>H202+H199+H197</f>
        <v>0</v>
      </c>
      <c r="I196" s="140">
        <f>I202+I199+I197</f>
        <v>750</v>
      </c>
      <c r="J196" s="140">
        <f>J202+J199+J197</f>
        <v>750</v>
      </c>
    </row>
    <row r="197" spans="1:10" s="47" customFormat="1" ht="31.5" customHeight="1">
      <c r="A197" s="105" t="s">
        <v>450</v>
      </c>
      <c r="B197" s="21" t="s">
        <v>0</v>
      </c>
      <c r="C197" s="21" t="s">
        <v>9</v>
      </c>
      <c r="D197" s="21" t="s">
        <v>17</v>
      </c>
      <c r="E197" s="21" t="s">
        <v>451</v>
      </c>
      <c r="F197" s="21"/>
      <c r="G197" s="20"/>
      <c r="H197" s="143">
        <f>H198</f>
        <v>0</v>
      </c>
      <c r="I197" s="143">
        <f>I198</f>
        <v>300</v>
      </c>
      <c r="J197" s="143">
        <f>J198</f>
        <v>300</v>
      </c>
    </row>
    <row r="198" spans="1:10" s="47" customFormat="1" ht="14.25" customHeight="1">
      <c r="A198" s="105" t="s">
        <v>453</v>
      </c>
      <c r="B198" s="21" t="s">
        <v>0</v>
      </c>
      <c r="C198" s="21" t="s">
        <v>9</v>
      </c>
      <c r="D198" s="21" t="s">
        <v>17</v>
      </c>
      <c r="E198" s="21" t="s">
        <v>451</v>
      </c>
      <c r="F198" s="21" t="s">
        <v>452</v>
      </c>
      <c r="G198" s="20"/>
      <c r="H198" s="143"/>
      <c r="I198" s="143">
        <v>300</v>
      </c>
      <c r="J198" s="143">
        <f>H198+I198</f>
        <v>300</v>
      </c>
    </row>
    <row r="199" spans="1:10" s="47" customFormat="1" ht="21" customHeight="1" hidden="1">
      <c r="A199" s="93" t="s">
        <v>479</v>
      </c>
      <c r="B199" s="21" t="s">
        <v>0</v>
      </c>
      <c r="C199" s="21" t="s">
        <v>9</v>
      </c>
      <c r="D199" s="21" t="s">
        <v>17</v>
      </c>
      <c r="E199" s="21" t="s">
        <v>478</v>
      </c>
      <c r="F199" s="21"/>
      <c r="G199" s="20"/>
      <c r="H199" s="143">
        <f>H200+H201</f>
        <v>0</v>
      </c>
      <c r="I199" s="143">
        <f>I200+I201</f>
        <v>0</v>
      </c>
      <c r="J199" s="143">
        <f>J200+J201</f>
        <v>0</v>
      </c>
    </row>
    <row r="200" spans="1:10" s="47" customFormat="1" ht="31.5" customHeight="1" hidden="1">
      <c r="A200" s="96" t="s">
        <v>225</v>
      </c>
      <c r="B200" s="21" t="s">
        <v>0</v>
      </c>
      <c r="C200" s="21" t="s">
        <v>9</v>
      </c>
      <c r="D200" s="21" t="s">
        <v>17</v>
      </c>
      <c r="E200" s="21" t="s">
        <v>478</v>
      </c>
      <c r="F200" s="21" t="s">
        <v>226</v>
      </c>
      <c r="G200" s="20"/>
      <c r="H200" s="143"/>
      <c r="I200" s="143"/>
      <c r="J200" s="143">
        <f>H200+I200</f>
        <v>0</v>
      </c>
    </row>
    <row r="201" spans="1:10" s="47" customFormat="1" ht="31.5" customHeight="1" hidden="1">
      <c r="A201" s="96" t="s">
        <v>225</v>
      </c>
      <c r="B201" s="21" t="s">
        <v>0</v>
      </c>
      <c r="C201" s="21" t="s">
        <v>9</v>
      </c>
      <c r="D201" s="21" t="s">
        <v>17</v>
      </c>
      <c r="E201" s="21" t="s">
        <v>224</v>
      </c>
      <c r="F201" s="21" t="s">
        <v>226</v>
      </c>
      <c r="G201" s="20"/>
      <c r="H201" s="143"/>
      <c r="I201" s="143"/>
      <c r="J201" s="143">
        <f>H201+I201</f>
        <v>0</v>
      </c>
    </row>
    <row r="202" spans="1:10" s="47" customFormat="1" ht="14.25">
      <c r="A202" s="96" t="s">
        <v>322</v>
      </c>
      <c r="B202" s="21" t="s">
        <v>0</v>
      </c>
      <c r="C202" s="21" t="s">
        <v>9</v>
      </c>
      <c r="D202" s="21" t="s">
        <v>17</v>
      </c>
      <c r="E202" s="21" t="s">
        <v>258</v>
      </c>
      <c r="F202" s="21"/>
      <c r="G202" s="20"/>
      <c r="H202" s="143">
        <f>H203</f>
        <v>0</v>
      </c>
      <c r="I202" s="143">
        <f>I203</f>
        <v>450</v>
      </c>
      <c r="J202" s="143">
        <f>J203</f>
        <v>450</v>
      </c>
    </row>
    <row r="203" spans="1:10" ht="21.75">
      <c r="A203" s="111" t="s">
        <v>549</v>
      </c>
      <c r="B203" s="21" t="s">
        <v>0</v>
      </c>
      <c r="C203" s="21" t="s">
        <v>9</v>
      </c>
      <c r="D203" s="21" t="s">
        <v>17</v>
      </c>
      <c r="E203" s="21" t="s">
        <v>227</v>
      </c>
      <c r="F203" s="21"/>
      <c r="G203" s="27">
        <f>G204</f>
        <v>0</v>
      </c>
      <c r="H203" s="143">
        <f>H204+H205</f>
        <v>0</v>
      </c>
      <c r="I203" s="143">
        <f>I204+I205</f>
        <v>450</v>
      </c>
      <c r="J203" s="143">
        <f>J204+J205</f>
        <v>450</v>
      </c>
    </row>
    <row r="204" spans="1:10" ht="31.5">
      <c r="A204" s="96" t="s">
        <v>148</v>
      </c>
      <c r="B204" s="21" t="s">
        <v>0</v>
      </c>
      <c r="C204" s="21" t="s">
        <v>9</v>
      </c>
      <c r="D204" s="21" t="s">
        <v>17</v>
      </c>
      <c r="E204" s="21" t="s">
        <v>227</v>
      </c>
      <c r="F204" s="21" t="s">
        <v>150</v>
      </c>
      <c r="G204" s="27"/>
      <c r="H204" s="143"/>
      <c r="I204" s="143">
        <v>150</v>
      </c>
      <c r="J204" s="143">
        <f>H204+I204</f>
        <v>150</v>
      </c>
    </row>
    <row r="205" spans="1:10" ht="31.5">
      <c r="A205" s="96" t="s">
        <v>225</v>
      </c>
      <c r="B205" s="21" t="s">
        <v>0</v>
      </c>
      <c r="C205" s="21" t="s">
        <v>9</v>
      </c>
      <c r="D205" s="21" t="s">
        <v>17</v>
      </c>
      <c r="E205" s="21" t="s">
        <v>227</v>
      </c>
      <c r="F205" s="21" t="s">
        <v>226</v>
      </c>
      <c r="G205" s="36"/>
      <c r="H205" s="143"/>
      <c r="I205" s="143">
        <v>300</v>
      </c>
      <c r="J205" s="143">
        <f>H205+I205</f>
        <v>300</v>
      </c>
    </row>
    <row r="206" spans="1:10" s="47" customFormat="1" ht="14.25" customHeight="1">
      <c r="A206" s="107" t="s">
        <v>228</v>
      </c>
      <c r="B206" s="24" t="s">
        <v>0</v>
      </c>
      <c r="C206" s="24" t="s">
        <v>11</v>
      </c>
      <c r="D206" s="24"/>
      <c r="E206" s="24"/>
      <c r="F206" s="24"/>
      <c r="G206" s="33"/>
      <c r="H206" s="140">
        <f>H207+H219</f>
        <v>0</v>
      </c>
      <c r="I206" s="140">
        <f>I207+I219</f>
        <v>2255</v>
      </c>
      <c r="J206" s="140">
        <f>J207+J219</f>
        <v>2255</v>
      </c>
    </row>
    <row r="207" spans="1:10" s="47" customFormat="1" ht="14.25" customHeight="1">
      <c r="A207" s="107" t="s">
        <v>39</v>
      </c>
      <c r="B207" s="24" t="s">
        <v>0</v>
      </c>
      <c r="C207" s="24" t="s">
        <v>11</v>
      </c>
      <c r="D207" s="24" t="s">
        <v>7</v>
      </c>
      <c r="E207" s="24"/>
      <c r="F207" s="24"/>
      <c r="G207" s="33"/>
      <c r="H207" s="140">
        <f>H208+H210+H212</f>
        <v>0</v>
      </c>
      <c r="I207" s="140">
        <f>I208+I210+I212</f>
        <v>2255</v>
      </c>
      <c r="J207" s="140">
        <f>J208+J210+J212</f>
        <v>2255</v>
      </c>
    </row>
    <row r="208" spans="1:10" ht="32.25" customHeight="1">
      <c r="A208" s="105" t="s">
        <v>450</v>
      </c>
      <c r="B208" s="21" t="s">
        <v>0</v>
      </c>
      <c r="C208" s="21" t="s">
        <v>11</v>
      </c>
      <c r="D208" s="21" t="s">
        <v>7</v>
      </c>
      <c r="E208" s="21" t="s">
        <v>451</v>
      </c>
      <c r="F208" s="21"/>
      <c r="G208" s="36"/>
      <c r="H208" s="143">
        <f>H209</f>
        <v>0</v>
      </c>
      <c r="I208" s="143">
        <f>I209</f>
        <v>380</v>
      </c>
      <c r="J208" s="143">
        <f>J209</f>
        <v>380</v>
      </c>
    </row>
    <row r="209" spans="1:10" ht="15" customHeight="1">
      <c r="A209" s="105" t="s">
        <v>453</v>
      </c>
      <c r="B209" s="21" t="s">
        <v>0</v>
      </c>
      <c r="C209" s="21" t="s">
        <v>11</v>
      </c>
      <c r="D209" s="21" t="s">
        <v>7</v>
      </c>
      <c r="E209" s="21" t="s">
        <v>451</v>
      </c>
      <c r="F209" s="21" t="s">
        <v>452</v>
      </c>
      <c r="G209" s="36"/>
      <c r="H209" s="143"/>
      <c r="I209" s="143">
        <v>380</v>
      </c>
      <c r="J209" s="143">
        <f>H209+I209</f>
        <v>380</v>
      </c>
    </row>
    <row r="210" spans="1:10" ht="21.75" customHeight="1" hidden="1">
      <c r="A210" s="105" t="s">
        <v>495</v>
      </c>
      <c r="B210" s="21" t="s">
        <v>0</v>
      </c>
      <c r="C210" s="21" t="s">
        <v>11</v>
      </c>
      <c r="D210" s="21" t="s">
        <v>7</v>
      </c>
      <c r="E210" s="21" t="s">
        <v>496</v>
      </c>
      <c r="F210" s="21"/>
      <c r="G210" s="36"/>
      <c r="H210" s="143">
        <f>H211</f>
        <v>0</v>
      </c>
      <c r="I210" s="143">
        <f>I211</f>
        <v>0</v>
      </c>
      <c r="J210" s="143">
        <f>J211</f>
        <v>0</v>
      </c>
    </row>
    <row r="211" spans="1:10" ht="15" customHeight="1" hidden="1">
      <c r="A211" s="105" t="s">
        <v>453</v>
      </c>
      <c r="B211" s="21" t="s">
        <v>0</v>
      </c>
      <c r="C211" s="21" t="s">
        <v>11</v>
      </c>
      <c r="D211" s="21" t="s">
        <v>7</v>
      </c>
      <c r="E211" s="21" t="s">
        <v>496</v>
      </c>
      <c r="F211" s="21" t="s">
        <v>452</v>
      </c>
      <c r="G211" s="36"/>
      <c r="H211" s="143"/>
      <c r="I211" s="143"/>
      <c r="J211" s="143">
        <f>H211+I211</f>
        <v>0</v>
      </c>
    </row>
    <row r="212" spans="1:10" ht="15" customHeight="1">
      <c r="A212" s="105" t="s">
        <v>322</v>
      </c>
      <c r="B212" s="21" t="s">
        <v>0</v>
      </c>
      <c r="C212" s="21" t="s">
        <v>11</v>
      </c>
      <c r="D212" s="21" t="s">
        <v>7</v>
      </c>
      <c r="E212" s="21" t="s">
        <v>258</v>
      </c>
      <c r="F212" s="21"/>
      <c r="G212" s="36"/>
      <c r="H212" s="143">
        <f>H215+H217+H213</f>
        <v>0</v>
      </c>
      <c r="I212" s="143">
        <f>I215+I217+I213</f>
        <v>1875</v>
      </c>
      <c r="J212" s="143">
        <f>J215+J217+J213</f>
        <v>1875</v>
      </c>
    </row>
    <row r="213" spans="1:10" ht="15" customHeight="1">
      <c r="A213" s="97" t="s">
        <v>286</v>
      </c>
      <c r="B213" s="21" t="s">
        <v>0</v>
      </c>
      <c r="C213" s="21" t="s">
        <v>11</v>
      </c>
      <c r="D213" s="21" t="s">
        <v>7</v>
      </c>
      <c r="E213" s="21" t="s">
        <v>287</v>
      </c>
      <c r="F213" s="21"/>
      <c r="G213" s="36"/>
      <c r="H213" s="143">
        <f>H214</f>
        <v>0</v>
      </c>
      <c r="I213" s="143">
        <f>I214</f>
        <v>249</v>
      </c>
      <c r="J213" s="143">
        <f>J214</f>
        <v>249</v>
      </c>
    </row>
    <row r="214" spans="1:10" ht="15" customHeight="1">
      <c r="A214" s="105" t="s">
        <v>453</v>
      </c>
      <c r="B214" s="21" t="s">
        <v>0</v>
      </c>
      <c r="C214" s="21" t="s">
        <v>11</v>
      </c>
      <c r="D214" s="21" t="s">
        <v>7</v>
      </c>
      <c r="E214" s="21" t="s">
        <v>287</v>
      </c>
      <c r="F214" s="21" t="s">
        <v>452</v>
      </c>
      <c r="G214" s="36"/>
      <c r="H214" s="143"/>
      <c r="I214" s="143">
        <v>249</v>
      </c>
      <c r="J214" s="143">
        <f>H214+I214</f>
        <v>249</v>
      </c>
    </row>
    <row r="215" spans="1:10" ht="21.75" customHeight="1">
      <c r="A215" s="101" t="s">
        <v>323</v>
      </c>
      <c r="B215" s="21" t="s">
        <v>0</v>
      </c>
      <c r="C215" s="21" t="s">
        <v>11</v>
      </c>
      <c r="D215" s="21" t="s">
        <v>7</v>
      </c>
      <c r="E215" s="21" t="s">
        <v>324</v>
      </c>
      <c r="F215" s="21"/>
      <c r="G215" s="36"/>
      <c r="H215" s="143">
        <f>H216</f>
        <v>0</v>
      </c>
      <c r="I215" s="143">
        <f>I216</f>
        <v>375</v>
      </c>
      <c r="J215" s="143">
        <f>J216</f>
        <v>375</v>
      </c>
    </row>
    <row r="216" spans="1:10" ht="15" customHeight="1">
      <c r="A216" s="105" t="s">
        <v>453</v>
      </c>
      <c r="B216" s="21" t="s">
        <v>0</v>
      </c>
      <c r="C216" s="21" t="s">
        <v>11</v>
      </c>
      <c r="D216" s="21" t="s">
        <v>7</v>
      </c>
      <c r="E216" s="21" t="s">
        <v>324</v>
      </c>
      <c r="F216" s="21" t="s">
        <v>452</v>
      </c>
      <c r="G216" s="36"/>
      <c r="H216" s="143"/>
      <c r="I216" s="143">
        <v>375</v>
      </c>
      <c r="J216" s="143">
        <f>H216+I216</f>
        <v>375</v>
      </c>
    </row>
    <row r="217" spans="1:10" ht="39" customHeight="1">
      <c r="A217" s="105" t="s">
        <v>550</v>
      </c>
      <c r="B217" s="21" t="s">
        <v>0</v>
      </c>
      <c r="C217" s="21" t="s">
        <v>11</v>
      </c>
      <c r="D217" s="21" t="s">
        <v>7</v>
      </c>
      <c r="E217" s="21" t="s">
        <v>446</v>
      </c>
      <c r="F217" s="21"/>
      <c r="G217" s="36"/>
      <c r="H217" s="143">
        <f>H218</f>
        <v>0</v>
      </c>
      <c r="I217" s="143">
        <f>I218</f>
        <v>1251</v>
      </c>
      <c r="J217" s="143">
        <f>J218</f>
        <v>1251</v>
      </c>
    </row>
    <row r="218" spans="1:10" ht="15" customHeight="1">
      <c r="A218" s="105" t="s">
        <v>453</v>
      </c>
      <c r="B218" s="21" t="s">
        <v>0</v>
      </c>
      <c r="C218" s="21" t="s">
        <v>11</v>
      </c>
      <c r="D218" s="21" t="s">
        <v>7</v>
      </c>
      <c r="E218" s="21" t="s">
        <v>446</v>
      </c>
      <c r="F218" s="21" t="s">
        <v>452</v>
      </c>
      <c r="G218" s="36"/>
      <c r="H218" s="143"/>
      <c r="I218" s="143">
        <v>1251</v>
      </c>
      <c r="J218" s="143">
        <f>H218+I218</f>
        <v>1251</v>
      </c>
    </row>
    <row r="219" spans="1:10" s="47" customFormat="1" ht="14.25" customHeight="1" hidden="1">
      <c r="A219" s="107" t="s">
        <v>40</v>
      </c>
      <c r="B219" s="24" t="s">
        <v>0</v>
      </c>
      <c r="C219" s="24" t="s">
        <v>11</v>
      </c>
      <c r="D219" s="24" t="s">
        <v>8</v>
      </c>
      <c r="E219" s="24"/>
      <c r="F219" s="24"/>
      <c r="G219" s="33"/>
      <c r="H219" s="140">
        <f aca="true" t="shared" si="12" ref="H219:J220">H220</f>
        <v>0</v>
      </c>
      <c r="I219" s="140">
        <f t="shared" si="12"/>
        <v>0</v>
      </c>
      <c r="J219" s="140">
        <f t="shared" si="12"/>
        <v>0</v>
      </c>
    </row>
    <row r="220" spans="1:10" ht="32.25" customHeight="1" hidden="1">
      <c r="A220" s="105" t="s">
        <v>450</v>
      </c>
      <c r="B220" s="21" t="s">
        <v>0</v>
      </c>
      <c r="C220" s="21" t="s">
        <v>11</v>
      </c>
      <c r="D220" s="21" t="s">
        <v>8</v>
      </c>
      <c r="E220" s="21" t="s">
        <v>451</v>
      </c>
      <c r="F220" s="21"/>
      <c r="G220" s="36"/>
      <c r="H220" s="143">
        <f t="shared" si="12"/>
        <v>0</v>
      </c>
      <c r="I220" s="143">
        <f t="shared" si="12"/>
        <v>0</v>
      </c>
      <c r="J220" s="143">
        <f t="shared" si="12"/>
        <v>0</v>
      </c>
    </row>
    <row r="221" spans="1:10" ht="15" customHeight="1" hidden="1">
      <c r="A221" s="105" t="s">
        <v>453</v>
      </c>
      <c r="B221" s="21" t="s">
        <v>0</v>
      </c>
      <c r="C221" s="21" t="s">
        <v>11</v>
      </c>
      <c r="D221" s="21" t="s">
        <v>8</v>
      </c>
      <c r="E221" s="21" t="s">
        <v>451</v>
      </c>
      <c r="F221" s="21" t="s">
        <v>452</v>
      </c>
      <c r="G221" s="36"/>
      <c r="H221" s="143"/>
      <c r="I221" s="143"/>
      <c r="J221" s="143">
        <f>H221+I221</f>
        <v>0</v>
      </c>
    </row>
    <row r="222" spans="1:10" s="47" customFormat="1" ht="18" customHeight="1">
      <c r="A222" s="92" t="s">
        <v>87</v>
      </c>
      <c r="B222" s="24" t="s">
        <v>0</v>
      </c>
      <c r="C222" s="24" t="s">
        <v>14</v>
      </c>
      <c r="D222" s="24"/>
      <c r="E222" s="24"/>
      <c r="F222" s="24"/>
      <c r="G222" s="33"/>
      <c r="H222" s="140">
        <f>H223</f>
        <v>0</v>
      </c>
      <c r="I222" s="140">
        <f aca="true" t="shared" si="13" ref="I222:J224">I223</f>
        <v>60</v>
      </c>
      <c r="J222" s="140">
        <f t="shared" si="13"/>
        <v>60</v>
      </c>
    </row>
    <row r="223" spans="1:10" ht="15">
      <c r="A223" s="92" t="s">
        <v>144</v>
      </c>
      <c r="B223" s="24" t="s">
        <v>0</v>
      </c>
      <c r="C223" s="24" t="s">
        <v>14</v>
      </c>
      <c r="D223" s="24" t="s">
        <v>11</v>
      </c>
      <c r="E223" s="24"/>
      <c r="F223" s="24"/>
      <c r="G223" s="20" t="e">
        <f>G224+#REF!</f>
        <v>#REF!</v>
      </c>
      <c r="H223" s="140">
        <f>H224</f>
        <v>0</v>
      </c>
      <c r="I223" s="140">
        <f t="shared" si="13"/>
        <v>60</v>
      </c>
      <c r="J223" s="140">
        <f t="shared" si="13"/>
        <v>60</v>
      </c>
    </row>
    <row r="224" spans="1:10" ht="15">
      <c r="A224" s="93" t="s">
        <v>88</v>
      </c>
      <c r="B224" s="21" t="s">
        <v>0</v>
      </c>
      <c r="C224" s="21" t="s">
        <v>14</v>
      </c>
      <c r="D224" s="21" t="s">
        <v>11</v>
      </c>
      <c r="E224" s="21" t="s">
        <v>89</v>
      </c>
      <c r="F224" s="21"/>
      <c r="G224" s="27">
        <f>G225</f>
        <v>0</v>
      </c>
      <c r="H224" s="143">
        <f>H225</f>
        <v>0</v>
      </c>
      <c r="I224" s="143">
        <f t="shared" si="13"/>
        <v>60</v>
      </c>
      <c r="J224" s="143">
        <f t="shared" si="13"/>
        <v>60</v>
      </c>
    </row>
    <row r="225" spans="1:10" ht="15">
      <c r="A225" s="93" t="s">
        <v>90</v>
      </c>
      <c r="B225" s="21" t="s">
        <v>0</v>
      </c>
      <c r="C225" s="21" t="s">
        <v>14</v>
      </c>
      <c r="D225" s="21" t="s">
        <v>11</v>
      </c>
      <c r="E225" s="21" t="s">
        <v>91</v>
      </c>
      <c r="F225" s="21"/>
      <c r="G225" s="27">
        <f>G228</f>
        <v>0</v>
      </c>
      <c r="H225" s="143">
        <f>H226+H227</f>
        <v>0</v>
      </c>
      <c r="I225" s="143">
        <f>I226+I227</f>
        <v>60</v>
      </c>
      <c r="J225" s="143">
        <f>J226+J227</f>
        <v>60</v>
      </c>
    </row>
    <row r="226" spans="1:10" ht="31.5">
      <c r="A226" s="96" t="s">
        <v>157</v>
      </c>
      <c r="B226" s="21" t="s">
        <v>0</v>
      </c>
      <c r="C226" s="21" t="s">
        <v>14</v>
      </c>
      <c r="D226" s="21" t="s">
        <v>11</v>
      </c>
      <c r="E226" s="21" t="s">
        <v>91</v>
      </c>
      <c r="F226" s="21" t="s">
        <v>158</v>
      </c>
      <c r="G226" s="27"/>
      <c r="H226" s="143"/>
      <c r="I226" s="143">
        <v>6</v>
      </c>
      <c r="J226" s="143">
        <f>H226+I226</f>
        <v>6</v>
      </c>
    </row>
    <row r="227" spans="1:10" ht="31.5">
      <c r="A227" s="96" t="s">
        <v>148</v>
      </c>
      <c r="B227" s="21" t="s">
        <v>0</v>
      </c>
      <c r="C227" s="21" t="s">
        <v>14</v>
      </c>
      <c r="D227" s="21" t="s">
        <v>11</v>
      </c>
      <c r="E227" s="21" t="s">
        <v>91</v>
      </c>
      <c r="F227" s="21" t="s">
        <v>150</v>
      </c>
      <c r="G227" s="27"/>
      <c r="H227" s="143"/>
      <c r="I227" s="143">
        <v>54</v>
      </c>
      <c r="J227" s="143">
        <f>H227+I227</f>
        <v>54</v>
      </c>
    </row>
    <row r="228" spans="1:10" s="47" customFormat="1" ht="14.25" customHeight="1">
      <c r="A228" s="106" t="s">
        <v>434</v>
      </c>
      <c r="B228" s="24" t="s">
        <v>0</v>
      </c>
      <c r="C228" s="24" t="s">
        <v>34</v>
      </c>
      <c r="D228" s="24"/>
      <c r="E228" s="24"/>
      <c r="F228" s="24"/>
      <c r="G228" s="33"/>
      <c r="H228" s="140">
        <f>H229</f>
        <v>0</v>
      </c>
      <c r="I228" s="140">
        <f aca="true" t="shared" si="14" ref="I228:J230">I229</f>
        <v>860</v>
      </c>
      <c r="J228" s="140">
        <f t="shared" si="14"/>
        <v>860</v>
      </c>
    </row>
    <row r="229" spans="1:10" s="47" customFormat="1" ht="14.25" customHeight="1">
      <c r="A229" s="106" t="s">
        <v>483</v>
      </c>
      <c r="B229" s="24" t="s">
        <v>0</v>
      </c>
      <c r="C229" s="24" t="s">
        <v>34</v>
      </c>
      <c r="D229" s="24" t="s">
        <v>6</v>
      </c>
      <c r="E229" s="24"/>
      <c r="F229" s="24"/>
      <c r="G229" s="33"/>
      <c r="H229" s="140">
        <f>H230</f>
        <v>0</v>
      </c>
      <c r="I229" s="140">
        <f t="shared" si="14"/>
        <v>860</v>
      </c>
      <c r="J229" s="140">
        <f t="shared" si="14"/>
        <v>860</v>
      </c>
    </row>
    <row r="230" spans="1:10" ht="32.25" customHeight="1">
      <c r="A230" s="105" t="s">
        <v>450</v>
      </c>
      <c r="B230" s="21" t="s">
        <v>0</v>
      </c>
      <c r="C230" s="21" t="s">
        <v>34</v>
      </c>
      <c r="D230" s="21" t="s">
        <v>6</v>
      </c>
      <c r="E230" s="21" t="s">
        <v>451</v>
      </c>
      <c r="F230" s="21"/>
      <c r="G230" s="36"/>
      <c r="H230" s="143">
        <f>H231</f>
        <v>0</v>
      </c>
      <c r="I230" s="143">
        <f t="shared" si="14"/>
        <v>860</v>
      </c>
      <c r="J230" s="143">
        <f t="shared" si="14"/>
        <v>860</v>
      </c>
    </row>
    <row r="231" spans="1:10" ht="15" customHeight="1">
      <c r="A231" s="105" t="s">
        <v>453</v>
      </c>
      <c r="B231" s="21" t="s">
        <v>0</v>
      </c>
      <c r="C231" s="21" t="s">
        <v>34</v>
      </c>
      <c r="D231" s="21" t="s">
        <v>6</v>
      </c>
      <c r="E231" s="21" t="s">
        <v>451</v>
      </c>
      <c r="F231" s="21" t="s">
        <v>452</v>
      </c>
      <c r="G231" s="36"/>
      <c r="H231" s="143"/>
      <c r="I231" s="143">
        <v>860</v>
      </c>
      <c r="J231" s="143">
        <f>H231+I231</f>
        <v>860</v>
      </c>
    </row>
    <row r="232" spans="1:10" s="47" customFormat="1" ht="14.25" customHeight="1">
      <c r="A232" s="106" t="s">
        <v>58</v>
      </c>
      <c r="B232" s="24" t="s">
        <v>0</v>
      </c>
      <c r="C232" s="24" t="s">
        <v>16</v>
      </c>
      <c r="D232" s="24"/>
      <c r="E232" s="24"/>
      <c r="F232" s="24"/>
      <c r="G232" s="33"/>
      <c r="H232" s="140">
        <f aca="true" t="shared" si="15" ref="H232:J234">H233</f>
        <v>0</v>
      </c>
      <c r="I232" s="140">
        <f t="shared" si="15"/>
        <v>570</v>
      </c>
      <c r="J232" s="140">
        <f t="shared" si="15"/>
        <v>570</v>
      </c>
    </row>
    <row r="233" spans="1:10" s="47" customFormat="1" ht="14.25" customHeight="1">
      <c r="A233" s="106" t="s">
        <v>70</v>
      </c>
      <c r="B233" s="24" t="s">
        <v>0</v>
      </c>
      <c r="C233" s="24" t="s">
        <v>16</v>
      </c>
      <c r="D233" s="24" t="s">
        <v>6</v>
      </c>
      <c r="E233" s="24"/>
      <c r="F233" s="24"/>
      <c r="G233" s="33"/>
      <c r="H233" s="140">
        <f t="shared" si="15"/>
        <v>0</v>
      </c>
      <c r="I233" s="140">
        <f t="shared" si="15"/>
        <v>570</v>
      </c>
      <c r="J233" s="140">
        <f t="shared" si="15"/>
        <v>570</v>
      </c>
    </row>
    <row r="234" spans="1:10" ht="32.25" customHeight="1">
      <c r="A234" s="105" t="s">
        <v>450</v>
      </c>
      <c r="B234" s="21" t="s">
        <v>0</v>
      </c>
      <c r="C234" s="21" t="s">
        <v>16</v>
      </c>
      <c r="D234" s="21" t="s">
        <v>6</v>
      </c>
      <c r="E234" s="21" t="s">
        <v>451</v>
      </c>
      <c r="F234" s="21"/>
      <c r="G234" s="36"/>
      <c r="H234" s="143">
        <f t="shared" si="15"/>
        <v>0</v>
      </c>
      <c r="I234" s="143">
        <f t="shared" si="15"/>
        <v>570</v>
      </c>
      <c r="J234" s="143">
        <f t="shared" si="15"/>
        <v>570</v>
      </c>
    </row>
    <row r="235" spans="1:10" ht="15" customHeight="1">
      <c r="A235" s="105" t="s">
        <v>453</v>
      </c>
      <c r="B235" s="21" t="s">
        <v>0</v>
      </c>
      <c r="C235" s="21" t="s">
        <v>16</v>
      </c>
      <c r="D235" s="21" t="s">
        <v>6</v>
      </c>
      <c r="E235" s="21" t="s">
        <v>451</v>
      </c>
      <c r="F235" s="21" t="s">
        <v>452</v>
      </c>
      <c r="G235" s="36"/>
      <c r="H235" s="143"/>
      <c r="I235" s="143">
        <v>570</v>
      </c>
      <c r="J235" s="143">
        <f>H235+I235</f>
        <v>570</v>
      </c>
    </row>
    <row r="236" spans="1:10" ht="18.75" customHeight="1">
      <c r="A236" s="106" t="s">
        <v>73</v>
      </c>
      <c r="B236" s="24" t="s">
        <v>0</v>
      </c>
      <c r="C236" s="24" t="s">
        <v>18</v>
      </c>
      <c r="D236" s="24"/>
      <c r="E236" s="21"/>
      <c r="F236" s="21"/>
      <c r="G236" s="27" t="e">
        <f>#REF!</f>
        <v>#REF!</v>
      </c>
      <c r="H236" s="140">
        <f>H238</f>
        <v>45.04</v>
      </c>
      <c r="I236" s="140">
        <f>I238</f>
        <v>154.96</v>
      </c>
      <c r="J236" s="140">
        <f>J238</f>
        <v>200</v>
      </c>
    </row>
    <row r="237" spans="1:10" ht="27.75" customHeight="1">
      <c r="A237" s="106" t="s">
        <v>75</v>
      </c>
      <c r="B237" s="24" t="s">
        <v>0</v>
      </c>
      <c r="C237" s="24" t="s">
        <v>18</v>
      </c>
      <c r="D237" s="24" t="s">
        <v>6</v>
      </c>
      <c r="E237" s="21"/>
      <c r="F237" s="21"/>
      <c r="G237" s="27"/>
      <c r="H237" s="140">
        <f aca="true" t="shared" si="16" ref="H237:J238">H238</f>
        <v>45.04</v>
      </c>
      <c r="I237" s="140">
        <f t="shared" si="16"/>
        <v>154.96</v>
      </c>
      <c r="J237" s="140">
        <f t="shared" si="16"/>
        <v>200</v>
      </c>
    </row>
    <row r="238" spans="1:10" ht="17.25" customHeight="1">
      <c r="A238" s="105" t="s">
        <v>199</v>
      </c>
      <c r="B238" s="21" t="s">
        <v>0</v>
      </c>
      <c r="C238" s="21" t="s">
        <v>18</v>
      </c>
      <c r="D238" s="21" t="s">
        <v>6</v>
      </c>
      <c r="E238" s="21" t="s">
        <v>235</v>
      </c>
      <c r="F238" s="21"/>
      <c r="G238" s="27" t="e">
        <f>#REF!</f>
        <v>#REF!</v>
      </c>
      <c r="H238" s="143">
        <f t="shared" si="16"/>
        <v>45.04</v>
      </c>
      <c r="I238" s="143">
        <f t="shared" si="16"/>
        <v>154.96</v>
      </c>
      <c r="J238" s="143">
        <f t="shared" si="16"/>
        <v>200</v>
      </c>
    </row>
    <row r="239" spans="1:10" ht="16.5" customHeight="1">
      <c r="A239" s="105" t="s">
        <v>200</v>
      </c>
      <c r="B239" s="21" t="s">
        <v>0</v>
      </c>
      <c r="C239" s="21" t="s">
        <v>18</v>
      </c>
      <c r="D239" s="21" t="s">
        <v>6</v>
      </c>
      <c r="E239" s="21" t="s">
        <v>236</v>
      </c>
      <c r="F239" s="21"/>
      <c r="G239" s="27"/>
      <c r="H239" s="143">
        <f>H240+H241</f>
        <v>45.04</v>
      </c>
      <c r="I239" s="143">
        <f>I240+I241</f>
        <v>154.96</v>
      </c>
      <c r="J239" s="143">
        <f>J240+J241</f>
        <v>200</v>
      </c>
    </row>
    <row r="240" spans="1:10" ht="15.75" customHeight="1" hidden="1">
      <c r="A240" s="105" t="s">
        <v>201</v>
      </c>
      <c r="B240" s="21" t="s">
        <v>0</v>
      </c>
      <c r="C240" s="21" t="s">
        <v>18</v>
      </c>
      <c r="D240" s="21" t="s">
        <v>6</v>
      </c>
      <c r="E240" s="21" t="s">
        <v>236</v>
      </c>
      <c r="F240" s="21" t="s">
        <v>202</v>
      </c>
      <c r="G240" s="27"/>
      <c r="H240" s="143"/>
      <c r="I240" s="143"/>
      <c r="J240" s="143">
        <f>H240+I240</f>
        <v>0</v>
      </c>
    </row>
    <row r="241" spans="1:10" ht="15.75" customHeight="1">
      <c r="A241" s="96" t="s">
        <v>237</v>
      </c>
      <c r="B241" s="21" t="s">
        <v>0</v>
      </c>
      <c r="C241" s="21" t="s">
        <v>18</v>
      </c>
      <c r="D241" s="21" t="s">
        <v>6</v>
      </c>
      <c r="E241" s="21" t="s">
        <v>236</v>
      </c>
      <c r="F241" s="21" t="s">
        <v>238</v>
      </c>
      <c r="G241" s="27"/>
      <c r="H241" s="143">
        <v>45.04</v>
      </c>
      <c r="I241" s="143">
        <v>154.96</v>
      </c>
      <c r="J241" s="143">
        <f>H241+I241</f>
        <v>200</v>
      </c>
    </row>
    <row r="242" spans="1:10" ht="21.75">
      <c r="A242" s="106" t="s">
        <v>239</v>
      </c>
      <c r="B242" s="24" t="s">
        <v>0</v>
      </c>
      <c r="C242" s="24" t="s">
        <v>20</v>
      </c>
      <c r="D242" s="24" t="s">
        <v>211</v>
      </c>
      <c r="E242" s="24"/>
      <c r="F242" s="24"/>
      <c r="G242" s="20"/>
      <c r="H242" s="140">
        <f>H243+H251</f>
        <v>29125.9</v>
      </c>
      <c r="I242" s="140">
        <f>I243+I251</f>
        <v>5772.5</v>
      </c>
      <c r="J242" s="140">
        <f>J243+J251</f>
        <v>34898.4</v>
      </c>
    </row>
    <row r="243" spans="1:10" ht="21.75">
      <c r="A243" s="106" t="s">
        <v>240</v>
      </c>
      <c r="B243" s="24" t="s">
        <v>0</v>
      </c>
      <c r="C243" s="24" t="s">
        <v>20</v>
      </c>
      <c r="D243" s="24" t="s">
        <v>6</v>
      </c>
      <c r="E243" s="24"/>
      <c r="F243" s="24"/>
      <c r="G243" s="20"/>
      <c r="H243" s="140">
        <f>H244</f>
        <v>29125.9</v>
      </c>
      <c r="I243" s="140">
        <f>I244</f>
        <v>5772.5</v>
      </c>
      <c r="J243" s="140">
        <f>J244</f>
        <v>34898.4</v>
      </c>
    </row>
    <row r="244" spans="1:10" ht="18" customHeight="1">
      <c r="A244" s="93" t="s">
        <v>241</v>
      </c>
      <c r="B244" s="21" t="s">
        <v>0</v>
      </c>
      <c r="C244" s="21" t="s">
        <v>20</v>
      </c>
      <c r="D244" s="21" t="s">
        <v>6</v>
      </c>
      <c r="E244" s="21" t="s">
        <v>242</v>
      </c>
      <c r="F244" s="21"/>
      <c r="G244" s="27"/>
      <c r="H244" s="143">
        <f>H245+H248</f>
        <v>29125.9</v>
      </c>
      <c r="I244" s="143">
        <f>I245+I248</f>
        <v>5772.5</v>
      </c>
      <c r="J244" s="143">
        <f>H244+I244</f>
        <v>34898.4</v>
      </c>
    </row>
    <row r="245" spans="1:10" ht="24" customHeight="1">
      <c r="A245" s="93" t="s">
        <v>243</v>
      </c>
      <c r="B245" s="21" t="s">
        <v>0</v>
      </c>
      <c r="C245" s="21" t="s">
        <v>20</v>
      </c>
      <c r="D245" s="21" t="s">
        <v>6</v>
      </c>
      <c r="E245" s="21" t="s">
        <v>232</v>
      </c>
      <c r="F245" s="21"/>
      <c r="G245" s="27"/>
      <c r="H245" s="143">
        <f>H246+H247</f>
        <v>9883.1</v>
      </c>
      <c r="I245" s="143">
        <f>I246+I247</f>
        <v>-416.8</v>
      </c>
      <c r="J245" s="143">
        <f>J246+J247</f>
        <v>9466.300000000001</v>
      </c>
    </row>
    <row r="246" spans="1:10" ht="14.25" customHeight="1" hidden="1">
      <c r="A246" s="93" t="s">
        <v>244</v>
      </c>
      <c r="B246" s="21" t="s">
        <v>0</v>
      </c>
      <c r="C246" s="21" t="s">
        <v>20</v>
      </c>
      <c r="D246" s="21" t="s">
        <v>6</v>
      </c>
      <c r="E246" s="21" t="s">
        <v>232</v>
      </c>
      <c r="F246" s="21" t="s">
        <v>233</v>
      </c>
      <c r="G246" s="27"/>
      <c r="H246" s="143"/>
      <c r="I246" s="143"/>
      <c r="J246" s="143">
        <f>H246+I246</f>
        <v>0</v>
      </c>
    </row>
    <row r="247" spans="1:10" ht="21">
      <c r="A247" s="96" t="s">
        <v>245</v>
      </c>
      <c r="B247" s="21" t="s">
        <v>0</v>
      </c>
      <c r="C247" s="21" t="s">
        <v>20</v>
      </c>
      <c r="D247" s="21" t="s">
        <v>6</v>
      </c>
      <c r="E247" s="21" t="s">
        <v>232</v>
      </c>
      <c r="F247" s="21" t="s">
        <v>246</v>
      </c>
      <c r="G247" s="27"/>
      <c r="H247" s="143">
        <v>9883.1</v>
      </c>
      <c r="I247" s="143">
        <v>-416.8</v>
      </c>
      <c r="J247" s="143">
        <f>H247+I247</f>
        <v>9466.300000000001</v>
      </c>
    </row>
    <row r="248" spans="1:10" ht="21.75">
      <c r="A248" s="93" t="s">
        <v>247</v>
      </c>
      <c r="B248" s="21" t="s">
        <v>0</v>
      </c>
      <c r="C248" s="21" t="s">
        <v>20</v>
      </c>
      <c r="D248" s="21" t="s">
        <v>6</v>
      </c>
      <c r="E248" s="21" t="s">
        <v>234</v>
      </c>
      <c r="F248" s="21"/>
      <c r="G248" s="27"/>
      <c r="H248" s="143">
        <f>H249+H250</f>
        <v>19242.8</v>
      </c>
      <c r="I248" s="143">
        <f>I249+I250</f>
        <v>6189.3</v>
      </c>
      <c r="J248" s="143">
        <f>J249+J250</f>
        <v>25432.1</v>
      </c>
    </row>
    <row r="249" spans="1:10" ht="15" customHeight="1" hidden="1">
      <c r="A249" s="93" t="s">
        <v>244</v>
      </c>
      <c r="B249" s="21" t="s">
        <v>0</v>
      </c>
      <c r="C249" s="21" t="s">
        <v>20</v>
      </c>
      <c r="D249" s="21" t="s">
        <v>6</v>
      </c>
      <c r="E249" s="21" t="s">
        <v>234</v>
      </c>
      <c r="F249" s="21" t="s">
        <v>233</v>
      </c>
      <c r="G249" s="27"/>
      <c r="H249" s="143"/>
      <c r="I249" s="143"/>
      <c r="J249" s="143">
        <f>H249+I249</f>
        <v>0</v>
      </c>
    </row>
    <row r="250" spans="1:10" ht="21">
      <c r="A250" s="96" t="s">
        <v>245</v>
      </c>
      <c r="B250" s="21" t="s">
        <v>0</v>
      </c>
      <c r="C250" s="21" t="s">
        <v>20</v>
      </c>
      <c r="D250" s="21" t="s">
        <v>6</v>
      </c>
      <c r="E250" s="21" t="s">
        <v>234</v>
      </c>
      <c r="F250" s="21" t="s">
        <v>246</v>
      </c>
      <c r="G250" s="27"/>
      <c r="H250" s="143">
        <v>19242.8</v>
      </c>
      <c r="I250" s="143">
        <v>6189.3</v>
      </c>
      <c r="J250" s="143">
        <f>H250+I250</f>
        <v>25432.1</v>
      </c>
    </row>
    <row r="251" spans="1:10" ht="32.25" customHeight="1" hidden="1">
      <c r="A251" s="106" t="s">
        <v>79</v>
      </c>
      <c r="B251" s="24" t="s">
        <v>0</v>
      </c>
      <c r="C251" s="24" t="s">
        <v>20</v>
      </c>
      <c r="D251" s="24" t="s">
        <v>8</v>
      </c>
      <c r="E251" s="24"/>
      <c r="F251" s="24"/>
      <c r="G251" s="20"/>
      <c r="H251" s="140">
        <f>H252+H254</f>
        <v>0</v>
      </c>
      <c r="I251" s="140">
        <f>I252+I254</f>
        <v>0</v>
      </c>
      <c r="J251" s="140">
        <f>J252+J254</f>
        <v>0</v>
      </c>
    </row>
    <row r="252" spans="1:10" ht="32.25" customHeight="1" hidden="1">
      <c r="A252" s="105" t="s">
        <v>450</v>
      </c>
      <c r="B252" s="21" t="s">
        <v>0</v>
      </c>
      <c r="C252" s="21" t="s">
        <v>20</v>
      </c>
      <c r="D252" s="21" t="s">
        <v>8</v>
      </c>
      <c r="E252" s="21" t="s">
        <v>451</v>
      </c>
      <c r="F252" s="21"/>
      <c r="G252" s="27"/>
      <c r="H252" s="143">
        <f>H253</f>
        <v>0</v>
      </c>
      <c r="I252" s="143">
        <f>I253</f>
        <v>0</v>
      </c>
      <c r="J252" s="143">
        <f>J253</f>
        <v>0</v>
      </c>
    </row>
    <row r="253" spans="1:10" ht="15" customHeight="1" hidden="1">
      <c r="A253" s="105" t="s">
        <v>453</v>
      </c>
      <c r="B253" s="21" t="s">
        <v>0</v>
      </c>
      <c r="C253" s="21" t="s">
        <v>20</v>
      </c>
      <c r="D253" s="21" t="s">
        <v>8</v>
      </c>
      <c r="E253" s="21" t="s">
        <v>451</v>
      </c>
      <c r="F253" s="21" t="s">
        <v>452</v>
      </c>
      <c r="G253" s="27"/>
      <c r="H253" s="143"/>
      <c r="I253" s="143"/>
      <c r="J253" s="143">
        <f>H253+I253</f>
        <v>0</v>
      </c>
    </row>
    <row r="254" spans="1:10" ht="15" customHeight="1" hidden="1">
      <c r="A254" s="104" t="s">
        <v>497</v>
      </c>
      <c r="B254" s="21" t="s">
        <v>0</v>
      </c>
      <c r="C254" s="21" t="s">
        <v>20</v>
      </c>
      <c r="D254" s="21" t="s">
        <v>8</v>
      </c>
      <c r="E254" s="21" t="s">
        <v>489</v>
      </c>
      <c r="F254" s="21"/>
      <c r="G254" s="27"/>
      <c r="H254" s="143">
        <f>H255</f>
        <v>0</v>
      </c>
      <c r="I254" s="143">
        <f>I255</f>
        <v>0</v>
      </c>
      <c r="J254" s="143">
        <f>J255</f>
        <v>0</v>
      </c>
    </row>
    <row r="255" spans="1:10" ht="15" customHeight="1" hidden="1">
      <c r="A255" s="105" t="s">
        <v>453</v>
      </c>
      <c r="B255" s="21" t="s">
        <v>0</v>
      </c>
      <c r="C255" s="21" t="s">
        <v>20</v>
      </c>
      <c r="D255" s="21" t="s">
        <v>8</v>
      </c>
      <c r="E255" s="21" t="s">
        <v>489</v>
      </c>
      <c r="F255" s="21" t="s">
        <v>452</v>
      </c>
      <c r="G255" s="27"/>
      <c r="H255" s="143"/>
      <c r="I255" s="143"/>
      <c r="J255" s="143">
        <f>H255+I255</f>
        <v>0</v>
      </c>
    </row>
    <row r="256" spans="1:10" ht="15">
      <c r="A256" s="94" t="s">
        <v>263</v>
      </c>
      <c r="B256" s="81" t="s">
        <v>264</v>
      </c>
      <c r="C256" s="81"/>
      <c r="D256" s="81"/>
      <c r="E256" s="81"/>
      <c r="F256" s="81"/>
      <c r="G256" s="82" t="e">
        <f>G257+G346+G369+G409+G453+#REF!+#REF!+G333</f>
        <v>#REF!</v>
      </c>
      <c r="H256" s="144">
        <f>H257+H333+H346+H369+H409+H453+H473+H508+H463</f>
        <v>39417.409999999996</v>
      </c>
      <c r="I256" s="144">
        <f>I257+I333+I346+I369+I409+I453+I473+I508+I463</f>
        <v>16756.1166</v>
      </c>
      <c r="J256" s="144">
        <f>J257+J333+J346+J369+J409+J453+J473+J508+J463</f>
        <v>56173.52659999999</v>
      </c>
    </row>
    <row r="257" spans="1:10" s="53" customFormat="1" ht="14.25">
      <c r="A257" s="103" t="s">
        <v>4</v>
      </c>
      <c r="B257" s="24" t="s">
        <v>264</v>
      </c>
      <c r="C257" s="24" t="s">
        <v>6</v>
      </c>
      <c r="D257" s="24"/>
      <c r="E257" s="24"/>
      <c r="F257" s="24"/>
      <c r="G257" s="22" t="e">
        <f>G258+G263+G273+#REF!+G304+#REF!</f>
        <v>#REF!</v>
      </c>
      <c r="H257" s="140">
        <f>H258+H263+H273+H294+H304+H310+H298</f>
        <v>19625.530000000002</v>
      </c>
      <c r="I257" s="140">
        <f>I258+I263+I273+I294+I304+I310+I298</f>
        <v>2048.6456</v>
      </c>
      <c r="J257" s="140">
        <f>J258+J263+J273+J294+J304+J310+J298</f>
        <v>21674.1756</v>
      </c>
    </row>
    <row r="258" spans="1:10" s="47" customFormat="1" ht="27" customHeight="1">
      <c r="A258" s="103" t="s">
        <v>265</v>
      </c>
      <c r="B258" s="24" t="s">
        <v>264</v>
      </c>
      <c r="C258" s="24" t="s">
        <v>6</v>
      </c>
      <c r="D258" s="24" t="s">
        <v>7</v>
      </c>
      <c r="E258" s="24"/>
      <c r="F258" s="24"/>
      <c r="G258" s="20" t="e">
        <f aca="true" t="shared" si="17" ref="G258:J259">G259</f>
        <v>#REF!</v>
      </c>
      <c r="H258" s="145">
        <f t="shared" si="17"/>
        <v>1047.9</v>
      </c>
      <c r="I258" s="140">
        <f>I259</f>
        <v>216.64</v>
      </c>
      <c r="J258" s="140">
        <f t="shared" si="17"/>
        <v>1264.54</v>
      </c>
    </row>
    <row r="259" spans="1:10" ht="15">
      <c r="A259" s="104" t="s">
        <v>256</v>
      </c>
      <c r="B259" s="21" t="s">
        <v>264</v>
      </c>
      <c r="C259" s="21" t="s">
        <v>6</v>
      </c>
      <c r="D259" s="21" t="s">
        <v>7</v>
      </c>
      <c r="E259" s="21" t="s">
        <v>116</v>
      </c>
      <c r="F259" s="21"/>
      <c r="G259" s="27" t="e">
        <f t="shared" si="17"/>
        <v>#REF!</v>
      </c>
      <c r="H259" s="146">
        <f t="shared" si="17"/>
        <v>1047.9</v>
      </c>
      <c r="I259" s="143">
        <f>I260</f>
        <v>216.64</v>
      </c>
      <c r="J259" s="143">
        <f t="shared" si="17"/>
        <v>1264.54</v>
      </c>
    </row>
    <row r="260" spans="1:10" ht="15">
      <c r="A260" s="104" t="s">
        <v>266</v>
      </c>
      <c r="B260" s="21" t="s">
        <v>264</v>
      </c>
      <c r="C260" s="21" t="s">
        <v>6</v>
      </c>
      <c r="D260" s="21" t="s">
        <v>7</v>
      </c>
      <c r="E260" s="21" t="s">
        <v>267</v>
      </c>
      <c r="F260" s="21"/>
      <c r="G260" s="27" t="e">
        <f>#REF!</f>
        <v>#REF!</v>
      </c>
      <c r="H260" s="143">
        <f>H261+H262</f>
        <v>1047.9</v>
      </c>
      <c r="I260" s="143">
        <f>I261+I262</f>
        <v>216.64</v>
      </c>
      <c r="J260" s="143">
        <f>J261+J262</f>
        <v>1264.54</v>
      </c>
    </row>
    <row r="261" spans="1:10" ht="13.5" customHeight="1">
      <c r="A261" s="96" t="s">
        <v>154</v>
      </c>
      <c r="B261" s="21" t="s">
        <v>264</v>
      </c>
      <c r="C261" s="21" t="s">
        <v>6</v>
      </c>
      <c r="D261" s="21" t="s">
        <v>7</v>
      </c>
      <c r="E261" s="21" t="s">
        <v>267</v>
      </c>
      <c r="F261" s="21" t="s">
        <v>155</v>
      </c>
      <c r="G261" s="27"/>
      <c r="H261" s="146">
        <v>1047.9</v>
      </c>
      <c r="I261" s="143">
        <v>216.64</v>
      </c>
      <c r="J261" s="143">
        <f>H261+I261</f>
        <v>1264.54</v>
      </c>
    </row>
    <row r="262" spans="1:10" ht="15" customHeight="1" hidden="1">
      <c r="A262" s="104" t="s">
        <v>94</v>
      </c>
      <c r="B262" s="21" t="s">
        <v>264</v>
      </c>
      <c r="C262" s="21" t="s">
        <v>6</v>
      </c>
      <c r="D262" s="21" t="s">
        <v>7</v>
      </c>
      <c r="E262" s="21" t="s">
        <v>267</v>
      </c>
      <c r="F262" s="21" t="s">
        <v>93</v>
      </c>
      <c r="G262" s="27"/>
      <c r="H262" s="146"/>
      <c r="I262" s="143"/>
      <c r="J262" s="143">
        <f>H262+I262</f>
        <v>0</v>
      </c>
    </row>
    <row r="263" spans="1:10" s="47" customFormat="1" ht="29.25" customHeight="1">
      <c r="A263" s="103" t="s">
        <v>268</v>
      </c>
      <c r="B263" s="24" t="s">
        <v>264</v>
      </c>
      <c r="C263" s="24" t="s">
        <v>6</v>
      </c>
      <c r="D263" s="24" t="s">
        <v>8</v>
      </c>
      <c r="E263" s="24"/>
      <c r="F263" s="24"/>
      <c r="G263" s="20" t="e">
        <f>G264</f>
        <v>#REF!</v>
      </c>
      <c r="H263" s="145">
        <f>H264</f>
        <v>1779.4299999999998</v>
      </c>
      <c r="I263" s="140">
        <f>I264</f>
        <v>-227.99999999999997</v>
      </c>
      <c r="J263" s="140">
        <f>J264</f>
        <v>1551.4299999999998</v>
      </c>
    </row>
    <row r="264" spans="1:10" ht="15">
      <c r="A264" s="104" t="s">
        <v>256</v>
      </c>
      <c r="B264" s="21" t="s">
        <v>264</v>
      </c>
      <c r="C264" s="21" t="s">
        <v>6</v>
      </c>
      <c r="D264" s="21" t="s">
        <v>8</v>
      </c>
      <c r="E264" s="21" t="s">
        <v>116</v>
      </c>
      <c r="F264" s="21"/>
      <c r="G264" s="27" t="e">
        <f>G265+G270</f>
        <v>#REF!</v>
      </c>
      <c r="H264" s="146">
        <f>H265+H270</f>
        <v>1779.4299999999998</v>
      </c>
      <c r="I264" s="143">
        <f>I265+I270</f>
        <v>-227.99999999999997</v>
      </c>
      <c r="J264" s="143">
        <f>J265+J270</f>
        <v>1551.4299999999998</v>
      </c>
    </row>
    <row r="265" spans="1:10" ht="15">
      <c r="A265" s="104" t="s">
        <v>117</v>
      </c>
      <c r="B265" s="21" t="s">
        <v>264</v>
      </c>
      <c r="C265" s="21" t="s">
        <v>6</v>
      </c>
      <c r="D265" s="21" t="s">
        <v>8</v>
      </c>
      <c r="E265" s="21" t="s">
        <v>118</v>
      </c>
      <c r="F265" s="21"/>
      <c r="G265" s="27" t="e">
        <f>#REF!</f>
        <v>#REF!</v>
      </c>
      <c r="H265" s="143">
        <f>H266+H267+H268+H269</f>
        <v>1045.58</v>
      </c>
      <c r="I265" s="143">
        <f>I266+I267+I268+I269</f>
        <v>-382.02</v>
      </c>
      <c r="J265" s="143">
        <f>J266+J267+J268+J269</f>
        <v>663.56</v>
      </c>
    </row>
    <row r="266" spans="1:10" ht="20.25" customHeight="1">
      <c r="A266" s="96" t="s">
        <v>154</v>
      </c>
      <c r="B266" s="21" t="s">
        <v>264</v>
      </c>
      <c r="C266" s="21" t="s">
        <v>6</v>
      </c>
      <c r="D266" s="21" t="s">
        <v>8</v>
      </c>
      <c r="E266" s="21" t="s">
        <v>118</v>
      </c>
      <c r="F266" s="21" t="s">
        <v>155</v>
      </c>
      <c r="G266" s="27"/>
      <c r="H266" s="146">
        <v>800.75</v>
      </c>
      <c r="I266" s="143">
        <v>-287.19</v>
      </c>
      <c r="J266" s="143">
        <f>H266+I266</f>
        <v>513.56</v>
      </c>
    </row>
    <row r="267" spans="1:10" ht="22.5" customHeight="1">
      <c r="A267" s="96" t="s">
        <v>157</v>
      </c>
      <c r="B267" s="21" t="s">
        <v>264</v>
      </c>
      <c r="C267" s="21" t="s">
        <v>6</v>
      </c>
      <c r="D267" s="21" t="s">
        <v>8</v>
      </c>
      <c r="E267" s="21" t="s">
        <v>118</v>
      </c>
      <c r="F267" s="21" t="s">
        <v>158</v>
      </c>
      <c r="G267" s="27"/>
      <c r="H267" s="146">
        <v>34.2</v>
      </c>
      <c r="I267" s="143">
        <v>15.8</v>
      </c>
      <c r="J267" s="143">
        <f>H267+I267</f>
        <v>50</v>
      </c>
    </row>
    <row r="268" spans="1:10" ht="24" customHeight="1">
      <c r="A268" s="96" t="s">
        <v>148</v>
      </c>
      <c r="B268" s="21" t="s">
        <v>264</v>
      </c>
      <c r="C268" s="21" t="s">
        <v>6</v>
      </c>
      <c r="D268" s="21" t="s">
        <v>8</v>
      </c>
      <c r="E268" s="21" t="s">
        <v>118</v>
      </c>
      <c r="F268" s="21" t="s">
        <v>150</v>
      </c>
      <c r="G268" s="27"/>
      <c r="H268" s="146">
        <v>210.63</v>
      </c>
      <c r="I268" s="143">
        <v>-110.63</v>
      </c>
      <c r="J268" s="143">
        <f>H268+I268</f>
        <v>100</v>
      </c>
    </row>
    <row r="269" spans="1:10" ht="15" customHeight="1" hidden="1">
      <c r="A269" s="104" t="s">
        <v>94</v>
      </c>
      <c r="B269" s="21" t="s">
        <v>264</v>
      </c>
      <c r="C269" s="21" t="s">
        <v>6</v>
      </c>
      <c r="D269" s="21" t="s">
        <v>8</v>
      </c>
      <c r="E269" s="21" t="s">
        <v>118</v>
      </c>
      <c r="F269" s="21" t="s">
        <v>93</v>
      </c>
      <c r="G269" s="27">
        <v>30</v>
      </c>
      <c r="H269" s="146"/>
      <c r="I269" s="143"/>
      <c r="J269" s="143">
        <f>H269+I269</f>
        <v>0</v>
      </c>
    </row>
    <row r="270" spans="1:10" ht="21.75">
      <c r="A270" s="104" t="s">
        <v>269</v>
      </c>
      <c r="B270" s="21" t="s">
        <v>264</v>
      </c>
      <c r="C270" s="21" t="s">
        <v>6</v>
      </c>
      <c r="D270" s="21" t="s">
        <v>8</v>
      </c>
      <c r="E270" s="21" t="s">
        <v>270</v>
      </c>
      <c r="F270" s="21"/>
      <c r="G270" s="27" t="e">
        <f>#REF!</f>
        <v>#REF!</v>
      </c>
      <c r="H270" s="143">
        <f>H271+H272</f>
        <v>733.85</v>
      </c>
      <c r="I270" s="143">
        <f>I271+I272</f>
        <v>154.02</v>
      </c>
      <c r="J270" s="143">
        <f>J271+J272</f>
        <v>887.87</v>
      </c>
    </row>
    <row r="271" spans="1:10" ht="17.25" customHeight="1">
      <c r="A271" s="96" t="s">
        <v>154</v>
      </c>
      <c r="B271" s="21" t="s">
        <v>264</v>
      </c>
      <c r="C271" s="21" t="s">
        <v>6</v>
      </c>
      <c r="D271" s="21" t="s">
        <v>8</v>
      </c>
      <c r="E271" s="21" t="s">
        <v>270</v>
      </c>
      <c r="F271" s="21" t="s">
        <v>155</v>
      </c>
      <c r="G271" s="27"/>
      <c r="H271" s="146">
        <v>733.85</v>
      </c>
      <c r="I271" s="143">
        <v>154.02</v>
      </c>
      <c r="J271" s="143">
        <f>H271+I271</f>
        <v>887.87</v>
      </c>
    </row>
    <row r="272" spans="1:10" ht="15" customHeight="1" hidden="1">
      <c r="A272" s="104" t="s">
        <v>94</v>
      </c>
      <c r="B272" s="21" t="s">
        <v>264</v>
      </c>
      <c r="C272" s="21" t="s">
        <v>6</v>
      </c>
      <c r="D272" s="21" t="s">
        <v>8</v>
      </c>
      <c r="E272" s="21" t="s">
        <v>270</v>
      </c>
      <c r="F272" s="21" t="s">
        <v>93</v>
      </c>
      <c r="G272" s="27"/>
      <c r="H272" s="146"/>
      <c r="I272" s="143"/>
      <c r="J272" s="143">
        <f>H272+I272</f>
        <v>0</v>
      </c>
    </row>
    <row r="273" spans="1:10" s="47" customFormat="1" ht="42">
      <c r="A273" s="103" t="s">
        <v>193</v>
      </c>
      <c r="B273" s="24" t="s">
        <v>264</v>
      </c>
      <c r="C273" s="24" t="s">
        <v>6</v>
      </c>
      <c r="D273" s="24" t="s">
        <v>9</v>
      </c>
      <c r="E273" s="24"/>
      <c r="F273" s="24"/>
      <c r="G273" s="20" t="e">
        <f>G283+G275+G277</f>
        <v>#REF!</v>
      </c>
      <c r="H273" s="145">
        <f>H274+H283+H292</f>
        <v>15352.410000000002</v>
      </c>
      <c r="I273" s="145">
        <f>I274+I283+I292</f>
        <v>-4639.914400000001</v>
      </c>
      <c r="J273" s="145">
        <f>J274+J283+J292</f>
        <v>10712.495600000002</v>
      </c>
    </row>
    <row r="274" spans="1:10" ht="15">
      <c r="A274" s="98" t="s">
        <v>256</v>
      </c>
      <c r="B274" s="21" t="s">
        <v>264</v>
      </c>
      <c r="C274" s="21" t="s">
        <v>6</v>
      </c>
      <c r="D274" s="21" t="s">
        <v>9</v>
      </c>
      <c r="E274" s="21" t="s">
        <v>420</v>
      </c>
      <c r="F274" s="21"/>
      <c r="G274" s="27"/>
      <c r="H274" s="146">
        <f>H275+H277+H281</f>
        <v>605</v>
      </c>
      <c r="I274" s="146">
        <f>I275+I277+I281</f>
        <v>159.7</v>
      </c>
      <c r="J274" s="146">
        <f>J275+J277+J281</f>
        <v>764.7</v>
      </c>
    </row>
    <row r="275" spans="1:10" s="47" customFormat="1" ht="45.75" customHeight="1" hidden="1">
      <c r="A275" s="112" t="s">
        <v>271</v>
      </c>
      <c r="B275" s="21" t="s">
        <v>264</v>
      </c>
      <c r="C275" s="21" t="s">
        <v>6</v>
      </c>
      <c r="D275" s="21" t="s">
        <v>9</v>
      </c>
      <c r="E275" s="21" t="s">
        <v>272</v>
      </c>
      <c r="F275" s="21"/>
      <c r="G275" s="27">
        <f>G276</f>
        <v>47.3</v>
      </c>
      <c r="H275" s="146">
        <f>H276</f>
        <v>0</v>
      </c>
      <c r="I275" s="143">
        <f>I276</f>
        <v>0</v>
      </c>
      <c r="J275" s="143">
        <f>J276</f>
        <v>0</v>
      </c>
    </row>
    <row r="276" spans="1:10" s="47" customFormat="1" ht="31.5" customHeight="1" hidden="1">
      <c r="A276" s="104" t="s">
        <v>198</v>
      </c>
      <c r="B276" s="21" t="s">
        <v>264</v>
      </c>
      <c r="C276" s="21" t="s">
        <v>6</v>
      </c>
      <c r="D276" s="21" t="s">
        <v>9</v>
      </c>
      <c r="E276" s="21" t="s">
        <v>272</v>
      </c>
      <c r="F276" s="21" t="s">
        <v>153</v>
      </c>
      <c r="G276" s="27">
        <v>47.3</v>
      </c>
      <c r="H276" s="146"/>
      <c r="I276" s="143"/>
      <c r="J276" s="143">
        <f>H276+I276</f>
        <v>0</v>
      </c>
    </row>
    <row r="277" spans="1:10" s="47" customFormat="1" ht="31.5">
      <c r="A277" s="112" t="s">
        <v>113</v>
      </c>
      <c r="B277" s="21" t="s">
        <v>264</v>
      </c>
      <c r="C277" s="21" t="s">
        <v>6</v>
      </c>
      <c r="D277" s="21" t="s">
        <v>9</v>
      </c>
      <c r="E277" s="21" t="s">
        <v>114</v>
      </c>
      <c r="F277" s="21"/>
      <c r="G277" s="22" t="e">
        <f>#REF!</f>
        <v>#REF!</v>
      </c>
      <c r="H277" s="143">
        <f>H278+H279+H280</f>
        <v>605</v>
      </c>
      <c r="I277" s="143">
        <f>I278+I279+I280</f>
        <v>159</v>
      </c>
      <c r="J277" s="143">
        <f>J278+J279+J280</f>
        <v>764</v>
      </c>
    </row>
    <row r="278" spans="1:10" s="47" customFormat="1" ht="18.75" customHeight="1">
      <c r="A278" s="96" t="s">
        <v>154</v>
      </c>
      <c r="B278" s="21" t="s">
        <v>264</v>
      </c>
      <c r="C278" s="21" t="s">
        <v>6</v>
      </c>
      <c r="D278" s="21" t="s">
        <v>9</v>
      </c>
      <c r="E278" s="21" t="s">
        <v>114</v>
      </c>
      <c r="F278" s="21" t="s">
        <v>155</v>
      </c>
      <c r="G278" s="22"/>
      <c r="H278" s="143">
        <v>325.41</v>
      </c>
      <c r="I278" s="143">
        <v>159</v>
      </c>
      <c r="J278" s="143">
        <f>H278+I278</f>
        <v>484.41</v>
      </c>
    </row>
    <row r="279" spans="1:10" s="47" customFormat="1" ht="23.25" customHeight="1">
      <c r="A279" s="96" t="s">
        <v>157</v>
      </c>
      <c r="B279" s="21" t="s">
        <v>264</v>
      </c>
      <c r="C279" s="21" t="s">
        <v>6</v>
      </c>
      <c r="D279" s="21" t="s">
        <v>9</v>
      </c>
      <c r="E279" s="21" t="s">
        <v>114</v>
      </c>
      <c r="F279" s="21" t="s">
        <v>158</v>
      </c>
      <c r="G279" s="22"/>
      <c r="H279" s="143">
        <v>1</v>
      </c>
      <c r="I279" s="143"/>
      <c r="J279" s="143">
        <f>H279+I279</f>
        <v>1</v>
      </c>
    </row>
    <row r="280" spans="1:10" s="47" customFormat="1" ht="21" customHeight="1">
      <c r="A280" s="96" t="s">
        <v>148</v>
      </c>
      <c r="B280" s="21" t="s">
        <v>264</v>
      </c>
      <c r="C280" s="21" t="s">
        <v>6</v>
      </c>
      <c r="D280" s="21" t="s">
        <v>9</v>
      </c>
      <c r="E280" s="21" t="s">
        <v>114</v>
      </c>
      <c r="F280" s="21" t="s">
        <v>150</v>
      </c>
      <c r="G280" s="22"/>
      <c r="H280" s="143">
        <v>278.59</v>
      </c>
      <c r="I280" s="143"/>
      <c r="J280" s="143">
        <f>H280+I280</f>
        <v>278.59</v>
      </c>
    </row>
    <row r="281" spans="1:10" s="47" customFormat="1" ht="42">
      <c r="A281" s="93" t="s">
        <v>508</v>
      </c>
      <c r="B281" s="21" t="s">
        <v>264</v>
      </c>
      <c r="C281" s="21" t="s">
        <v>6</v>
      </c>
      <c r="D281" s="21" t="s">
        <v>9</v>
      </c>
      <c r="E281" s="21" t="s">
        <v>509</v>
      </c>
      <c r="F281" s="21"/>
      <c r="G281" s="22" t="e">
        <f>#REF!-#REF!</f>
        <v>#REF!</v>
      </c>
      <c r="H281" s="143">
        <f>H282</f>
        <v>0</v>
      </c>
      <c r="I281" s="143">
        <f>I282</f>
        <v>0.7</v>
      </c>
      <c r="J281" s="143">
        <f>H281+I281</f>
        <v>0.7</v>
      </c>
    </row>
    <row r="282" spans="1:10" s="47" customFormat="1" ht="21" customHeight="1">
      <c r="A282" s="96" t="s">
        <v>148</v>
      </c>
      <c r="B282" s="21" t="s">
        <v>264</v>
      </c>
      <c r="C282" s="21" t="s">
        <v>6</v>
      </c>
      <c r="D282" s="21" t="s">
        <v>9</v>
      </c>
      <c r="E282" s="21" t="s">
        <v>509</v>
      </c>
      <c r="F282" s="21" t="s">
        <v>150</v>
      </c>
      <c r="G282" s="22"/>
      <c r="H282" s="146"/>
      <c r="I282" s="143">
        <v>0.7</v>
      </c>
      <c r="J282" s="143">
        <f>H282+I282</f>
        <v>0.7</v>
      </c>
    </row>
    <row r="283" spans="1:10" ht="15">
      <c r="A283" s="104" t="s">
        <v>256</v>
      </c>
      <c r="B283" s="21" t="s">
        <v>264</v>
      </c>
      <c r="C283" s="21" t="s">
        <v>6</v>
      </c>
      <c r="D283" s="21" t="s">
        <v>9</v>
      </c>
      <c r="E283" s="21" t="s">
        <v>116</v>
      </c>
      <c r="F283" s="21"/>
      <c r="G283" s="27" t="e">
        <f>G284</f>
        <v>#REF!</v>
      </c>
      <c r="H283" s="146">
        <f>H284</f>
        <v>14747.410000000002</v>
      </c>
      <c r="I283" s="143">
        <f>I284</f>
        <v>-4799.6144</v>
      </c>
      <c r="J283" s="143">
        <f>J284</f>
        <v>9947.795600000001</v>
      </c>
    </row>
    <row r="284" spans="1:10" ht="15">
      <c r="A284" s="104" t="s">
        <v>117</v>
      </c>
      <c r="B284" s="21" t="s">
        <v>264</v>
      </c>
      <c r="C284" s="21" t="s">
        <v>6</v>
      </c>
      <c r="D284" s="21" t="s">
        <v>9</v>
      </c>
      <c r="E284" s="21" t="s">
        <v>118</v>
      </c>
      <c r="F284" s="21"/>
      <c r="G284" s="27" t="e">
        <f>#REF!+#REF!</f>
        <v>#REF!</v>
      </c>
      <c r="H284" s="143">
        <f>H285+H286+H287+H288+H289+H290+H291</f>
        <v>14747.410000000002</v>
      </c>
      <c r="I284" s="143">
        <f>I285+I286+I287+I288+I289+I290+I291</f>
        <v>-4799.6144</v>
      </c>
      <c r="J284" s="143">
        <f>J285+J286+J287+J288+J289+J290+J291</f>
        <v>9947.795600000001</v>
      </c>
    </row>
    <row r="285" spans="1:10" ht="15.75" customHeight="1">
      <c r="A285" s="96" t="s">
        <v>154</v>
      </c>
      <c r="B285" s="21" t="s">
        <v>264</v>
      </c>
      <c r="C285" s="21" t="s">
        <v>6</v>
      </c>
      <c r="D285" s="21" t="s">
        <v>9</v>
      </c>
      <c r="E285" s="21" t="s">
        <v>118</v>
      </c>
      <c r="F285" s="21" t="s">
        <v>155</v>
      </c>
      <c r="G285" s="20"/>
      <c r="H285" s="143">
        <v>8465.28</v>
      </c>
      <c r="I285" s="143">
        <f>1644.27-175.13-482.851</f>
        <v>986.2889999999999</v>
      </c>
      <c r="J285" s="143">
        <f aca="true" t="shared" si="18" ref="J285:J291">H285+I285</f>
        <v>9451.569000000001</v>
      </c>
    </row>
    <row r="286" spans="1:10" ht="20.25" customHeight="1">
      <c r="A286" s="96" t="s">
        <v>157</v>
      </c>
      <c r="B286" s="21" t="s">
        <v>264</v>
      </c>
      <c r="C286" s="21" t="s">
        <v>6</v>
      </c>
      <c r="D286" s="21" t="s">
        <v>9</v>
      </c>
      <c r="E286" s="21" t="s">
        <v>118</v>
      </c>
      <c r="F286" s="21" t="s">
        <v>158</v>
      </c>
      <c r="G286" s="20"/>
      <c r="H286" s="143">
        <v>91.4</v>
      </c>
      <c r="I286" s="143">
        <v>-91.4</v>
      </c>
      <c r="J286" s="143">
        <f t="shared" si="18"/>
        <v>0</v>
      </c>
    </row>
    <row r="287" spans="1:10" ht="30" customHeight="1">
      <c r="A287" s="96" t="s">
        <v>161</v>
      </c>
      <c r="B287" s="21" t="s">
        <v>264</v>
      </c>
      <c r="C287" s="21" t="s">
        <v>6</v>
      </c>
      <c r="D287" s="21" t="s">
        <v>9</v>
      </c>
      <c r="E287" s="21" t="s">
        <v>118</v>
      </c>
      <c r="F287" s="21" t="s">
        <v>162</v>
      </c>
      <c r="G287" s="20"/>
      <c r="H287" s="143">
        <v>195.16</v>
      </c>
      <c r="I287" s="143">
        <v>-195.16</v>
      </c>
      <c r="J287" s="143">
        <f t="shared" si="18"/>
        <v>0</v>
      </c>
    </row>
    <row r="288" spans="1:10" ht="23.25" customHeight="1">
      <c r="A288" s="96" t="s">
        <v>148</v>
      </c>
      <c r="B288" s="21" t="s">
        <v>264</v>
      </c>
      <c r="C288" s="21" t="s">
        <v>6</v>
      </c>
      <c r="D288" s="21" t="s">
        <v>9</v>
      </c>
      <c r="E288" s="21" t="s">
        <v>118</v>
      </c>
      <c r="F288" s="21" t="s">
        <v>150</v>
      </c>
      <c r="G288" s="20"/>
      <c r="H288" s="143">
        <v>5405.56</v>
      </c>
      <c r="I288" s="143">
        <f>-5405.56+496.2266</f>
        <v>-4909.3334</v>
      </c>
      <c r="J288" s="143">
        <f t="shared" si="18"/>
        <v>496.22659999999996</v>
      </c>
    </row>
    <row r="289" spans="1:10" ht="15" customHeight="1" hidden="1">
      <c r="A289" s="104" t="s">
        <v>94</v>
      </c>
      <c r="B289" s="21" t="s">
        <v>264</v>
      </c>
      <c r="C289" s="21" t="s">
        <v>6</v>
      </c>
      <c r="D289" s="21" t="s">
        <v>9</v>
      </c>
      <c r="E289" s="21" t="s">
        <v>118</v>
      </c>
      <c r="F289" s="21" t="s">
        <v>93</v>
      </c>
      <c r="G289" s="27">
        <f>10-200+200+80.47+1300-0.47-80+50</f>
        <v>1360</v>
      </c>
      <c r="H289" s="146"/>
      <c r="I289" s="143"/>
      <c r="J289" s="143">
        <f>H289+I289</f>
        <v>0</v>
      </c>
    </row>
    <row r="290" spans="1:10" ht="24" customHeight="1">
      <c r="A290" s="96" t="s">
        <v>273</v>
      </c>
      <c r="B290" s="21" t="s">
        <v>264</v>
      </c>
      <c r="C290" s="21" t="s">
        <v>6</v>
      </c>
      <c r="D290" s="21" t="s">
        <v>9</v>
      </c>
      <c r="E290" s="21" t="s">
        <v>118</v>
      </c>
      <c r="F290" s="21" t="s">
        <v>164</v>
      </c>
      <c r="G290" s="20"/>
      <c r="H290" s="143">
        <v>360.41</v>
      </c>
      <c r="I290" s="143">
        <v>-360.41</v>
      </c>
      <c r="J290" s="143">
        <f t="shared" si="18"/>
        <v>0</v>
      </c>
    </row>
    <row r="291" spans="1:10" s="76" customFormat="1" ht="15.75" customHeight="1">
      <c r="A291" s="100" t="s">
        <v>165</v>
      </c>
      <c r="B291" s="79" t="s">
        <v>264</v>
      </c>
      <c r="C291" s="79" t="s">
        <v>6</v>
      </c>
      <c r="D291" s="79" t="s">
        <v>9</v>
      </c>
      <c r="E291" s="79" t="s">
        <v>118</v>
      </c>
      <c r="F291" s="79" t="s">
        <v>166</v>
      </c>
      <c r="G291" s="80"/>
      <c r="H291" s="143">
        <v>229.6</v>
      </c>
      <c r="I291" s="143">
        <v>-229.6</v>
      </c>
      <c r="J291" s="143">
        <f t="shared" si="18"/>
        <v>0</v>
      </c>
    </row>
    <row r="292" spans="1:10" s="76" customFormat="1" ht="25.5" customHeight="1" hidden="1">
      <c r="A292" s="104" t="s">
        <v>497</v>
      </c>
      <c r="B292" s="79" t="s">
        <v>264</v>
      </c>
      <c r="C292" s="79" t="s">
        <v>6</v>
      </c>
      <c r="D292" s="79" t="s">
        <v>9</v>
      </c>
      <c r="E292" s="79" t="s">
        <v>489</v>
      </c>
      <c r="F292" s="79"/>
      <c r="G292" s="80"/>
      <c r="H292" s="143">
        <f>H293</f>
        <v>0</v>
      </c>
      <c r="I292" s="143">
        <f>I293</f>
        <v>0</v>
      </c>
      <c r="J292" s="143">
        <f>J293</f>
        <v>0</v>
      </c>
    </row>
    <row r="293" spans="1:10" s="76" customFormat="1" ht="25.5" customHeight="1" hidden="1">
      <c r="A293" s="104" t="s">
        <v>498</v>
      </c>
      <c r="B293" s="79" t="s">
        <v>264</v>
      </c>
      <c r="C293" s="79" t="s">
        <v>6</v>
      </c>
      <c r="D293" s="79" t="s">
        <v>9</v>
      </c>
      <c r="E293" s="79" t="s">
        <v>489</v>
      </c>
      <c r="F293" s="79" t="s">
        <v>493</v>
      </c>
      <c r="G293" s="80"/>
      <c r="H293" s="143"/>
      <c r="I293" s="143"/>
      <c r="J293" s="143">
        <f>H293+I293</f>
        <v>0</v>
      </c>
    </row>
    <row r="294" spans="1:10" s="47" customFormat="1" ht="14.25" customHeight="1" hidden="1">
      <c r="A294" s="92" t="s">
        <v>10</v>
      </c>
      <c r="B294" s="24" t="s">
        <v>264</v>
      </c>
      <c r="C294" s="24" t="s">
        <v>6</v>
      </c>
      <c r="D294" s="24" t="s">
        <v>11</v>
      </c>
      <c r="E294" s="24"/>
      <c r="F294" s="24"/>
      <c r="G294" s="20"/>
      <c r="H294" s="145">
        <f>H295</f>
        <v>0</v>
      </c>
      <c r="I294" s="140">
        <f>I295</f>
        <v>0</v>
      </c>
      <c r="J294" s="140">
        <f>J295</f>
        <v>0</v>
      </c>
    </row>
    <row r="295" spans="1:10" ht="32.25" customHeight="1" hidden="1">
      <c r="A295" s="93" t="s">
        <v>274</v>
      </c>
      <c r="B295" s="21" t="s">
        <v>264</v>
      </c>
      <c r="C295" s="21" t="s">
        <v>6</v>
      </c>
      <c r="D295" s="21" t="s">
        <v>11</v>
      </c>
      <c r="E295" s="21" t="s">
        <v>275</v>
      </c>
      <c r="F295" s="21"/>
      <c r="G295" s="20"/>
      <c r="H295" s="143">
        <f>H296+H297</f>
        <v>0</v>
      </c>
      <c r="I295" s="143">
        <f>I296+I297</f>
        <v>0</v>
      </c>
      <c r="J295" s="143">
        <f>J296+J297</f>
        <v>0</v>
      </c>
    </row>
    <row r="296" spans="1:10" ht="15" customHeight="1" hidden="1">
      <c r="A296" s="104" t="s">
        <v>92</v>
      </c>
      <c r="B296" s="21" t="s">
        <v>264</v>
      </c>
      <c r="C296" s="21" t="s">
        <v>6</v>
      </c>
      <c r="D296" s="21" t="s">
        <v>11</v>
      </c>
      <c r="E296" s="21" t="s">
        <v>275</v>
      </c>
      <c r="F296" s="21" t="s">
        <v>153</v>
      </c>
      <c r="G296" s="27"/>
      <c r="H296" s="146"/>
      <c r="I296" s="143"/>
      <c r="J296" s="143">
        <f>H296+I296</f>
        <v>0</v>
      </c>
    </row>
    <row r="297" spans="1:10" ht="31.5" customHeight="1" hidden="1">
      <c r="A297" s="96" t="s">
        <v>148</v>
      </c>
      <c r="B297" s="21" t="s">
        <v>264</v>
      </c>
      <c r="C297" s="21" t="s">
        <v>6</v>
      </c>
      <c r="D297" s="21" t="s">
        <v>11</v>
      </c>
      <c r="E297" s="21" t="s">
        <v>275</v>
      </c>
      <c r="F297" s="21" t="s">
        <v>150</v>
      </c>
      <c r="G297" s="27"/>
      <c r="H297" s="146"/>
      <c r="I297" s="143"/>
      <c r="J297" s="143">
        <f>H297+I297</f>
        <v>0</v>
      </c>
    </row>
    <row r="298" spans="1:10" ht="21.75">
      <c r="A298" s="106" t="s">
        <v>196</v>
      </c>
      <c r="B298" s="24" t="s">
        <v>264</v>
      </c>
      <c r="C298" s="24" t="s">
        <v>6</v>
      </c>
      <c r="D298" s="24" t="s">
        <v>12</v>
      </c>
      <c r="E298" s="24"/>
      <c r="F298" s="24"/>
      <c r="G298" s="20" t="e">
        <f>G299</f>
        <v>#REF!</v>
      </c>
      <c r="H298" s="140">
        <f>H299</f>
        <v>557</v>
      </c>
      <c r="I298" s="140">
        <f>I299</f>
        <v>226.01</v>
      </c>
      <c r="J298" s="140">
        <f>J299</f>
        <v>783.01</v>
      </c>
    </row>
    <row r="299" spans="1:10" ht="32.25">
      <c r="A299" s="105" t="s">
        <v>197</v>
      </c>
      <c r="B299" s="21" t="s">
        <v>264</v>
      </c>
      <c r="C299" s="21" t="s">
        <v>6</v>
      </c>
      <c r="D299" s="21" t="s">
        <v>12</v>
      </c>
      <c r="E299" s="21" t="s">
        <v>116</v>
      </c>
      <c r="F299" s="21"/>
      <c r="G299" s="27" t="e">
        <f>#REF!+#REF!</f>
        <v>#REF!</v>
      </c>
      <c r="H299" s="143">
        <f>H300+H301+H302+H303</f>
        <v>557</v>
      </c>
      <c r="I299" s="143">
        <f>I300+I301+I302+I303</f>
        <v>226.01</v>
      </c>
      <c r="J299" s="143">
        <f>J300+J301+J302+J303</f>
        <v>783.01</v>
      </c>
    </row>
    <row r="300" spans="1:10" ht="15">
      <c r="A300" s="100" t="s">
        <v>351</v>
      </c>
      <c r="B300" s="21" t="s">
        <v>264</v>
      </c>
      <c r="C300" s="21" t="s">
        <v>6</v>
      </c>
      <c r="D300" s="21" t="s">
        <v>12</v>
      </c>
      <c r="E300" s="21" t="s">
        <v>118</v>
      </c>
      <c r="F300" s="21" t="s">
        <v>155</v>
      </c>
      <c r="G300" s="27"/>
      <c r="H300" s="143">
        <v>555</v>
      </c>
      <c r="I300" s="143">
        <v>218.01</v>
      </c>
      <c r="J300" s="143">
        <f>SUM(H300:I300)</f>
        <v>773.01</v>
      </c>
    </row>
    <row r="301" spans="1:10" ht="32.25" customHeight="1" hidden="1">
      <c r="A301" s="100" t="s">
        <v>157</v>
      </c>
      <c r="B301" s="21" t="s">
        <v>264</v>
      </c>
      <c r="C301" s="21" t="s">
        <v>6</v>
      </c>
      <c r="D301" s="21" t="s">
        <v>12</v>
      </c>
      <c r="E301" s="21" t="s">
        <v>118</v>
      </c>
      <c r="F301" s="21" t="s">
        <v>158</v>
      </c>
      <c r="G301" s="27"/>
      <c r="H301" s="143"/>
      <c r="I301" s="143"/>
      <c r="J301" s="143">
        <f>SUM(H301:I301)</f>
        <v>0</v>
      </c>
    </row>
    <row r="302" spans="1:10" ht="32.25" customHeight="1" hidden="1">
      <c r="A302" s="100" t="s">
        <v>161</v>
      </c>
      <c r="B302" s="21" t="s">
        <v>264</v>
      </c>
      <c r="C302" s="21" t="s">
        <v>6</v>
      </c>
      <c r="D302" s="21" t="s">
        <v>12</v>
      </c>
      <c r="E302" s="21" t="s">
        <v>118</v>
      </c>
      <c r="F302" s="21" t="s">
        <v>162</v>
      </c>
      <c r="G302" s="27"/>
      <c r="H302" s="143"/>
      <c r="I302" s="143"/>
      <c r="J302" s="143">
        <f>SUM(H302:I302)</f>
        <v>0</v>
      </c>
    </row>
    <row r="303" spans="1:10" ht="21.75">
      <c r="A303" s="100" t="s">
        <v>231</v>
      </c>
      <c r="B303" s="21" t="s">
        <v>264</v>
      </c>
      <c r="C303" s="21" t="s">
        <v>6</v>
      </c>
      <c r="D303" s="21" t="s">
        <v>12</v>
      </c>
      <c r="E303" s="21" t="s">
        <v>118</v>
      </c>
      <c r="F303" s="21" t="s">
        <v>150</v>
      </c>
      <c r="G303" s="27"/>
      <c r="H303" s="143">
        <v>2</v>
      </c>
      <c r="I303" s="143">
        <v>8</v>
      </c>
      <c r="J303" s="143">
        <f>SUM(H303:I303)</f>
        <v>10</v>
      </c>
    </row>
    <row r="304" spans="1:10" s="47" customFormat="1" ht="14.25">
      <c r="A304" s="103" t="s">
        <v>276</v>
      </c>
      <c r="B304" s="24" t="s">
        <v>264</v>
      </c>
      <c r="C304" s="24" t="s">
        <v>6</v>
      </c>
      <c r="D304" s="24" t="s">
        <v>14</v>
      </c>
      <c r="E304" s="24"/>
      <c r="F304" s="24"/>
      <c r="G304" s="20" t="e">
        <f>G305</f>
        <v>#REF!</v>
      </c>
      <c r="H304" s="145">
        <f>H305</f>
        <v>100</v>
      </c>
      <c r="I304" s="140">
        <f>I305</f>
        <v>100</v>
      </c>
      <c r="J304" s="140">
        <f>J305</f>
        <v>200</v>
      </c>
    </row>
    <row r="305" spans="1:10" ht="18" customHeight="1">
      <c r="A305" s="104" t="s">
        <v>277</v>
      </c>
      <c r="B305" s="21" t="s">
        <v>264</v>
      </c>
      <c r="C305" s="21" t="s">
        <v>6</v>
      </c>
      <c r="D305" s="21" t="s">
        <v>14</v>
      </c>
      <c r="E305" s="21" t="s">
        <v>278</v>
      </c>
      <c r="F305" s="21"/>
      <c r="G305" s="27" t="e">
        <f>G308</f>
        <v>#REF!</v>
      </c>
      <c r="H305" s="146">
        <f>H308+H306</f>
        <v>100</v>
      </c>
      <c r="I305" s="146">
        <f>I308+I306</f>
        <v>100</v>
      </c>
      <c r="J305" s="146">
        <f>J308+J306</f>
        <v>200</v>
      </c>
    </row>
    <row r="306" spans="1:10" ht="18" customHeight="1">
      <c r="A306" s="104" t="s">
        <v>515</v>
      </c>
      <c r="B306" s="21" t="s">
        <v>264</v>
      </c>
      <c r="C306" s="21" t="s">
        <v>6</v>
      </c>
      <c r="D306" s="21" t="s">
        <v>14</v>
      </c>
      <c r="E306" s="21" t="s">
        <v>514</v>
      </c>
      <c r="F306" s="21"/>
      <c r="G306" s="27" t="e">
        <f>#REF!</f>
        <v>#REF!</v>
      </c>
      <c r="H306" s="147">
        <f>H307</f>
        <v>0</v>
      </c>
      <c r="I306" s="147">
        <f>I307</f>
        <v>100</v>
      </c>
      <c r="J306" s="147">
        <f>J307</f>
        <v>100</v>
      </c>
    </row>
    <row r="307" spans="1:10" ht="22.5" customHeight="1">
      <c r="A307" s="96" t="s">
        <v>148</v>
      </c>
      <c r="B307" s="21" t="s">
        <v>264</v>
      </c>
      <c r="C307" s="21" t="s">
        <v>6</v>
      </c>
      <c r="D307" s="21" t="s">
        <v>14</v>
      </c>
      <c r="E307" s="21" t="s">
        <v>514</v>
      </c>
      <c r="F307" s="21" t="s">
        <v>150</v>
      </c>
      <c r="G307" s="27"/>
      <c r="H307" s="146"/>
      <c r="I307" s="143">
        <v>100</v>
      </c>
      <c r="J307" s="143">
        <f>H307+I307</f>
        <v>100</v>
      </c>
    </row>
    <row r="308" spans="1:10" ht="18" customHeight="1">
      <c r="A308" s="104" t="s">
        <v>279</v>
      </c>
      <c r="B308" s="21" t="s">
        <v>264</v>
      </c>
      <c r="C308" s="21" t="s">
        <v>6</v>
      </c>
      <c r="D308" s="21" t="s">
        <v>14</v>
      </c>
      <c r="E308" s="21" t="s">
        <v>280</v>
      </c>
      <c r="F308" s="21"/>
      <c r="G308" s="27" t="e">
        <f>#REF!</f>
        <v>#REF!</v>
      </c>
      <c r="H308" s="147">
        <f>H309</f>
        <v>100</v>
      </c>
      <c r="I308" s="147">
        <f>I309</f>
        <v>0</v>
      </c>
      <c r="J308" s="147">
        <f>J309</f>
        <v>100</v>
      </c>
    </row>
    <row r="309" spans="1:10" ht="23.25" customHeight="1">
      <c r="A309" s="96" t="s">
        <v>148</v>
      </c>
      <c r="B309" s="21" t="s">
        <v>264</v>
      </c>
      <c r="C309" s="21" t="s">
        <v>6</v>
      </c>
      <c r="D309" s="21" t="s">
        <v>14</v>
      </c>
      <c r="E309" s="21" t="s">
        <v>280</v>
      </c>
      <c r="F309" s="21" t="s">
        <v>150</v>
      </c>
      <c r="G309" s="27"/>
      <c r="H309" s="146">
        <v>100</v>
      </c>
      <c r="I309" s="143"/>
      <c r="J309" s="143">
        <f>H309+I309</f>
        <v>100</v>
      </c>
    </row>
    <row r="310" spans="1:10" ht="16.5" customHeight="1">
      <c r="A310" s="103" t="s">
        <v>19</v>
      </c>
      <c r="B310" s="24" t="s">
        <v>264</v>
      </c>
      <c r="C310" s="24" t="s">
        <v>6</v>
      </c>
      <c r="D310" s="24" t="s">
        <v>18</v>
      </c>
      <c r="E310" s="24"/>
      <c r="F310" s="24"/>
      <c r="G310" s="20">
        <f>G322+G311</f>
        <v>0</v>
      </c>
      <c r="H310" s="140">
        <f>H311+H313+H322+H326+H318+H328</f>
        <v>788.79</v>
      </c>
      <c r="I310" s="140">
        <f>I311+I313+I322+I326+I318+I328</f>
        <v>6373.91</v>
      </c>
      <c r="J310" s="140">
        <f>J311+J313+J322+J326+J318+J328</f>
        <v>7162.7</v>
      </c>
    </row>
    <row r="311" spans="1:10" ht="24" customHeight="1">
      <c r="A311" s="112" t="s">
        <v>271</v>
      </c>
      <c r="B311" s="21" t="s">
        <v>264</v>
      </c>
      <c r="C311" s="21" t="s">
        <v>6</v>
      </c>
      <c r="D311" s="21" t="s">
        <v>18</v>
      </c>
      <c r="E311" s="21" t="s">
        <v>272</v>
      </c>
      <c r="F311" s="21"/>
      <c r="G311" s="27">
        <f>G314</f>
        <v>195</v>
      </c>
      <c r="H311" s="143">
        <f>H312</f>
        <v>54.3</v>
      </c>
      <c r="I311" s="143">
        <f>I312</f>
        <v>-5.3</v>
      </c>
      <c r="J311" s="143">
        <f>J312</f>
        <v>49</v>
      </c>
    </row>
    <row r="312" spans="1:10" ht="27.75" customHeight="1">
      <c r="A312" s="100" t="s">
        <v>231</v>
      </c>
      <c r="B312" s="21" t="s">
        <v>264</v>
      </c>
      <c r="C312" s="21" t="s">
        <v>6</v>
      </c>
      <c r="D312" s="21" t="s">
        <v>18</v>
      </c>
      <c r="E312" s="21" t="s">
        <v>272</v>
      </c>
      <c r="F312" s="21" t="s">
        <v>150</v>
      </c>
      <c r="G312" s="27"/>
      <c r="H312" s="146">
        <v>54.3</v>
      </c>
      <c r="I312" s="143">
        <v>-5.3</v>
      </c>
      <c r="J312" s="143">
        <f>H312+I312</f>
        <v>49</v>
      </c>
    </row>
    <row r="313" spans="1:10" ht="28.5" customHeight="1">
      <c r="A313" s="112" t="s">
        <v>281</v>
      </c>
      <c r="B313" s="21" t="s">
        <v>264</v>
      </c>
      <c r="C313" s="21" t="s">
        <v>6</v>
      </c>
      <c r="D313" s="21" t="s">
        <v>18</v>
      </c>
      <c r="E313" s="21" t="s">
        <v>282</v>
      </c>
      <c r="F313" s="21"/>
      <c r="G313" s="27"/>
      <c r="H313" s="143">
        <f>H314+H315+H316+H317</f>
        <v>479</v>
      </c>
      <c r="I313" s="143">
        <f>I314+I315+I316+I317</f>
        <v>126</v>
      </c>
      <c r="J313" s="143">
        <f>J314+J315+J316+J317</f>
        <v>605</v>
      </c>
    </row>
    <row r="314" spans="1:10" ht="28.5" customHeight="1" hidden="1">
      <c r="A314" s="104" t="s">
        <v>96</v>
      </c>
      <c r="B314" s="21" t="s">
        <v>264</v>
      </c>
      <c r="C314" s="21" t="s">
        <v>6</v>
      </c>
      <c r="D314" s="21" t="s">
        <v>18</v>
      </c>
      <c r="E314" s="21" t="s">
        <v>282</v>
      </c>
      <c r="F314" s="21" t="s">
        <v>97</v>
      </c>
      <c r="G314" s="27">
        <v>195</v>
      </c>
      <c r="H314" s="146"/>
      <c r="I314" s="143"/>
      <c r="J314" s="143">
        <f>H314+I314</f>
        <v>0</v>
      </c>
    </row>
    <row r="315" spans="1:10" ht="14.25" customHeight="1">
      <c r="A315" s="96" t="s">
        <v>154</v>
      </c>
      <c r="B315" s="21" t="s">
        <v>264</v>
      </c>
      <c r="C315" s="21" t="s">
        <v>6</v>
      </c>
      <c r="D315" s="21" t="s">
        <v>18</v>
      </c>
      <c r="E315" s="21" t="s">
        <v>282</v>
      </c>
      <c r="F315" s="21" t="s">
        <v>155</v>
      </c>
      <c r="G315" s="27"/>
      <c r="H315" s="143">
        <v>328.56</v>
      </c>
      <c r="I315" s="143">
        <v>126</v>
      </c>
      <c r="J315" s="143">
        <f>H315+I315</f>
        <v>454.56</v>
      </c>
    </row>
    <row r="316" spans="1:10" ht="28.5" customHeight="1">
      <c r="A316" s="96" t="s">
        <v>157</v>
      </c>
      <c r="B316" s="21" t="s">
        <v>264</v>
      </c>
      <c r="C316" s="21" t="s">
        <v>6</v>
      </c>
      <c r="D316" s="21" t="s">
        <v>18</v>
      </c>
      <c r="E316" s="21" t="s">
        <v>282</v>
      </c>
      <c r="F316" s="21" t="s">
        <v>158</v>
      </c>
      <c r="G316" s="27"/>
      <c r="H316" s="143">
        <v>1</v>
      </c>
      <c r="I316" s="143"/>
      <c r="J316" s="143">
        <f>H316+I316</f>
        <v>1</v>
      </c>
    </row>
    <row r="317" spans="1:10" ht="28.5" customHeight="1">
      <c r="A317" s="96" t="s">
        <v>148</v>
      </c>
      <c r="B317" s="21" t="s">
        <v>264</v>
      </c>
      <c r="C317" s="21" t="s">
        <v>6</v>
      </c>
      <c r="D317" s="21" t="s">
        <v>18</v>
      </c>
      <c r="E317" s="21" t="s">
        <v>282</v>
      </c>
      <c r="F317" s="21" t="s">
        <v>150</v>
      </c>
      <c r="G317" s="27"/>
      <c r="H317" s="143">
        <v>149.44</v>
      </c>
      <c r="I317" s="143"/>
      <c r="J317" s="143">
        <f>H317+I317</f>
        <v>149.44</v>
      </c>
    </row>
    <row r="318" spans="1:10" ht="42">
      <c r="A318" s="108" t="s">
        <v>208</v>
      </c>
      <c r="B318" s="32" t="s">
        <v>264</v>
      </c>
      <c r="C318" s="32" t="s">
        <v>6</v>
      </c>
      <c r="D318" s="32" t="s">
        <v>18</v>
      </c>
      <c r="E318" s="32" t="s">
        <v>209</v>
      </c>
      <c r="F318" s="21"/>
      <c r="G318" s="27"/>
      <c r="H318" s="143">
        <f>H319+H320+H321</f>
        <v>0</v>
      </c>
      <c r="I318" s="143">
        <f>I319+I320+I321</f>
        <v>212</v>
      </c>
      <c r="J318" s="143">
        <f>J319+J320+J321</f>
        <v>212</v>
      </c>
    </row>
    <row r="319" spans="1:10" ht="15.75" customHeight="1">
      <c r="A319" s="96" t="s">
        <v>154</v>
      </c>
      <c r="B319" s="32" t="s">
        <v>264</v>
      </c>
      <c r="C319" s="32" t="s">
        <v>6</v>
      </c>
      <c r="D319" s="32" t="s">
        <v>18</v>
      </c>
      <c r="E319" s="32" t="s">
        <v>209</v>
      </c>
      <c r="F319" s="21" t="s">
        <v>155</v>
      </c>
      <c r="G319" s="27"/>
      <c r="H319" s="143"/>
      <c r="I319" s="143">
        <v>212</v>
      </c>
      <c r="J319" s="143">
        <f>H319+I319</f>
        <v>212</v>
      </c>
    </row>
    <row r="320" spans="1:10" ht="31.5" customHeight="1" hidden="1">
      <c r="A320" s="96" t="s">
        <v>161</v>
      </c>
      <c r="B320" s="21" t="s">
        <v>264</v>
      </c>
      <c r="C320" s="21" t="s">
        <v>6</v>
      </c>
      <c r="D320" s="21" t="s">
        <v>18</v>
      </c>
      <c r="E320" s="21" t="s">
        <v>485</v>
      </c>
      <c r="F320" s="21" t="s">
        <v>162</v>
      </c>
      <c r="G320" s="27"/>
      <c r="H320" s="143"/>
      <c r="I320" s="143"/>
      <c r="J320" s="143">
        <f>H320+I320</f>
        <v>0</v>
      </c>
    </row>
    <row r="321" spans="1:10" ht="31.5" customHeight="1" hidden="1">
      <c r="A321" s="96" t="s">
        <v>148</v>
      </c>
      <c r="B321" s="21" t="s">
        <v>264</v>
      </c>
      <c r="C321" s="21" t="s">
        <v>6</v>
      </c>
      <c r="D321" s="21" t="s">
        <v>18</v>
      </c>
      <c r="E321" s="21" t="s">
        <v>485</v>
      </c>
      <c r="F321" s="21" t="s">
        <v>150</v>
      </c>
      <c r="G321" s="27"/>
      <c r="H321" s="143"/>
      <c r="I321" s="143"/>
      <c r="J321" s="143">
        <f>H321+I321</f>
        <v>0</v>
      </c>
    </row>
    <row r="322" spans="1:10" ht="29.25" customHeight="1">
      <c r="A322" s="104" t="s">
        <v>283</v>
      </c>
      <c r="B322" s="21" t="s">
        <v>264</v>
      </c>
      <c r="C322" s="21" t="s">
        <v>6</v>
      </c>
      <c r="D322" s="21" t="s">
        <v>18</v>
      </c>
      <c r="E322" s="21" t="s">
        <v>284</v>
      </c>
      <c r="F322" s="21"/>
      <c r="G322" s="27">
        <f aca="true" t="shared" si="19" ref="G322:J323">G323</f>
        <v>-195</v>
      </c>
      <c r="H322" s="146">
        <f t="shared" si="19"/>
        <v>135</v>
      </c>
      <c r="I322" s="143">
        <f>I323</f>
        <v>-0.8</v>
      </c>
      <c r="J322" s="143">
        <f t="shared" si="19"/>
        <v>134.2</v>
      </c>
    </row>
    <row r="323" spans="1:10" ht="17.25" customHeight="1">
      <c r="A323" s="104" t="s">
        <v>98</v>
      </c>
      <c r="B323" s="21" t="s">
        <v>264</v>
      </c>
      <c r="C323" s="21" t="s">
        <v>6</v>
      </c>
      <c r="D323" s="21" t="s">
        <v>18</v>
      </c>
      <c r="E323" s="21" t="s">
        <v>285</v>
      </c>
      <c r="F323" s="21"/>
      <c r="G323" s="27">
        <f t="shared" si="19"/>
        <v>-195</v>
      </c>
      <c r="H323" s="143">
        <f>H324+H325</f>
        <v>135</v>
      </c>
      <c r="I323" s="143">
        <f>I324+I325</f>
        <v>-0.8</v>
      </c>
      <c r="J323" s="143">
        <f>J324+J325</f>
        <v>134.2</v>
      </c>
    </row>
    <row r="324" spans="1:10" ht="27.75" customHeight="1" hidden="1">
      <c r="A324" s="104" t="s">
        <v>96</v>
      </c>
      <c r="B324" s="21" t="s">
        <v>264</v>
      </c>
      <c r="C324" s="21" t="s">
        <v>6</v>
      </c>
      <c r="D324" s="21" t="s">
        <v>18</v>
      </c>
      <c r="E324" s="21" t="s">
        <v>285</v>
      </c>
      <c r="F324" s="21" t="s">
        <v>97</v>
      </c>
      <c r="G324" s="27">
        <v>-195</v>
      </c>
      <c r="H324" s="146"/>
      <c r="I324" s="143"/>
      <c r="J324" s="143">
        <f>H324+I324</f>
        <v>0</v>
      </c>
    </row>
    <row r="325" spans="1:10" ht="27" customHeight="1">
      <c r="A325" s="96" t="s">
        <v>148</v>
      </c>
      <c r="B325" s="21" t="s">
        <v>264</v>
      </c>
      <c r="C325" s="21" t="s">
        <v>6</v>
      </c>
      <c r="D325" s="21" t="s">
        <v>18</v>
      </c>
      <c r="E325" s="21" t="s">
        <v>285</v>
      </c>
      <c r="F325" s="21" t="s">
        <v>150</v>
      </c>
      <c r="G325" s="27"/>
      <c r="H325" s="146">
        <v>135</v>
      </c>
      <c r="I325" s="143">
        <v>-0.8</v>
      </c>
      <c r="J325" s="143">
        <f>H325+I325</f>
        <v>134.2</v>
      </c>
    </row>
    <row r="326" spans="1:10" ht="27" customHeight="1">
      <c r="A326" s="97" t="s">
        <v>286</v>
      </c>
      <c r="B326" s="21" t="s">
        <v>264</v>
      </c>
      <c r="C326" s="21" t="s">
        <v>6</v>
      </c>
      <c r="D326" s="21" t="s">
        <v>18</v>
      </c>
      <c r="E326" s="21" t="s">
        <v>287</v>
      </c>
      <c r="F326" s="21"/>
      <c r="G326" s="27"/>
      <c r="H326" s="146">
        <f>H327</f>
        <v>120.49</v>
      </c>
      <c r="I326" s="146">
        <f>I327</f>
        <v>879.51</v>
      </c>
      <c r="J326" s="146">
        <f>J327</f>
        <v>1000</v>
      </c>
    </row>
    <row r="327" spans="1:10" ht="27" customHeight="1">
      <c r="A327" s="96" t="s">
        <v>148</v>
      </c>
      <c r="B327" s="21" t="s">
        <v>264</v>
      </c>
      <c r="C327" s="21" t="s">
        <v>6</v>
      </c>
      <c r="D327" s="21" t="s">
        <v>18</v>
      </c>
      <c r="E327" s="21" t="s">
        <v>287</v>
      </c>
      <c r="F327" s="21" t="s">
        <v>150</v>
      </c>
      <c r="G327" s="27"/>
      <c r="H327" s="146">
        <v>120.49</v>
      </c>
      <c r="I327" s="143">
        <v>879.51</v>
      </c>
      <c r="J327" s="143">
        <f>H327+I327</f>
        <v>1000</v>
      </c>
    </row>
    <row r="328" spans="1:10" ht="43.5" customHeight="1">
      <c r="A328" s="96" t="s">
        <v>546</v>
      </c>
      <c r="B328" s="21" t="s">
        <v>264</v>
      </c>
      <c r="C328" s="21" t="s">
        <v>6</v>
      </c>
      <c r="D328" s="21" t="s">
        <v>18</v>
      </c>
      <c r="E328" s="21" t="s">
        <v>545</v>
      </c>
      <c r="F328" s="21"/>
      <c r="G328" s="27"/>
      <c r="H328" s="146">
        <f>H329+H330+H331+H332</f>
        <v>0</v>
      </c>
      <c r="I328" s="146">
        <f>I329+I330+I331+I332</f>
        <v>5162.5</v>
      </c>
      <c r="J328" s="146">
        <f>J329+J330+J331+J332</f>
        <v>5162.5</v>
      </c>
    </row>
    <row r="329" spans="1:10" ht="31.5">
      <c r="A329" s="96" t="s">
        <v>161</v>
      </c>
      <c r="B329" s="21" t="s">
        <v>264</v>
      </c>
      <c r="C329" s="21" t="s">
        <v>6</v>
      </c>
      <c r="D329" s="21" t="s">
        <v>18</v>
      </c>
      <c r="E329" s="21" t="s">
        <v>545</v>
      </c>
      <c r="F329" s="21" t="s">
        <v>162</v>
      </c>
      <c r="G329" s="27"/>
      <c r="H329" s="146"/>
      <c r="I329" s="143">
        <f>114</f>
        <v>114</v>
      </c>
      <c r="J329" s="143">
        <f>H329+I329</f>
        <v>114</v>
      </c>
    </row>
    <row r="330" spans="1:10" ht="31.5">
      <c r="A330" s="96" t="s">
        <v>148</v>
      </c>
      <c r="B330" s="21" t="s">
        <v>264</v>
      </c>
      <c r="C330" s="21" t="s">
        <v>6</v>
      </c>
      <c r="D330" s="21" t="s">
        <v>18</v>
      </c>
      <c r="E330" s="21" t="s">
        <v>545</v>
      </c>
      <c r="F330" s="21" t="s">
        <v>150</v>
      </c>
      <c r="G330" s="27"/>
      <c r="H330" s="146"/>
      <c r="I330" s="143">
        <f>4926.32-1.5934-496.2266</f>
        <v>4428.5</v>
      </c>
      <c r="J330" s="143">
        <f>H330+I330</f>
        <v>4428.5</v>
      </c>
    </row>
    <row r="331" spans="1:10" ht="31.5">
      <c r="A331" s="96" t="s">
        <v>273</v>
      </c>
      <c r="B331" s="21" t="s">
        <v>264</v>
      </c>
      <c r="C331" s="21" t="s">
        <v>6</v>
      </c>
      <c r="D331" s="21" t="s">
        <v>18</v>
      </c>
      <c r="E331" s="21" t="s">
        <v>545</v>
      </c>
      <c r="F331" s="21" t="s">
        <v>164</v>
      </c>
      <c r="G331" s="27"/>
      <c r="H331" s="146"/>
      <c r="I331" s="143">
        <f>376</f>
        <v>376</v>
      </c>
      <c r="J331" s="143">
        <f>H331+I331</f>
        <v>376</v>
      </c>
    </row>
    <row r="332" spans="1:10" ht="15">
      <c r="A332" s="100" t="s">
        <v>165</v>
      </c>
      <c r="B332" s="21" t="s">
        <v>264</v>
      </c>
      <c r="C332" s="21" t="s">
        <v>6</v>
      </c>
      <c r="D332" s="21" t="s">
        <v>18</v>
      </c>
      <c r="E332" s="21" t="s">
        <v>545</v>
      </c>
      <c r="F332" s="21" t="s">
        <v>166</v>
      </c>
      <c r="G332" s="27"/>
      <c r="H332" s="146"/>
      <c r="I332" s="143">
        <f>180+64</f>
        <v>244</v>
      </c>
      <c r="J332" s="143">
        <f>H332+I332</f>
        <v>244</v>
      </c>
    </row>
    <row r="333" spans="1:10" s="53" customFormat="1" ht="21">
      <c r="A333" s="103" t="s">
        <v>24</v>
      </c>
      <c r="B333" s="24" t="s">
        <v>264</v>
      </c>
      <c r="C333" s="24" t="s">
        <v>8</v>
      </c>
      <c r="D333" s="24"/>
      <c r="E333" s="24"/>
      <c r="F333" s="24"/>
      <c r="G333" s="20" t="e">
        <f>G334</f>
        <v>#REF!</v>
      </c>
      <c r="H333" s="145">
        <f>H334+H338</f>
        <v>100</v>
      </c>
      <c r="I333" s="145">
        <f>I334+I338</f>
        <v>502.851</v>
      </c>
      <c r="J333" s="145">
        <f>J334+J338</f>
        <v>602.851</v>
      </c>
    </row>
    <row r="334" spans="1:10" s="47" customFormat="1" ht="31.5">
      <c r="A334" s="103" t="s">
        <v>288</v>
      </c>
      <c r="B334" s="24" t="s">
        <v>264</v>
      </c>
      <c r="C334" s="24" t="s">
        <v>8</v>
      </c>
      <c r="D334" s="24" t="s">
        <v>28</v>
      </c>
      <c r="E334" s="24"/>
      <c r="F334" s="24"/>
      <c r="G334" s="20" t="e">
        <f>G335</f>
        <v>#REF!</v>
      </c>
      <c r="H334" s="145">
        <f>H335</f>
        <v>75</v>
      </c>
      <c r="I334" s="140">
        <f>I335</f>
        <v>482.851</v>
      </c>
      <c r="J334" s="140">
        <f>J335</f>
        <v>557.851</v>
      </c>
    </row>
    <row r="335" spans="1:10" ht="21.75">
      <c r="A335" s="104" t="s">
        <v>289</v>
      </c>
      <c r="B335" s="21" t="s">
        <v>264</v>
      </c>
      <c r="C335" s="21" t="s">
        <v>8</v>
      </c>
      <c r="D335" s="21" t="s">
        <v>28</v>
      </c>
      <c r="E335" s="21" t="s">
        <v>290</v>
      </c>
      <c r="F335" s="21"/>
      <c r="G335" s="27" t="e">
        <f>#REF!</f>
        <v>#REF!</v>
      </c>
      <c r="H335" s="146">
        <f>H336+H337</f>
        <v>75</v>
      </c>
      <c r="I335" s="146">
        <f>I336+I337</f>
        <v>482.851</v>
      </c>
      <c r="J335" s="146">
        <f>J336+J337</f>
        <v>557.851</v>
      </c>
    </row>
    <row r="336" spans="1:10" ht="32.25" customHeight="1">
      <c r="A336" s="96" t="s">
        <v>154</v>
      </c>
      <c r="B336" s="21" t="s">
        <v>264</v>
      </c>
      <c r="C336" s="21" t="s">
        <v>8</v>
      </c>
      <c r="D336" s="21" t="s">
        <v>28</v>
      </c>
      <c r="E336" s="21" t="s">
        <v>291</v>
      </c>
      <c r="F336" s="21" t="s">
        <v>155</v>
      </c>
      <c r="G336" s="27"/>
      <c r="H336" s="146"/>
      <c r="I336" s="143">
        <v>482.851</v>
      </c>
      <c r="J336" s="143">
        <f>H336+I336</f>
        <v>482.851</v>
      </c>
    </row>
    <row r="337" spans="1:10" ht="24.75" customHeight="1">
      <c r="A337" s="96" t="s">
        <v>148</v>
      </c>
      <c r="B337" s="21" t="s">
        <v>264</v>
      </c>
      <c r="C337" s="21" t="s">
        <v>8</v>
      </c>
      <c r="D337" s="21" t="s">
        <v>28</v>
      </c>
      <c r="E337" s="21" t="s">
        <v>291</v>
      </c>
      <c r="F337" s="21" t="s">
        <v>150</v>
      </c>
      <c r="G337" s="27"/>
      <c r="H337" s="146">
        <v>75</v>
      </c>
      <c r="I337" s="143"/>
      <c r="J337" s="143">
        <f>H337+I337</f>
        <v>75</v>
      </c>
    </row>
    <row r="338" spans="1:10" s="47" customFormat="1" ht="21">
      <c r="A338" s="113" t="s">
        <v>29</v>
      </c>
      <c r="B338" s="24" t="s">
        <v>264</v>
      </c>
      <c r="C338" s="24" t="s">
        <v>8</v>
      </c>
      <c r="D338" s="24" t="s">
        <v>20</v>
      </c>
      <c r="E338" s="24"/>
      <c r="F338" s="24"/>
      <c r="G338" s="20"/>
      <c r="H338" s="145">
        <f>H339</f>
        <v>25</v>
      </c>
      <c r="I338" s="145">
        <f>I339</f>
        <v>20</v>
      </c>
      <c r="J338" s="145">
        <f>J339</f>
        <v>45</v>
      </c>
    </row>
    <row r="339" spans="1:10" s="47" customFormat="1" ht="14.25">
      <c r="A339" s="104" t="s">
        <v>322</v>
      </c>
      <c r="B339" s="21" t="s">
        <v>264</v>
      </c>
      <c r="C339" s="21" t="s">
        <v>8</v>
      </c>
      <c r="D339" s="21" t="s">
        <v>20</v>
      </c>
      <c r="E339" s="21" t="s">
        <v>258</v>
      </c>
      <c r="F339" s="21"/>
      <c r="G339" s="27"/>
      <c r="H339" s="146">
        <f>H340+H342</f>
        <v>25</v>
      </c>
      <c r="I339" s="146">
        <f>I340+I342</f>
        <v>20</v>
      </c>
      <c r="J339" s="146">
        <f>J340+J342</f>
        <v>45</v>
      </c>
    </row>
    <row r="340" spans="1:10" ht="42">
      <c r="A340" s="97" t="s">
        <v>292</v>
      </c>
      <c r="B340" s="21" t="s">
        <v>264</v>
      </c>
      <c r="C340" s="21" t="s">
        <v>8</v>
      </c>
      <c r="D340" s="21" t="s">
        <v>20</v>
      </c>
      <c r="E340" s="21" t="s">
        <v>293</v>
      </c>
      <c r="F340" s="21"/>
      <c r="G340" s="27"/>
      <c r="H340" s="146">
        <f>H341</f>
        <v>15</v>
      </c>
      <c r="I340" s="146">
        <f>I341</f>
        <v>0</v>
      </c>
      <c r="J340" s="146">
        <f>J341</f>
        <v>15</v>
      </c>
    </row>
    <row r="341" spans="1:10" ht="24.75" customHeight="1">
      <c r="A341" s="96" t="s">
        <v>148</v>
      </c>
      <c r="B341" s="21" t="s">
        <v>264</v>
      </c>
      <c r="C341" s="21" t="s">
        <v>8</v>
      </c>
      <c r="D341" s="21" t="s">
        <v>20</v>
      </c>
      <c r="E341" s="21" t="s">
        <v>293</v>
      </c>
      <c r="F341" s="21" t="s">
        <v>150</v>
      </c>
      <c r="G341" s="27"/>
      <c r="H341" s="146">
        <v>15</v>
      </c>
      <c r="I341" s="146"/>
      <c r="J341" s="146">
        <f>H341+I341</f>
        <v>15</v>
      </c>
    </row>
    <row r="342" spans="1:10" ht="21">
      <c r="A342" s="96" t="s">
        <v>294</v>
      </c>
      <c r="B342" s="21" t="s">
        <v>264</v>
      </c>
      <c r="C342" s="21" t="s">
        <v>8</v>
      </c>
      <c r="D342" s="21" t="s">
        <v>20</v>
      </c>
      <c r="E342" s="21" t="s">
        <v>295</v>
      </c>
      <c r="F342" s="21"/>
      <c r="G342" s="27"/>
      <c r="H342" s="146">
        <f>H343</f>
        <v>10</v>
      </c>
      <c r="I342" s="146">
        <f>I343</f>
        <v>20</v>
      </c>
      <c r="J342" s="146">
        <f>J343</f>
        <v>30</v>
      </c>
    </row>
    <row r="343" spans="1:10" ht="21.75" customHeight="1">
      <c r="A343" s="96" t="s">
        <v>148</v>
      </c>
      <c r="B343" s="21" t="s">
        <v>264</v>
      </c>
      <c r="C343" s="21" t="s">
        <v>8</v>
      </c>
      <c r="D343" s="21" t="s">
        <v>20</v>
      </c>
      <c r="E343" s="21" t="s">
        <v>295</v>
      </c>
      <c r="F343" s="21" t="s">
        <v>150</v>
      </c>
      <c r="G343" s="27"/>
      <c r="H343" s="146">
        <v>10</v>
      </c>
      <c r="I343" s="143">
        <v>20</v>
      </c>
      <c r="J343" s="143">
        <f>H343+I343</f>
        <v>30</v>
      </c>
    </row>
    <row r="344" spans="1:10" ht="21.75" customHeight="1" hidden="1">
      <c r="A344" s="96" t="s">
        <v>534</v>
      </c>
      <c r="B344" s="21" t="s">
        <v>264</v>
      </c>
      <c r="C344" s="21" t="s">
        <v>8</v>
      </c>
      <c r="D344" s="21" t="s">
        <v>20</v>
      </c>
      <c r="E344" s="21" t="s">
        <v>535</v>
      </c>
      <c r="F344" s="21"/>
      <c r="G344" s="27"/>
      <c r="H344" s="146">
        <f>H345</f>
        <v>0</v>
      </c>
      <c r="I344" s="146">
        <f>I345</f>
        <v>0</v>
      </c>
      <c r="J344" s="146">
        <f>J345</f>
        <v>0</v>
      </c>
    </row>
    <row r="345" spans="1:10" ht="21.75" customHeight="1" hidden="1">
      <c r="A345" s="96" t="s">
        <v>148</v>
      </c>
      <c r="B345" s="21" t="s">
        <v>264</v>
      </c>
      <c r="C345" s="21" t="s">
        <v>8</v>
      </c>
      <c r="D345" s="21" t="s">
        <v>20</v>
      </c>
      <c r="E345" s="21" t="s">
        <v>536</v>
      </c>
      <c r="F345" s="21" t="s">
        <v>150</v>
      </c>
      <c r="G345" s="27"/>
      <c r="H345" s="146"/>
      <c r="I345" s="143"/>
      <c r="J345" s="143">
        <f>H345+I345</f>
        <v>0</v>
      </c>
    </row>
    <row r="346" spans="1:10" s="53" customFormat="1" ht="14.25">
      <c r="A346" s="103" t="s">
        <v>30</v>
      </c>
      <c r="B346" s="24" t="s">
        <v>264</v>
      </c>
      <c r="C346" s="24" t="s">
        <v>9</v>
      </c>
      <c r="D346" s="24"/>
      <c r="E346" s="24"/>
      <c r="F346" s="24"/>
      <c r="G346" s="20" t="e">
        <f>G347+G352+#REF!</f>
        <v>#REF!</v>
      </c>
      <c r="H346" s="145">
        <f>H347+H352</f>
        <v>1536.54</v>
      </c>
      <c r="I346" s="145">
        <f>I347+I352</f>
        <v>606.95</v>
      </c>
      <c r="J346" s="145">
        <f>J347+J352</f>
        <v>2143.49</v>
      </c>
    </row>
    <row r="347" spans="1:10" s="47" customFormat="1" ht="14.25">
      <c r="A347" s="103" t="s">
        <v>33</v>
      </c>
      <c r="B347" s="24" t="s">
        <v>264</v>
      </c>
      <c r="C347" s="24" t="s">
        <v>9</v>
      </c>
      <c r="D347" s="24" t="s">
        <v>11</v>
      </c>
      <c r="E347" s="24"/>
      <c r="F347" s="24"/>
      <c r="G347" s="20">
        <f>G349</f>
        <v>0</v>
      </c>
      <c r="H347" s="145">
        <f aca="true" t="shared" si="20" ref="H347:J348">H348</f>
        <v>160</v>
      </c>
      <c r="I347" s="145">
        <f t="shared" si="20"/>
        <v>160</v>
      </c>
      <c r="J347" s="145">
        <f t="shared" si="20"/>
        <v>320</v>
      </c>
    </row>
    <row r="348" spans="1:10" ht="15">
      <c r="A348" s="104" t="s">
        <v>322</v>
      </c>
      <c r="B348" s="21" t="s">
        <v>264</v>
      </c>
      <c r="C348" s="21" t="s">
        <v>9</v>
      </c>
      <c r="D348" s="21" t="s">
        <v>11</v>
      </c>
      <c r="E348" s="21" t="s">
        <v>258</v>
      </c>
      <c r="F348" s="21"/>
      <c r="G348" s="27"/>
      <c r="H348" s="146">
        <f t="shared" si="20"/>
        <v>160</v>
      </c>
      <c r="I348" s="146">
        <f t="shared" si="20"/>
        <v>160</v>
      </c>
      <c r="J348" s="146">
        <f t="shared" si="20"/>
        <v>320</v>
      </c>
    </row>
    <row r="349" spans="1:10" ht="21.75">
      <c r="A349" s="104" t="s">
        <v>296</v>
      </c>
      <c r="B349" s="21" t="s">
        <v>264</v>
      </c>
      <c r="C349" s="21" t="s">
        <v>9</v>
      </c>
      <c r="D349" s="21" t="s">
        <v>11</v>
      </c>
      <c r="E349" s="21" t="s">
        <v>297</v>
      </c>
      <c r="F349" s="21"/>
      <c r="G349" s="27">
        <f>G350</f>
        <v>0</v>
      </c>
      <c r="H349" s="143">
        <f>H350+H351</f>
        <v>160</v>
      </c>
      <c r="I349" s="143">
        <f>I350+I351</f>
        <v>160</v>
      </c>
      <c r="J349" s="143">
        <f>J350+J351</f>
        <v>320</v>
      </c>
    </row>
    <row r="350" spans="1:10" ht="30.75" customHeight="1" hidden="1">
      <c r="A350" s="104" t="s">
        <v>298</v>
      </c>
      <c r="B350" s="21" t="s">
        <v>264</v>
      </c>
      <c r="C350" s="21" t="s">
        <v>9</v>
      </c>
      <c r="D350" s="21" t="s">
        <v>11</v>
      </c>
      <c r="E350" s="21" t="s">
        <v>297</v>
      </c>
      <c r="F350" s="21" t="s">
        <v>299</v>
      </c>
      <c r="G350" s="27"/>
      <c r="H350" s="146"/>
      <c r="I350" s="143"/>
      <c r="J350" s="143">
        <f>H350+I350</f>
        <v>0</v>
      </c>
    </row>
    <row r="351" spans="1:10" ht="23.25" customHeight="1">
      <c r="A351" s="96" t="s">
        <v>148</v>
      </c>
      <c r="B351" s="21" t="s">
        <v>264</v>
      </c>
      <c r="C351" s="21" t="s">
        <v>9</v>
      </c>
      <c r="D351" s="21" t="s">
        <v>11</v>
      </c>
      <c r="E351" s="21" t="s">
        <v>297</v>
      </c>
      <c r="F351" s="21" t="s">
        <v>150</v>
      </c>
      <c r="G351" s="27"/>
      <c r="H351" s="146">
        <v>160</v>
      </c>
      <c r="I351" s="143">
        <f>60+100</f>
        <v>160</v>
      </c>
      <c r="J351" s="143">
        <f>H351+I351</f>
        <v>320</v>
      </c>
    </row>
    <row r="352" spans="1:10" s="47" customFormat="1" ht="14.25">
      <c r="A352" s="104" t="s">
        <v>300</v>
      </c>
      <c r="B352" s="24" t="s">
        <v>264</v>
      </c>
      <c r="C352" s="24" t="s">
        <v>9</v>
      </c>
      <c r="D352" s="24" t="s">
        <v>17</v>
      </c>
      <c r="E352" s="24"/>
      <c r="F352" s="24"/>
      <c r="G352" s="20" t="e">
        <f>G353+G358+#REF!</f>
        <v>#REF!</v>
      </c>
      <c r="H352" s="145">
        <f>H353+H358+H356+H364</f>
        <v>1376.54</v>
      </c>
      <c r="I352" s="145">
        <f>I353+I358+I356+I364</f>
        <v>446.95000000000005</v>
      </c>
      <c r="J352" s="145">
        <f>J353+J358+J356+J364</f>
        <v>1823.49</v>
      </c>
    </row>
    <row r="353" spans="1:10" ht="21.75">
      <c r="A353" s="104" t="s">
        <v>305</v>
      </c>
      <c r="B353" s="21" t="s">
        <v>264</v>
      </c>
      <c r="C353" s="21" t="s">
        <v>9</v>
      </c>
      <c r="D353" s="21" t="s">
        <v>17</v>
      </c>
      <c r="E353" s="21" t="s">
        <v>306</v>
      </c>
      <c r="F353" s="21"/>
      <c r="G353" s="26">
        <f>G354+G355</f>
        <v>2750</v>
      </c>
      <c r="H353" s="143">
        <f>H354+H355</f>
        <v>500</v>
      </c>
      <c r="I353" s="143">
        <f>I354+I355</f>
        <v>-500</v>
      </c>
      <c r="J353" s="143">
        <f>J354+J355</f>
        <v>0</v>
      </c>
    </row>
    <row r="354" spans="1:10" ht="15" customHeight="1" hidden="1">
      <c r="A354" s="104" t="s">
        <v>94</v>
      </c>
      <c r="B354" s="21" t="s">
        <v>264</v>
      </c>
      <c r="C354" s="21" t="s">
        <v>9</v>
      </c>
      <c r="D354" s="21" t="s">
        <v>17</v>
      </c>
      <c r="E354" s="21" t="s">
        <v>306</v>
      </c>
      <c r="F354" s="21" t="s">
        <v>93</v>
      </c>
      <c r="G354" s="27">
        <f>2377+151+222</f>
        <v>2750</v>
      </c>
      <c r="H354" s="146"/>
      <c r="I354" s="143"/>
      <c r="J354" s="143">
        <f>H354+I354</f>
        <v>0</v>
      </c>
    </row>
    <row r="355" spans="1:10" ht="23.25" customHeight="1">
      <c r="A355" s="96" t="s">
        <v>148</v>
      </c>
      <c r="B355" s="21" t="s">
        <v>264</v>
      </c>
      <c r="C355" s="21" t="s">
        <v>9</v>
      </c>
      <c r="D355" s="21" t="s">
        <v>17</v>
      </c>
      <c r="E355" s="21" t="s">
        <v>306</v>
      </c>
      <c r="F355" s="21" t="s">
        <v>150</v>
      </c>
      <c r="G355" s="27"/>
      <c r="H355" s="146">
        <v>500</v>
      </c>
      <c r="I355" s="143">
        <v>-500</v>
      </c>
      <c r="J355" s="143">
        <f>H355+I355</f>
        <v>0</v>
      </c>
    </row>
    <row r="356" spans="1:10" ht="15">
      <c r="A356" s="96" t="s">
        <v>307</v>
      </c>
      <c r="B356" s="21" t="s">
        <v>264</v>
      </c>
      <c r="C356" s="21" t="s">
        <v>9</v>
      </c>
      <c r="D356" s="21" t="s">
        <v>17</v>
      </c>
      <c r="E356" s="21" t="s">
        <v>308</v>
      </c>
      <c r="F356" s="21"/>
      <c r="G356" s="27"/>
      <c r="H356" s="146">
        <f>H357</f>
        <v>382.54</v>
      </c>
      <c r="I356" s="146">
        <f>I357</f>
        <v>840.95</v>
      </c>
      <c r="J356" s="146">
        <f>J357</f>
        <v>1223.49</v>
      </c>
    </row>
    <row r="357" spans="1:10" ht="37.5" customHeight="1">
      <c r="A357" s="96" t="s">
        <v>126</v>
      </c>
      <c r="B357" s="21" t="s">
        <v>264</v>
      </c>
      <c r="C357" s="21" t="s">
        <v>9</v>
      </c>
      <c r="D357" s="21" t="s">
        <v>17</v>
      </c>
      <c r="E357" s="21" t="s">
        <v>308</v>
      </c>
      <c r="F357" s="21" t="s">
        <v>127</v>
      </c>
      <c r="G357" s="27"/>
      <c r="H357" s="146">
        <v>382.54</v>
      </c>
      <c r="I357" s="143">
        <v>840.95</v>
      </c>
      <c r="J357" s="143">
        <f>H357+I357</f>
        <v>1223.49</v>
      </c>
    </row>
    <row r="358" spans="1:10" ht="25.5" customHeight="1">
      <c r="A358" s="104" t="s">
        <v>309</v>
      </c>
      <c r="B358" s="21" t="s">
        <v>264</v>
      </c>
      <c r="C358" s="21" t="s">
        <v>9</v>
      </c>
      <c r="D358" s="21" t="s">
        <v>17</v>
      </c>
      <c r="E358" s="21" t="s">
        <v>310</v>
      </c>
      <c r="F358" s="21"/>
      <c r="G358" s="27">
        <f>G361</f>
        <v>550</v>
      </c>
      <c r="H358" s="146">
        <f>H361+H359</f>
        <v>494</v>
      </c>
      <c r="I358" s="146">
        <f>I361+I359</f>
        <v>106</v>
      </c>
      <c r="J358" s="146">
        <f>J361+J359</f>
        <v>600</v>
      </c>
    </row>
    <row r="359" spans="1:10" ht="15" customHeight="1" hidden="1">
      <c r="A359" s="96" t="s">
        <v>477</v>
      </c>
      <c r="B359" s="21" t="s">
        <v>264</v>
      </c>
      <c r="C359" s="21" t="s">
        <v>9</v>
      </c>
      <c r="D359" s="21" t="s">
        <v>17</v>
      </c>
      <c r="E359" s="21" t="s">
        <v>476</v>
      </c>
      <c r="F359" s="21"/>
      <c r="G359" s="27"/>
      <c r="H359" s="146">
        <f>H360</f>
        <v>0</v>
      </c>
      <c r="I359" s="146">
        <f>I360</f>
        <v>0</v>
      </c>
      <c r="J359" s="146">
        <f>J360</f>
        <v>0</v>
      </c>
    </row>
    <row r="360" spans="1:10" ht="15" customHeight="1" hidden="1">
      <c r="A360" s="96" t="s">
        <v>165</v>
      </c>
      <c r="B360" s="21" t="s">
        <v>264</v>
      </c>
      <c r="C360" s="21" t="s">
        <v>9</v>
      </c>
      <c r="D360" s="21" t="s">
        <v>17</v>
      </c>
      <c r="E360" s="21" t="s">
        <v>476</v>
      </c>
      <c r="F360" s="21" t="s">
        <v>166</v>
      </c>
      <c r="G360" s="27"/>
      <c r="H360" s="146"/>
      <c r="I360" s="143"/>
      <c r="J360" s="143">
        <f>H360+I360</f>
        <v>0</v>
      </c>
    </row>
    <row r="361" spans="1:10" ht="15">
      <c r="A361" s="104" t="s">
        <v>311</v>
      </c>
      <c r="B361" s="21" t="s">
        <v>264</v>
      </c>
      <c r="C361" s="21" t="s">
        <v>9</v>
      </c>
      <c r="D361" s="21" t="s">
        <v>17</v>
      </c>
      <c r="E361" s="21" t="s">
        <v>312</v>
      </c>
      <c r="F361" s="21"/>
      <c r="G361" s="27">
        <f>G362</f>
        <v>550</v>
      </c>
      <c r="H361" s="143">
        <f>H362+H363</f>
        <v>494</v>
      </c>
      <c r="I361" s="143">
        <f>I362+I363</f>
        <v>106</v>
      </c>
      <c r="J361" s="143">
        <f>J362+J363</f>
        <v>600</v>
      </c>
    </row>
    <row r="362" spans="1:10" ht="31.5" customHeight="1" hidden="1">
      <c r="A362" s="96" t="s">
        <v>161</v>
      </c>
      <c r="B362" s="21" t="s">
        <v>264</v>
      </c>
      <c r="C362" s="21" t="s">
        <v>9</v>
      </c>
      <c r="D362" s="21" t="s">
        <v>17</v>
      </c>
      <c r="E362" s="21" t="s">
        <v>312</v>
      </c>
      <c r="F362" s="21" t="s">
        <v>162</v>
      </c>
      <c r="G362" s="27">
        <v>550</v>
      </c>
      <c r="H362" s="146"/>
      <c r="I362" s="143"/>
      <c r="J362" s="143">
        <f>H362+I362</f>
        <v>0</v>
      </c>
    </row>
    <row r="363" spans="1:10" ht="25.5" customHeight="1">
      <c r="A363" s="96" t="s">
        <v>148</v>
      </c>
      <c r="B363" s="21" t="s">
        <v>264</v>
      </c>
      <c r="C363" s="21" t="s">
        <v>9</v>
      </c>
      <c r="D363" s="21" t="s">
        <v>17</v>
      </c>
      <c r="E363" s="21" t="s">
        <v>312</v>
      </c>
      <c r="F363" s="21" t="s">
        <v>150</v>
      </c>
      <c r="G363" s="27"/>
      <c r="H363" s="146">
        <v>494</v>
      </c>
      <c r="I363" s="143">
        <v>106</v>
      </c>
      <c r="J363" s="143">
        <f>H363+I363</f>
        <v>600</v>
      </c>
    </row>
    <row r="364" spans="1:10" ht="15" customHeight="1" hidden="1">
      <c r="A364" s="96" t="s">
        <v>322</v>
      </c>
      <c r="B364" s="21" t="s">
        <v>264</v>
      </c>
      <c r="C364" s="21" t="s">
        <v>9</v>
      </c>
      <c r="D364" s="21" t="s">
        <v>17</v>
      </c>
      <c r="E364" s="21" t="s">
        <v>258</v>
      </c>
      <c r="F364" s="21"/>
      <c r="G364" s="27"/>
      <c r="H364" s="146">
        <f>H365+H367</f>
        <v>0</v>
      </c>
      <c r="I364" s="146">
        <f>I365+I367</f>
        <v>0</v>
      </c>
      <c r="J364" s="146">
        <f>J365+J367</f>
        <v>0</v>
      </c>
    </row>
    <row r="365" spans="1:10" ht="32.25" customHeight="1" hidden="1">
      <c r="A365" s="111" t="s">
        <v>447</v>
      </c>
      <c r="B365" s="21" t="s">
        <v>264</v>
      </c>
      <c r="C365" s="21" t="s">
        <v>9</v>
      </c>
      <c r="D365" s="21" t="s">
        <v>17</v>
      </c>
      <c r="E365" s="21" t="s">
        <v>446</v>
      </c>
      <c r="F365" s="21"/>
      <c r="G365" s="27"/>
      <c r="H365" s="146">
        <f>H366</f>
        <v>0</v>
      </c>
      <c r="I365" s="146">
        <f>I366</f>
        <v>0</v>
      </c>
      <c r="J365" s="146">
        <f>J366</f>
        <v>0</v>
      </c>
    </row>
    <row r="366" spans="1:10" ht="24.75" customHeight="1" hidden="1">
      <c r="A366" s="96" t="s">
        <v>148</v>
      </c>
      <c r="B366" s="21" t="s">
        <v>264</v>
      </c>
      <c r="C366" s="21" t="s">
        <v>9</v>
      </c>
      <c r="D366" s="21" t="s">
        <v>17</v>
      </c>
      <c r="E366" s="21" t="s">
        <v>446</v>
      </c>
      <c r="F366" s="21" t="s">
        <v>150</v>
      </c>
      <c r="G366" s="27"/>
      <c r="H366" s="146"/>
      <c r="I366" s="143"/>
      <c r="J366" s="143">
        <f>H366+I366</f>
        <v>0</v>
      </c>
    </row>
    <row r="367" spans="1:10" ht="21.75" customHeight="1" hidden="1">
      <c r="A367" s="114" t="s">
        <v>454</v>
      </c>
      <c r="B367" s="21" t="s">
        <v>264</v>
      </c>
      <c r="C367" s="21" t="s">
        <v>9</v>
      </c>
      <c r="D367" s="21" t="s">
        <v>17</v>
      </c>
      <c r="E367" s="21" t="s">
        <v>455</v>
      </c>
      <c r="F367" s="21"/>
      <c r="G367" s="27"/>
      <c r="H367" s="146">
        <f>H368</f>
        <v>0</v>
      </c>
      <c r="I367" s="146">
        <f>I368</f>
        <v>0</v>
      </c>
      <c r="J367" s="146">
        <f>J368</f>
        <v>0</v>
      </c>
    </row>
    <row r="368" spans="1:10" ht="29.25" customHeight="1" hidden="1">
      <c r="A368" s="96" t="s">
        <v>148</v>
      </c>
      <c r="B368" s="21" t="s">
        <v>264</v>
      </c>
      <c r="C368" s="21" t="s">
        <v>9</v>
      </c>
      <c r="D368" s="21" t="s">
        <v>17</v>
      </c>
      <c r="E368" s="21" t="s">
        <v>455</v>
      </c>
      <c r="F368" s="21" t="s">
        <v>150</v>
      </c>
      <c r="G368" s="27"/>
      <c r="H368" s="146"/>
      <c r="I368" s="143"/>
      <c r="J368" s="143">
        <f>H368+I368</f>
        <v>0</v>
      </c>
    </row>
    <row r="369" spans="1:10" s="53" customFormat="1" ht="14.25">
      <c r="A369" s="103" t="s">
        <v>228</v>
      </c>
      <c r="B369" s="24" t="s">
        <v>264</v>
      </c>
      <c r="C369" s="24" t="s">
        <v>11</v>
      </c>
      <c r="D369" s="24"/>
      <c r="E369" s="24"/>
      <c r="F369" s="24"/>
      <c r="G369" s="20" t="e">
        <f>G370+G382+G404+#REF!</f>
        <v>#REF!</v>
      </c>
      <c r="H369" s="140">
        <f>H370+H382+H404</f>
        <v>2350</v>
      </c>
      <c r="I369" s="140">
        <f>I370+I382+I404</f>
        <v>482.606</v>
      </c>
      <c r="J369" s="140">
        <f>J370+J382+J404</f>
        <v>2832.6059999999998</v>
      </c>
    </row>
    <row r="370" spans="1:10" s="47" customFormat="1" ht="15" customHeight="1" hidden="1">
      <c r="A370" s="103" t="s">
        <v>38</v>
      </c>
      <c r="B370" s="24" t="s">
        <v>264</v>
      </c>
      <c r="C370" s="24" t="s">
        <v>11</v>
      </c>
      <c r="D370" s="24" t="s">
        <v>6</v>
      </c>
      <c r="E370" s="24"/>
      <c r="F370" s="24"/>
      <c r="G370" s="20">
        <f>G378</f>
        <v>-40</v>
      </c>
      <c r="H370" s="145">
        <f>H377+H374+H371</f>
        <v>0</v>
      </c>
      <c r="I370" s="145">
        <f>I377+I374+I371</f>
        <v>0</v>
      </c>
      <c r="J370" s="145">
        <f>J377+J374+J371</f>
        <v>0</v>
      </c>
    </row>
    <row r="371" spans="1:10" s="47" customFormat="1" ht="51" customHeight="1" hidden="1">
      <c r="A371" s="104" t="s">
        <v>448</v>
      </c>
      <c r="B371" s="21" t="s">
        <v>264</v>
      </c>
      <c r="C371" s="21" t="s">
        <v>11</v>
      </c>
      <c r="D371" s="21" t="s">
        <v>6</v>
      </c>
      <c r="E371" s="21" t="s">
        <v>458</v>
      </c>
      <c r="F371" s="21"/>
      <c r="G371" s="20"/>
      <c r="H371" s="145">
        <f>H372+H373</f>
        <v>0</v>
      </c>
      <c r="I371" s="145">
        <f>I372+I373</f>
        <v>0</v>
      </c>
      <c r="J371" s="145">
        <f>J372+J373</f>
        <v>0</v>
      </c>
    </row>
    <row r="372" spans="1:10" s="47" customFormat="1" ht="27" customHeight="1" hidden="1">
      <c r="A372" s="96" t="s">
        <v>148</v>
      </c>
      <c r="B372" s="21" t="s">
        <v>264</v>
      </c>
      <c r="C372" s="21" t="s">
        <v>11</v>
      </c>
      <c r="D372" s="21" t="s">
        <v>6</v>
      </c>
      <c r="E372" s="21" t="s">
        <v>458</v>
      </c>
      <c r="F372" s="21" t="s">
        <v>150</v>
      </c>
      <c r="G372" s="20"/>
      <c r="H372" s="146"/>
      <c r="I372" s="146"/>
      <c r="J372" s="146">
        <f>H372+I372</f>
        <v>0</v>
      </c>
    </row>
    <row r="373" spans="1:10" s="47" customFormat="1" ht="26.25" customHeight="1" hidden="1">
      <c r="A373" s="96" t="s">
        <v>457</v>
      </c>
      <c r="B373" s="21" t="s">
        <v>264</v>
      </c>
      <c r="C373" s="21" t="s">
        <v>11</v>
      </c>
      <c r="D373" s="21" t="s">
        <v>6</v>
      </c>
      <c r="E373" s="21" t="s">
        <v>458</v>
      </c>
      <c r="F373" s="21" t="s">
        <v>456</v>
      </c>
      <c r="G373" s="27"/>
      <c r="H373" s="146"/>
      <c r="I373" s="146"/>
      <c r="J373" s="146">
        <f>H373+I373</f>
        <v>0</v>
      </c>
    </row>
    <row r="374" spans="1:10" s="47" customFormat="1" ht="42.75" customHeight="1" hidden="1">
      <c r="A374" s="104" t="s">
        <v>449</v>
      </c>
      <c r="B374" s="21" t="s">
        <v>264</v>
      </c>
      <c r="C374" s="21" t="s">
        <v>11</v>
      </c>
      <c r="D374" s="21" t="s">
        <v>6</v>
      </c>
      <c r="E374" s="21" t="s">
        <v>425</v>
      </c>
      <c r="F374" s="21"/>
      <c r="G374" s="27"/>
      <c r="H374" s="146">
        <f>H375+H376</f>
        <v>0</v>
      </c>
      <c r="I374" s="146">
        <f>I375+I376</f>
        <v>0</v>
      </c>
      <c r="J374" s="146">
        <f>J375+J376</f>
        <v>0</v>
      </c>
    </row>
    <row r="375" spans="1:10" s="47" customFormat="1" ht="26.25" customHeight="1" hidden="1">
      <c r="A375" s="96" t="s">
        <v>148</v>
      </c>
      <c r="B375" s="21" t="s">
        <v>264</v>
      </c>
      <c r="C375" s="21" t="s">
        <v>11</v>
      </c>
      <c r="D375" s="21" t="s">
        <v>6</v>
      </c>
      <c r="E375" s="21" t="s">
        <v>425</v>
      </c>
      <c r="F375" s="21" t="s">
        <v>150</v>
      </c>
      <c r="G375" s="27"/>
      <c r="H375" s="146"/>
      <c r="I375" s="146"/>
      <c r="J375" s="146">
        <f>H375+I375</f>
        <v>0</v>
      </c>
    </row>
    <row r="376" spans="1:10" s="47" customFormat="1" ht="26.25" customHeight="1" hidden="1">
      <c r="A376" s="96" t="s">
        <v>457</v>
      </c>
      <c r="B376" s="21" t="s">
        <v>264</v>
      </c>
      <c r="C376" s="21" t="s">
        <v>11</v>
      </c>
      <c r="D376" s="21" t="s">
        <v>6</v>
      </c>
      <c r="E376" s="21" t="s">
        <v>425</v>
      </c>
      <c r="F376" s="21" t="s">
        <v>456</v>
      </c>
      <c r="G376" s="27"/>
      <c r="H376" s="146"/>
      <c r="I376" s="146"/>
      <c r="J376" s="146">
        <f>H376+I376</f>
        <v>0</v>
      </c>
    </row>
    <row r="377" spans="1:10" ht="15" customHeight="1" hidden="1">
      <c r="A377" s="104" t="s">
        <v>322</v>
      </c>
      <c r="B377" s="21" t="s">
        <v>264</v>
      </c>
      <c r="C377" s="21" t="s">
        <v>11</v>
      </c>
      <c r="D377" s="21" t="s">
        <v>6</v>
      </c>
      <c r="E377" s="21" t="s">
        <v>258</v>
      </c>
      <c r="F377" s="21"/>
      <c r="G377" s="27"/>
      <c r="H377" s="146">
        <f>H378+H380</f>
        <v>0</v>
      </c>
      <c r="I377" s="146">
        <f>I378+I380</f>
        <v>0</v>
      </c>
      <c r="J377" s="146">
        <f>J378+J380</f>
        <v>0</v>
      </c>
    </row>
    <row r="378" spans="1:10" ht="30" customHeight="1" hidden="1">
      <c r="A378" s="97" t="s">
        <v>313</v>
      </c>
      <c r="B378" s="21" t="s">
        <v>264</v>
      </c>
      <c r="C378" s="21" t="s">
        <v>11</v>
      </c>
      <c r="D378" s="21" t="s">
        <v>6</v>
      </c>
      <c r="E378" s="21" t="s">
        <v>314</v>
      </c>
      <c r="F378" s="21"/>
      <c r="G378" s="27">
        <f>G379</f>
        <v>-40</v>
      </c>
      <c r="H378" s="146">
        <f>H379</f>
        <v>0</v>
      </c>
      <c r="I378" s="143">
        <f>I379</f>
        <v>0</v>
      </c>
      <c r="J378" s="143">
        <f>J379</f>
        <v>0</v>
      </c>
    </row>
    <row r="379" spans="1:10" ht="30" customHeight="1" hidden="1">
      <c r="A379" s="96" t="s">
        <v>148</v>
      </c>
      <c r="B379" s="21" t="s">
        <v>264</v>
      </c>
      <c r="C379" s="21" t="s">
        <v>11</v>
      </c>
      <c r="D379" s="21" t="s">
        <v>6</v>
      </c>
      <c r="E379" s="21" t="s">
        <v>314</v>
      </c>
      <c r="F379" s="21" t="s">
        <v>150</v>
      </c>
      <c r="G379" s="27">
        <v>-40</v>
      </c>
      <c r="H379" s="146"/>
      <c r="I379" s="143"/>
      <c r="J379" s="143">
        <f>H379+I379</f>
        <v>0</v>
      </c>
    </row>
    <row r="380" spans="1:10" ht="38.25" customHeight="1" hidden="1">
      <c r="A380" s="93" t="s">
        <v>444</v>
      </c>
      <c r="B380" s="21" t="s">
        <v>264</v>
      </c>
      <c r="C380" s="21" t="s">
        <v>11</v>
      </c>
      <c r="D380" s="21" t="s">
        <v>6</v>
      </c>
      <c r="E380" s="21" t="s">
        <v>443</v>
      </c>
      <c r="F380" s="21"/>
      <c r="G380" s="27"/>
      <c r="H380" s="146">
        <f>H381</f>
        <v>0</v>
      </c>
      <c r="I380" s="146">
        <f>I381</f>
        <v>0</v>
      </c>
      <c r="J380" s="146">
        <f>J381</f>
        <v>0</v>
      </c>
    </row>
    <row r="381" spans="1:10" ht="30" customHeight="1" hidden="1">
      <c r="A381" s="96" t="s">
        <v>148</v>
      </c>
      <c r="B381" s="21" t="s">
        <v>264</v>
      </c>
      <c r="C381" s="21" t="s">
        <v>11</v>
      </c>
      <c r="D381" s="21" t="s">
        <v>6</v>
      </c>
      <c r="E381" s="21" t="s">
        <v>443</v>
      </c>
      <c r="F381" s="21" t="s">
        <v>150</v>
      </c>
      <c r="G381" s="27"/>
      <c r="H381" s="146"/>
      <c r="I381" s="143"/>
      <c r="J381" s="143">
        <f>H381+I381</f>
        <v>0</v>
      </c>
    </row>
    <row r="382" spans="1:10" s="47" customFormat="1" ht="14.25">
      <c r="A382" s="104" t="s">
        <v>39</v>
      </c>
      <c r="B382" s="24" t="s">
        <v>264</v>
      </c>
      <c r="C382" s="24" t="s">
        <v>11</v>
      </c>
      <c r="D382" s="24" t="s">
        <v>7</v>
      </c>
      <c r="E382" s="24"/>
      <c r="F382" s="24"/>
      <c r="G382" s="20" t="e">
        <f>#REF!+G398+#REF!+#REF!</f>
        <v>#REF!</v>
      </c>
      <c r="H382" s="145">
        <f>H387+H390+H398+H393+H385+H383+H395</f>
        <v>2350</v>
      </c>
      <c r="I382" s="145">
        <f>I387+I390+I398+I393+I385+I383+I395</f>
        <v>-117.394</v>
      </c>
      <c r="J382" s="145">
        <f>J387+J390+J398+J393+J385+J383+J395</f>
        <v>2232.6059999999998</v>
      </c>
    </row>
    <row r="383" spans="1:10" s="47" customFormat="1" ht="21" customHeight="1" hidden="1">
      <c r="A383" s="104" t="s">
        <v>301</v>
      </c>
      <c r="B383" s="21" t="s">
        <v>264</v>
      </c>
      <c r="C383" s="21" t="s">
        <v>11</v>
      </c>
      <c r="D383" s="21" t="s">
        <v>7</v>
      </c>
      <c r="E383" s="21" t="s">
        <v>486</v>
      </c>
      <c r="F383" s="21"/>
      <c r="G383" s="27"/>
      <c r="H383" s="146">
        <f>H384</f>
        <v>0</v>
      </c>
      <c r="I383" s="146">
        <f>I384</f>
        <v>0</v>
      </c>
      <c r="J383" s="146">
        <f>J384</f>
        <v>0</v>
      </c>
    </row>
    <row r="384" spans="1:10" s="47" customFormat="1" ht="31.5" customHeight="1" hidden="1">
      <c r="A384" s="104" t="s">
        <v>318</v>
      </c>
      <c r="B384" s="21" t="s">
        <v>264</v>
      </c>
      <c r="C384" s="21" t="s">
        <v>11</v>
      </c>
      <c r="D384" s="21" t="s">
        <v>7</v>
      </c>
      <c r="E384" s="21" t="s">
        <v>486</v>
      </c>
      <c r="F384" s="21" t="s">
        <v>319</v>
      </c>
      <c r="G384" s="27"/>
      <c r="H384" s="146"/>
      <c r="I384" s="146"/>
      <c r="J384" s="146">
        <f>H384+I384</f>
        <v>0</v>
      </c>
    </row>
    <row r="385" spans="1:10" s="47" customFormat="1" ht="39" customHeight="1" hidden="1">
      <c r="A385" s="104" t="s">
        <v>301</v>
      </c>
      <c r="B385" s="21" t="s">
        <v>264</v>
      </c>
      <c r="C385" s="21" t="s">
        <v>11</v>
      </c>
      <c r="D385" s="21" t="s">
        <v>7</v>
      </c>
      <c r="E385" s="21" t="s">
        <v>469</v>
      </c>
      <c r="F385" s="21"/>
      <c r="G385" s="27"/>
      <c r="H385" s="146">
        <f>H386</f>
        <v>0</v>
      </c>
      <c r="I385" s="146">
        <f>I386</f>
        <v>0</v>
      </c>
      <c r="J385" s="146">
        <f>J386</f>
        <v>0</v>
      </c>
    </row>
    <row r="386" spans="1:10" ht="32.25" customHeight="1" hidden="1">
      <c r="A386" s="104" t="s">
        <v>318</v>
      </c>
      <c r="B386" s="21" t="s">
        <v>264</v>
      </c>
      <c r="C386" s="21" t="s">
        <v>11</v>
      </c>
      <c r="D386" s="21" t="s">
        <v>7</v>
      </c>
      <c r="E386" s="21" t="s">
        <v>486</v>
      </c>
      <c r="F386" s="21" t="s">
        <v>319</v>
      </c>
      <c r="G386" s="27"/>
      <c r="H386" s="146"/>
      <c r="I386" s="143"/>
      <c r="J386" s="143">
        <f>H386+I386</f>
        <v>0</v>
      </c>
    </row>
    <row r="387" spans="1:10" s="47" customFormat="1" ht="24.75" customHeight="1">
      <c r="A387" s="104" t="s">
        <v>301</v>
      </c>
      <c r="B387" s="21" t="s">
        <v>264</v>
      </c>
      <c r="C387" s="21" t="s">
        <v>11</v>
      </c>
      <c r="D387" s="21" t="s">
        <v>7</v>
      </c>
      <c r="E387" s="21" t="s">
        <v>302</v>
      </c>
      <c r="F387" s="21"/>
      <c r="G387" s="27"/>
      <c r="H387" s="146">
        <f>H389+H388</f>
        <v>2000</v>
      </c>
      <c r="I387" s="146">
        <f>I389+I388</f>
        <v>-292.394</v>
      </c>
      <c r="J387" s="146">
        <f>J389+J388</f>
        <v>1707.606</v>
      </c>
    </row>
    <row r="388" spans="1:10" s="47" customFormat="1" ht="24.75" customHeight="1">
      <c r="A388" s="96" t="s">
        <v>543</v>
      </c>
      <c r="B388" s="21" t="s">
        <v>264</v>
      </c>
      <c r="C388" s="21" t="s">
        <v>11</v>
      </c>
      <c r="D388" s="21" t="s">
        <v>7</v>
      </c>
      <c r="E388" s="21" t="s">
        <v>302</v>
      </c>
      <c r="F388" s="21" t="s">
        <v>542</v>
      </c>
      <c r="G388" s="27"/>
      <c r="H388" s="146"/>
      <c r="I388" s="146">
        <f>1000+707.606</f>
        <v>1707.606</v>
      </c>
      <c r="J388" s="143">
        <f>H388+I388</f>
        <v>1707.606</v>
      </c>
    </row>
    <row r="389" spans="1:10" ht="32.25">
      <c r="A389" s="104" t="s">
        <v>318</v>
      </c>
      <c r="B389" s="21" t="s">
        <v>264</v>
      </c>
      <c r="C389" s="21" t="s">
        <v>11</v>
      </c>
      <c r="D389" s="21" t="s">
        <v>7</v>
      </c>
      <c r="E389" s="21" t="s">
        <v>302</v>
      </c>
      <c r="F389" s="21" t="s">
        <v>319</v>
      </c>
      <c r="G389" s="27"/>
      <c r="H389" s="146">
        <v>2000</v>
      </c>
      <c r="I389" s="143">
        <v>-2000</v>
      </c>
      <c r="J389" s="143">
        <f>H389+I389</f>
        <v>0</v>
      </c>
    </row>
    <row r="390" spans="1:10" ht="15">
      <c r="A390" s="93" t="s">
        <v>320</v>
      </c>
      <c r="B390" s="21" t="s">
        <v>264</v>
      </c>
      <c r="C390" s="21" t="s">
        <v>11</v>
      </c>
      <c r="D390" s="21" t="s">
        <v>7</v>
      </c>
      <c r="E390" s="21" t="s">
        <v>321</v>
      </c>
      <c r="F390" s="21"/>
      <c r="G390" s="27"/>
      <c r="H390" s="143">
        <f>H391+H392</f>
        <v>300</v>
      </c>
      <c r="I390" s="143">
        <f>I391+I392</f>
        <v>-300</v>
      </c>
      <c r="J390" s="143">
        <f>J391+J392</f>
        <v>0</v>
      </c>
    </row>
    <row r="391" spans="1:10" ht="26.25" customHeight="1" hidden="1">
      <c r="A391" s="104" t="s">
        <v>94</v>
      </c>
      <c r="B391" s="21" t="s">
        <v>264</v>
      </c>
      <c r="C391" s="21" t="s">
        <v>11</v>
      </c>
      <c r="D391" s="21" t="s">
        <v>7</v>
      </c>
      <c r="E391" s="21" t="s">
        <v>321</v>
      </c>
      <c r="F391" s="21" t="s">
        <v>93</v>
      </c>
      <c r="G391" s="27"/>
      <c r="H391" s="146"/>
      <c r="I391" s="143"/>
      <c r="J391" s="143">
        <f>H391+I391</f>
        <v>0</v>
      </c>
    </row>
    <row r="392" spans="1:10" ht="26.25" customHeight="1">
      <c r="A392" s="96" t="s">
        <v>148</v>
      </c>
      <c r="B392" s="21" t="s">
        <v>264</v>
      </c>
      <c r="C392" s="21" t="s">
        <v>11</v>
      </c>
      <c r="D392" s="21" t="s">
        <v>7</v>
      </c>
      <c r="E392" s="21" t="s">
        <v>321</v>
      </c>
      <c r="F392" s="21" t="s">
        <v>150</v>
      </c>
      <c r="G392" s="27"/>
      <c r="H392" s="146">
        <v>300</v>
      </c>
      <c r="I392" s="143">
        <v>-300</v>
      </c>
      <c r="J392" s="143">
        <f>H392+I392</f>
        <v>0</v>
      </c>
    </row>
    <row r="393" spans="1:10" ht="39" customHeight="1" hidden="1">
      <c r="A393" s="96" t="s">
        <v>426</v>
      </c>
      <c r="B393" s="21" t="s">
        <v>264</v>
      </c>
      <c r="C393" s="21" t="s">
        <v>11</v>
      </c>
      <c r="D393" s="21" t="s">
        <v>7</v>
      </c>
      <c r="E393" s="21" t="s">
        <v>427</v>
      </c>
      <c r="F393" s="21"/>
      <c r="G393" s="27"/>
      <c r="H393" s="146">
        <f>H394</f>
        <v>0</v>
      </c>
      <c r="I393" s="146">
        <f>I394</f>
        <v>0</v>
      </c>
      <c r="J393" s="146">
        <f>J394</f>
        <v>0</v>
      </c>
    </row>
    <row r="394" spans="1:10" ht="32.25" customHeight="1" hidden="1">
      <c r="A394" s="104" t="s">
        <v>318</v>
      </c>
      <c r="B394" s="21" t="s">
        <v>264</v>
      </c>
      <c r="C394" s="21" t="s">
        <v>11</v>
      </c>
      <c r="D394" s="21" t="s">
        <v>7</v>
      </c>
      <c r="E394" s="21" t="s">
        <v>427</v>
      </c>
      <c r="F394" s="21" t="s">
        <v>319</v>
      </c>
      <c r="G394" s="27"/>
      <c r="H394" s="146"/>
      <c r="I394" s="143"/>
      <c r="J394" s="143">
        <f>H394+I394</f>
        <v>0</v>
      </c>
    </row>
    <row r="395" spans="1:10" ht="21.75" customHeight="1" hidden="1">
      <c r="A395" s="105" t="s">
        <v>495</v>
      </c>
      <c r="B395" s="21" t="s">
        <v>264</v>
      </c>
      <c r="C395" s="21" t="s">
        <v>11</v>
      </c>
      <c r="D395" s="21" t="s">
        <v>7</v>
      </c>
      <c r="E395" s="21" t="s">
        <v>496</v>
      </c>
      <c r="F395" s="21"/>
      <c r="G395" s="27"/>
      <c r="H395" s="146">
        <f>H396+H397</f>
        <v>0</v>
      </c>
      <c r="I395" s="146">
        <f>I396+I397</f>
        <v>0</v>
      </c>
      <c r="J395" s="146">
        <f>J396+J397</f>
        <v>0</v>
      </c>
    </row>
    <row r="396" spans="1:10" ht="21.75" customHeight="1" hidden="1">
      <c r="A396" s="93" t="s">
        <v>471</v>
      </c>
      <c r="B396" s="21" t="s">
        <v>264</v>
      </c>
      <c r="C396" s="21" t="s">
        <v>11</v>
      </c>
      <c r="D396" s="21" t="s">
        <v>7</v>
      </c>
      <c r="E396" s="21" t="s">
        <v>496</v>
      </c>
      <c r="F396" s="21" t="s">
        <v>470</v>
      </c>
      <c r="G396" s="27"/>
      <c r="H396" s="146"/>
      <c r="I396" s="143"/>
      <c r="J396" s="143">
        <f>H396+I396</f>
        <v>0</v>
      </c>
    </row>
    <row r="397" spans="1:10" ht="31.5" customHeight="1" hidden="1">
      <c r="A397" s="96" t="s">
        <v>148</v>
      </c>
      <c r="B397" s="21" t="s">
        <v>264</v>
      </c>
      <c r="C397" s="21" t="s">
        <v>11</v>
      </c>
      <c r="D397" s="21" t="s">
        <v>7</v>
      </c>
      <c r="E397" s="21" t="s">
        <v>496</v>
      </c>
      <c r="F397" s="21" t="s">
        <v>150</v>
      </c>
      <c r="G397" s="27"/>
      <c r="H397" s="146"/>
      <c r="I397" s="143"/>
      <c r="J397" s="143">
        <f>H397+I397</f>
        <v>0</v>
      </c>
    </row>
    <row r="398" spans="1:10" ht="15" customHeight="1">
      <c r="A398" s="104" t="s">
        <v>322</v>
      </c>
      <c r="B398" s="21" t="s">
        <v>264</v>
      </c>
      <c r="C398" s="21" t="s">
        <v>11</v>
      </c>
      <c r="D398" s="21" t="s">
        <v>7</v>
      </c>
      <c r="E398" s="21" t="s">
        <v>258</v>
      </c>
      <c r="F398" s="21"/>
      <c r="G398" s="27" t="e">
        <f>G399+#REF!</f>
        <v>#REF!</v>
      </c>
      <c r="H398" s="146">
        <f>H399+H402</f>
        <v>50</v>
      </c>
      <c r="I398" s="146">
        <f>I399+I402</f>
        <v>475</v>
      </c>
      <c r="J398" s="146">
        <f>J399+J402</f>
        <v>525</v>
      </c>
    </row>
    <row r="399" spans="1:10" ht="27" customHeight="1">
      <c r="A399" s="101" t="s">
        <v>323</v>
      </c>
      <c r="B399" s="21" t="s">
        <v>264</v>
      </c>
      <c r="C399" s="21" t="s">
        <v>11</v>
      </c>
      <c r="D399" s="21" t="s">
        <v>7</v>
      </c>
      <c r="E399" s="21" t="s">
        <v>324</v>
      </c>
      <c r="F399" s="21"/>
      <c r="G399" s="27">
        <f>G400</f>
        <v>-1750</v>
      </c>
      <c r="H399" s="146">
        <f>H400+H401</f>
        <v>50</v>
      </c>
      <c r="I399" s="146">
        <f>I400+I401</f>
        <v>475</v>
      </c>
      <c r="J399" s="146">
        <f>J400+J401</f>
        <v>525</v>
      </c>
    </row>
    <row r="400" spans="1:10" ht="12.75" customHeight="1">
      <c r="A400" s="96" t="s">
        <v>148</v>
      </c>
      <c r="B400" s="21" t="s">
        <v>264</v>
      </c>
      <c r="C400" s="21" t="s">
        <v>11</v>
      </c>
      <c r="D400" s="21" t="s">
        <v>7</v>
      </c>
      <c r="E400" s="21" t="s">
        <v>324</v>
      </c>
      <c r="F400" s="21" t="s">
        <v>150</v>
      </c>
      <c r="G400" s="27">
        <v>-1750</v>
      </c>
      <c r="H400" s="146">
        <v>50</v>
      </c>
      <c r="I400" s="143">
        <v>475</v>
      </c>
      <c r="J400" s="143">
        <f>H400+I400</f>
        <v>525</v>
      </c>
    </row>
    <row r="401" spans="1:10" ht="12.75" customHeight="1">
      <c r="A401" s="100" t="s">
        <v>165</v>
      </c>
      <c r="B401" s="21" t="s">
        <v>264</v>
      </c>
      <c r="C401" s="21" t="s">
        <v>11</v>
      </c>
      <c r="D401" s="21" t="s">
        <v>7</v>
      </c>
      <c r="E401" s="21" t="s">
        <v>324</v>
      </c>
      <c r="F401" s="21" t="s">
        <v>166</v>
      </c>
      <c r="G401" s="27"/>
      <c r="H401" s="146"/>
      <c r="I401" s="143"/>
      <c r="J401" s="143">
        <f>H401+I401</f>
        <v>0</v>
      </c>
    </row>
    <row r="402" spans="1:10" s="88" customFormat="1" ht="42" customHeight="1" hidden="1">
      <c r="A402" s="115" t="s">
        <v>447</v>
      </c>
      <c r="B402" s="21" t="s">
        <v>264</v>
      </c>
      <c r="C402" s="21" t="s">
        <v>11</v>
      </c>
      <c r="D402" s="21" t="s">
        <v>7</v>
      </c>
      <c r="E402" s="21" t="s">
        <v>446</v>
      </c>
      <c r="F402" s="21"/>
      <c r="G402" s="27"/>
      <c r="H402" s="146">
        <f>H403</f>
        <v>0</v>
      </c>
      <c r="I402" s="146">
        <f>I403</f>
        <v>0</v>
      </c>
      <c r="J402" s="146">
        <f>J403</f>
        <v>0</v>
      </c>
    </row>
    <row r="403" spans="1:10" s="88" customFormat="1" ht="25.5" customHeight="1" hidden="1">
      <c r="A403" s="93" t="s">
        <v>471</v>
      </c>
      <c r="B403" s="21" t="s">
        <v>264</v>
      </c>
      <c r="C403" s="21" t="s">
        <v>11</v>
      </c>
      <c r="D403" s="21" t="s">
        <v>7</v>
      </c>
      <c r="E403" s="21" t="s">
        <v>446</v>
      </c>
      <c r="F403" s="21" t="s">
        <v>470</v>
      </c>
      <c r="G403" s="27"/>
      <c r="H403" s="146"/>
      <c r="I403" s="143"/>
      <c r="J403" s="143">
        <f>H403+I403</f>
        <v>0</v>
      </c>
    </row>
    <row r="404" spans="1:10" s="47" customFormat="1" ht="14.25" customHeight="1">
      <c r="A404" s="103" t="s">
        <v>325</v>
      </c>
      <c r="B404" s="24" t="s">
        <v>264</v>
      </c>
      <c r="C404" s="24" t="s">
        <v>11</v>
      </c>
      <c r="D404" s="24" t="s">
        <v>8</v>
      </c>
      <c r="E404" s="24"/>
      <c r="F404" s="24"/>
      <c r="G404" s="20" t="e">
        <f>G405</f>
        <v>#REF!</v>
      </c>
      <c r="H404" s="145">
        <f>H405+H407</f>
        <v>0</v>
      </c>
      <c r="I404" s="145">
        <f>I405+I407</f>
        <v>600</v>
      </c>
      <c r="J404" s="145">
        <f>J405+J407</f>
        <v>600</v>
      </c>
    </row>
    <row r="405" spans="1:10" ht="22.5" customHeight="1">
      <c r="A405" s="104" t="s">
        <v>547</v>
      </c>
      <c r="B405" s="21" t="s">
        <v>264</v>
      </c>
      <c r="C405" s="21" t="s">
        <v>11</v>
      </c>
      <c r="D405" s="21" t="s">
        <v>8</v>
      </c>
      <c r="E405" s="21" t="s">
        <v>548</v>
      </c>
      <c r="F405" s="21"/>
      <c r="G405" s="27" t="e">
        <f>#REF!</f>
        <v>#REF!</v>
      </c>
      <c r="H405" s="146">
        <f>H406</f>
        <v>0</v>
      </c>
      <c r="I405" s="146">
        <f>I406</f>
        <v>600</v>
      </c>
      <c r="J405" s="146">
        <f>J406</f>
        <v>600</v>
      </c>
    </row>
    <row r="406" spans="1:10" ht="30" customHeight="1">
      <c r="A406" s="96" t="s">
        <v>544</v>
      </c>
      <c r="B406" s="21" t="s">
        <v>264</v>
      </c>
      <c r="C406" s="21" t="s">
        <v>11</v>
      </c>
      <c r="D406" s="21" t="s">
        <v>8</v>
      </c>
      <c r="E406" s="21" t="s">
        <v>548</v>
      </c>
      <c r="F406" s="21" t="s">
        <v>150</v>
      </c>
      <c r="G406" s="27">
        <v>-786.5</v>
      </c>
      <c r="H406" s="146"/>
      <c r="I406" s="143">
        <v>600</v>
      </c>
      <c r="J406" s="143">
        <f>H406+I406</f>
        <v>600</v>
      </c>
    </row>
    <row r="407" spans="1:10" ht="30" customHeight="1" hidden="1">
      <c r="A407" s="104" t="s">
        <v>487</v>
      </c>
      <c r="B407" s="21" t="s">
        <v>264</v>
      </c>
      <c r="C407" s="21" t="s">
        <v>11</v>
      </c>
      <c r="D407" s="21" t="s">
        <v>8</v>
      </c>
      <c r="E407" s="21" t="s">
        <v>488</v>
      </c>
      <c r="F407" s="21"/>
      <c r="G407" s="27"/>
      <c r="H407" s="146">
        <f>H408</f>
        <v>0</v>
      </c>
      <c r="I407" s="146">
        <f>I408</f>
        <v>0</v>
      </c>
      <c r="J407" s="146">
        <f>J408</f>
        <v>0</v>
      </c>
    </row>
    <row r="408" spans="1:10" ht="30" customHeight="1" hidden="1">
      <c r="A408" s="96" t="s">
        <v>148</v>
      </c>
      <c r="B408" s="21" t="s">
        <v>264</v>
      </c>
      <c r="C408" s="21" t="s">
        <v>11</v>
      </c>
      <c r="D408" s="21" t="s">
        <v>8</v>
      </c>
      <c r="E408" s="21" t="s">
        <v>488</v>
      </c>
      <c r="F408" s="21" t="s">
        <v>150</v>
      </c>
      <c r="G408" s="27"/>
      <c r="H408" s="146"/>
      <c r="I408" s="143"/>
      <c r="J408" s="143">
        <f>H408+I408</f>
        <v>0</v>
      </c>
    </row>
    <row r="409" spans="1:10" s="53" customFormat="1" ht="14.25" customHeight="1">
      <c r="A409" s="116" t="s">
        <v>41</v>
      </c>
      <c r="B409" s="24" t="s">
        <v>264</v>
      </c>
      <c r="C409" s="24" t="s">
        <v>14</v>
      </c>
      <c r="D409" s="24"/>
      <c r="E409" s="24"/>
      <c r="F409" s="24"/>
      <c r="G409" s="20" t="e">
        <f>G444+#REF!+#REF!</f>
        <v>#REF!</v>
      </c>
      <c r="H409" s="140">
        <f>H415+H444+H449+H410</f>
        <v>11023.16</v>
      </c>
      <c r="I409" s="140">
        <f>I415+I444+I449+I410</f>
        <v>12610.924</v>
      </c>
      <c r="J409" s="140">
        <f>J415+J444+J449+J410</f>
        <v>23634.084</v>
      </c>
    </row>
    <row r="410" spans="1:10" ht="15" customHeight="1">
      <c r="A410" s="92" t="s">
        <v>43</v>
      </c>
      <c r="B410" s="24" t="s">
        <v>264</v>
      </c>
      <c r="C410" s="24" t="s">
        <v>14</v>
      </c>
      <c r="D410" s="24" t="s">
        <v>6</v>
      </c>
      <c r="E410" s="24"/>
      <c r="F410" s="24"/>
      <c r="G410" s="33"/>
      <c r="H410" s="145">
        <f aca="true" t="shared" si="21" ref="H410:J411">H411</f>
        <v>2564.73</v>
      </c>
      <c r="I410" s="140">
        <f t="shared" si="21"/>
        <v>-2564.73</v>
      </c>
      <c r="J410" s="140">
        <f t="shared" si="21"/>
        <v>0</v>
      </c>
    </row>
    <row r="411" spans="1:10" ht="27" customHeight="1">
      <c r="A411" s="93" t="s">
        <v>315</v>
      </c>
      <c r="B411" s="21" t="s">
        <v>264</v>
      </c>
      <c r="C411" s="21" t="s">
        <v>14</v>
      </c>
      <c r="D411" s="21" t="s">
        <v>6</v>
      </c>
      <c r="E411" s="21" t="s">
        <v>316</v>
      </c>
      <c r="F411" s="21"/>
      <c r="G411" s="36"/>
      <c r="H411" s="146">
        <f t="shared" si="21"/>
        <v>2564.73</v>
      </c>
      <c r="I411" s="143">
        <f t="shared" si="21"/>
        <v>-2564.73</v>
      </c>
      <c r="J411" s="143">
        <f t="shared" si="21"/>
        <v>0</v>
      </c>
    </row>
    <row r="412" spans="1:10" ht="24" customHeight="1">
      <c r="A412" s="93" t="s">
        <v>326</v>
      </c>
      <c r="B412" s="21" t="s">
        <v>264</v>
      </c>
      <c r="C412" s="21" t="s">
        <v>14</v>
      </c>
      <c r="D412" s="21" t="s">
        <v>6</v>
      </c>
      <c r="E412" s="21" t="s">
        <v>302</v>
      </c>
      <c r="F412" s="21"/>
      <c r="G412" s="36"/>
      <c r="H412" s="146">
        <f>H414+H413</f>
        <v>2564.73</v>
      </c>
      <c r="I412" s="146">
        <f>I414+I413</f>
        <v>-2564.73</v>
      </c>
      <c r="J412" s="146">
        <f>J414+J413</f>
        <v>0</v>
      </c>
    </row>
    <row r="413" spans="1:10" ht="24" customHeight="1" hidden="1">
      <c r="A413" s="96" t="s">
        <v>543</v>
      </c>
      <c r="B413" s="21" t="s">
        <v>264</v>
      </c>
      <c r="C413" s="21" t="s">
        <v>14</v>
      </c>
      <c r="D413" s="21" t="s">
        <v>6</v>
      </c>
      <c r="E413" s="21" t="s">
        <v>302</v>
      </c>
      <c r="F413" s="21" t="s">
        <v>542</v>
      </c>
      <c r="G413" s="36"/>
      <c r="H413" s="146"/>
      <c r="I413" s="143"/>
      <c r="J413" s="143">
        <f>H413+I413</f>
        <v>0</v>
      </c>
    </row>
    <row r="414" spans="1:10" ht="15" customHeight="1">
      <c r="A414" s="93" t="s">
        <v>303</v>
      </c>
      <c r="B414" s="21" t="s">
        <v>264</v>
      </c>
      <c r="C414" s="21" t="s">
        <v>14</v>
      </c>
      <c r="D414" s="21" t="s">
        <v>6</v>
      </c>
      <c r="E414" s="21" t="s">
        <v>302</v>
      </c>
      <c r="F414" s="21" t="s">
        <v>319</v>
      </c>
      <c r="G414" s="36"/>
      <c r="H414" s="146">
        <v>2564.73</v>
      </c>
      <c r="I414" s="143">
        <v>-2564.73</v>
      </c>
      <c r="J414" s="143">
        <f>H414+I414</f>
        <v>0</v>
      </c>
    </row>
    <row r="415" spans="1:10" ht="18" customHeight="1">
      <c r="A415" s="92" t="s">
        <v>44</v>
      </c>
      <c r="B415" s="24" t="s">
        <v>264</v>
      </c>
      <c r="C415" s="24" t="s">
        <v>14</v>
      </c>
      <c r="D415" s="24" t="s">
        <v>7</v>
      </c>
      <c r="E415" s="21"/>
      <c r="F415" s="21"/>
      <c r="G415" s="36"/>
      <c r="H415" s="146">
        <f>H418+H421+H425+H435+H416</f>
        <v>8411.93</v>
      </c>
      <c r="I415" s="146">
        <f>I418+I421+I425+I435+I416</f>
        <v>15023.954</v>
      </c>
      <c r="J415" s="146">
        <f>J418+J421+J425+J435+J416</f>
        <v>23435.884</v>
      </c>
    </row>
    <row r="416" spans="1:10" ht="27" customHeight="1" hidden="1">
      <c r="A416" s="93" t="s">
        <v>474</v>
      </c>
      <c r="B416" s="21" t="s">
        <v>264</v>
      </c>
      <c r="C416" s="21" t="s">
        <v>14</v>
      </c>
      <c r="D416" s="21" t="s">
        <v>7</v>
      </c>
      <c r="E416" s="21" t="s">
        <v>475</v>
      </c>
      <c r="F416" s="21"/>
      <c r="G416" s="36"/>
      <c r="H416" s="146">
        <f>H417</f>
        <v>0</v>
      </c>
      <c r="I416" s="146">
        <f>I417</f>
        <v>0</v>
      </c>
      <c r="J416" s="146">
        <f>J417</f>
        <v>0</v>
      </c>
    </row>
    <row r="417" spans="1:10" ht="38.25" customHeight="1" hidden="1">
      <c r="A417" s="93" t="s">
        <v>471</v>
      </c>
      <c r="B417" s="21" t="s">
        <v>264</v>
      </c>
      <c r="C417" s="21" t="s">
        <v>14</v>
      </c>
      <c r="D417" s="21" t="s">
        <v>7</v>
      </c>
      <c r="E417" s="21" t="s">
        <v>475</v>
      </c>
      <c r="F417" s="21" t="s">
        <v>470</v>
      </c>
      <c r="G417" s="36"/>
      <c r="H417" s="146"/>
      <c r="I417" s="146"/>
      <c r="J417" s="146">
        <f>H417+I417</f>
        <v>0</v>
      </c>
    </row>
    <row r="418" spans="1:10" ht="25.5" customHeight="1">
      <c r="A418" s="104" t="s">
        <v>301</v>
      </c>
      <c r="B418" s="21" t="s">
        <v>264</v>
      </c>
      <c r="C418" s="21" t="s">
        <v>14</v>
      </c>
      <c r="D418" s="21" t="s">
        <v>7</v>
      </c>
      <c r="E418" s="21" t="s">
        <v>302</v>
      </c>
      <c r="F418" s="21"/>
      <c r="G418" s="36"/>
      <c r="H418" s="143">
        <f>H419+H420</f>
        <v>5111</v>
      </c>
      <c r="I418" s="143">
        <f>I419+I420</f>
        <v>-3238.6059999999998</v>
      </c>
      <c r="J418" s="143">
        <f>J419+J420</f>
        <v>1872.394</v>
      </c>
    </row>
    <row r="419" spans="1:10" ht="16.5" customHeight="1">
      <c r="A419" s="96" t="s">
        <v>543</v>
      </c>
      <c r="B419" s="21" t="s">
        <v>264</v>
      </c>
      <c r="C419" s="21" t="s">
        <v>14</v>
      </c>
      <c r="D419" s="21" t="s">
        <v>7</v>
      </c>
      <c r="E419" s="21" t="s">
        <v>302</v>
      </c>
      <c r="F419" s="21" t="s">
        <v>542</v>
      </c>
      <c r="G419" s="36"/>
      <c r="H419" s="146"/>
      <c r="I419" s="143">
        <f>1800+72.394</f>
        <v>1872.394</v>
      </c>
      <c r="J419" s="143">
        <f>H419+I419</f>
        <v>1872.394</v>
      </c>
    </row>
    <row r="420" spans="1:10" ht="32.25">
      <c r="A420" s="104" t="s">
        <v>318</v>
      </c>
      <c r="B420" s="21" t="s">
        <v>264</v>
      </c>
      <c r="C420" s="21" t="s">
        <v>14</v>
      </c>
      <c r="D420" s="21" t="s">
        <v>7</v>
      </c>
      <c r="E420" s="21" t="s">
        <v>302</v>
      </c>
      <c r="F420" s="21" t="s">
        <v>319</v>
      </c>
      <c r="G420" s="36"/>
      <c r="H420" s="146">
        <v>5111</v>
      </c>
      <c r="I420" s="143">
        <f>-5111</f>
        <v>-5111</v>
      </c>
      <c r="J420" s="143">
        <f>H420+I420</f>
        <v>0</v>
      </c>
    </row>
    <row r="421" spans="1:10" ht="21.75" customHeight="1" hidden="1">
      <c r="A421" s="93" t="s">
        <v>123</v>
      </c>
      <c r="B421" s="21" t="s">
        <v>264</v>
      </c>
      <c r="C421" s="21" t="s">
        <v>14</v>
      </c>
      <c r="D421" s="21" t="s">
        <v>7</v>
      </c>
      <c r="E421" s="21" t="s">
        <v>124</v>
      </c>
      <c r="F421" s="21"/>
      <c r="G421" s="36"/>
      <c r="H421" s="146">
        <f>H422</f>
        <v>0</v>
      </c>
      <c r="I421" s="146">
        <f>I422</f>
        <v>0</v>
      </c>
      <c r="J421" s="146">
        <f>J422</f>
        <v>0</v>
      </c>
    </row>
    <row r="422" spans="1:10" ht="15" customHeight="1" hidden="1">
      <c r="A422" s="93" t="s">
        <v>98</v>
      </c>
      <c r="B422" s="21" t="s">
        <v>264</v>
      </c>
      <c r="C422" s="21" t="s">
        <v>14</v>
      </c>
      <c r="D422" s="21" t="s">
        <v>7</v>
      </c>
      <c r="E422" s="21" t="s">
        <v>125</v>
      </c>
      <c r="F422" s="21"/>
      <c r="G422" s="36"/>
      <c r="H422" s="146">
        <f>H424+H423</f>
        <v>0</v>
      </c>
      <c r="I422" s="146">
        <f>I424+I423</f>
        <v>0</v>
      </c>
      <c r="J422" s="146">
        <f>J424+J423</f>
        <v>0</v>
      </c>
    </row>
    <row r="423" spans="1:10" ht="21.75" customHeight="1" hidden="1">
      <c r="A423" s="93" t="s">
        <v>471</v>
      </c>
      <c r="B423" s="21" t="s">
        <v>264</v>
      </c>
      <c r="C423" s="21" t="s">
        <v>14</v>
      </c>
      <c r="D423" s="21" t="s">
        <v>7</v>
      </c>
      <c r="E423" s="21" t="s">
        <v>125</v>
      </c>
      <c r="F423" s="21" t="s">
        <v>470</v>
      </c>
      <c r="G423" s="36"/>
      <c r="H423" s="146"/>
      <c r="I423" s="146"/>
      <c r="J423" s="146">
        <f>H423+I423</f>
        <v>0</v>
      </c>
    </row>
    <row r="424" spans="1:10" ht="31.5" customHeight="1" hidden="1">
      <c r="A424" s="96" t="s">
        <v>148</v>
      </c>
      <c r="B424" s="21" t="s">
        <v>264</v>
      </c>
      <c r="C424" s="21" t="s">
        <v>14</v>
      </c>
      <c r="D424" s="21" t="s">
        <v>7</v>
      </c>
      <c r="E424" s="21" t="s">
        <v>125</v>
      </c>
      <c r="F424" s="21" t="s">
        <v>150</v>
      </c>
      <c r="G424" s="36"/>
      <c r="H424" s="146">
        <v>0</v>
      </c>
      <c r="I424" s="143"/>
      <c r="J424" s="143">
        <f>H424+I424</f>
        <v>0</v>
      </c>
    </row>
    <row r="425" spans="1:10" ht="21.75">
      <c r="A425" s="93" t="s">
        <v>484</v>
      </c>
      <c r="B425" s="21" t="s">
        <v>264</v>
      </c>
      <c r="C425" s="21" t="s">
        <v>14</v>
      </c>
      <c r="D425" s="21" t="s">
        <v>7</v>
      </c>
      <c r="E425" s="21" t="s">
        <v>140</v>
      </c>
      <c r="F425" s="21"/>
      <c r="G425" s="26"/>
      <c r="H425" s="146">
        <f>H426</f>
        <v>3300.93</v>
      </c>
      <c r="I425" s="143">
        <f>I426</f>
        <v>10262.56</v>
      </c>
      <c r="J425" s="143">
        <f>J426</f>
        <v>13563.49</v>
      </c>
    </row>
    <row r="426" spans="1:10" ht="16.5" customHeight="1">
      <c r="A426" s="93" t="s">
        <v>98</v>
      </c>
      <c r="B426" s="21" t="s">
        <v>264</v>
      </c>
      <c r="C426" s="21" t="s">
        <v>14</v>
      </c>
      <c r="D426" s="21" t="s">
        <v>7</v>
      </c>
      <c r="E426" s="21" t="s">
        <v>141</v>
      </c>
      <c r="F426" s="21"/>
      <c r="G426" s="27">
        <f>G427</f>
        <v>200</v>
      </c>
      <c r="H426" s="143">
        <f>H427+H428+H429+H432</f>
        <v>3300.93</v>
      </c>
      <c r="I426" s="143">
        <f>I427+I428+I429+I432</f>
        <v>10262.56</v>
      </c>
      <c r="J426" s="143">
        <f>J427+J428+J429+J432</f>
        <v>13563.49</v>
      </c>
    </row>
    <row r="427" spans="1:10" ht="22.5" customHeight="1" hidden="1">
      <c r="A427" s="93" t="s">
        <v>471</v>
      </c>
      <c r="B427" s="21" t="s">
        <v>264</v>
      </c>
      <c r="C427" s="21" t="s">
        <v>14</v>
      </c>
      <c r="D427" s="21" t="s">
        <v>7</v>
      </c>
      <c r="E427" s="21" t="s">
        <v>141</v>
      </c>
      <c r="F427" s="21" t="s">
        <v>470</v>
      </c>
      <c r="G427" s="27">
        <v>200</v>
      </c>
      <c r="H427" s="146"/>
      <c r="I427" s="143"/>
      <c r="J427" s="143">
        <f>H427+I427</f>
        <v>0</v>
      </c>
    </row>
    <row r="428" spans="1:10" ht="14.25" customHeight="1">
      <c r="A428" s="104" t="s">
        <v>334</v>
      </c>
      <c r="B428" s="21" t="s">
        <v>264</v>
      </c>
      <c r="C428" s="21" t="s">
        <v>14</v>
      </c>
      <c r="D428" s="21" t="s">
        <v>7</v>
      </c>
      <c r="E428" s="21" t="s">
        <v>141</v>
      </c>
      <c r="F428" s="21" t="s">
        <v>335</v>
      </c>
      <c r="G428" s="27"/>
      <c r="H428" s="146">
        <v>3300.93</v>
      </c>
      <c r="I428" s="143">
        <v>-3300.93</v>
      </c>
      <c r="J428" s="143">
        <f>H428+I428</f>
        <v>0</v>
      </c>
    </row>
    <row r="429" spans="1:10" ht="14.25" customHeight="1">
      <c r="A429" s="104" t="s">
        <v>540</v>
      </c>
      <c r="B429" s="21" t="s">
        <v>264</v>
      </c>
      <c r="C429" s="21" t="s">
        <v>14</v>
      </c>
      <c r="D429" s="21" t="s">
        <v>7</v>
      </c>
      <c r="E429" s="21" t="s">
        <v>537</v>
      </c>
      <c r="F429" s="21"/>
      <c r="G429" s="27"/>
      <c r="H429" s="146">
        <f>H430+H431</f>
        <v>0</v>
      </c>
      <c r="I429" s="146">
        <f>I430+I431</f>
        <v>3896.69</v>
      </c>
      <c r="J429" s="146">
        <f>J430+J431</f>
        <v>3896.69</v>
      </c>
    </row>
    <row r="430" spans="1:10" ht="38.25" customHeight="1">
      <c r="A430" s="104" t="s">
        <v>539</v>
      </c>
      <c r="B430" s="21" t="s">
        <v>264</v>
      </c>
      <c r="C430" s="21" t="s">
        <v>14</v>
      </c>
      <c r="D430" s="21" t="s">
        <v>7</v>
      </c>
      <c r="E430" s="21" t="s">
        <v>537</v>
      </c>
      <c r="F430" s="21" t="s">
        <v>533</v>
      </c>
      <c r="G430" s="27"/>
      <c r="H430" s="146"/>
      <c r="I430" s="143">
        <v>3896.69</v>
      </c>
      <c r="J430" s="143">
        <f>H430+I430</f>
        <v>3896.69</v>
      </c>
    </row>
    <row r="431" spans="1:10" ht="17.25" customHeight="1">
      <c r="A431" s="104" t="s">
        <v>501</v>
      </c>
      <c r="B431" s="21" t="s">
        <v>264</v>
      </c>
      <c r="C431" s="21" t="s">
        <v>14</v>
      </c>
      <c r="D431" s="21" t="s">
        <v>7</v>
      </c>
      <c r="E431" s="21" t="s">
        <v>537</v>
      </c>
      <c r="F431" s="21" t="s">
        <v>490</v>
      </c>
      <c r="G431" s="27"/>
      <c r="H431" s="146"/>
      <c r="I431" s="143"/>
      <c r="J431" s="143">
        <f>H431+I431</f>
        <v>0</v>
      </c>
    </row>
    <row r="432" spans="1:10" ht="14.25" customHeight="1">
      <c r="A432" s="104" t="s">
        <v>541</v>
      </c>
      <c r="B432" s="21" t="s">
        <v>264</v>
      </c>
      <c r="C432" s="21" t="s">
        <v>14</v>
      </c>
      <c r="D432" s="21" t="s">
        <v>7</v>
      </c>
      <c r="E432" s="21" t="s">
        <v>538</v>
      </c>
      <c r="F432" s="21"/>
      <c r="G432" s="27"/>
      <c r="H432" s="146">
        <f>H433+H434</f>
        <v>0</v>
      </c>
      <c r="I432" s="146">
        <f>I433+I434</f>
        <v>9666.8</v>
      </c>
      <c r="J432" s="146">
        <f>J433+J434</f>
        <v>9666.8</v>
      </c>
    </row>
    <row r="433" spans="1:10" ht="35.25" customHeight="1">
      <c r="A433" s="104" t="s">
        <v>539</v>
      </c>
      <c r="B433" s="21" t="s">
        <v>264</v>
      </c>
      <c r="C433" s="21" t="s">
        <v>14</v>
      </c>
      <c r="D433" s="21" t="s">
        <v>7</v>
      </c>
      <c r="E433" s="21" t="s">
        <v>538</v>
      </c>
      <c r="F433" s="21" t="s">
        <v>533</v>
      </c>
      <c r="G433" s="27"/>
      <c r="H433" s="146"/>
      <c r="I433" s="143">
        <v>9409.8</v>
      </c>
      <c r="J433" s="143">
        <f>H433+I433</f>
        <v>9409.8</v>
      </c>
    </row>
    <row r="434" spans="1:10" ht="14.25" customHeight="1">
      <c r="A434" s="104" t="s">
        <v>501</v>
      </c>
      <c r="B434" s="21" t="s">
        <v>264</v>
      </c>
      <c r="C434" s="21" t="s">
        <v>14</v>
      </c>
      <c r="D434" s="21" t="s">
        <v>7</v>
      </c>
      <c r="E434" s="21" t="s">
        <v>538</v>
      </c>
      <c r="F434" s="21" t="s">
        <v>490</v>
      </c>
      <c r="G434" s="27"/>
      <c r="H434" s="146"/>
      <c r="I434" s="143">
        <f>107+150</f>
        <v>257</v>
      </c>
      <c r="J434" s="143">
        <f>H434+I434</f>
        <v>257</v>
      </c>
    </row>
    <row r="435" spans="1:10" ht="17.25" customHeight="1">
      <c r="A435" s="104" t="s">
        <v>327</v>
      </c>
      <c r="B435" s="21" t="s">
        <v>264</v>
      </c>
      <c r="C435" s="21" t="s">
        <v>14</v>
      </c>
      <c r="D435" s="21" t="s">
        <v>7</v>
      </c>
      <c r="E435" s="21" t="s">
        <v>328</v>
      </c>
      <c r="F435" s="21"/>
      <c r="G435" s="36"/>
      <c r="H435" s="146">
        <f>H436+H438+H441</f>
        <v>0</v>
      </c>
      <c r="I435" s="146">
        <f>I436+I438+I441</f>
        <v>8000</v>
      </c>
      <c r="J435" s="146">
        <f>J436+J438+J441</f>
        <v>8000</v>
      </c>
    </row>
    <row r="436" spans="1:10" ht="21.75" customHeight="1" hidden="1">
      <c r="A436" s="104" t="s">
        <v>329</v>
      </c>
      <c r="B436" s="21" t="s">
        <v>264</v>
      </c>
      <c r="C436" s="21" t="s">
        <v>14</v>
      </c>
      <c r="D436" s="21" t="s">
        <v>7</v>
      </c>
      <c r="E436" s="21" t="s">
        <v>330</v>
      </c>
      <c r="F436" s="21"/>
      <c r="G436" s="36"/>
      <c r="H436" s="143">
        <f>H437</f>
        <v>0</v>
      </c>
      <c r="I436" s="143">
        <f>I437</f>
        <v>0</v>
      </c>
      <c r="J436" s="143">
        <f>J437</f>
        <v>0</v>
      </c>
    </row>
    <row r="437" spans="1:10" ht="15" customHeight="1" hidden="1">
      <c r="A437" s="104" t="s">
        <v>303</v>
      </c>
      <c r="B437" s="21" t="s">
        <v>264</v>
      </c>
      <c r="C437" s="21" t="s">
        <v>14</v>
      </c>
      <c r="D437" s="21" t="s">
        <v>7</v>
      </c>
      <c r="E437" s="21" t="s">
        <v>330</v>
      </c>
      <c r="F437" s="21" t="s">
        <v>304</v>
      </c>
      <c r="G437" s="36"/>
      <c r="H437" s="146"/>
      <c r="I437" s="143"/>
      <c r="J437" s="143">
        <f>H437+I437</f>
        <v>0</v>
      </c>
    </row>
    <row r="438" spans="1:10" ht="21" customHeight="1">
      <c r="A438" s="96" t="s">
        <v>426</v>
      </c>
      <c r="B438" s="21" t="s">
        <v>264</v>
      </c>
      <c r="C438" s="21" t="s">
        <v>14</v>
      </c>
      <c r="D438" s="21" t="s">
        <v>7</v>
      </c>
      <c r="E438" s="21" t="s">
        <v>427</v>
      </c>
      <c r="F438" s="21"/>
      <c r="G438" s="36"/>
      <c r="H438" s="146">
        <f>H440+H439</f>
        <v>0</v>
      </c>
      <c r="I438" s="146">
        <f>I440+I439</f>
        <v>8000</v>
      </c>
      <c r="J438" s="146">
        <f>J440+J439</f>
        <v>8000</v>
      </c>
    </row>
    <row r="439" spans="1:10" ht="21" customHeight="1">
      <c r="A439" s="96" t="s">
        <v>543</v>
      </c>
      <c r="B439" s="21" t="s">
        <v>264</v>
      </c>
      <c r="C439" s="21" t="s">
        <v>14</v>
      </c>
      <c r="D439" s="21" t="s">
        <v>7</v>
      </c>
      <c r="E439" s="21" t="s">
        <v>427</v>
      </c>
      <c r="F439" s="21" t="s">
        <v>542</v>
      </c>
      <c r="G439" s="36"/>
      <c r="H439" s="146"/>
      <c r="I439" s="146"/>
      <c r="J439" s="143">
        <f>H439+I439</f>
        <v>0</v>
      </c>
    </row>
    <row r="440" spans="1:10" ht="31.5" customHeight="1">
      <c r="A440" s="96" t="s">
        <v>331</v>
      </c>
      <c r="B440" s="21" t="s">
        <v>264</v>
      </c>
      <c r="C440" s="21" t="s">
        <v>14</v>
      </c>
      <c r="D440" s="21" t="s">
        <v>7</v>
      </c>
      <c r="E440" s="21" t="s">
        <v>427</v>
      </c>
      <c r="F440" s="21" t="s">
        <v>319</v>
      </c>
      <c r="G440" s="36"/>
      <c r="H440" s="146"/>
      <c r="I440" s="143">
        <v>8000</v>
      </c>
      <c r="J440" s="143">
        <f>H440+I440</f>
        <v>8000</v>
      </c>
    </row>
    <row r="441" spans="1:10" ht="21.75" customHeight="1" hidden="1">
      <c r="A441" s="104" t="s">
        <v>332</v>
      </c>
      <c r="B441" s="21" t="s">
        <v>264</v>
      </c>
      <c r="C441" s="21" t="s">
        <v>14</v>
      </c>
      <c r="D441" s="21" t="s">
        <v>7</v>
      </c>
      <c r="E441" s="21" t="s">
        <v>333</v>
      </c>
      <c r="F441" s="21"/>
      <c r="G441" s="26">
        <f>G442</f>
        <v>52.672</v>
      </c>
      <c r="H441" s="143">
        <f>H442+H443</f>
        <v>0</v>
      </c>
      <c r="I441" s="143">
        <f>I442+I443</f>
        <v>0</v>
      </c>
      <c r="J441" s="143">
        <f>J442+J443</f>
        <v>0</v>
      </c>
    </row>
    <row r="442" spans="1:10" ht="16.5" customHeight="1" hidden="1">
      <c r="A442" s="96" t="s">
        <v>543</v>
      </c>
      <c r="B442" s="21" t="s">
        <v>264</v>
      </c>
      <c r="C442" s="21" t="s">
        <v>14</v>
      </c>
      <c r="D442" s="21" t="s">
        <v>7</v>
      </c>
      <c r="E442" s="21" t="s">
        <v>333</v>
      </c>
      <c r="F442" s="21" t="s">
        <v>542</v>
      </c>
      <c r="G442" s="26">
        <f>52.672</f>
        <v>52.672</v>
      </c>
      <c r="H442" s="146"/>
      <c r="I442" s="143"/>
      <c r="J442" s="143">
        <f>H442+I442</f>
        <v>0</v>
      </c>
    </row>
    <row r="443" spans="1:10" ht="32.25" customHeight="1" hidden="1">
      <c r="A443" s="96" t="s">
        <v>331</v>
      </c>
      <c r="B443" s="21" t="s">
        <v>264</v>
      </c>
      <c r="C443" s="21" t="s">
        <v>14</v>
      </c>
      <c r="D443" s="21" t="s">
        <v>7</v>
      </c>
      <c r="E443" s="21" t="s">
        <v>333</v>
      </c>
      <c r="F443" s="21" t="s">
        <v>319</v>
      </c>
      <c r="G443" s="26"/>
      <c r="H443" s="146"/>
      <c r="I443" s="143"/>
      <c r="J443" s="143">
        <f>H443+I443</f>
        <v>0</v>
      </c>
    </row>
    <row r="444" spans="1:10" s="47" customFormat="1" ht="14.25">
      <c r="A444" s="104" t="s">
        <v>229</v>
      </c>
      <c r="B444" s="24" t="s">
        <v>264</v>
      </c>
      <c r="C444" s="24" t="s">
        <v>14</v>
      </c>
      <c r="D444" s="24" t="s">
        <v>11</v>
      </c>
      <c r="E444" s="24"/>
      <c r="F444" s="24"/>
      <c r="G444" s="23" t="e">
        <f>G445+#REF!</f>
        <v>#REF!</v>
      </c>
      <c r="H444" s="145">
        <f aca="true" t="shared" si="22" ref="H444:J445">H445</f>
        <v>31.5</v>
      </c>
      <c r="I444" s="145">
        <f t="shared" si="22"/>
        <v>151.7</v>
      </c>
      <c r="J444" s="145">
        <f t="shared" si="22"/>
        <v>183.2</v>
      </c>
    </row>
    <row r="445" spans="1:10" ht="15">
      <c r="A445" s="104" t="s">
        <v>88</v>
      </c>
      <c r="B445" s="21" t="s">
        <v>264</v>
      </c>
      <c r="C445" s="21" t="s">
        <v>14</v>
      </c>
      <c r="D445" s="21" t="s">
        <v>11</v>
      </c>
      <c r="E445" s="21" t="s">
        <v>89</v>
      </c>
      <c r="F445" s="21"/>
      <c r="G445" s="27" t="e">
        <f>G446</f>
        <v>#REF!</v>
      </c>
      <c r="H445" s="146">
        <f t="shared" si="22"/>
        <v>31.5</v>
      </c>
      <c r="I445" s="143">
        <f t="shared" si="22"/>
        <v>151.7</v>
      </c>
      <c r="J445" s="143">
        <f t="shared" si="22"/>
        <v>183.2</v>
      </c>
    </row>
    <row r="446" spans="1:10" ht="15">
      <c r="A446" s="104" t="s">
        <v>90</v>
      </c>
      <c r="B446" s="21" t="s">
        <v>264</v>
      </c>
      <c r="C446" s="21" t="s">
        <v>14</v>
      </c>
      <c r="D446" s="21" t="s">
        <v>11</v>
      </c>
      <c r="E446" s="21" t="s">
        <v>91</v>
      </c>
      <c r="F446" s="21"/>
      <c r="G446" s="26" t="e">
        <f>#REF!+G448+G447</f>
        <v>#REF!</v>
      </c>
      <c r="H446" s="147">
        <f>H448+H447</f>
        <v>31.5</v>
      </c>
      <c r="I446" s="143">
        <f>I448+I447</f>
        <v>151.7</v>
      </c>
      <c r="J446" s="147">
        <f>J448+J447</f>
        <v>183.2</v>
      </c>
    </row>
    <row r="447" spans="1:10" ht="22.5" customHeight="1">
      <c r="A447" s="96" t="s">
        <v>157</v>
      </c>
      <c r="B447" s="21" t="s">
        <v>264</v>
      </c>
      <c r="C447" s="21" t="s">
        <v>14</v>
      </c>
      <c r="D447" s="21" t="s">
        <v>11</v>
      </c>
      <c r="E447" s="21" t="s">
        <v>91</v>
      </c>
      <c r="F447" s="21" t="s">
        <v>158</v>
      </c>
      <c r="G447" s="27"/>
      <c r="H447" s="146">
        <v>11.5</v>
      </c>
      <c r="I447" s="143">
        <v>10</v>
      </c>
      <c r="J447" s="143">
        <f>H447+I447</f>
        <v>21.5</v>
      </c>
    </row>
    <row r="448" spans="1:10" ht="24" customHeight="1">
      <c r="A448" s="96" t="s">
        <v>148</v>
      </c>
      <c r="B448" s="21" t="s">
        <v>264</v>
      </c>
      <c r="C448" s="21" t="s">
        <v>14</v>
      </c>
      <c r="D448" s="21" t="s">
        <v>11</v>
      </c>
      <c r="E448" s="21" t="s">
        <v>91</v>
      </c>
      <c r="F448" s="21" t="s">
        <v>150</v>
      </c>
      <c r="G448" s="27"/>
      <c r="H448" s="146">
        <v>20</v>
      </c>
      <c r="I448" s="143">
        <v>141.7</v>
      </c>
      <c r="J448" s="143">
        <f>H448+I448</f>
        <v>161.7</v>
      </c>
    </row>
    <row r="449" spans="1:10" s="47" customFormat="1" ht="14.25">
      <c r="A449" s="103" t="s">
        <v>46</v>
      </c>
      <c r="B449" s="24" t="s">
        <v>264</v>
      </c>
      <c r="C449" s="24" t="s">
        <v>14</v>
      </c>
      <c r="D449" s="24" t="s">
        <v>14</v>
      </c>
      <c r="E449" s="24"/>
      <c r="F449" s="24"/>
      <c r="G449" s="20"/>
      <c r="H449" s="145">
        <f aca="true" t="shared" si="23" ref="H449:J451">H450</f>
        <v>15</v>
      </c>
      <c r="I449" s="145">
        <f t="shared" si="23"/>
        <v>0</v>
      </c>
      <c r="J449" s="145">
        <f t="shared" si="23"/>
        <v>15</v>
      </c>
    </row>
    <row r="450" spans="1:10" s="47" customFormat="1" ht="14.25">
      <c r="A450" s="104" t="s">
        <v>322</v>
      </c>
      <c r="B450" s="21" t="s">
        <v>264</v>
      </c>
      <c r="C450" s="21" t="s">
        <v>14</v>
      </c>
      <c r="D450" s="21" t="s">
        <v>14</v>
      </c>
      <c r="E450" s="21" t="s">
        <v>258</v>
      </c>
      <c r="F450" s="24"/>
      <c r="G450" s="20"/>
      <c r="H450" s="146">
        <f t="shared" si="23"/>
        <v>15</v>
      </c>
      <c r="I450" s="146">
        <f t="shared" si="23"/>
        <v>0</v>
      </c>
      <c r="J450" s="146">
        <f t="shared" si="23"/>
        <v>15</v>
      </c>
    </row>
    <row r="451" spans="1:10" ht="30" customHeight="1">
      <c r="A451" s="97" t="s">
        <v>336</v>
      </c>
      <c r="B451" s="21" t="s">
        <v>264</v>
      </c>
      <c r="C451" s="21" t="s">
        <v>14</v>
      </c>
      <c r="D451" s="21" t="s">
        <v>14</v>
      </c>
      <c r="E451" s="21" t="s">
        <v>337</v>
      </c>
      <c r="F451" s="21"/>
      <c r="G451" s="27"/>
      <c r="H451" s="146">
        <f t="shared" si="23"/>
        <v>15</v>
      </c>
      <c r="I451" s="146">
        <f t="shared" si="23"/>
        <v>0</v>
      </c>
      <c r="J451" s="146">
        <f t="shared" si="23"/>
        <v>15</v>
      </c>
    </row>
    <row r="452" spans="1:10" ht="20.25" customHeight="1">
      <c r="A452" s="96" t="s">
        <v>148</v>
      </c>
      <c r="B452" s="21" t="s">
        <v>264</v>
      </c>
      <c r="C452" s="21" t="s">
        <v>14</v>
      </c>
      <c r="D452" s="21" t="s">
        <v>14</v>
      </c>
      <c r="E452" s="21" t="s">
        <v>337</v>
      </c>
      <c r="F452" s="21" t="s">
        <v>150</v>
      </c>
      <c r="G452" s="27"/>
      <c r="H452" s="146">
        <v>15</v>
      </c>
      <c r="I452" s="143"/>
      <c r="J452" s="143">
        <f>H452+I452</f>
        <v>15</v>
      </c>
    </row>
    <row r="453" spans="1:10" s="53" customFormat="1" ht="14.25">
      <c r="A453" s="103" t="s">
        <v>434</v>
      </c>
      <c r="B453" s="24" t="s">
        <v>264</v>
      </c>
      <c r="C453" s="24" t="s">
        <v>34</v>
      </c>
      <c r="D453" s="24"/>
      <c r="E453" s="24"/>
      <c r="F453" s="24"/>
      <c r="G453" s="20" t="e">
        <f>#REF!+#REF!</f>
        <v>#REF!</v>
      </c>
      <c r="H453" s="145">
        <f>H454+H458</f>
        <v>2210.41</v>
      </c>
      <c r="I453" s="145">
        <f>I454+I458</f>
        <v>-2013.61</v>
      </c>
      <c r="J453" s="145">
        <f>J454+J458</f>
        <v>196.8</v>
      </c>
    </row>
    <row r="454" spans="1:10" s="53" customFormat="1" ht="15" customHeight="1">
      <c r="A454" s="104" t="s">
        <v>50</v>
      </c>
      <c r="B454" s="24" t="s">
        <v>264</v>
      </c>
      <c r="C454" s="24" t="s">
        <v>34</v>
      </c>
      <c r="D454" s="24" t="s">
        <v>6</v>
      </c>
      <c r="E454" s="24"/>
      <c r="F454" s="24"/>
      <c r="G454" s="20"/>
      <c r="H454" s="145">
        <f>H455</f>
        <v>2060.41</v>
      </c>
      <c r="I454" s="145">
        <f>I455</f>
        <v>-2060.41</v>
      </c>
      <c r="J454" s="145">
        <f>J455</f>
        <v>0</v>
      </c>
    </row>
    <row r="455" spans="1:10" s="53" customFormat="1" ht="23.25" customHeight="1">
      <c r="A455" s="104" t="s">
        <v>301</v>
      </c>
      <c r="B455" s="21" t="s">
        <v>264</v>
      </c>
      <c r="C455" s="21" t="s">
        <v>34</v>
      </c>
      <c r="D455" s="21" t="s">
        <v>6</v>
      </c>
      <c r="E455" s="21" t="s">
        <v>317</v>
      </c>
      <c r="F455" s="21"/>
      <c r="G455" s="27"/>
      <c r="H455" s="146">
        <f>H457+H456</f>
        <v>2060.41</v>
      </c>
      <c r="I455" s="146">
        <f>I457+I456</f>
        <v>-2060.41</v>
      </c>
      <c r="J455" s="146">
        <f>J457+J456</f>
        <v>0</v>
      </c>
    </row>
    <row r="456" spans="1:10" s="53" customFormat="1" ht="23.25" customHeight="1" hidden="1">
      <c r="A456" s="96" t="s">
        <v>543</v>
      </c>
      <c r="B456" s="21" t="s">
        <v>264</v>
      </c>
      <c r="C456" s="21" t="s">
        <v>34</v>
      </c>
      <c r="D456" s="21" t="s">
        <v>6</v>
      </c>
      <c r="E456" s="21" t="s">
        <v>302</v>
      </c>
      <c r="F456" s="21" t="s">
        <v>542</v>
      </c>
      <c r="G456" s="27"/>
      <c r="H456" s="146"/>
      <c r="I456" s="146"/>
      <c r="J456" s="146">
        <f>H456+I456</f>
        <v>0</v>
      </c>
    </row>
    <row r="457" spans="1:10" s="53" customFormat="1" ht="37.5" customHeight="1">
      <c r="A457" s="104" t="s">
        <v>318</v>
      </c>
      <c r="B457" s="21" t="s">
        <v>264</v>
      </c>
      <c r="C457" s="21" t="s">
        <v>34</v>
      </c>
      <c r="D457" s="21" t="s">
        <v>6</v>
      </c>
      <c r="E457" s="21" t="s">
        <v>302</v>
      </c>
      <c r="F457" s="21" t="s">
        <v>319</v>
      </c>
      <c r="G457" s="27"/>
      <c r="H457" s="146">
        <v>2060.41</v>
      </c>
      <c r="I457" s="143">
        <v>-2060.41</v>
      </c>
      <c r="J457" s="143">
        <f>H457+I457</f>
        <v>0</v>
      </c>
    </row>
    <row r="458" spans="1:10" ht="15">
      <c r="A458" s="103" t="s">
        <v>342</v>
      </c>
      <c r="B458" s="24" t="s">
        <v>264</v>
      </c>
      <c r="C458" s="24" t="s">
        <v>34</v>
      </c>
      <c r="D458" s="24" t="s">
        <v>9</v>
      </c>
      <c r="E458" s="24"/>
      <c r="F458" s="24"/>
      <c r="G458" s="20">
        <f aca="true" t="shared" si="24" ref="G458:J460">G459</f>
        <v>50</v>
      </c>
      <c r="H458" s="145">
        <f t="shared" si="24"/>
        <v>150</v>
      </c>
      <c r="I458" s="140">
        <f t="shared" si="24"/>
        <v>46.8</v>
      </c>
      <c r="J458" s="140">
        <f t="shared" si="24"/>
        <v>196.8</v>
      </c>
    </row>
    <row r="459" spans="1:10" ht="21.75">
      <c r="A459" s="104" t="s">
        <v>343</v>
      </c>
      <c r="B459" s="21" t="s">
        <v>264</v>
      </c>
      <c r="C459" s="21" t="s">
        <v>34</v>
      </c>
      <c r="D459" s="21" t="s">
        <v>9</v>
      </c>
      <c r="E459" s="21" t="s">
        <v>104</v>
      </c>
      <c r="F459" s="21"/>
      <c r="G459" s="27">
        <f t="shared" si="24"/>
        <v>50</v>
      </c>
      <c r="H459" s="146">
        <f t="shared" si="24"/>
        <v>150</v>
      </c>
      <c r="I459" s="143">
        <f t="shared" si="24"/>
        <v>46.8</v>
      </c>
      <c r="J459" s="143">
        <f t="shared" si="24"/>
        <v>196.8</v>
      </c>
    </row>
    <row r="460" spans="1:10" ht="15">
      <c r="A460" s="104" t="s">
        <v>98</v>
      </c>
      <c r="B460" s="21" t="s">
        <v>264</v>
      </c>
      <c r="C460" s="21" t="s">
        <v>34</v>
      </c>
      <c r="D460" s="21" t="s">
        <v>9</v>
      </c>
      <c r="E460" s="21" t="s">
        <v>105</v>
      </c>
      <c r="F460" s="21"/>
      <c r="G460" s="27">
        <f t="shared" si="24"/>
        <v>50</v>
      </c>
      <c r="H460" s="143">
        <f>H461+H462</f>
        <v>150</v>
      </c>
      <c r="I460" s="143">
        <f>I461+I462</f>
        <v>46.8</v>
      </c>
      <c r="J460" s="143">
        <f>J461+J462</f>
        <v>196.8</v>
      </c>
    </row>
    <row r="461" spans="1:10" ht="32.25">
      <c r="A461" s="126" t="s">
        <v>161</v>
      </c>
      <c r="B461" s="21" t="s">
        <v>264</v>
      </c>
      <c r="C461" s="21" t="s">
        <v>34</v>
      </c>
      <c r="D461" s="21" t="s">
        <v>9</v>
      </c>
      <c r="E461" s="21" t="s">
        <v>105</v>
      </c>
      <c r="F461" s="21" t="s">
        <v>162</v>
      </c>
      <c r="G461" s="27">
        <v>50</v>
      </c>
      <c r="H461" s="146">
        <v>50</v>
      </c>
      <c r="I461" s="143">
        <v>-50</v>
      </c>
      <c r="J461" s="143">
        <f>H461+I461</f>
        <v>0</v>
      </c>
    </row>
    <row r="462" spans="1:10" ht="17.25" customHeight="1">
      <c r="A462" s="96" t="s">
        <v>148</v>
      </c>
      <c r="B462" s="21" t="s">
        <v>264</v>
      </c>
      <c r="C462" s="21" t="s">
        <v>34</v>
      </c>
      <c r="D462" s="21" t="s">
        <v>9</v>
      </c>
      <c r="E462" s="21" t="s">
        <v>105</v>
      </c>
      <c r="F462" s="21" t="s">
        <v>150</v>
      </c>
      <c r="G462" s="27"/>
      <c r="H462" s="146">
        <v>100</v>
      </c>
      <c r="I462" s="143">
        <v>96.8</v>
      </c>
      <c r="J462" s="143">
        <f>H462+I462</f>
        <v>196.8</v>
      </c>
    </row>
    <row r="463" spans="1:10" ht="17.25" customHeight="1">
      <c r="A463" s="107" t="s">
        <v>95</v>
      </c>
      <c r="B463" s="24" t="s">
        <v>264</v>
      </c>
      <c r="C463" s="24" t="s">
        <v>28</v>
      </c>
      <c r="D463" s="24"/>
      <c r="E463" s="24"/>
      <c r="F463" s="24"/>
      <c r="G463" s="20"/>
      <c r="H463" s="145">
        <f>H468+H464</f>
        <v>0</v>
      </c>
      <c r="I463" s="145">
        <f>I468+I464</f>
        <v>500</v>
      </c>
      <c r="J463" s="145">
        <f>J468+J464</f>
        <v>500</v>
      </c>
    </row>
    <row r="464" spans="1:10" ht="17.25" customHeight="1" hidden="1">
      <c r="A464" s="96" t="s">
        <v>56</v>
      </c>
      <c r="B464" s="21" t="s">
        <v>264</v>
      </c>
      <c r="C464" s="21" t="s">
        <v>28</v>
      </c>
      <c r="D464" s="21" t="s">
        <v>7</v>
      </c>
      <c r="E464" s="21"/>
      <c r="F464" s="21"/>
      <c r="G464" s="27"/>
      <c r="H464" s="146">
        <f>H465</f>
        <v>0</v>
      </c>
      <c r="I464" s="146">
        <f>I465</f>
        <v>0</v>
      </c>
      <c r="J464" s="146">
        <f>J465</f>
        <v>0</v>
      </c>
    </row>
    <row r="465" spans="1:10" ht="21.75" customHeight="1" hidden="1">
      <c r="A465" s="104" t="s">
        <v>301</v>
      </c>
      <c r="B465" s="21" t="s">
        <v>264</v>
      </c>
      <c r="C465" s="21" t="s">
        <v>28</v>
      </c>
      <c r="D465" s="21" t="s">
        <v>7</v>
      </c>
      <c r="E465" s="21" t="s">
        <v>302</v>
      </c>
      <c r="F465" s="21"/>
      <c r="G465" s="27"/>
      <c r="H465" s="146">
        <f>H467+H466</f>
        <v>0</v>
      </c>
      <c r="I465" s="146">
        <f>I467+I466</f>
        <v>0</v>
      </c>
      <c r="J465" s="146">
        <f>J467+J466</f>
        <v>0</v>
      </c>
    </row>
    <row r="466" spans="1:10" ht="21.75" customHeight="1" hidden="1">
      <c r="A466" s="96" t="s">
        <v>543</v>
      </c>
      <c r="B466" s="21" t="s">
        <v>264</v>
      </c>
      <c r="C466" s="21" t="s">
        <v>28</v>
      </c>
      <c r="D466" s="21" t="s">
        <v>7</v>
      </c>
      <c r="E466" s="21" t="s">
        <v>302</v>
      </c>
      <c r="F466" s="21" t="s">
        <v>542</v>
      </c>
      <c r="G466" s="27"/>
      <c r="H466" s="146"/>
      <c r="I466" s="146"/>
      <c r="J466" s="146">
        <f>H466+I466</f>
        <v>0</v>
      </c>
    </row>
    <row r="467" spans="1:10" ht="17.25" customHeight="1" hidden="1">
      <c r="A467" s="104" t="s">
        <v>318</v>
      </c>
      <c r="B467" s="21" t="s">
        <v>264</v>
      </c>
      <c r="C467" s="21" t="s">
        <v>28</v>
      </c>
      <c r="D467" s="21" t="s">
        <v>7</v>
      </c>
      <c r="E467" s="21" t="s">
        <v>302</v>
      </c>
      <c r="F467" s="21" t="s">
        <v>319</v>
      </c>
      <c r="G467" s="27"/>
      <c r="H467" s="146"/>
      <c r="I467" s="146"/>
      <c r="J467" s="146">
        <f>H467+I467</f>
        <v>0</v>
      </c>
    </row>
    <row r="468" spans="1:10" ht="17.25" customHeight="1">
      <c r="A468" s="92" t="s">
        <v>59</v>
      </c>
      <c r="B468" s="21" t="s">
        <v>264</v>
      </c>
      <c r="C468" s="21" t="s">
        <v>28</v>
      </c>
      <c r="D468" s="21" t="s">
        <v>28</v>
      </c>
      <c r="E468" s="21"/>
      <c r="F468" s="21"/>
      <c r="G468" s="27"/>
      <c r="H468" s="146">
        <f aca="true" t="shared" si="25" ref="H468:J469">H469</f>
        <v>0</v>
      </c>
      <c r="I468" s="146">
        <f t="shared" si="25"/>
        <v>500</v>
      </c>
      <c r="J468" s="146">
        <f t="shared" si="25"/>
        <v>500</v>
      </c>
    </row>
    <row r="469" spans="1:10" ht="17.25" customHeight="1">
      <c r="A469" s="104" t="s">
        <v>322</v>
      </c>
      <c r="B469" s="21" t="s">
        <v>264</v>
      </c>
      <c r="C469" s="21" t="s">
        <v>28</v>
      </c>
      <c r="D469" s="21" t="s">
        <v>28</v>
      </c>
      <c r="E469" s="21" t="s">
        <v>258</v>
      </c>
      <c r="F469" s="21"/>
      <c r="G469" s="27"/>
      <c r="H469" s="146">
        <f t="shared" si="25"/>
        <v>0</v>
      </c>
      <c r="I469" s="146">
        <f t="shared" si="25"/>
        <v>500</v>
      </c>
      <c r="J469" s="146">
        <f t="shared" si="25"/>
        <v>500</v>
      </c>
    </row>
    <row r="470" spans="1:10" ht="42" customHeight="1">
      <c r="A470" s="96" t="s">
        <v>439</v>
      </c>
      <c r="B470" s="21" t="s">
        <v>264</v>
      </c>
      <c r="C470" s="21" t="s">
        <v>28</v>
      </c>
      <c r="D470" s="21" t="s">
        <v>28</v>
      </c>
      <c r="E470" s="21" t="s">
        <v>440</v>
      </c>
      <c r="F470" s="21"/>
      <c r="G470" s="27"/>
      <c r="H470" s="146">
        <f>H471+H472</f>
        <v>0</v>
      </c>
      <c r="I470" s="146">
        <f>I471+I472</f>
        <v>500</v>
      </c>
      <c r="J470" s="146">
        <f>J471+J472</f>
        <v>500</v>
      </c>
    </row>
    <row r="471" spans="1:10" ht="23.25" customHeight="1">
      <c r="A471" s="96" t="s">
        <v>148</v>
      </c>
      <c r="B471" s="21" t="s">
        <v>264</v>
      </c>
      <c r="C471" s="21" t="s">
        <v>28</v>
      </c>
      <c r="D471" s="21" t="s">
        <v>28</v>
      </c>
      <c r="E471" s="21" t="s">
        <v>440</v>
      </c>
      <c r="F471" s="21" t="s">
        <v>150</v>
      </c>
      <c r="G471" s="27"/>
      <c r="H471" s="146"/>
      <c r="I471" s="143">
        <v>500</v>
      </c>
      <c r="J471" s="143">
        <f>H471+I471</f>
        <v>500</v>
      </c>
    </row>
    <row r="472" spans="1:10" ht="38.25" customHeight="1" hidden="1">
      <c r="A472" s="96" t="s">
        <v>473</v>
      </c>
      <c r="B472" s="21" t="s">
        <v>264</v>
      </c>
      <c r="C472" s="21" t="s">
        <v>28</v>
      </c>
      <c r="D472" s="21" t="s">
        <v>28</v>
      </c>
      <c r="E472" s="21" t="s">
        <v>440</v>
      </c>
      <c r="F472" s="21" t="s">
        <v>472</v>
      </c>
      <c r="G472" s="27"/>
      <c r="H472" s="146"/>
      <c r="I472" s="143"/>
      <c r="J472" s="143">
        <f>H472+I472</f>
        <v>0</v>
      </c>
    </row>
    <row r="473" spans="1:10" s="54" customFormat="1" ht="17.25" customHeight="1">
      <c r="A473" s="106" t="s">
        <v>62</v>
      </c>
      <c r="B473" s="24" t="s">
        <v>264</v>
      </c>
      <c r="C473" s="24" t="s">
        <v>61</v>
      </c>
      <c r="D473" s="24" t="s">
        <v>211</v>
      </c>
      <c r="E473" s="24"/>
      <c r="F473" s="24"/>
      <c r="G473" s="20"/>
      <c r="H473" s="140">
        <f>H477+H500+H483+H474</f>
        <v>1668.17</v>
      </c>
      <c r="I473" s="140">
        <f>I477+I500+I483+I474</f>
        <v>1787.33</v>
      </c>
      <c r="J473" s="140">
        <f>J477+J500+J483+J474</f>
        <v>3455.5</v>
      </c>
    </row>
    <row r="474" spans="1:10" s="54" customFormat="1" ht="17.25" customHeight="1">
      <c r="A474" s="104" t="s">
        <v>64</v>
      </c>
      <c r="B474" s="24" t="s">
        <v>264</v>
      </c>
      <c r="C474" s="24" t="s">
        <v>61</v>
      </c>
      <c r="D474" s="24" t="s">
        <v>6</v>
      </c>
      <c r="E474" s="24"/>
      <c r="F474" s="24"/>
      <c r="G474" s="20"/>
      <c r="H474" s="140">
        <f aca="true" t="shared" si="26" ref="H474:J475">H475</f>
        <v>45</v>
      </c>
      <c r="I474" s="140">
        <f t="shared" si="26"/>
        <v>78</v>
      </c>
      <c r="J474" s="140">
        <f t="shared" si="26"/>
        <v>123</v>
      </c>
    </row>
    <row r="475" spans="1:10" s="54" customFormat="1" ht="26.25" customHeight="1">
      <c r="A475" s="104" t="s">
        <v>248</v>
      </c>
      <c r="B475" s="21" t="s">
        <v>264</v>
      </c>
      <c r="C475" s="21" t="s">
        <v>61</v>
      </c>
      <c r="D475" s="21" t="s">
        <v>6</v>
      </c>
      <c r="E475" s="21" t="s">
        <v>249</v>
      </c>
      <c r="F475" s="21"/>
      <c r="G475" s="20"/>
      <c r="H475" s="143">
        <f t="shared" si="26"/>
        <v>45</v>
      </c>
      <c r="I475" s="143">
        <f t="shared" si="26"/>
        <v>78</v>
      </c>
      <c r="J475" s="143">
        <f t="shared" si="26"/>
        <v>123</v>
      </c>
    </row>
    <row r="476" spans="1:10" s="54" customFormat="1" ht="24" customHeight="1">
      <c r="A476" s="96" t="s">
        <v>345</v>
      </c>
      <c r="B476" s="21" t="s">
        <v>264</v>
      </c>
      <c r="C476" s="21" t="s">
        <v>61</v>
      </c>
      <c r="D476" s="21" t="s">
        <v>6</v>
      </c>
      <c r="E476" s="21" t="s">
        <v>249</v>
      </c>
      <c r="F476" s="21" t="s">
        <v>346</v>
      </c>
      <c r="G476" s="20"/>
      <c r="H476" s="143">
        <v>45</v>
      </c>
      <c r="I476" s="143">
        <v>78</v>
      </c>
      <c r="J476" s="143">
        <f>H476+I476</f>
        <v>123</v>
      </c>
    </row>
    <row r="477" spans="1:10" ht="18" customHeight="1">
      <c r="A477" s="117" t="s">
        <v>65</v>
      </c>
      <c r="B477" s="24" t="s">
        <v>264</v>
      </c>
      <c r="C477" s="24" t="s">
        <v>61</v>
      </c>
      <c r="D477" s="24" t="s">
        <v>7</v>
      </c>
      <c r="E477" s="24"/>
      <c r="F477" s="24"/>
      <c r="G477" s="20"/>
      <c r="H477" s="140">
        <f>H478</f>
        <v>363.57</v>
      </c>
      <c r="I477" s="140">
        <f>I478</f>
        <v>-363.57</v>
      </c>
      <c r="J477" s="140">
        <f>J478</f>
        <v>0</v>
      </c>
    </row>
    <row r="478" spans="1:10" ht="17.25" customHeight="1">
      <c r="A478" s="105" t="s">
        <v>98</v>
      </c>
      <c r="B478" s="21" t="s">
        <v>264</v>
      </c>
      <c r="C478" s="21" t="s">
        <v>61</v>
      </c>
      <c r="D478" s="21" t="s">
        <v>7</v>
      </c>
      <c r="E478" s="21" t="s">
        <v>250</v>
      </c>
      <c r="F478" s="21"/>
      <c r="G478" s="27"/>
      <c r="H478" s="143">
        <f>H479+H480+H481+H482</f>
        <v>363.57</v>
      </c>
      <c r="I478" s="143">
        <f>I479+I480+I481+I482</f>
        <v>-363.57</v>
      </c>
      <c r="J478" s="143">
        <f>J479+J480+J481+J482</f>
        <v>0</v>
      </c>
    </row>
    <row r="479" spans="1:10" ht="17.25" customHeight="1">
      <c r="A479" s="105" t="s">
        <v>96</v>
      </c>
      <c r="B479" s="21" t="s">
        <v>264</v>
      </c>
      <c r="C479" s="21" t="s">
        <v>61</v>
      </c>
      <c r="D479" s="21" t="s">
        <v>7</v>
      </c>
      <c r="E479" s="21" t="s">
        <v>250</v>
      </c>
      <c r="F479" s="21" t="s">
        <v>155</v>
      </c>
      <c r="G479" s="27"/>
      <c r="H479" s="146">
        <v>155.16</v>
      </c>
      <c r="I479" s="143">
        <v>-155.16</v>
      </c>
      <c r="J479" s="143">
        <f>H479+I479</f>
        <v>0</v>
      </c>
    </row>
    <row r="480" spans="1:10" ht="17.25" customHeight="1">
      <c r="A480" s="96" t="s">
        <v>157</v>
      </c>
      <c r="B480" s="21" t="s">
        <v>264</v>
      </c>
      <c r="C480" s="21" t="s">
        <v>61</v>
      </c>
      <c r="D480" s="21" t="s">
        <v>7</v>
      </c>
      <c r="E480" s="21" t="s">
        <v>250</v>
      </c>
      <c r="F480" s="21" t="s">
        <v>158</v>
      </c>
      <c r="G480" s="27"/>
      <c r="H480" s="146">
        <v>1</v>
      </c>
      <c r="I480" s="143">
        <v>-1</v>
      </c>
      <c r="J480" s="143">
        <f>H480+I480</f>
        <v>0</v>
      </c>
    </row>
    <row r="481" spans="1:10" ht="17.25" customHeight="1">
      <c r="A481" s="96" t="s">
        <v>148</v>
      </c>
      <c r="B481" s="21" t="s">
        <v>264</v>
      </c>
      <c r="C481" s="21" t="s">
        <v>61</v>
      </c>
      <c r="D481" s="21" t="s">
        <v>7</v>
      </c>
      <c r="E481" s="21" t="s">
        <v>250</v>
      </c>
      <c r="F481" s="21" t="s">
        <v>150</v>
      </c>
      <c r="G481" s="27"/>
      <c r="H481" s="146">
        <v>207.41</v>
      </c>
      <c r="I481" s="143">
        <v>-207.41</v>
      </c>
      <c r="J481" s="143">
        <f>H481+I481</f>
        <v>0</v>
      </c>
    </row>
    <row r="482" spans="1:10" ht="24" customHeight="1">
      <c r="A482" s="100" t="s">
        <v>165</v>
      </c>
      <c r="B482" s="21" t="s">
        <v>264</v>
      </c>
      <c r="C482" s="21" t="s">
        <v>61</v>
      </c>
      <c r="D482" s="21" t="s">
        <v>7</v>
      </c>
      <c r="E482" s="21" t="s">
        <v>250</v>
      </c>
      <c r="F482" s="21" t="s">
        <v>166</v>
      </c>
      <c r="G482" s="27"/>
      <c r="H482" s="146"/>
      <c r="I482" s="143"/>
      <c r="J482" s="143">
        <f>H482+I482</f>
        <v>0</v>
      </c>
    </row>
    <row r="483" spans="1:10" ht="17.25" customHeight="1">
      <c r="A483" s="106" t="s">
        <v>169</v>
      </c>
      <c r="B483" s="24" t="s">
        <v>264</v>
      </c>
      <c r="C483" s="24" t="s">
        <v>61</v>
      </c>
      <c r="D483" s="24" t="s">
        <v>8</v>
      </c>
      <c r="E483" s="24"/>
      <c r="F483" s="21"/>
      <c r="G483" s="27"/>
      <c r="H483" s="143">
        <f>H484+H496+H492+H494+H498</f>
        <v>1066</v>
      </c>
      <c r="I483" s="143">
        <f>I484+I496+I492+I494+I498</f>
        <v>2246.5</v>
      </c>
      <c r="J483" s="143">
        <f>J484+J496+J492+J494+J498</f>
        <v>3312.5</v>
      </c>
    </row>
    <row r="484" spans="1:10" ht="17.25" customHeight="1">
      <c r="A484" s="105" t="s">
        <v>251</v>
      </c>
      <c r="B484" s="21" t="s">
        <v>264</v>
      </c>
      <c r="C484" s="21" t="s">
        <v>61</v>
      </c>
      <c r="D484" s="21" t="s">
        <v>8</v>
      </c>
      <c r="E484" s="21" t="s">
        <v>252</v>
      </c>
      <c r="F484" s="21"/>
      <c r="G484" s="27"/>
      <c r="H484" s="143">
        <f>H489+H485+H487</f>
        <v>966</v>
      </c>
      <c r="I484" s="143">
        <f>I489+I485+I487</f>
        <v>2046.5</v>
      </c>
      <c r="J484" s="143">
        <f>J489+J485+J487</f>
        <v>3012.5</v>
      </c>
    </row>
    <row r="485" spans="1:10" ht="63.75" customHeight="1">
      <c r="A485" s="118" t="s">
        <v>428</v>
      </c>
      <c r="B485" s="21" t="s">
        <v>264</v>
      </c>
      <c r="C485" s="21" t="s">
        <v>61</v>
      </c>
      <c r="D485" s="21" t="s">
        <v>8</v>
      </c>
      <c r="E485" s="21" t="s">
        <v>429</v>
      </c>
      <c r="F485" s="21"/>
      <c r="G485" s="27"/>
      <c r="H485" s="143">
        <f>H486</f>
        <v>0</v>
      </c>
      <c r="I485" s="143">
        <f>I486</f>
        <v>1125</v>
      </c>
      <c r="J485" s="143">
        <f>J486</f>
        <v>1125</v>
      </c>
    </row>
    <row r="486" spans="1:10" s="51" customFormat="1" ht="38.25" customHeight="1">
      <c r="A486" s="119" t="s">
        <v>177</v>
      </c>
      <c r="B486" s="48" t="s">
        <v>264</v>
      </c>
      <c r="C486" s="48" t="s">
        <v>61</v>
      </c>
      <c r="D486" s="48" t="s">
        <v>8</v>
      </c>
      <c r="E486" s="48" t="s">
        <v>429</v>
      </c>
      <c r="F486" s="48" t="s">
        <v>178</v>
      </c>
      <c r="G486" s="49"/>
      <c r="H486" s="143"/>
      <c r="I486" s="143">
        <v>1125</v>
      </c>
      <c r="J486" s="143">
        <f>H486+I486</f>
        <v>1125</v>
      </c>
    </row>
    <row r="487" spans="1:10" ht="64.5" customHeight="1">
      <c r="A487" s="118" t="s">
        <v>430</v>
      </c>
      <c r="B487" s="21" t="s">
        <v>264</v>
      </c>
      <c r="C487" s="21" t="s">
        <v>61</v>
      </c>
      <c r="D487" s="21" t="s">
        <v>8</v>
      </c>
      <c r="E487" s="21" t="s">
        <v>253</v>
      </c>
      <c r="F487" s="21"/>
      <c r="G487" s="27"/>
      <c r="H487" s="143">
        <f>H488</f>
        <v>558</v>
      </c>
      <c r="I487" s="143">
        <f>I488</f>
        <v>1129.5</v>
      </c>
      <c r="J487" s="143">
        <f>J488</f>
        <v>1687.5</v>
      </c>
    </row>
    <row r="488" spans="1:10" ht="25.5" customHeight="1">
      <c r="A488" s="105" t="s">
        <v>177</v>
      </c>
      <c r="B488" s="21" t="s">
        <v>264</v>
      </c>
      <c r="C488" s="21" t="s">
        <v>61</v>
      </c>
      <c r="D488" s="21" t="s">
        <v>8</v>
      </c>
      <c r="E488" s="21" t="s">
        <v>253</v>
      </c>
      <c r="F488" s="21" t="s">
        <v>178</v>
      </c>
      <c r="G488" s="27"/>
      <c r="H488" s="143">
        <v>558</v>
      </c>
      <c r="I488" s="143">
        <v>1129.5</v>
      </c>
      <c r="J488" s="143">
        <f>H488+I488</f>
        <v>1687.5</v>
      </c>
    </row>
    <row r="489" spans="1:10" ht="17.25" customHeight="1">
      <c r="A489" s="104" t="s">
        <v>254</v>
      </c>
      <c r="B489" s="21" t="s">
        <v>264</v>
      </c>
      <c r="C489" s="21" t="s">
        <v>61</v>
      </c>
      <c r="D489" s="21" t="s">
        <v>8</v>
      </c>
      <c r="E489" s="21" t="s">
        <v>255</v>
      </c>
      <c r="F489" s="21"/>
      <c r="G489" s="27"/>
      <c r="H489" s="143">
        <f>H490+H491</f>
        <v>408</v>
      </c>
      <c r="I489" s="143">
        <f>I490+I491</f>
        <v>-208</v>
      </c>
      <c r="J489" s="143">
        <f>J490+J491</f>
        <v>200</v>
      </c>
    </row>
    <row r="490" spans="1:10" ht="17.25" customHeight="1">
      <c r="A490" s="96" t="s">
        <v>148</v>
      </c>
      <c r="B490" s="21" t="s">
        <v>264</v>
      </c>
      <c r="C490" s="21" t="s">
        <v>61</v>
      </c>
      <c r="D490" s="21" t="s">
        <v>8</v>
      </c>
      <c r="E490" s="21" t="s">
        <v>255</v>
      </c>
      <c r="F490" s="21" t="s">
        <v>184</v>
      </c>
      <c r="G490" s="27"/>
      <c r="H490" s="146">
        <v>408</v>
      </c>
      <c r="I490" s="143">
        <v>-208</v>
      </c>
      <c r="J490" s="143">
        <f>H490+I490</f>
        <v>200</v>
      </c>
    </row>
    <row r="491" spans="1:10" ht="17.25" customHeight="1" hidden="1">
      <c r="A491" s="96" t="s">
        <v>148</v>
      </c>
      <c r="B491" s="21" t="s">
        <v>264</v>
      </c>
      <c r="C491" s="21" t="s">
        <v>61</v>
      </c>
      <c r="D491" s="21" t="s">
        <v>8</v>
      </c>
      <c r="E491" s="21" t="s">
        <v>445</v>
      </c>
      <c r="F491" s="21" t="s">
        <v>184</v>
      </c>
      <c r="G491" s="27"/>
      <c r="H491" s="146"/>
      <c r="I491" s="143"/>
      <c r="J491" s="143">
        <f>H491+I491</f>
        <v>0</v>
      </c>
    </row>
    <row r="492" spans="1:10" ht="41.25" customHeight="1" hidden="1">
      <c r="A492" s="96" t="s">
        <v>500</v>
      </c>
      <c r="B492" s="21" t="s">
        <v>264</v>
      </c>
      <c r="C492" s="21" t="s">
        <v>61</v>
      </c>
      <c r="D492" s="21" t="s">
        <v>8</v>
      </c>
      <c r="E492" s="21" t="s">
        <v>491</v>
      </c>
      <c r="F492" s="21"/>
      <c r="G492" s="27"/>
      <c r="H492" s="146">
        <f>H493</f>
        <v>0</v>
      </c>
      <c r="I492" s="146">
        <f>I493</f>
        <v>0</v>
      </c>
      <c r="J492" s="146">
        <f>J493</f>
        <v>0</v>
      </c>
    </row>
    <row r="493" spans="1:10" ht="32.25" customHeight="1" hidden="1">
      <c r="A493" s="104" t="s">
        <v>348</v>
      </c>
      <c r="B493" s="21" t="s">
        <v>264</v>
      </c>
      <c r="C493" s="21" t="s">
        <v>61</v>
      </c>
      <c r="D493" s="21" t="s">
        <v>8</v>
      </c>
      <c r="E493" s="21" t="s">
        <v>491</v>
      </c>
      <c r="F493" s="21" t="s">
        <v>349</v>
      </c>
      <c r="G493" s="27"/>
      <c r="H493" s="146"/>
      <c r="I493" s="143"/>
      <c r="J493" s="143">
        <f>H493+I493</f>
        <v>0</v>
      </c>
    </row>
    <row r="494" spans="1:10" ht="41.25" customHeight="1" hidden="1">
      <c r="A494" s="96" t="s">
        <v>499</v>
      </c>
      <c r="B494" s="21" t="s">
        <v>264</v>
      </c>
      <c r="C494" s="21" t="s">
        <v>61</v>
      </c>
      <c r="D494" s="21" t="s">
        <v>8</v>
      </c>
      <c r="E494" s="21" t="s">
        <v>492</v>
      </c>
      <c r="F494" s="21"/>
      <c r="G494" s="27"/>
      <c r="H494" s="146">
        <f>H495</f>
        <v>0</v>
      </c>
      <c r="I494" s="146">
        <f>I495</f>
        <v>0</v>
      </c>
      <c r="J494" s="146">
        <f>J495</f>
        <v>0</v>
      </c>
    </row>
    <row r="495" spans="1:10" ht="26.25" customHeight="1" hidden="1">
      <c r="A495" s="104" t="s">
        <v>348</v>
      </c>
      <c r="B495" s="21" t="s">
        <v>264</v>
      </c>
      <c r="C495" s="21" t="s">
        <v>61</v>
      </c>
      <c r="D495" s="21" t="s">
        <v>8</v>
      </c>
      <c r="E495" s="21" t="s">
        <v>492</v>
      </c>
      <c r="F495" s="21" t="s">
        <v>349</v>
      </c>
      <c r="G495" s="27"/>
      <c r="H495" s="146"/>
      <c r="I495" s="143"/>
      <c r="J495" s="143">
        <f>H495+I495</f>
        <v>0</v>
      </c>
    </row>
    <row r="496" spans="1:10" ht="21.75">
      <c r="A496" s="104" t="s">
        <v>433</v>
      </c>
      <c r="B496" s="21" t="s">
        <v>264</v>
      </c>
      <c r="C496" s="21" t="s">
        <v>61</v>
      </c>
      <c r="D496" s="21" t="s">
        <v>8</v>
      </c>
      <c r="E496" s="21" t="s">
        <v>347</v>
      </c>
      <c r="F496" s="21"/>
      <c r="G496" s="27"/>
      <c r="H496" s="143">
        <f>H497</f>
        <v>100</v>
      </c>
      <c r="I496" s="143">
        <f>I497</f>
        <v>200</v>
      </c>
      <c r="J496" s="143">
        <f>J497</f>
        <v>300</v>
      </c>
    </row>
    <row r="497" spans="1:10" ht="18" customHeight="1">
      <c r="A497" s="104" t="s">
        <v>348</v>
      </c>
      <c r="B497" s="21" t="s">
        <v>264</v>
      </c>
      <c r="C497" s="21" t="s">
        <v>61</v>
      </c>
      <c r="D497" s="21" t="s">
        <v>8</v>
      </c>
      <c r="E497" s="21" t="s">
        <v>347</v>
      </c>
      <c r="F497" s="21" t="s">
        <v>349</v>
      </c>
      <c r="G497" s="27"/>
      <c r="H497" s="146">
        <v>100</v>
      </c>
      <c r="I497" s="143">
        <v>200</v>
      </c>
      <c r="J497" s="143">
        <f>H497+I497</f>
        <v>300</v>
      </c>
    </row>
    <row r="498" spans="1:10" ht="29.25" customHeight="1" hidden="1">
      <c r="A498" s="96" t="s">
        <v>439</v>
      </c>
      <c r="B498" s="21" t="s">
        <v>264</v>
      </c>
      <c r="C498" s="21" t="s">
        <v>61</v>
      </c>
      <c r="D498" s="21" t="s">
        <v>8</v>
      </c>
      <c r="E498" s="21" t="s">
        <v>440</v>
      </c>
      <c r="F498" s="21"/>
      <c r="G498" s="27"/>
      <c r="H498" s="146">
        <f>H499</f>
        <v>0</v>
      </c>
      <c r="I498" s="146">
        <f>I499</f>
        <v>0</v>
      </c>
      <c r="J498" s="146">
        <f>J499</f>
        <v>0</v>
      </c>
    </row>
    <row r="499" spans="1:10" ht="29.25" customHeight="1" hidden="1">
      <c r="A499" s="104" t="s">
        <v>348</v>
      </c>
      <c r="B499" s="21" t="s">
        <v>264</v>
      </c>
      <c r="C499" s="21" t="s">
        <v>61</v>
      </c>
      <c r="D499" s="21" t="s">
        <v>8</v>
      </c>
      <c r="E499" s="21" t="s">
        <v>440</v>
      </c>
      <c r="F499" s="21" t="s">
        <v>349</v>
      </c>
      <c r="G499" s="27"/>
      <c r="H499" s="146"/>
      <c r="I499" s="143"/>
      <c r="J499" s="143">
        <f>H499+I499</f>
        <v>0</v>
      </c>
    </row>
    <row r="500" spans="1:10" ht="20.25" customHeight="1">
      <c r="A500" s="120" t="s">
        <v>68</v>
      </c>
      <c r="B500" s="24" t="s">
        <v>264</v>
      </c>
      <c r="C500" s="24" t="s">
        <v>61</v>
      </c>
      <c r="D500" s="24" t="s">
        <v>12</v>
      </c>
      <c r="E500" s="24"/>
      <c r="F500" s="24"/>
      <c r="G500" s="27"/>
      <c r="H500" s="143">
        <f>H501+H506+H504</f>
        <v>193.6</v>
      </c>
      <c r="I500" s="143">
        <f>I501+I506+I504</f>
        <v>-173.6</v>
      </c>
      <c r="J500" s="143">
        <f>J501+J506+J504</f>
        <v>20</v>
      </c>
    </row>
    <row r="501" spans="1:10" ht="21" customHeight="1">
      <c r="A501" s="104" t="s">
        <v>256</v>
      </c>
      <c r="B501" s="21" t="s">
        <v>264</v>
      </c>
      <c r="C501" s="21" t="s">
        <v>61</v>
      </c>
      <c r="D501" s="21" t="s">
        <v>12</v>
      </c>
      <c r="E501" s="21" t="s">
        <v>116</v>
      </c>
      <c r="F501" s="21"/>
      <c r="G501" s="27"/>
      <c r="H501" s="143">
        <f aca="true" t="shared" si="27" ref="H501:J502">H502</f>
        <v>173.6</v>
      </c>
      <c r="I501" s="143">
        <f t="shared" si="27"/>
        <v>-173.6</v>
      </c>
      <c r="J501" s="143">
        <f t="shared" si="27"/>
        <v>0</v>
      </c>
    </row>
    <row r="502" spans="1:10" ht="17.25" customHeight="1">
      <c r="A502" s="104" t="s">
        <v>117</v>
      </c>
      <c r="B502" s="21" t="s">
        <v>264</v>
      </c>
      <c r="C502" s="21" t="s">
        <v>61</v>
      </c>
      <c r="D502" s="21" t="s">
        <v>12</v>
      </c>
      <c r="E502" s="21" t="s">
        <v>118</v>
      </c>
      <c r="F502" s="21"/>
      <c r="G502" s="27"/>
      <c r="H502" s="143">
        <f t="shared" si="27"/>
        <v>173.6</v>
      </c>
      <c r="I502" s="143">
        <f t="shared" si="27"/>
        <v>-173.6</v>
      </c>
      <c r="J502" s="143">
        <f t="shared" si="27"/>
        <v>0</v>
      </c>
    </row>
    <row r="503" spans="1:10" ht="17.25" customHeight="1">
      <c r="A503" s="104" t="s">
        <v>96</v>
      </c>
      <c r="B503" s="21" t="s">
        <v>264</v>
      </c>
      <c r="C503" s="21" t="s">
        <v>61</v>
      </c>
      <c r="D503" s="21" t="s">
        <v>12</v>
      </c>
      <c r="E503" s="21" t="s">
        <v>118</v>
      </c>
      <c r="F503" s="21" t="s">
        <v>155</v>
      </c>
      <c r="G503" s="27"/>
      <c r="H503" s="146">
        <v>173.6</v>
      </c>
      <c r="I503" s="143">
        <v>-173.6</v>
      </c>
      <c r="J503" s="143">
        <f>SUM(H503:I503)</f>
        <v>0</v>
      </c>
    </row>
    <row r="504" spans="1:10" ht="27" customHeight="1">
      <c r="A504" s="104" t="s">
        <v>507</v>
      </c>
      <c r="B504" s="21" t="s">
        <v>264</v>
      </c>
      <c r="C504" s="21" t="s">
        <v>61</v>
      </c>
      <c r="D504" s="21" t="s">
        <v>12</v>
      </c>
      <c r="E504" s="21" t="s">
        <v>260</v>
      </c>
      <c r="F504" s="21"/>
      <c r="G504" s="27"/>
      <c r="H504" s="146">
        <f>H505</f>
        <v>10</v>
      </c>
      <c r="I504" s="146">
        <f>I505</f>
        <v>-10</v>
      </c>
      <c r="J504" s="146">
        <f>J505</f>
        <v>0</v>
      </c>
    </row>
    <row r="505" spans="1:10" ht="17.25" customHeight="1">
      <c r="A505" s="96" t="s">
        <v>148</v>
      </c>
      <c r="B505" s="21" t="s">
        <v>264</v>
      </c>
      <c r="C505" s="21" t="s">
        <v>61</v>
      </c>
      <c r="D505" s="21" t="s">
        <v>12</v>
      </c>
      <c r="E505" s="21" t="s">
        <v>260</v>
      </c>
      <c r="F505" s="21" t="s">
        <v>150</v>
      </c>
      <c r="G505" s="27"/>
      <c r="H505" s="146">
        <v>10</v>
      </c>
      <c r="I505" s="143">
        <v>-10</v>
      </c>
      <c r="J505" s="143">
        <f>H505+I505</f>
        <v>0</v>
      </c>
    </row>
    <row r="506" spans="1:10" ht="33" customHeight="1">
      <c r="A506" s="104" t="s">
        <v>261</v>
      </c>
      <c r="B506" s="21" t="s">
        <v>264</v>
      </c>
      <c r="C506" s="21" t="s">
        <v>61</v>
      </c>
      <c r="D506" s="21" t="s">
        <v>12</v>
      </c>
      <c r="E506" s="21" t="s">
        <v>262</v>
      </c>
      <c r="F506" s="21"/>
      <c r="G506" s="27"/>
      <c r="H506" s="146">
        <f>H507</f>
        <v>10</v>
      </c>
      <c r="I506" s="146">
        <f>I507</f>
        <v>10</v>
      </c>
      <c r="J506" s="146">
        <f>J507</f>
        <v>20</v>
      </c>
    </row>
    <row r="507" spans="1:10" ht="22.5" customHeight="1">
      <c r="A507" s="96" t="s">
        <v>148</v>
      </c>
      <c r="B507" s="21" t="s">
        <v>264</v>
      </c>
      <c r="C507" s="21" t="s">
        <v>61</v>
      </c>
      <c r="D507" s="21" t="s">
        <v>12</v>
      </c>
      <c r="E507" s="21" t="s">
        <v>262</v>
      </c>
      <c r="F507" s="21" t="s">
        <v>150</v>
      </c>
      <c r="G507" s="27"/>
      <c r="H507" s="146">
        <v>10</v>
      </c>
      <c r="I507" s="143">
        <v>10</v>
      </c>
      <c r="J507" s="143">
        <f>H507+I507</f>
        <v>20</v>
      </c>
    </row>
    <row r="508" spans="1:10" ht="15.75" customHeight="1">
      <c r="A508" s="103" t="s">
        <v>71</v>
      </c>
      <c r="B508" s="24" t="s">
        <v>264</v>
      </c>
      <c r="C508" s="24" t="s">
        <v>17</v>
      </c>
      <c r="D508" s="24"/>
      <c r="E508" s="24"/>
      <c r="F508" s="24"/>
      <c r="G508" s="20"/>
      <c r="H508" s="145">
        <f>H509</f>
        <v>903.6</v>
      </c>
      <c r="I508" s="140">
        <f>I509</f>
        <v>230.42</v>
      </c>
      <c r="J508" s="140">
        <f>J509</f>
        <v>1134.02</v>
      </c>
    </row>
    <row r="509" spans="1:10" ht="15">
      <c r="A509" s="103" t="s">
        <v>51</v>
      </c>
      <c r="B509" s="24" t="s">
        <v>264</v>
      </c>
      <c r="C509" s="24" t="s">
        <v>17</v>
      </c>
      <c r="D509" s="24" t="s">
        <v>7</v>
      </c>
      <c r="E509" s="24"/>
      <c r="F509" s="24"/>
      <c r="G509" s="20">
        <f aca="true" t="shared" si="28" ref="G509:J511">G510</f>
        <v>0</v>
      </c>
      <c r="H509" s="145">
        <f>H510+H514</f>
        <v>903.6</v>
      </c>
      <c r="I509" s="145">
        <f>I510+I514</f>
        <v>230.42</v>
      </c>
      <c r="J509" s="145">
        <f>J510+J514</f>
        <v>1134.02</v>
      </c>
    </row>
    <row r="510" spans="1:10" ht="22.5" customHeight="1">
      <c r="A510" s="104" t="s">
        <v>338</v>
      </c>
      <c r="B510" s="21" t="s">
        <v>264</v>
      </c>
      <c r="C510" s="21" t="s">
        <v>17</v>
      </c>
      <c r="D510" s="21" t="s">
        <v>7</v>
      </c>
      <c r="E510" s="21" t="s">
        <v>339</v>
      </c>
      <c r="F510" s="21"/>
      <c r="G510" s="27">
        <f t="shared" si="28"/>
        <v>0</v>
      </c>
      <c r="H510" s="143">
        <f t="shared" si="28"/>
        <v>903.6</v>
      </c>
      <c r="I510" s="143">
        <f t="shared" si="28"/>
        <v>230.42</v>
      </c>
      <c r="J510" s="143">
        <f t="shared" si="28"/>
        <v>1134.02</v>
      </c>
    </row>
    <row r="511" spans="1:10" ht="24.75" customHeight="1">
      <c r="A511" s="104" t="s">
        <v>340</v>
      </c>
      <c r="B511" s="21" t="s">
        <v>264</v>
      </c>
      <c r="C511" s="21" t="s">
        <v>17</v>
      </c>
      <c r="D511" s="21" t="s">
        <v>7</v>
      </c>
      <c r="E511" s="21" t="s">
        <v>341</v>
      </c>
      <c r="F511" s="21"/>
      <c r="G511" s="27">
        <f t="shared" si="28"/>
        <v>0</v>
      </c>
      <c r="H511" s="143">
        <f>H512+H513</f>
        <v>903.6</v>
      </c>
      <c r="I511" s="143">
        <f>I512+I513</f>
        <v>230.42</v>
      </c>
      <c r="J511" s="143">
        <f>J512+J513</f>
        <v>1134.02</v>
      </c>
    </row>
    <row r="512" spans="1:10" ht="16.5" customHeight="1" hidden="1">
      <c r="A512" s="104" t="s">
        <v>222</v>
      </c>
      <c r="B512" s="21" t="s">
        <v>264</v>
      </c>
      <c r="C512" s="21" t="s">
        <v>17</v>
      </c>
      <c r="D512" s="21" t="s">
        <v>7</v>
      </c>
      <c r="E512" s="21" t="s">
        <v>341</v>
      </c>
      <c r="F512" s="21" t="s">
        <v>223</v>
      </c>
      <c r="G512" s="27"/>
      <c r="H512" s="146"/>
      <c r="I512" s="143"/>
      <c r="J512" s="143">
        <f>H512+I512</f>
        <v>0</v>
      </c>
    </row>
    <row r="513" spans="1:10" ht="16.5" customHeight="1">
      <c r="A513" s="104" t="s">
        <v>334</v>
      </c>
      <c r="B513" s="21" t="s">
        <v>264</v>
      </c>
      <c r="C513" s="21" t="s">
        <v>17</v>
      </c>
      <c r="D513" s="21" t="s">
        <v>7</v>
      </c>
      <c r="E513" s="21" t="s">
        <v>341</v>
      </c>
      <c r="F513" s="21" t="s">
        <v>335</v>
      </c>
      <c r="G513" s="27"/>
      <c r="H513" s="146">
        <v>903.6</v>
      </c>
      <c r="I513" s="143">
        <v>230.42</v>
      </c>
      <c r="J513" s="143">
        <f>H513+I513</f>
        <v>1134.02</v>
      </c>
    </row>
    <row r="514" spans="1:10" ht="27" customHeight="1" hidden="1">
      <c r="A514" s="104" t="s">
        <v>497</v>
      </c>
      <c r="B514" s="21" t="s">
        <v>264</v>
      </c>
      <c r="C514" s="21" t="s">
        <v>17</v>
      </c>
      <c r="D514" s="21" t="s">
        <v>7</v>
      </c>
      <c r="E514" s="21" t="s">
        <v>489</v>
      </c>
      <c r="F514" s="21"/>
      <c r="G514" s="27"/>
      <c r="H514" s="146">
        <f>H515</f>
        <v>0</v>
      </c>
      <c r="I514" s="146">
        <f>I515</f>
        <v>0</v>
      </c>
      <c r="J514" s="146">
        <f>J515</f>
        <v>0</v>
      </c>
    </row>
    <row r="515" spans="1:10" ht="24.75" customHeight="1" hidden="1">
      <c r="A515" s="104" t="s">
        <v>501</v>
      </c>
      <c r="B515" s="21" t="s">
        <v>264</v>
      </c>
      <c r="C515" s="21" t="s">
        <v>17</v>
      </c>
      <c r="D515" s="21" t="s">
        <v>7</v>
      </c>
      <c r="E515" s="21" t="s">
        <v>489</v>
      </c>
      <c r="F515" s="21" t="s">
        <v>490</v>
      </c>
      <c r="G515" s="27"/>
      <c r="H515" s="146"/>
      <c r="I515" s="143"/>
      <c r="J515" s="143">
        <f>H515+I515</f>
        <v>0</v>
      </c>
    </row>
    <row r="516" spans="1:10" ht="15">
      <c r="A516" s="121" t="s">
        <v>350</v>
      </c>
      <c r="B516" s="81" t="s">
        <v>226</v>
      </c>
      <c r="C516" s="81"/>
      <c r="D516" s="81"/>
      <c r="E516" s="81"/>
      <c r="F516" s="81"/>
      <c r="G516" s="82" t="e">
        <f>G517+G531</f>
        <v>#REF!</v>
      </c>
      <c r="H516" s="142">
        <f>H517+H522+H531+H568+H561</f>
        <v>8602.869999999999</v>
      </c>
      <c r="I516" s="142">
        <f>I517+I522+I531+I568+I561</f>
        <v>2160.0034</v>
      </c>
      <c r="J516" s="142">
        <f>J517+J522+J531+J568+J561</f>
        <v>10762.8734</v>
      </c>
    </row>
    <row r="517" spans="1:10" s="53" customFormat="1" ht="14.25">
      <c r="A517" s="103" t="s">
        <v>4</v>
      </c>
      <c r="B517" s="24" t="s">
        <v>226</v>
      </c>
      <c r="C517" s="24" t="s">
        <v>6</v>
      </c>
      <c r="D517" s="24"/>
      <c r="E517" s="24"/>
      <c r="F517" s="24"/>
      <c r="G517" s="20" t="e">
        <f aca="true" t="shared" si="29" ref="G517:K520">G518</f>
        <v>#REF!</v>
      </c>
      <c r="H517" s="140">
        <f t="shared" si="29"/>
        <v>805</v>
      </c>
      <c r="I517" s="140">
        <f t="shared" si="29"/>
        <v>148.48</v>
      </c>
      <c r="J517" s="140">
        <f t="shared" si="29"/>
        <v>953.48</v>
      </c>
    </row>
    <row r="518" spans="1:10" s="47" customFormat="1" ht="31.5">
      <c r="A518" s="104" t="s">
        <v>193</v>
      </c>
      <c r="B518" s="24" t="s">
        <v>226</v>
      </c>
      <c r="C518" s="24" t="s">
        <v>6</v>
      </c>
      <c r="D518" s="24" t="s">
        <v>9</v>
      </c>
      <c r="E518" s="24"/>
      <c r="F518" s="24"/>
      <c r="G518" s="20" t="e">
        <f t="shared" si="29"/>
        <v>#REF!</v>
      </c>
      <c r="H518" s="140">
        <f t="shared" si="29"/>
        <v>805</v>
      </c>
      <c r="I518" s="140">
        <f t="shared" si="29"/>
        <v>148.48</v>
      </c>
      <c r="J518" s="140">
        <f t="shared" si="29"/>
        <v>953.48</v>
      </c>
    </row>
    <row r="519" spans="1:10" ht="15">
      <c r="A519" s="104" t="s">
        <v>256</v>
      </c>
      <c r="B519" s="21" t="s">
        <v>226</v>
      </c>
      <c r="C519" s="21" t="s">
        <v>6</v>
      </c>
      <c r="D519" s="21" t="s">
        <v>9</v>
      </c>
      <c r="E519" s="21" t="s">
        <v>116</v>
      </c>
      <c r="F519" s="21"/>
      <c r="G519" s="27" t="e">
        <f t="shared" si="29"/>
        <v>#REF!</v>
      </c>
      <c r="H519" s="143">
        <f t="shared" si="29"/>
        <v>805</v>
      </c>
      <c r="I519" s="143">
        <f t="shared" si="29"/>
        <v>148.48</v>
      </c>
      <c r="J519" s="143">
        <f t="shared" si="29"/>
        <v>953.48</v>
      </c>
    </row>
    <row r="520" spans="1:11" ht="15">
      <c r="A520" s="104" t="s">
        <v>117</v>
      </c>
      <c r="B520" s="21" t="s">
        <v>226</v>
      </c>
      <c r="C520" s="21" t="s">
        <v>6</v>
      </c>
      <c r="D520" s="21" t="s">
        <v>9</v>
      </c>
      <c r="E520" s="21" t="s">
        <v>118</v>
      </c>
      <c r="F520" s="21"/>
      <c r="G520" s="27" t="e">
        <f>#REF!</f>
        <v>#REF!</v>
      </c>
      <c r="H520" s="143">
        <f>H521</f>
        <v>805</v>
      </c>
      <c r="I520" s="143">
        <f t="shared" si="29"/>
        <v>148.48</v>
      </c>
      <c r="J520" s="143">
        <f t="shared" si="29"/>
        <v>953.48</v>
      </c>
      <c r="K520" s="87">
        <f t="shared" si="29"/>
        <v>0</v>
      </c>
    </row>
    <row r="521" spans="1:10" ht="15">
      <c r="A521" s="100" t="s">
        <v>351</v>
      </c>
      <c r="B521" s="21" t="s">
        <v>226</v>
      </c>
      <c r="C521" s="21" t="s">
        <v>6</v>
      </c>
      <c r="D521" s="21" t="s">
        <v>9</v>
      </c>
      <c r="E521" s="21" t="s">
        <v>118</v>
      </c>
      <c r="F521" s="21" t="s">
        <v>155</v>
      </c>
      <c r="G521" s="27"/>
      <c r="H521" s="143">
        <v>805</v>
      </c>
      <c r="I521" s="143">
        <v>148.48</v>
      </c>
      <c r="J521" s="143">
        <f>H521+I521</f>
        <v>953.48</v>
      </c>
    </row>
    <row r="522" spans="1:10" s="53" customFormat="1" ht="14.25">
      <c r="A522" s="116" t="s">
        <v>41</v>
      </c>
      <c r="B522" s="24" t="s">
        <v>226</v>
      </c>
      <c r="C522" s="24" t="s">
        <v>14</v>
      </c>
      <c r="D522" s="24"/>
      <c r="E522" s="24"/>
      <c r="F522" s="24"/>
      <c r="G522" s="20" t="e">
        <f>#REF!+#REF!+#REF!</f>
        <v>#REF!</v>
      </c>
      <c r="H522" s="140">
        <f>H523</f>
        <v>203.6</v>
      </c>
      <c r="I522" s="140">
        <f>I523</f>
        <v>135.67000000000002</v>
      </c>
      <c r="J522" s="140">
        <f>J523</f>
        <v>339.27</v>
      </c>
    </row>
    <row r="523" spans="1:10" s="47" customFormat="1" ht="14.25">
      <c r="A523" s="104" t="s">
        <v>46</v>
      </c>
      <c r="B523" s="24" t="s">
        <v>226</v>
      </c>
      <c r="C523" s="24" t="s">
        <v>14</v>
      </c>
      <c r="D523" s="24" t="s">
        <v>14</v>
      </c>
      <c r="E523" s="24"/>
      <c r="F523" s="24"/>
      <c r="G523" s="20" t="e">
        <f>#REF!</f>
        <v>#REF!</v>
      </c>
      <c r="H523" s="140">
        <f>H524+H527</f>
        <v>203.6</v>
      </c>
      <c r="I523" s="140">
        <f>I524+I527</f>
        <v>135.67000000000002</v>
      </c>
      <c r="J523" s="140">
        <f>J524+J527</f>
        <v>339.27</v>
      </c>
    </row>
    <row r="524" spans="1:10" ht="15">
      <c r="A524" s="104" t="s">
        <v>98</v>
      </c>
      <c r="B524" s="21" t="s">
        <v>226</v>
      </c>
      <c r="C524" s="21" t="s">
        <v>14</v>
      </c>
      <c r="D524" s="21" t="s">
        <v>14</v>
      </c>
      <c r="E524" s="21" t="s">
        <v>352</v>
      </c>
      <c r="F524" s="21"/>
      <c r="G524" s="27"/>
      <c r="H524" s="143">
        <f>H525</f>
        <v>137.6</v>
      </c>
      <c r="I524" s="143">
        <f>I525</f>
        <v>34.97</v>
      </c>
      <c r="J524" s="143">
        <f>J525</f>
        <v>172.57</v>
      </c>
    </row>
    <row r="525" spans="1:10" ht="15">
      <c r="A525" s="100" t="s">
        <v>351</v>
      </c>
      <c r="B525" s="21" t="s">
        <v>226</v>
      </c>
      <c r="C525" s="21" t="s">
        <v>14</v>
      </c>
      <c r="D525" s="21" t="s">
        <v>14</v>
      </c>
      <c r="E525" s="21" t="s">
        <v>352</v>
      </c>
      <c r="F525" s="21" t="s">
        <v>155</v>
      </c>
      <c r="G525" s="27"/>
      <c r="H525" s="143">
        <v>137.6</v>
      </c>
      <c r="I525" s="143">
        <v>34.97</v>
      </c>
      <c r="J525" s="143">
        <f>H525+I525</f>
        <v>172.57</v>
      </c>
    </row>
    <row r="526" spans="1:10" ht="31.5" hidden="1">
      <c r="A526" s="96" t="s">
        <v>148</v>
      </c>
      <c r="B526" s="21" t="s">
        <v>226</v>
      </c>
      <c r="C526" s="21" t="s">
        <v>14</v>
      </c>
      <c r="D526" s="21" t="s">
        <v>14</v>
      </c>
      <c r="E526" s="21" t="s">
        <v>352</v>
      </c>
      <c r="F526" s="21" t="s">
        <v>150</v>
      </c>
      <c r="G526" s="27"/>
      <c r="H526" s="143"/>
      <c r="I526" s="143"/>
      <c r="J526" s="143"/>
    </row>
    <row r="527" spans="1:10" ht="15">
      <c r="A527" s="104" t="s">
        <v>257</v>
      </c>
      <c r="B527" s="21" t="s">
        <v>226</v>
      </c>
      <c r="C527" s="21" t="s">
        <v>14</v>
      </c>
      <c r="D527" s="21" t="s">
        <v>14</v>
      </c>
      <c r="E527" s="21" t="s">
        <v>258</v>
      </c>
      <c r="F527" s="21"/>
      <c r="G527" s="27"/>
      <c r="H527" s="143">
        <f>H528</f>
        <v>66</v>
      </c>
      <c r="I527" s="143">
        <f>I528</f>
        <v>100.7</v>
      </c>
      <c r="J527" s="143">
        <f>J528</f>
        <v>166.7</v>
      </c>
    </row>
    <row r="528" spans="1:10" ht="21.75">
      <c r="A528" s="104" t="s">
        <v>433</v>
      </c>
      <c r="B528" s="21" t="s">
        <v>226</v>
      </c>
      <c r="C528" s="21" t="s">
        <v>14</v>
      </c>
      <c r="D528" s="21" t="s">
        <v>14</v>
      </c>
      <c r="E528" s="21" t="s">
        <v>347</v>
      </c>
      <c r="F528" s="21"/>
      <c r="G528" s="27"/>
      <c r="H528" s="143">
        <f>H529+H530</f>
        <v>66</v>
      </c>
      <c r="I528" s="143">
        <f>I529+I530</f>
        <v>100.7</v>
      </c>
      <c r="J528" s="143">
        <f>J529+J530</f>
        <v>166.7</v>
      </c>
    </row>
    <row r="529" spans="1:10" ht="24" customHeight="1">
      <c r="A529" s="96" t="s">
        <v>157</v>
      </c>
      <c r="B529" s="21" t="s">
        <v>226</v>
      </c>
      <c r="C529" s="21" t="s">
        <v>14</v>
      </c>
      <c r="D529" s="21" t="s">
        <v>14</v>
      </c>
      <c r="E529" s="21" t="s">
        <v>347</v>
      </c>
      <c r="F529" s="21" t="s">
        <v>158</v>
      </c>
      <c r="G529" s="27"/>
      <c r="H529" s="143"/>
      <c r="I529" s="143">
        <v>19.7</v>
      </c>
      <c r="J529" s="143">
        <f>H529+I529</f>
        <v>19.7</v>
      </c>
    </row>
    <row r="530" spans="1:10" ht="21.75" customHeight="1">
      <c r="A530" s="96" t="s">
        <v>148</v>
      </c>
      <c r="B530" s="21" t="s">
        <v>226</v>
      </c>
      <c r="C530" s="21" t="s">
        <v>14</v>
      </c>
      <c r="D530" s="21" t="s">
        <v>14</v>
      </c>
      <c r="E530" s="21" t="s">
        <v>347</v>
      </c>
      <c r="F530" s="21" t="s">
        <v>150</v>
      </c>
      <c r="G530" s="27"/>
      <c r="H530" s="143">
        <v>66</v>
      </c>
      <c r="I530" s="143">
        <v>81</v>
      </c>
      <c r="J530" s="143">
        <f>H530+I530</f>
        <v>147</v>
      </c>
    </row>
    <row r="531" spans="1:10" s="53" customFormat="1" ht="14.25">
      <c r="A531" s="103" t="s">
        <v>434</v>
      </c>
      <c r="B531" s="24" t="s">
        <v>226</v>
      </c>
      <c r="C531" s="24" t="s">
        <v>34</v>
      </c>
      <c r="D531" s="24"/>
      <c r="E531" s="24"/>
      <c r="F531" s="24"/>
      <c r="G531" s="20" t="e">
        <f>G532+#REF!</f>
        <v>#REF!</v>
      </c>
      <c r="H531" s="140">
        <f>H532+H553</f>
        <v>6306.69</v>
      </c>
      <c r="I531" s="140">
        <f>I532+I553</f>
        <v>1663.4334</v>
      </c>
      <c r="J531" s="140">
        <f>J532+J553</f>
        <v>7970.1233999999995</v>
      </c>
    </row>
    <row r="532" spans="1:10" s="47" customFormat="1" ht="14.25">
      <c r="A532" s="104" t="s">
        <v>50</v>
      </c>
      <c r="B532" s="24" t="s">
        <v>226</v>
      </c>
      <c r="C532" s="24" t="s">
        <v>34</v>
      </c>
      <c r="D532" s="24" t="s">
        <v>6</v>
      </c>
      <c r="E532" s="24"/>
      <c r="F532" s="24"/>
      <c r="G532" s="20" t="e">
        <f>G535+G541</f>
        <v>#REF!</v>
      </c>
      <c r="H532" s="140">
        <f>H535+H541+H551+H533</f>
        <v>4007.2</v>
      </c>
      <c r="I532" s="140">
        <f>I535+I541+I551+I533</f>
        <v>929.0300000000001</v>
      </c>
      <c r="J532" s="140">
        <f>J535+J541+J551+J533</f>
        <v>4936.23</v>
      </c>
    </row>
    <row r="533" spans="1:10" s="47" customFormat="1" ht="21" customHeight="1" hidden="1">
      <c r="A533" s="104" t="s">
        <v>502</v>
      </c>
      <c r="B533" s="21" t="s">
        <v>226</v>
      </c>
      <c r="C533" s="21" t="s">
        <v>34</v>
      </c>
      <c r="D533" s="21" t="s">
        <v>6</v>
      </c>
      <c r="E533" s="21" t="s">
        <v>494</v>
      </c>
      <c r="F533" s="21"/>
      <c r="G533" s="20"/>
      <c r="H533" s="143">
        <f>H534</f>
        <v>0</v>
      </c>
      <c r="I533" s="143">
        <f>I534</f>
        <v>0</v>
      </c>
      <c r="J533" s="143">
        <f>J534</f>
        <v>0</v>
      </c>
    </row>
    <row r="534" spans="1:10" s="47" customFormat="1" ht="31.5" customHeight="1" hidden="1">
      <c r="A534" s="96" t="s">
        <v>148</v>
      </c>
      <c r="B534" s="21" t="s">
        <v>226</v>
      </c>
      <c r="C534" s="21" t="s">
        <v>34</v>
      </c>
      <c r="D534" s="21" t="s">
        <v>6</v>
      </c>
      <c r="E534" s="21" t="s">
        <v>494</v>
      </c>
      <c r="F534" s="21" t="s">
        <v>150</v>
      </c>
      <c r="G534" s="20"/>
      <c r="H534" s="143"/>
      <c r="I534" s="143"/>
      <c r="J534" s="143">
        <f>H534+I534</f>
        <v>0</v>
      </c>
    </row>
    <row r="535" spans="1:10" ht="15">
      <c r="A535" s="104" t="s">
        <v>353</v>
      </c>
      <c r="B535" s="21" t="s">
        <v>226</v>
      </c>
      <c r="C535" s="21" t="s">
        <v>34</v>
      </c>
      <c r="D535" s="21" t="s">
        <v>6</v>
      </c>
      <c r="E535" s="21" t="s">
        <v>354</v>
      </c>
      <c r="F535" s="21"/>
      <c r="G535" s="27" t="e">
        <f>G536</f>
        <v>#REF!</v>
      </c>
      <c r="H535" s="143">
        <f>H536</f>
        <v>953.8300000000002</v>
      </c>
      <c r="I535" s="143">
        <f>I536</f>
        <v>51.739999999999995</v>
      </c>
      <c r="J535" s="143">
        <f>J536</f>
        <v>1005.57</v>
      </c>
    </row>
    <row r="536" spans="1:10" ht="15">
      <c r="A536" s="104" t="s">
        <v>98</v>
      </c>
      <c r="B536" s="21" t="s">
        <v>226</v>
      </c>
      <c r="C536" s="21" t="s">
        <v>34</v>
      </c>
      <c r="D536" s="21" t="s">
        <v>6</v>
      </c>
      <c r="E536" s="21" t="s">
        <v>355</v>
      </c>
      <c r="F536" s="21"/>
      <c r="G536" s="27" t="e">
        <f>#REF!</f>
        <v>#REF!</v>
      </c>
      <c r="H536" s="143">
        <f>H537+H538+H539+H540</f>
        <v>953.8300000000002</v>
      </c>
      <c r="I536" s="143">
        <f>I537+I538+I539+I540</f>
        <v>51.739999999999995</v>
      </c>
      <c r="J536" s="143">
        <f>J537+J538+J539+J540</f>
        <v>1005.57</v>
      </c>
    </row>
    <row r="537" spans="1:10" ht="15.75" customHeight="1">
      <c r="A537" s="96" t="s">
        <v>154</v>
      </c>
      <c r="B537" s="21" t="s">
        <v>226</v>
      </c>
      <c r="C537" s="21" t="s">
        <v>34</v>
      </c>
      <c r="D537" s="21" t="s">
        <v>6</v>
      </c>
      <c r="E537" s="21" t="s">
        <v>355</v>
      </c>
      <c r="F537" s="21" t="s">
        <v>155</v>
      </c>
      <c r="G537" s="27"/>
      <c r="H537" s="143">
        <v>702.7</v>
      </c>
      <c r="I537" s="143">
        <v>59.62</v>
      </c>
      <c r="J537" s="143">
        <f>H537+I537</f>
        <v>762.32</v>
      </c>
    </row>
    <row r="538" spans="1:10" ht="24.75" customHeight="1">
      <c r="A538" s="96" t="s">
        <v>157</v>
      </c>
      <c r="B538" s="21" t="s">
        <v>226</v>
      </c>
      <c r="C538" s="21" t="s">
        <v>34</v>
      </c>
      <c r="D538" s="21" t="s">
        <v>6</v>
      </c>
      <c r="E538" s="21" t="s">
        <v>355</v>
      </c>
      <c r="F538" s="21" t="s">
        <v>158</v>
      </c>
      <c r="G538" s="27"/>
      <c r="H538" s="143">
        <v>1.7</v>
      </c>
      <c r="I538" s="143">
        <v>-1.7</v>
      </c>
      <c r="J538" s="143">
        <f>H538+I538</f>
        <v>0</v>
      </c>
    </row>
    <row r="539" spans="1:10" ht="30" customHeight="1" hidden="1">
      <c r="A539" s="96" t="s">
        <v>161</v>
      </c>
      <c r="B539" s="21" t="s">
        <v>226</v>
      </c>
      <c r="C539" s="21" t="s">
        <v>34</v>
      </c>
      <c r="D539" s="21" t="s">
        <v>6</v>
      </c>
      <c r="E539" s="21" t="s">
        <v>355</v>
      </c>
      <c r="F539" s="21" t="s">
        <v>162</v>
      </c>
      <c r="G539" s="27"/>
      <c r="H539" s="143"/>
      <c r="I539" s="143"/>
      <c r="J539" s="143">
        <f>H539+I539</f>
        <v>0</v>
      </c>
    </row>
    <row r="540" spans="1:10" ht="30" customHeight="1">
      <c r="A540" s="96" t="s">
        <v>148</v>
      </c>
      <c r="B540" s="21" t="s">
        <v>226</v>
      </c>
      <c r="C540" s="21" t="s">
        <v>34</v>
      </c>
      <c r="D540" s="21" t="s">
        <v>6</v>
      </c>
      <c r="E540" s="21" t="s">
        <v>355</v>
      </c>
      <c r="F540" s="21" t="s">
        <v>150</v>
      </c>
      <c r="G540" s="27"/>
      <c r="H540" s="143">
        <v>249.43</v>
      </c>
      <c r="I540" s="143">
        <v>-6.18</v>
      </c>
      <c r="J540" s="143">
        <f>H540+I540</f>
        <v>243.25</v>
      </c>
    </row>
    <row r="541" spans="1:10" ht="21.75">
      <c r="A541" s="104" t="s">
        <v>356</v>
      </c>
      <c r="B541" s="21" t="s">
        <v>226</v>
      </c>
      <c r="C541" s="21" t="s">
        <v>34</v>
      </c>
      <c r="D541" s="21" t="s">
        <v>6</v>
      </c>
      <c r="E541" s="21" t="s">
        <v>357</v>
      </c>
      <c r="F541" s="21"/>
      <c r="G541" s="27" t="e">
        <f>G542+G549</f>
        <v>#REF!</v>
      </c>
      <c r="H541" s="143">
        <f>H542+H549</f>
        <v>3016.5699999999997</v>
      </c>
      <c r="I541" s="143">
        <f>I542+I549</f>
        <v>877.19</v>
      </c>
      <c r="J541" s="143">
        <f>J542+J549</f>
        <v>3893.7599999999998</v>
      </c>
    </row>
    <row r="542" spans="1:10" ht="15">
      <c r="A542" s="104" t="s">
        <v>98</v>
      </c>
      <c r="B542" s="21" t="s">
        <v>226</v>
      </c>
      <c r="C542" s="21" t="s">
        <v>34</v>
      </c>
      <c r="D542" s="21" t="s">
        <v>6</v>
      </c>
      <c r="E542" s="21" t="s">
        <v>358</v>
      </c>
      <c r="F542" s="21"/>
      <c r="G542" s="27" t="e">
        <f>#REF!</f>
        <v>#REF!</v>
      </c>
      <c r="H542" s="143">
        <f>H544+H546+H543+H545+H547+H548</f>
        <v>2978.5699999999997</v>
      </c>
      <c r="I542" s="143">
        <f>I544+I546+I543+I545+I547+I548</f>
        <v>880.19</v>
      </c>
      <c r="J542" s="143">
        <f>J544+J546+J543+J545+J547+J548</f>
        <v>3858.7599999999998</v>
      </c>
    </row>
    <row r="543" spans="1:10" ht="15">
      <c r="A543" s="96" t="s">
        <v>351</v>
      </c>
      <c r="B543" s="21" t="s">
        <v>226</v>
      </c>
      <c r="C543" s="21" t="s">
        <v>34</v>
      </c>
      <c r="D543" s="21" t="s">
        <v>6</v>
      </c>
      <c r="E543" s="21" t="s">
        <v>358</v>
      </c>
      <c r="F543" s="21" t="s">
        <v>155</v>
      </c>
      <c r="G543" s="27"/>
      <c r="H543" s="143">
        <v>2350.1</v>
      </c>
      <c r="I543" s="143">
        <v>194.66</v>
      </c>
      <c r="J543" s="143">
        <f aca="true" t="shared" si="30" ref="J543:J548">H543+I543</f>
        <v>2544.7599999999998</v>
      </c>
    </row>
    <row r="544" spans="1:10" ht="21">
      <c r="A544" s="96" t="s">
        <v>230</v>
      </c>
      <c r="B544" s="21" t="s">
        <v>226</v>
      </c>
      <c r="C544" s="21" t="s">
        <v>34</v>
      </c>
      <c r="D544" s="21" t="s">
        <v>6</v>
      </c>
      <c r="E544" s="21" t="s">
        <v>358</v>
      </c>
      <c r="F544" s="21" t="s">
        <v>158</v>
      </c>
      <c r="G544" s="27"/>
      <c r="H544" s="143">
        <v>89.6</v>
      </c>
      <c r="I544" s="143">
        <v>-9.6</v>
      </c>
      <c r="J544" s="143">
        <f t="shared" si="30"/>
        <v>80</v>
      </c>
    </row>
    <row r="545" spans="1:10" ht="25.5" customHeight="1">
      <c r="A545" s="96" t="s">
        <v>161</v>
      </c>
      <c r="B545" s="21" t="s">
        <v>226</v>
      </c>
      <c r="C545" s="21" t="s">
        <v>34</v>
      </c>
      <c r="D545" s="21" t="s">
        <v>6</v>
      </c>
      <c r="E545" s="21" t="s">
        <v>358</v>
      </c>
      <c r="F545" s="21" t="s">
        <v>162</v>
      </c>
      <c r="G545" s="27"/>
      <c r="H545" s="143">
        <v>200</v>
      </c>
      <c r="I545" s="143">
        <v>-200</v>
      </c>
      <c r="J545" s="143">
        <f t="shared" si="30"/>
        <v>0</v>
      </c>
    </row>
    <row r="546" spans="1:10" ht="21">
      <c r="A546" s="96" t="s">
        <v>231</v>
      </c>
      <c r="B546" s="21" t="s">
        <v>226</v>
      </c>
      <c r="C546" s="21" t="s">
        <v>34</v>
      </c>
      <c r="D546" s="21" t="s">
        <v>6</v>
      </c>
      <c r="E546" s="21" t="s">
        <v>358</v>
      </c>
      <c r="F546" s="21" t="s">
        <v>150</v>
      </c>
      <c r="G546" s="27"/>
      <c r="H546" s="143">
        <v>338.87</v>
      </c>
      <c r="I546" s="143">
        <v>845.13</v>
      </c>
      <c r="J546" s="143">
        <f t="shared" si="30"/>
        <v>1184</v>
      </c>
    </row>
    <row r="547" spans="1:10" ht="21.75" customHeight="1">
      <c r="A547" s="96" t="s">
        <v>273</v>
      </c>
      <c r="B547" s="21" t="s">
        <v>226</v>
      </c>
      <c r="C547" s="21" t="s">
        <v>34</v>
      </c>
      <c r="D547" s="21" t="s">
        <v>6</v>
      </c>
      <c r="E547" s="21" t="s">
        <v>358</v>
      </c>
      <c r="F547" s="21" t="s">
        <v>164</v>
      </c>
      <c r="G547" s="27"/>
      <c r="H547" s="143"/>
      <c r="I547" s="143">
        <v>20.82</v>
      </c>
      <c r="J547" s="143">
        <f t="shared" si="30"/>
        <v>20.82</v>
      </c>
    </row>
    <row r="548" spans="1:10" ht="15" customHeight="1">
      <c r="A548" s="100" t="s">
        <v>165</v>
      </c>
      <c r="B548" s="21" t="s">
        <v>226</v>
      </c>
      <c r="C548" s="21" t="s">
        <v>34</v>
      </c>
      <c r="D548" s="21" t="s">
        <v>6</v>
      </c>
      <c r="E548" s="21" t="s">
        <v>358</v>
      </c>
      <c r="F548" s="21" t="s">
        <v>166</v>
      </c>
      <c r="G548" s="27"/>
      <c r="H548" s="143"/>
      <c r="I548" s="143">
        <v>29.18</v>
      </c>
      <c r="J548" s="143">
        <f t="shared" si="30"/>
        <v>29.18</v>
      </c>
    </row>
    <row r="549" spans="1:10" ht="15">
      <c r="A549" s="104" t="s">
        <v>98</v>
      </c>
      <c r="B549" s="21" t="s">
        <v>226</v>
      </c>
      <c r="C549" s="21" t="s">
        <v>34</v>
      </c>
      <c r="D549" s="21" t="s">
        <v>6</v>
      </c>
      <c r="E549" s="21" t="s">
        <v>359</v>
      </c>
      <c r="F549" s="21"/>
      <c r="G549" s="27" t="e">
        <f>#REF!</f>
        <v>#REF!</v>
      </c>
      <c r="H549" s="147">
        <f>H550</f>
        <v>38</v>
      </c>
      <c r="I549" s="147">
        <f>I550</f>
        <v>-3</v>
      </c>
      <c r="J549" s="147">
        <f>J550</f>
        <v>35</v>
      </c>
    </row>
    <row r="550" spans="1:10" ht="21">
      <c r="A550" s="96" t="s">
        <v>231</v>
      </c>
      <c r="B550" s="21" t="s">
        <v>226</v>
      </c>
      <c r="C550" s="21" t="s">
        <v>34</v>
      </c>
      <c r="D550" s="21" t="s">
        <v>6</v>
      </c>
      <c r="E550" s="21" t="s">
        <v>359</v>
      </c>
      <c r="F550" s="21" t="s">
        <v>150</v>
      </c>
      <c r="G550" s="27"/>
      <c r="H550" s="143">
        <v>38</v>
      </c>
      <c r="I550" s="143">
        <v>-3</v>
      </c>
      <c r="J550" s="143">
        <f>H550+I550</f>
        <v>35</v>
      </c>
    </row>
    <row r="551" spans="1:10" ht="15">
      <c r="A551" s="104" t="s">
        <v>431</v>
      </c>
      <c r="B551" s="21" t="s">
        <v>226</v>
      </c>
      <c r="C551" s="21" t="s">
        <v>34</v>
      </c>
      <c r="D551" s="21" t="s">
        <v>6</v>
      </c>
      <c r="E551" s="21" t="s">
        <v>432</v>
      </c>
      <c r="F551" s="21"/>
      <c r="G551" s="26">
        <f>G552</f>
        <v>0</v>
      </c>
      <c r="H551" s="143">
        <f>H552</f>
        <v>36.8</v>
      </c>
      <c r="I551" s="143">
        <f>I552</f>
        <v>0.1</v>
      </c>
      <c r="J551" s="143">
        <f>J552</f>
        <v>36.9</v>
      </c>
    </row>
    <row r="552" spans="1:10" ht="21">
      <c r="A552" s="96" t="s">
        <v>231</v>
      </c>
      <c r="B552" s="21" t="s">
        <v>226</v>
      </c>
      <c r="C552" s="21" t="s">
        <v>34</v>
      </c>
      <c r="D552" s="21" t="s">
        <v>6</v>
      </c>
      <c r="E552" s="21" t="s">
        <v>432</v>
      </c>
      <c r="F552" s="21" t="s">
        <v>150</v>
      </c>
      <c r="G552" s="27"/>
      <c r="H552" s="143">
        <v>36.8</v>
      </c>
      <c r="I552" s="143">
        <v>0.1</v>
      </c>
      <c r="J552" s="143">
        <f>H552+I552</f>
        <v>36.9</v>
      </c>
    </row>
    <row r="553" spans="1:10" ht="15">
      <c r="A553" s="103" t="s">
        <v>360</v>
      </c>
      <c r="B553" s="24" t="s">
        <v>226</v>
      </c>
      <c r="C553" s="24" t="s">
        <v>34</v>
      </c>
      <c r="D553" s="24" t="s">
        <v>9</v>
      </c>
      <c r="E553" s="24"/>
      <c r="F553" s="24"/>
      <c r="G553" s="20" t="e">
        <f aca="true" t="shared" si="31" ref="G553:J554">G554</f>
        <v>#REF!</v>
      </c>
      <c r="H553" s="140">
        <f t="shared" si="31"/>
        <v>2299.49</v>
      </c>
      <c r="I553" s="140">
        <f t="shared" si="31"/>
        <v>734.4033999999999</v>
      </c>
      <c r="J553" s="140">
        <f t="shared" si="31"/>
        <v>3033.8934</v>
      </c>
    </row>
    <row r="554" spans="1:10" ht="21.75">
      <c r="A554" s="104" t="s">
        <v>343</v>
      </c>
      <c r="B554" s="21" t="s">
        <v>226</v>
      </c>
      <c r="C554" s="21" t="s">
        <v>34</v>
      </c>
      <c r="D554" s="21" t="s">
        <v>9</v>
      </c>
      <c r="E554" s="21" t="s">
        <v>104</v>
      </c>
      <c r="F554" s="21"/>
      <c r="G554" s="27" t="e">
        <f t="shared" si="31"/>
        <v>#REF!</v>
      </c>
      <c r="H554" s="143">
        <f t="shared" si="31"/>
        <v>2299.49</v>
      </c>
      <c r="I554" s="143">
        <f t="shared" si="31"/>
        <v>734.4033999999999</v>
      </c>
      <c r="J554" s="143">
        <f t="shared" si="31"/>
        <v>3033.8934</v>
      </c>
    </row>
    <row r="555" spans="1:10" ht="15">
      <c r="A555" s="104" t="s">
        <v>98</v>
      </c>
      <c r="B555" s="21" t="s">
        <v>226</v>
      </c>
      <c r="C555" s="21" t="s">
        <v>34</v>
      </c>
      <c r="D555" s="21" t="s">
        <v>9</v>
      </c>
      <c r="E555" s="21" t="s">
        <v>105</v>
      </c>
      <c r="F555" s="21"/>
      <c r="G555" s="27" t="e">
        <f>#REF!</f>
        <v>#REF!</v>
      </c>
      <c r="H555" s="143">
        <f>H556+H557+H559+H558+H560</f>
        <v>2299.49</v>
      </c>
      <c r="I555" s="143">
        <f>I556+I557+I559+I558+I560</f>
        <v>734.4033999999999</v>
      </c>
      <c r="J555" s="143">
        <f>J556+J557+J559+J558+J560</f>
        <v>3033.8934</v>
      </c>
    </row>
    <row r="556" spans="1:10" ht="15">
      <c r="A556" s="96" t="s">
        <v>351</v>
      </c>
      <c r="B556" s="21" t="s">
        <v>226</v>
      </c>
      <c r="C556" s="21" t="s">
        <v>34</v>
      </c>
      <c r="D556" s="21" t="s">
        <v>9</v>
      </c>
      <c r="E556" s="21" t="s">
        <v>105</v>
      </c>
      <c r="F556" s="21" t="s">
        <v>155</v>
      </c>
      <c r="G556" s="27"/>
      <c r="H556" s="143">
        <v>1934.8</v>
      </c>
      <c r="I556" s="143">
        <v>377.75</v>
      </c>
      <c r="J556" s="143">
        <f>H556+I556</f>
        <v>2312.55</v>
      </c>
    </row>
    <row r="557" spans="1:10" ht="21" customHeight="1" hidden="1">
      <c r="A557" s="96" t="s">
        <v>230</v>
      </c>
      <c r="B557" s="21" t="s">
        <v>226</v>
      </c>
      <c r="C557" s="21" t="s">
        <v>34</v>
      </c>
      <c r="D557" s="21" t="s">
        <v>9</v>
      </c>
      <c r="E557" s="21" t="s">
        <v>105</v>
      </c>
      <c r="F557" s="21" t="s">
        <v>158</v>
      </c>
      <c r="G557" s="27"/>
      <c r="H557" s="143"/>
      <c r="I557" s="143"/>
      <c r="J557" s="143">
        <f>H557+I557</f>
        <v>0</v>
      </c>
    </row>
    <row r="558" spans="1:10" ht="27.75" customHeight="1">
      <c r="A558" s="96" t="s">
        <v>161</v>
      </c>
      <c r="B558" s="21" t="s">
        <v>226</v>
      </c>
      <c r="C558" s="21" t="s">
        <v>34</v>
      </c>
      <c r="D558" s="21" t="s">
        <v>9</v>
      </c>
      <c r="E558" s="21" t="s">
        <v>105</v>
      </c>
      <c r="F558" s="21" t="s">
        <v>162</v>
      </c>
      <c r="G558" s="27"/>
      <c r="H558" s="143">
        <v>5</v>
      </c>
      <c r="I558" s="143">
        <v>70</v>
      </c>
      <c r="J558" s="143">
        <f>H558+I558</f>
        <v>75</v>
      </c>
    </row>
    <row r="559" spans="1:10" ht="21">
      <c r="A559" s="96" t="s">
        <v>231</v>
      </c>
      <c r="B559" s="21" t="s">
        <v>226</v>
      </c>
      <c r="C559" s="21" t="s">
        <v>34</v>
      </c>
      <c r="D559" s="21" t="s">
        <v>9</v>
      </c>
      <c r="E559" s="21" t="s">
        <v>105</v>
      </c>
      <c r="F559" s="21" t="s">
        <v>150</v>
      </c>
      <c r="G559" s="27"/>
      <c r="H559" s="143">
        <v>359.69</v>
      </c>
      <c r="I559" s="143">
        <f>286.6534</f>
        <v>286.6534</v>
      </c>
      <c r="J559" s="143">
        <f>H559+I559</f>
        <v>646.3434</v>
      </c>
    </row>
    <row r="560" spans="1:10" ht="15" hidden="1">
      <c r="A560" s="100" t="s">
        <v>165</v>
      </c>
      <c r="B560" s="21" t="s">
        <v>226</v>
      </c>
      <c r="C560" s="21" t="s">
        <v>34</v>
      </c>
      <c r="D560" s="21" t="s">
        <v>9</v>
      </c>
      <c r="E560" s="21" t="s">
        <v>105</v>
      </c>
      <c r="F560" s="21" t="s">
        <v>166</v>
      </c>
      <c r="G560" s="27"/>
      <c r="H560" s="143"/>
      <c r="I560" s="143"/>
      <c r="J560" s="143">
        <f>H560+I560</f>
        <v>0</v>
      </c>
    </row>
    <row r="561" spans="1:10" s="47" customFormat="1" ht="14.25">
      <c r="A561" s="106" t="s">
        <v>62</v>
      </c>
      <c r="B561" s="24" t="s">
        <v>226</v>
      </c>
      <c r="C561" s="24" t="s">
        <v>61</v>
      </c>
      <c r="D561" s="24" t="s">
        <v>211</v>
      </c>
      <c r="E561" s="24"/>
      <c r="F561" s="24"/>
      <c r="G561" s="20"/>
      <c r="H561" s="140">
        <f aca="true" t="shared" si="32" ref="H561:J562">H562</f>
        <v>0</v>
      </c>
      <c r="I561" s="140">
        <f t="shared" si="32"/>
        <v>200</v>
      </c>
      <c r="J561" s="140">
        <f t="shared" si="32"/>
        <v>200</v>
      </c>
    </row>
    <row r="562" spans="1:10" s="47" customFormat="1" ht="14.25">
      <c r="A562" s="120" t="s">
        <v>68</v>
      </c>
      <c r="B562" s="24" t="s">
        <v>226</v>
      </c>
      <c r="C562" s="24" t="s">
        <v>61</v>
      </c>
      <c r="D562" s="24" t="s">
        <v>12</v>
      </c>
      <c r="E562" s="24"/>
      <c r="F562" s="24"/>
      <c r="G562" s="20"/>
      <c r="H562" s="140">
        <f t="shared" si="32"/>
        <v>0</v>
      </c>
      <c r="I562" s="140">
        <f t="shared" si="32"/>
        <v>200</v>
      </c>
      <c r="J562" s="140">
        <f t="shared" si="32"/>
        <v>200</v>
      </c>
    </row>
    <row r="563" spans="1:10" ht="15">
      <c r="A563" s="104" t="s">
        <v>322</v>
      </c>
      <c r="B563" s="21" t="s">
        <v>226</v>
      </c>
      <c r="C563" s="21" t="s">
        <v>61</v>
      </c>
      <c r="D563" s="21" t="s">
        <v>12</v>
      </c>
      <c r="E563" s="21" t="s">
        <v>258</v>
      </c>
      <c r="F563" s="21"/>
      <c r="G563" s="27">
        <f>G564+G566</f>
        <v>75</v>
      </c>
      <c r="H563" s="143">
        <f>H564+H566</f>
        <v>0</v>
      </c>
      <c r="I563" s="143">
        <f>I564+I566</f>
        <v>200</v>
      </c>
      <c r="J563" s="143">
        <f>J564+J566</f>
        <v>200</v>
      </c>
    </row>
    <row r="564" spans="1:10" ht="21.75">
      <c r="A564" s="93" t="s">
        <v>259</v>
      </c>
      <c r="B564" s="21" t="s">
        <v>226</v>
      </c>
      <c r="C564" s="21" t="s">
        <v>61</v>
      </c>
      <c r="D564" s="21" t="s">
        <v>12</v>
      </c>
      <c r="E564" s="21" t="s">
        <v>260</v>
      </c>
      <c r="F564" s="21"/>
      <c r="G564" s="27">
        <f>G565</f>
        <v>35</v>
      </c>
      <c r="H564" s="143">
        <f>H565</f>
        <v>0</v>
      </c>
      <c r="I564" s="143">
        <f>I565</f>
        <v>200</v>
      </c>
      <c r="J564" s="143">
        <f>J565</f>
        <v>200</v>
      </c>
    </row>
    <row r="565" spans="1:10" ht="21" customHeight="1">
      <c r="A565" s="96" t="s">
        <v>148</v>
      </c>
      <c r="B565" s="21" t="s">
        <v>226</v>
      </c>
      <c r="C565" s="21" t="s">
        <v>61</v>
      </c>
      <c r="D565" s="21" t="s">
        <v>12</v>
      </c>
      <c r="E565" s="21" t="s">
        <v>260</v>
      </c>
      <c r="F565" s="21" t="s">
        <v>150</v>
      </c>
      <c r="G565" s="27">
        <f>15.4+19.6</f>
        <v>35</v>
      </c>
      <c r="H565" s="143"/>
      <c r="I565" s="143">
        <v>200</v>
      </c>
      <c r="J565" s="143">
        <f>H565+I565</f>
        <v>200</v>
      </c>
    </row>
    <row r="566" spans="1:10" ht="30" customHeight="1" hidden="1">
      <c r="A566" s="104" t="s">
        <v>261</v>
      </c>
      <c r="B566" s="21" t="s">
        <v>226</v>
      </c>
      <c r="C566" s="21" t="s">
        <v>61</v>
      </c>
      <c r="D566" s="21" t="s">
        <v>12</v>
      </c>
      <c r="E566" s="21" t="s">
        <v>262</v>
      </c>
      <c r="F566" s="21"/>
      <c r="G566" s="27">
        <f>G567</f>
        <v>40</v>
      </c>
      <c r="H566" s="143">
        <f>H567</f>
        <v>0</v>
      </c>
      <c r="I566" s="143">
        <f>I567</f>
        <v>0</v>
      </c>
      <c r="J566" s="143">
        <f>J567</f>
        <v>0</v>
      </c>
    </row>
    <row r="567" spans="1:10" ht="31.5" customHeight="1" hidden="1">
      <c r="A567" s="96" t="s">
        <v>148</v>
      </c>
      <c r="B567" s="21" t="s">
        <v>264</v>
      </c>
      <c r="C567" s="21" t="s">
        <v>61</v>
      </c>
      <c r="D567" s="21" t="s">
        <v>12</v>
      </c>
      <c r="E567" s="21" t="s">
        <v>262</v>
      </c>
      <c r="F567" s="21" t="s">
        <v>150</v>
      </c>
      <c r="G567" s="27">
        <v>40</v>
      </c>
      <c r="H567" s="143"/>
      <c r="I567" s="143"/>
      <c r="J567" s="143">
        <f>H567+I567</f>
        <v>0</v>
      </c>
    </row>
    <row r="568" spans="1:10" ht="15">
      <c r="A568" s="92" t="s">
        <v>58</v>
      </c>
      <c r="B568" s="24" t="s">
        <v>226</v>
      </c>
      <c r="C568" s="24" t="s">
        <v>16</v>
      </c>
      <c r="D568" s="21"/>
      <c r="E568" s="21"/>
      <c r="F568" s="21"/>
      <c r="G568" s="27"/>
      <c r="H568" s="140">
        <f>H569</f>
        <v>1287.58</v>
      </c>
      <c r="I568" s="140">
        <f>I569</f>
        <v>12.42</v>
      </c>
      <c r="J568" s="140">
        <f>J569</f>
        <v>1300</v>
      </c>
    </row>
    <row r="569" spans="1:10" ht="15">
      <c r="A569" s="103" t="s">
        <v>363</v>
      </c>
      <c r="B569" s="24" t="s">
        <v>226</v>
      </c>
      <c r="C569" s="24" t="s">
        <v>16</v>
      </c>
      <c r="D569" s="24" t="s">
        <v>6</v>
      </c>
      <c r="E569" s="24"/>
      <c r="F569" s="24"/>
      <c r="G569" s="20" t="e">
        <f aca="true" t="shared" si="33" ref="G569:I570">G570</f>
        <v>#REF!</v>
      </c>
      <c r="H569" s="140">
        <f t="shared" si="33"/>
        <v>1287.58</v>
      </c>
      <c r="I569" s="140">
        <f t="shared" si="33"/>
        <v>12.42</v>
      </c>
      <c r="J569" s="140">
        <f>J570</f>
        <v>1300</v>
      </c>
    </row>
    <row r="570" spans="1:10" ht="21.75">
      <c r="A570" s="104" t="s">
        <v>344</v>
      </c>
      <c r="B570" s="21" t="s">
        <v>226</v>
      </c>
      <c r="C570" s="21" t="s">
        <v>16</v>
      </c>
      <c r="D570" s="21" t="s">
        <v>6</v>
      </c>
      <c r="E570" s="21" t="s">
        <v>361</v>
      </c>
      <c r="F570" s="21"/>
      <c r="G570" s="27" t="e">
        <f t="shared" si="33"/>
        <v>#REF!</v>
      </c>
      <c r="H570" s="143">
        <f t="shared" si="33"/>
        <v>1287.58</v>
      </c>
      <c r="I570" s="143">
        <f t="shared" si="33"/>
        <v>12.42</v>
      </c>
      <c r="J570" s="143">
        <f>J571</f>
        <v>1300</v>
      </c>
    </row>
    <row r="571" spans="1:10" ht="15.75" customHeight="1">
      <c r="A571" s="104" t="s">
        <v>364</v>
      </c>
      <c r="B571" s="21" t="s">
        <v>226</v>
      </c>
      <c r="C571" s="21" t="s">
        <v>16</v>
      </c>
      <c r="D571" s="21" t="s">
        <v>6</v>
      </c>
      <c r="E571" s="21" t="s">
        <v>362</v>
      </c>
      <c r="F571" s="21"/>
      <c r="G571" s="27" t="e">
        <f>#REF!</f>
        <v>#REF!</v>
      </c>
      <c r="H571" s="143">
        <f>H572+H573</f>
        <v>1287.58</v>
      </c>
      <c r="I571" s="143">
        <f>I572+I573</f>
        <v>12.42</v>
      </c>
      <c r="J571" s="143">
        <f>J572+J573</f>
        <v>1300</v>
      </c>
    </row>
    <row r="572" spans="1:10" ht="21">
      <c r="A572" s="96" t="s">
        <v>230</v>
      </c>
      <c r="B572" s="21" t="s">
        <v>226</v>
      </c>
      <c r="C572" s="21" t="s">
        <v>16</v>
      </c>
      <c r="D572" s="21" t="s">
        <v>6</v>
      </c>
      <c r="E572" s="21" t="s">
        <v>362</v>
      </c>
      <c r="F572" s="21" t="s">
        <v>158</v>
      </c>
      <c r="G572" s="27"/>
      <c r="H572" s="143">
        <v>122.5</v>
      </c>
      <c r="I572" s="143">
        <v>27.5</v>
      </c>
      <c r="J572" s="143">
        <f>H572+I572</f>
        <v>150</v>
      </c>
    </row>
    <row r="573" spans="1:10" ht="21">
      <c r="A573" s="127" t="s">
        <v>231</v>
      </c>
      <c r="B573" s="128" t="s">
        <v>226</v>
      </c>
      <c r="C573" s="128" t="s">
        <v>16</v>
      </c>
      <c r="D573" s="128" t="s">
        <v>6</v>
      </c>
      <c r="E573" s="128" t="s">
        <v>362</v>
      </c>
      <c r="F573" s="128" t="s">
        <v>150</v>
      </c>
      <c r="G573" s="129"/>
      <c r="H573" s="148">
        <v>1165.08</v>
      </c>
      <c r="I573" s="148">
        <v>-15.08</v>
      </c>
      <c r="J573" s="148">
        <f>H573+I573</f>
        <v>1150</v>
      </c>
    </row>
    <row r="574" spans="1:10" ht="15">
      <c r="A574" s="96" t="s">
        <v>513</v>
      </c>
      <c r="B574" s="21" t="s">
        <v>510</v>
      </c>
      <c r="C574" s="21" t="s">
        <v>511</v>
      </c>
      <c r="D574" s="21" t="s">
        <v>511</v>
      </c>
      <c r="E574" s="21" t="s">
        <v>512</v>
      </c>
      <c r="F574" s="21" t="s">
        <v>510</v>
      </c>
      <c r="G574" s="27"/>
      <c r="H574" s="143">
        <v>7294.84</v>
      </c>
      <c r="I574" s="143">
        <v>-7294.84</v>
      </c>
      <c r="J574" s="143">
        <f>H574+I574</f>
        <v>0</v>
      </c>
    </row>
    <row r="575" spans="1:10" s="133" customFormat="1" ht="13.5" customHeight="1" thickBot="1">
      <c r="A575" s="168" t="s">
        <v>365</v>
      </c>
      <c r="B575" s="169"/>
      <c r="C575" s="169"/>
      <c r="D575" s="169"/>
      <c r="E575" s="169"/>
      <c r="F575" s="169"/>
      <c r="G575" s="170" t="e">
        <f>#REF!+G24+G143+#REF!+#REF!+G256+G516</f>
        <v>#REF!</v>
      </c>
      <c r="H575" s="215">
        <f>H24+H143+H256+H516+H574</f>
        <v>291793.60000000003</v>
      </c>
      <c r="I575" s="215">
        <f>I24+I143+I256+I516+I574</f>
        <v>37368.40000000001</v>
      </c>
      <c r="J575" s="215">
        <f>J24+J143+J256+J516+J574</f>
        <v>330829.39999999997</v>
      </c>
    </row>
    <row r="576" spans="1:10" s="133" customFormat="1" ht="13.5" customHeight="1">
      <c r="A576" s="130"/>
      <c r="B576" s="131"/>
      <c r="C576" s="131"/>
      <c r="D576" s="131"/>
      <c r="E576" s="131"/>
      <c r="F576" s="131"/>
      <c r="G576" s="132"/>
      <c r="H576" s="149">
        <v>291793.6</v>
      </c>
      <c r="I576" s="149"/>
      <c r="J576" s="149">
        <v>330829.4</v>
      </c>
    </row>
    <row r="577" spans="1:10" ht="15">
      <c r="A577" s="122"/>
      <c r="B577" s="37"/>
      <c r="C577" s="37"/>
      <c r="D577" s="37"/>
      <c r="E577" s="37"/>
      <c r="F577" s="37"/>
      <c r="G577" s="37"/>
      <c r="H577" s="150">
        <f>H575-H576</f>
        <v>0</v>
      </c>
      <c r="I577" s="150">
        <f>I575-I576</f>
        <v>37368.40000000001</v>
      </c>
      <c r="J577" s="150">
        <f>J575-J576</f>
        <v>0</v>
      </c>
    </row>
    <row r="578" spans="1:10" ht="25.5" customHeight="1">
      <c r="A578" s="123"/>
      <c r="B578" s="37"/>
      <c r="C578" s="37"/>
      <c r="D578" s="37"/>
      <c r="E578" s="37"/>
      <c r="F578" s="37"/>
      <c r="G578" s="37"/>
      <c r="H578" s="150"/>
      <c r="I578" s="150"/>
      <c r="J578" s="151"/>
    </row>
    <row r="579" spans="1:10" ht="15.75" customHeight="1">
      <c r="A579" s="123"/>
      <c r="B579" s="37"/>
      <c r="C579" s="37"/>
      <c r="D579" s="37"/>
      <c r="E579" s="37"/>
      <c r="F579" s="37"/>
      <c r="G579" s="37"/>
      <c r="H579" s="150"/>
      <c r="I579" s="150"/>
      <c r="J579" s="150"/>
    </row>
    <row r="580" spans="1:10" ht="15">
      <c r="A580" s="124"/>
      <c r="B580" s="37"/>
      <c r="C580" s="37"/>
      <c r="D580" s="37"/>
      <c r="E580" s="37"/>
      <c r="F580" s="37"/>
      <c r="G580" s="37"/>
      <c r="H580" s="150"/>
      <c r="I580" s="150"/>
      <c r="J580" s="150"/>
    </row>
    <row r="581" ht="15.75" thickBot="1">
      <c r="A581" s="125"/>
    </row>
    <row r="582" spans="1:10" ht="15.75" thickBot="1">
      <c r="A582" s="125"/>
      <c r="E582" s="74">
        <f>SUM(H583:H593)</f>
        <v>24669.690000000002</v>
      </c>
      <c r="F582" s="45" t="s">
        <v>6</v>
      </c>
      <c r="G582" s="38" t="e">
        <f>#REF!+G144+G257+G517</f>
        <v>#REF!</v>
      </c>
      <c r="H582" s="153">
        <f>H583+H584+H585+H586+H587+H588+H589+H590+H591+H592+H593</f>
        <v>24669.690000000002</v>
      </c>
      <c r="I582" s="153">
        <f>I583+I584+I585+I586+I587+I588+I589+I590+I591+I592+I593</f>
        <v>2631.1355999999987</v>
      </c>
      <c r="J582" s="153">
        <f>J583+J584+J585+J586+J587+J588+J589+J590+J591+J592+J593</f>
        <v>27300.825600000004</v>
      </c>
    </row>
    <row r="583" spans="1:10" ht="15">
      <c r="A583" s="125"/>
      <c r="E583" s="50"/>
      <c r="F583" s="55" t="s">
        <v>366</v>
      </c>
      <c r="G583" s="39" t="e">
        <f>G258</f>
        <v>#REF!</v>
      </c>
      <c r="H583" s="154">
        <f>H258</f>
        <v>1047.9</v>
      </c>
      <c r="I583" s="154">
        <f>I258</f>
        <v>216.64</v>
      </c>
      <c r="J583" s="154">
        <f>J258</f>
        <v>1264.54</v>
      </c>
    </row>
    <row r="584" spans="1:10" ht="15">
      <c r="A584" s="125"/>
      <c r="E584" s="50"/>
      <c r="F584" s="56" t="s">
        <v>367</v>
      </c>
      <c r="G584" s="40" t="e">
        <f>G264</f>
        <v>#REF!</v>
      </c>
      <c r="H584" s="86">
        <f>H263</f>
        <v>1779.4299999999998</v>
      </c>
      <c r="I584" s="86">
        <f>I263</f>
        <v>-227.99999999999997</v>
      </c>
      <c r="J584" s="86">
        <f>J263</f>
        <v>1551.4299999999998</v>
      </c>
    </row>
    <row r="585" spans="5:10" ht="15">
      <c r="E585" s="50"/>
      <c r="F585" s="56" t="s">
        <v>368</v>
      </c>
      <c r="G585" s="40" t="e">
        <f>G273+G518+#REF!+G145</f>
        <v>#REF!</v>
      </c>
      <c r="H585" s="86">
        <f>H273+H518+H145</f>
        <v>16883.75</v>
      </c>
      <c r="I585" s="86">
        <f>I273+I518+I145</f>
        <v>-4436.574400000001</v>
      </c>
      <c r="J585" s="86">
        <f>J273+J518+J145</f>
        <v>12447.175600000002</v>
      </c>
    </row>
    <row r="586" spans="5:10" ht="15">
      <c r="E586" s="50"/>
      <c r="F586" s="56" t="s">
        <v>369</v>
      </c>
      <c r="G586" s="40" t="e">
        <f>#REF!</f>
        <v>#REF!</v>
      </c>
      <c r="H586" s="86">
        <f>H294</f>
        <v>0</v>
      </c>
      <c r="I586" s="86">
        <f>I294</f>
        <v>0</v>
      </c>
      <c r="J586" s="86">
        <f>J294</f>
        <v>0</v>
      </c>
    </row>
    <row r="587" spans="5:10" ht="15">
      <c r="E587" s="50"/>
      <c r="F587" s="56" t="s">
        <v>370</v>
      </c>
      <c r="G587" s="40" t="e">
        <f>G151</f>
        <v>#REF!</v>
      </c>
      <c r="H587" s="86">
        <f>H151+H298</f>
        <v>3549.2200000000003</v>
      </c>
      <c r="I587" s="86">
        <f>I151+I298</f>
        <v>1012.26</v>
      </c>
      <c r="J587" s="86">
        <f>J151+J298</f>
        <v>4561.4800000000005</v>
      </c>
    </row>
    <row r="588" spans="5:10" ht="15">
      <c r="E588" s="50"/>
      <c r="F588" s="56" t="s">
        <v>371</v>
      </c>
      <c r="G588" s="40" t="e">
        <f>G304</f>
        <v>#REF!</v>
      </c>
      <c r="H588" s="86">
        <f>H304</f>
        <v>100</v>
      </c>
      <c r="I588" s="86">
        <f>I304</f>
        <v>100</v>
      </c>
      <c r="J588" s="86">
        <f>J304</f>
        <v>200</v>
      </c>
    </row>
    <row r="589" spans="5:10" ht="15" customHeight="1">
      <c r="E589" s="50"/>
      <c r="F589" s="57" t="s">
        <v>372</v>
      </c>
      <c r="G589" s="58" t="e">
        <f>#REF!</f>
        <v>#REF!</v>
      </c>
      <c r="H589" s="155"/>
      <c r="I589" s="155"/>
      <c r="J589" s="155"/>
    </row>
    <row r="590" spans="5:10" ht="15">
      <c r="E590" s="50"/>
      <c r="F590" s="57" t="s">
        <v>372</v>
      </c>
      <c r="G590" s="58"/>
      <c r="H590" s="155">
        <f>H162</f>
        <v>333</v>
      </c>
      <c r="I590" s="155">
        <f>I162</f>
        <v>-220</v>
      </c>
      <c r="J590" s="155">
        <f>J162</f>
        <v>113</v>
      </c>
    </row>
    <row r="591" spans="5:10" ht="15" customHeight="1">
      <c r="E591" s="50"/>
      <c r="F591" s="56" t="s">
        <v>373</v>
      </c>
      <c r="G591" s="40" t="e">
        <f>#REF!</f>
        <v>#REF!</v>
      </c>
      <c r="H591" s="86"/>
      <c r="I591" s="86"/>
      <c r="J591" s="86"/>
    </row>
    <row r="592" spans="5:10" ht="15">
      <c r="E592" s="50"/>
      <c r="F592" s="56" t="s">
        <v>374</v>
      </c>
      <c r="G592" s="40"/>
      <c r="H592" s="86">
        <f>H310+H171+H169</f>
        <v>976.39</v>
      </c>
      <c r="I592" s="86">
        <f>I310+I171+I169</f>
        <v>6186.8099999999995</v>
      </c>
      <c r="J592" s="86">
        <f>J310+J171+J169</f>
        <v>7163.2</v>
      </c>
    </row>
    <row r="593" spans="5:10" ht="15.75" customHeight="1" thickBot="1">
      <c r="E593" s="50"/>
      <c r="F593" s="59" t="s">
        <v>375</v>
      </c>
      <c r="G593" s="42" t="e">
        <f>G173+#REF!</f>
        <v>#REF!</v>
      </c>
      <c r="H593" s="156"/>
      <c r="I593" s="156"/>
      <c r="J593" s="156"/>
    </row>
    <row r="594" spans="5:10" ht="15.75" thickBot="1">
      <c r="E594" s="74">
        <f>H595</f>
        <v>564.6</v>
      </c>
      <c r="F594" s="60" t="s">
        <v>7</v>
      </c>
      <c r="G594" s="61"/>
      <c r="H594" s="157">
        <f>H595</f>
        <v>564.6</v>
      </c>
      <c r="I594" s="157">
        <f>I595</f>
        <v>21.7</v>
      </c>
      <c r="J594" s="167">
        <f>J595</f>
        <v>586.3000000000001</v>
      </c>
    </row>
    <row r="595" spans="5:10" ht="15.75" thickBot="1">
      <c r="E595" s="50"/>
      <c r="F595" s="62" t="s">
        <v>376</v>
      </c>
      <c r="G595" s="43"/>
      <c r="H595" s="158">
        <f>H174</f>
        <v>564.6</v>
      </c>
      <c r="I595" s="158">
        <f>I174</f>
        <v>21.7</v>
      </c>
      <c r="J595" s="158">
        <f>J174</f>
        <v>586.3000000000001</v>
      </c>
    </row>
    <row r="596" spans="5:10" ht="15.75" thickBot="1">
      <c r="E596" s="74">
        <f>SUM(H597:H599)</f>
        <v>100</v>
      </c>
      <c r="F596" s="45" t="s">
        <v>8</v>
      </c>
      <c r="G596" s="44" t="e">
        <f>G333+#REF!</f>
        <v>#REF!</v>
      </c>
      <c r="H596" s="157">
        <f>H597+H598+H599</f>
        <v>100</v>
      </c>
      <c r="I596" s="157">
        <f>I597+I598+I599</f>
        <v>502.851</v>
      </c>
      <c r="J596" s="157">
        <f>J597+J598+J599</f>
        <v>602.851</v>
      </c>
    </row>
    <row r="597" spans="5:10" ht="15">
      <c r="E597" s="50"/>
      <c r="F597" s="55" t="s">
        <v>377</v>
      </c>
      <c r="G597" s="39" t="e">
        <f>#REF!</f>
        <v>#REF!</v>
      </c>
      <c r="H597" s="154">
        <f>H179</f>
        <v>0</v>
      </c>
      <c r="I597" s="154">
        <f>I179</f>
        <v>0</v>
      </c>
      <c r="J597" s="154">
        <f>J179</f>
        <v>0</v>
      </c>
    </row>
    <row r="598" spans="5:10" ht="15">
      <c r="E598" s="50"/>
      <c r="F598" s="56" t="s">
        <v>378</v>
      </c>
      <c r="G598" s="40" t="e">
        <f>G334</f>
        <v>#REF!</v>
      </c>
      <c r="H598" s="86">
        <f>H334+H187</f>
        <v>75</v>
      </c>
      <c r="I598" s="86">
        <f>I334+I187</f>
        <v>482.851</v>
      </c>
      <c r="J598" s="86">
        <f>J334+J187</f>
        <v>557.851</v>
      </c>
    </row>
    <row r="599" spans="5:10" ht="15.75" thickBot="1">
      <c r="E599" s="50"/>
      <c r="F599" s="63" t="s">
        <v>379</v>
      </c>
      <c r="G599" s="43"/>
      <c r="H599" s="158">
        <f>H338</f>
        <v>25</v>
      </c>
      <c r="I599" s="158">
        <f>I338</f>
        <v>20</v>
      </c>
      <c r="J599" s="158">
        <f>J338</f>
        <v>45</v>
      </c>
    </row>
    <row r="600" spans="5:10" ht="15.75" thickBot="1">
      <c r="E600" s="74">
        <f>SUM(H601:H604)</f>
        <v>1536.54</v>
      </c>
      <c r="F600" s="64" t="s">
        <v>9</v>
      </c>
      <c r="G600" s="44" t="e">
        <f>G190+G346</f>
        <v>#REF!</v>
      </c>
      <c r="H600" s="157">
        <f>H601+H602+H603+H604</f>
        <v>1536.54</v>
      </c>
      <c r="I600" s="157">
        <f>I601+I602+I603+I604</f>
        <v>1356.95</v>
      </c>
      <c r="J600" s="157">
        <f>J601+J602+J603+J604</f>
        <v>2893.49</v>
      </c>
    </row>
    <row r="601" spans="5:10" ht="15">
      <c r="E601" s="50"/>
      <c r="F601" s="55" t="s">
        <v>380</v>
      </c>
      <c r="G601" s="39" t="e">
        <f>#REF!+G347</f>
        <v>#REF!</v>
      </c>
      <c r="H601" s="154">
        <f>H347</f>
        <v>160</v>
      </c>
      <c r="I601" s="154">
        <f>I347</f>
        <v>160</v>
      </c>
      <c r="J601" s="154">
        <f>J347</f>
        <v>320</v>
      </c>
    </row>
    <row r="602" spans="5:10" ht="15">
      <c r="E602" s="50"/>
      <c r="F602" s="56" t="s">
        <v>381</v>
      </c>
      <c r="G602" s="43" t="e">
        <f>#REF!</f>
        <v>#REF!</v>
      </c>
      <c r="H602" s="86">
        <f>H191</f>
        <v>0</v>
      </c>
      <c r="I602" s="86">
        <f>I191</f>
        <v>0</v>
      </c>
      <c r="J602" s="86">
        <f>J191</f>
        <v>0</v>
      </c>
    </row>
    <row r="603" spans="5:10" ht="15" customHeight="1">
      <c r="E603" s="50"/>
      <c r="F603" s="62" t="s">
        <v>382</v>
      </c>
      <c r="G603" s="43"/>
      <c r="H603" s="158"/>
      <c r="I603" s="158"/>
      <c r="J603" s="158"/>
    </row>
    <row r="604" spans="5:10" ht="15.75" thickBot="1">
      <c r="E604" s="50"/>
      <c r="F604" s="59" t="s">
        <v>383</v>
      </c>
      <c r="G604" s="42" t="e">
        <f>G352+G196</f>
        <v>#REF!</v>
      </c>
      <c r="H604" s="156">
        <f>H352+H196</f>
        <v>1376.54</v>
      </c>
      <c r="I604" s="156">
        <f>I352+I196</f>
        <v>1196.95</v>
      </c>
      <c r="J604" s="156">
        <f>J352+J196</f>
        <v>2573.49</v>
      </c>
    </row>
    <row r="605" spans="5:10" ht="15.75" thickBot="1">
      <c r="E605" s="72">
        <f>SUM(H606:H609)</f>
        <v>2350</v>
      </c>
      <c r="F605" s="45" t="s">
        <v>11</v>
      </c>
      <c r="G605" s="44" t="e">
        <f>G369</f>
        <v>#REF!</v>
      </c>
      <c r="H605" s="157">
        <f>H606+H607+H608+H609</f>
        <v>2350</v>
      </c>
      <c r="I605" s="157">
        <f>I606+I607+I608+I609</f>
        <v>2737.6059999999998</v>
      </c>
      <c r="J605" s="157">
        <f>J606+J607+J608+J609</f>
        <v>5087.606</v>
      </c>
    </row>
    <row r="606" spans="5:10" ht="15">
      <c r="E606" s="50"/>
      <c r="F606" s="55" t="s">
        <v>384</v>
      </c>
      <c r="G606" s="39">
        <f>G378</f>
        <v>-40</v>
      </c>
      <c r="H606" s="154">
        <f>H370</f>
        <v>0</v>
      </c>
      <c r="I606" s="154">
        <f>I370</f>
        <v>0</v>
      </c>
      <c r="J606" s="154">
        <f>J370</f>
        <v>0</v>
      </c>
    </row>
    <row r="607" spans="5:10" ht="15">
      <c r="E607" s="50"/>
      <c r="F607" s="56" t="s">
        <v>385</v>
      </c>
      <c r="G607" s="40" t="e">
        <f>G382</f>
        <v>#REF!</v>
      </c>
      <c r="H607" s="86">
        <f>H382+H207</f>
        <v>2350</v>
      </c>
      <c r="I607" s="86">
        <f>I382+I207</f>
        <v>2137.6059999999998</v>
      </c>
      <c r="J607" s="86">
        <f>J382+J207</f>
        <v>4487.606</v>
      </c>
    </row>
    <row r="608" spans="5:10" ht="15">
      <c r="E608" s="50"/>
      <c r="F608" s="56" t="s">
        <v>386</v>
      </c>
      <c r="G608" s="40" t="e">
        <f>G404</f>
        <v>#REF!</v>
      </c>
      <c r="H608" s="86">
        <f>H404+H219</f>
        <v>0</v>
      </c>
      <c r="I608" s="86">
        <f>I404+I219</f>
        <v>600</v>
      </c>
      <c r="J608" s="86">
        <f>J404+J219</f>
        <v>600</v>
      </c>
    </row>
    <row r="609" spans="5:10" ht="15.75" customHeight="1" thickBot="1">
      <c r="E609" s="50"/>
      <c r="F609" s="59" t="s">
        <v>387</v>
      </c>
      <c r="G609" s="42" t="e">
        <f>#REF!</f>
        <v>#REF!</v>
      </c>
      <c r="H609" s="156"/>
      <c r="I609" s="156"/>
      <c r="J609" s="156"/>
    </row>
    <row r="610" spans="5:10" ht="15.75" thickBot="1">
      <c r="E610" s="72">
        <f>SUM(H611:H615)</f>
        <v>196132.44</v>
      </c>
      <c r="F610" s="45" t="s">
        <v>14</v>
      </c>
      <c r="G610" s="46" t="e">
        <f>#REF!+G25+#REF!+#REF!+G409</f>
        <v>#REF!</v>
      </c>
      <c r="H610" s="157">
        <f>H611+H612+H613+H614+H615</f>
        <v>196132.44</v>
      </c>
      <c r="I610" s="157">
        <f>I611+I612+I613+I614+I615</f>
        <v>23192.644</v>
      </c>
      <c r="J610" s="157">
        <f>J611+J612+J613+J614+J615</f>
        <v>220992.484</v>
      </c>
    </row>
    <row r="611" spans="5:10" ht="15">
      <c r="E611" s="50"/>
      <c r="F611" s="55" t="s">
        <v>388</v>
      </c>
      <c r="G611" s="39">
        <f>G26</f>
        <v>-926.36</v>
      </c>
      <c r="H611" s="154">
        <f>H26+H410</f>
        <v>2564.73</v>
      </c>
      <c r="I611" s="154">
        <f>I26+I410</f>
        <v>-2564.73</v>
      </c>
      <c r="J611" s="154">
        <f>J26+J410</f>
        <v>0</v>
      </c>
    </row>
    <row r="612" spans="5:10" ht="15">
      <c r="E612" s="50"/>
      <c r="F612" s="56" t="s">
        <v>389</v>
      </c>
      <c r="G612" s="31" t="e">
        <f>G36+#REF!</f>
        <v>#REF!</v>
      </c>
      <c r="H612" s="86">
        <f>H36+H415</f>
        <v>187323</v>
      </c>
      <c r="I612" s="86">
        <f>I36+I415</f>
        <v>19403.553999999996</v>
      </c>
      <c r="J612" s="86">
        <f>J36+J415</f>
        <v>208393.954</v>
      </c>
    </row>
    <row r="613" spans="5:10" ht="15">
      <c r="E613" s="50"/>
      <c r="F613" s="56" t="s">
        <v>390</v>
      </c>
      <c r="G613" s="41" t="e">
        <f>#REF!+G89+#REF!+G444+#REF!</f>
        <v>#REF!</v>
      </c>
      <c r="H613" s="86">
        <f>H89+H444+H223</f>
        <v>131.5</v>
      </c>
      <c r="I613" s="86">
        <f>I89+I444+I223</f>
        <v>671.7</v>
      </c>
      <c r="J613" s="86">
        <f>J89+J444+J223</f>
        <v>803.2</v>
      </c>
    </row>
    <row r="614" spans="5:10" ht="15">
      <c r="E614" s="50"/>
      <c r="F614" s="56" t="s">
        <v>391</v>
      </c>
      <c r="G614" s="40" t="e">
        <f>G94+#REF!</f>
        <v>#REF!</v>
      </c>
      <c r="H614" s="86">
        <f>H94+H523+H449</f>
        <v>408.79999999999995</v>
      </c>
      <c r="I614" s="86">
        <f>I94+I523+I449</f>
        <v>1749.47</v>
      </c>
      <c r="J614" s="86">
        <f>J94+J523+J449</f>
        <v>2158.27</v>
      </c>
    </row>
    <row r="615" spans="5:10" ht="15.75" thickBot="1">
      <c r="E615" s="50"/>
      <c r="F615" s="59" t="s">
        <v>392</v>
      </c>
      <c r="G615" s="42" t="e">
        <f>G103</f>
        <v>#REF!</v>
      </c>
      <c r="H615" s="156">
        <f>H103</f>
        <v>5704.41</v>
      </c>
      <c r="I615" s="156">
        <f>I103</f>
        <v>3932.65</v>
      </c>
      <c r="J615" s="156">
        <f>J103</f>
        <v>9637.060000000001</v>
      </c>
    </row>
    <row r="616" spans="5:10" ht="15.75" thickBot="1">
      <c r="E616" s="73">
        <f>SUM(H617:H620)</f>
        <v>8517.099999999999</v>
      </c>
      <c r="F616" s="45" t="s">
        <v>34</v>
      </c>
      <c r="G616" s="44" t="e">
        <f>G453+G531</f>
        <v>#REF!</v>
      </c>
      <c r="H616" s="157">
        <f>H617+H618+H620+H619</f>
        <v>8517.099999999999</v>
      </c>
      <c r="I616" s="157">
        <f>I617+I618+I620+I619</f>
        <v>509.8234000000002</v>
      </c>
      <c r="J616" s="157">
        <f>J617+J618+J620+J619</f>
        <v>9026.9234</v>
      </c>
    </row>
    <row r="617" spans="5:10" ht="15">
      <c r="E617" s="50"/>
      <c r="F617" s="55" t="s">
        <v>393</v>
      </c>
      <c r="G617" s="39" t="e">
        <f>G532</f>
        <v>#REF!</v>
      </c>
      <c r="H617" s="154">
        <f>H532+H454+H229</f>
        <v>6067.61</v>
      </c>
      <c r="I617" s="154">
        <f>I532+I454+I229</f>
        <v>-271.37999999999965</v>
      </c>
      <c r="J617" s="154">
        <f>J532+J454+J229</f>
        <v>5796.23</v>
      </c>
    </row>
    <row r="618" spans="5:10" ht="15" customHeight="1">
      <c r="E618" s="50"/>
      <c r="F618" s="57" t="s">
        <v>394</v>
      </c>
      <c r="G618" s="58" t="e">
        <f>#REF!</f>
        <v>#REF!</v>
      </c>
      <c r="H618" s="155"/>
      <c r="I618" s="155"/>
      <c r="J618" s="155"/>
    </row>
    <row r="619" spans="5:10" ht="15">
      <c r="E619" s="50"/>
      <c r="F619" s="65" t="s">
        <v>394</v>
      </c>
      <c r="G619" s="66"/>
      <c r="H619" s="159">
        <f>H553+H458</f>
        <v>2449.49</v>
      </c>
      <c r="I619" s="159">
        <f>I553+I458</f>
        <v>781.2033999999999</v>
      </c>
      <c r="J619" s="159">
        <f>J553+J458</f>
        <v>3230.6934</v>
      </c>
    </row>
    <row r="620" spans="5:10" ht="15.75" customHeight="1" thickBot="1">
      <c r="E620" s="50"/>
      <c r="F620" s="59" t="s">
        <v>395</v>
      </c>
      <c r="G620" s="42" t="e">
        <f>#REF!+#REF!</f>
        <v>#REF!</v>
      </c>
      <c r="H620" s="156"/>
      <c r="I620" s="156"/>
      <c r="J620" s="156"/>
    </row>
    <row r="621" spans="5:10" ht="15.75" thickBot="1">
      <c r="E621" s="50" t="e">
        <f>SUM(#REF!)</f>
        <v>#REF!</v>
      </c>
      <c r="F621" s="45" t="s">
        <v>28</v>
      </c>
      <c r="G621" s="44" t="e">
        <f>#REF!+#REF!</f>
        <v>#REF!</v>
      </c>
      <c r="H621" s="157">
        <f>H622+H623+H624+H625+H626+H627</f>
        <v>0</v>
      </c>
      <c r="I621" s="157">
        <f>I622+I623+I624+I625+I626+I627</f>
        <v>500</v>
      </c>
      <c r="J621" s="157">
        <f>J622+J623+J624+J625+J626+J627</f>
        <v>500</v>
      </c>
    </row>
    <row r="622" spans="5:10" ht="15">
      <c r="E622" s="50"/>
      <c r="F622" s="55" t="s">
        <v>396</v>
      </c>
      <c r="G622" s="39" t="e">
        <f>#REF!</f>
        <v>#REF!</v>
      </c>
      <c r="H622" s="154"/>
      <c r="I622" s="154"/>
      <c r="J622" s="154"/>
    </row>
    <row r="623" spans="5:10" ht="15">
      <c r="E623" s="50"/>
      <c r="F623" s="56" t="s">
        <v>397</v>
      </c>
      <c r="G623" s="141">
        <f>G464</f>
        <v>0</v>
      </c>
      <c r="H623" s="166">
        <f>H464</f>
        <v>0</v>
      </c>
      <c r="I623" s="166">
        <f>I464</f>
        <v>0</v>
      </c>
      <c r="J623" s="166">
        <f>J464</f>
        <v>0</v>
      </c>
    </row>
    <row r="624" spans="5:10" ht="15">
      <c r="E624" s="50"/>
      <c r="F624" s="56" t="s">
        <v>398</v>
      </c>
      <c r="G624" s="40" t="e">
        <f>#REF!</f>
        <v>#REF!</v>
      </c>
      <c r="H624" s="86"/>
      <c r="I624" s="86"/>
      <c r="J624" s="86"/>
    </row>
    <row r="625" spans="3:10" ht="15">
      <c r="C625" s="18" t="s">
        <v>399</v>
      </c>
      <c r="E625" s="50"/>
      <c r="F625" s="57" t="s">
        <v>400</v>
      </c>
      <c r="G625" s="58" t="e">
        <f>#REF!</f>
        <v>#REF!</v>
      </c>
      <c r="H625" s="155"/>
      <c r="I625" s="155"/>
      <c r="J625" s="155"/>
    </row>
    <row r="626" spans="5:10" ht="15">
      <c r="E626" s="50"/>
      <c r="F626" s="65" t="s">
        <v>401</v>
      </c>
      <c r="G626" s="66"/>
      <c r="H626" s="159">
        <f>H468</f>
        <v>0</v>
      </c>
      <c r="I626" s="159">
        <f>I468</f>
        <v>500</v>
      </c>
      <c r="J626" s="159">
        <f>J468</f>
        <v>500</v>
      </c>
    </row>
    <row r="627" spans="5:10" ht="15.75" customHeight="1" thickBot="1">
      <c r="E627" s="50"/>
      <c r="F627" s="59" t="s">
        <v>402</v>
      </c>
      <c r="G627" s="42">
        <f>G10</f>
        <v>0</v>
      </c>
      <c r="H627" s="156">
        <f>H10</f>
        <v>0</v>
      </c>
      <c r="I627" s="156">
        <f>I10</f>
        <v>0</v>
      </c>
      <c r="J627" s="156">
        <f>J10</f>
        <v>0</v>
      </c>
    </row>
    <row r="628" spans="5:10" ht="15.75" thickBot="1">
      <c r="E628" s="50" t="e">
        <f>SUM(#REF!)</f>
        <v>#REF!</v>
      </c>
      <c r="F628" s="45" t="s">
        <v>61</v>
      </c>
      <c r="G628" s="44" t="e">
        <f>G124+#REF!+#REF!</f>
        <v>#REF!</v>
      </c>
      <c r="H628" s="157">
        <f>H629+H630+H631+H632+H633</f>
        <v>19266.269999999997</v>
      </c>
      <c r="I628" s="157">
        <f>I629+I630+I631+I632+I633</f>
        <v>6470.23</v>
      </c>
      <c r="J628" s="157">
        <f>J629+J630+J631+J632+J633</f>
        <v>25736.5</v>
      </c>
    </row>
    <row r="629" spans="5:10" ht="15">
      <c r="E629" s="50"/>
      <c r="F629" s="55" t="s">
        <v>403</v>
      </c>
      <c r="G629" s="39" t="e">
        <f>#REF!</f>
        <v>#REF!</v>
      </c>
      <c r="H629" s="154">
        <f>H474</f>
        <v>45</v>
      </c>
      <c r="I629" s="154">
        <f>I474</f>
        <v>78</v>
      </c>
      <c r="J629" s="154">
        <f>J474</f>
        <v>123</v>
      </c>
    </row>
    <row r="630" spans="5:10" ht="15">
      <c r="E630" s="50"/>
      <c r="F630" s="56" t="s">
        <v>404</v>
      </c>
      <c r="G630" s="40" t="e">
        <f>#REF!</f>
        <v>#REF!</v>
      </c>
      <c r="H630" s="86">
        <f>H477</f>
        <v>363.57</v>
      </c>
      <c r="I630" s="86">
        <f>I477</f>
        <v>-363.57</v>
      </c>
      <c r="J630" s="86">
        <f>J477</f>
        <v>0</v>
      </c>
    </row>
    <row r="631" spans="5:10" ht="15">
      <c r="E631" s="50"/>
      <c r="F631" s="56" t="s">
        <v>405</v>
      </c>
      <c r="G631" s="40" t="e">
        <f>#REF!+#REF!+G125</f>
        <v>#REF!</v>
      </c>
      <c r="H631" s="86">
        <f>H125+H483</f>
        <v>1066</v>
      </c>
      <c r="I631" s="86">
        <f>I125+I483</f>
        <v>2246.5</v>
      </c>
      <c r="J631" s="86">
        <f>J125+J483</f>
        <v>3312.5</v>
      </c>
    </row>
    <row r="632" spans="5:10" ht="15">
      <c r="E632" s="50"/>
      <c r="F632" s="59" t="s">
        <v>406</v>
      </c>
      <c r="G632" s="42" t="e">
        <f>G128</f>
        <v>#REF!</v>
      </c>
      <c r="H632" s="156">
        <f>H128</f>
        <v>17598.1</v>
      </c>
      <c r="I632" s="156">
        <f>I128</f>
        <v>4482.9</v>
      </c>
      <c r="J632" s="156">
        <f>J128</f>
        <v>22081</v>
      </c>
    </row>
    <row r="633" spans="5:10" ht="15.75" thickBot="1">
      <c r="E633" s="50"/>
      <c r="F633" s="59" t="s">
        <v>407</v>
      </c>
      <c r="G633" s="42" t="e">
        <f>#REF!</f>
        <v>#REF!</v>
      </c>
      <c r="H633" s="156">
        <f>H500+H562</f>
        <v>193.6</v>
      </c>
      <c r="I633" s="156">
        <f>I500+I562</f>
        <v>26.400000000000006</v>
      </c>
      <c r="J633" s="156">
        <f>J500+J562</f>
        <v>220</v>
      </c>
    </row>
    <row r="634" spans="5:10" ht="15.75" customHeight="1" thickBot="1">
      <c r="E634" s="50" t="e">
        <f>SUM(#REF!)</f>
        <v>#REF!</v>
      </c>
      <c r="F634" s="45" t="s">
        <v>16</v>
      </c>
      <c r="G634" s="44" t="e">
        <f>#REF!</f>
        <v>#REF!</v>
      </c>
      <c r="H634" s="157">
        <f>H635+H636+H637+H638</f>
        <v>0</v>
      </c>
      <c r="I634" s="157">
        <f>I635+I636+I637+I638</f>
        <v>0</v>
      </c>
      <c r="J634" s="157">
        <f>J635+J636+J637+J638</f>
        <v>0</v>
      </c>
    </row>
    <row r="635" spans="5:10" ht="15.75" customHeight="1">
      <c r="E635" s="50"/>
      <c r="F635" s="55" t="s">
        <v>408</v>
      </c>
      <c r="G635" s="39" t="e">
        <f>#REF!</f>
        <v>#REF!</v>
      </c>
      <c r="H635" s="154"/>
      <c r="I635" s="154"/>
      <c r="J635" s="154"/>
    </row>
    <row r="636" spans="5:10" ht="15.75" customHeight="1">
      <c r="E636" s="50"/>
      <c r="F636" s="56" t="s">
        <v>409</v>
      </c>
      <c r="G636" s="40" t="e">
        <f>#REF!</f>
        <v>#REF!</v>
      </c>
      <c r="H636" s="86"/>
      <c r="I636" s="86"/>
      <c r="J636" s="86"/>
    </row>
    <row r="637" spans="5:10" ht="15.75" customHeight="1">
      <c r="E637" s="50"/>
      <c r="F637" s="56" t="s">
        <v>410</v>
      </c>
      <c r="G637" s="40" t="e">
        <f>#REF!</f>
        <v>#REF!</v>
      </c>
      <c r="H637" s="86"/>
      <c r="I637" s="86"/>
      <c r="J637" s="86"/>
    </row>
    <row r="638" spans="5:10" ht="15.75" customHeight="1" thickBot="1">
      <c r="E638" s="50"/>
      <c r="F638" s="43">
        <v>1104</v>
      </c>
      <c r="G638" s="43" t="e">
        <f>G238</f>
        <v>#REF!</v>
      </c>
      <c r="H638" s="158"/>
      <c r="I638" s="158"/>
      <c r="J638" s="158"/>
    </row>
    <row r="639" spans="5:10" ht="15.75" thickBot="1">
      <c r="E639" s="50"/>
      <c r="F639" s="67">
        <v>11</v>
      </c>
      <c r="G639" s="44"/>
      <c r="H639" s="157">
        <f>H640</f>
        <v>1287.58</v>
      </c>
      <c r="I639" s="157">
        <f>I640</f>
        <v>582.42</v>
      </c>
      <c r="J639" s="167">
        <f>J640</f>
        <v>1870</v>
      </c>
    </row>
    <row r="640" spans="5:10" ht="15.75" thickBot="1">
      <c r="E640" s="50"/>
      <c r="F640" s="43">
        <v>1101</v>
      </c>
      <c r="G640" s="43"/>
      <c r="H640" s="158">
        <f>H569+H233</f>
        <v>1287.58</v>
      </c>
      <c r="I640" s="158">
        <f>I569+I233</f>
        <v>582.42</v>
      </c>
      <c r="J640" s="158">
        <f>J569+J233</f>
        <v>1870</v>
      </c>
    </row>
    <row r="641" spans="5:10" ht="15.75" thickBot="1">
      <c r="E641" s="50"/>
      <c r="F641" s="68">
        <v>12</v>
      </c>
      <c r="G641" s="44"/>
      <c r="H641" s="157">
        <f>H642+H643+H644+H645</f>
        <v>903.6</v>
      </c>
      <c r="I641" s="157">
        <f>I642+I643+I644+I645</f>
        <v>230.42</v>
      </c>
      <c r="J641" s="167">
        <f>J642+J643+J644+J645</f>
        <v>1134.02</v>
      </c>
    </row>
    <row r="642" spans="5:10" ht="15" customHeight="1">
      <c r="E642" s="50"/>
      <c r="F642" s="39">
        <v>1201</v>
      </c>
      <c r="G642" s="39"/>
      <c r="H642" s="154"/>
      <c r="I642" s="154"/>
      <c r="J642" s="154"/>
    </row>
    <row r="643" spans="5:10" ht="15">
      <c r="E643" s="50"/>
      <c r="F643" s="40">
        <v>1202</v>
      </c>
      <c r="G643" s="40"/>
      <c r="H643" s="86">
        <f>H509</f>
        <v>903.6</v>
      </c>
      <c r="I643" s="86">
        <f>I509</f>
        <v>230.42</v>
      </c>
      <c r="J643" s="86">
        <f>J509</f>
        <v>1134.02</v>
      </c>
    </row>
    <row r="644" spans="5:10" ht="15.75" customHeight="1">
      <c r="E644" s="50"/>
      <c r="F644" s="40">
        <v>1203</v>
      </c>
      <c r="G644" s="40"/>
      <c r="H644" s="86"/>
      <c r="I644" s="86"/>
      <c r="J644" s="86"/>
    </row>
    <row r="645" spans="5:10" ht="15.75" customHeight="1" thickBot="1">
      <c r="E645" s="50"/>
      <c r="F645" s="42">
        <v>1204</v>
      </c>
      <c r="G645" s="42"/>
      <c r="H645" s="156"/>
      <c r="I645" s="156"/>
      <c r="J645" s="156"/>
    </row>
    <row r="646" spans="5:10" ht="15.75" thickBot="1">
      <c r="E646" s="50"/>
      <c r="F646" s="68">
        <v>13</v>
      </c>
      <c r="G646" s="44"/>
      <c r="H646" s="157">
        <f>H647+H648</f>
        <v>45.04</v>
      </c>
      <c r="I646" s="157">
        <f>I647+I648</f>
        <v>154.96</v>
      </c>
      <c r="J646" s="157">
        <f>J647+J648</f>
        <v>200</v>
      </c>
    </row>
    <row r="647" spans="5:10" ht="15">
      <c r="E647" s="50"/>
      <c r="F647" s="39">
        <v>1301</v>
      </c>
      <c r="G647" s="39"/>
      <c r="H647" s="154">
        <f>H238</f>
        <v>45.04</v>
      </c>
      <c r="I647" s="154">
        <f>I238</f>
        <v>154.96</v>
      </c>
      <c r="J647" s="154">
        <f>J238</f>
        <v>200</v>
      </c>
    </row>
    <row r="648" spans="5:10" ht="15.75" customHeight="1" thickBot="1">
      <c r="E648" s="50"/>
      <c r="F648" s="42">
        <v>1302</v>
      </c>
      <c r="G648" s="42"/>
      <c r="H648" s="156"/>
      <c r="I648" s="156"/>
      <c r="J648" s="156"/>
    </row>
    <row r="649" spans="5:10" ht="15.75" thickBot="1">
      <c r="E649" s="50"/>
      <c r="F649" s="68">
        <v>14</v>
      </c>
      <c r="G649" s="44"/>
      <c r="H649" s="157">
        <f>H650+H651+H652</f>
        <v>29125.9</v>
      </c>
      <c r="I649" s="157">
        <f>I650+I651+I652</f>
        <v>5772.5</v>
      </c>
      <c r="J649" s="157">
        <f>J650+J651+J652</f>
        <v>34898.4</v>
      </c>
    </row>
    <row r="650" spans="5:10" ht="15">
      <c r="E650" s="50"/>
      <c r="F650" s="39">
        <v>1401</v>
      </c>
      <c r="G650" s="39"/>
      <c r="H650" s="154">
        <f>H243</f>
        <v>29125.9</v>
      </c>
      <c r="I650" s="154">
        <f>I243</f>
        <v>5772.5</v>
      </c>
      <c r="J650" s="154">
        <f>J243</f>
        <v>34898.4</v>
      </c>
    </row>
    <row r="651" spans="5:10" ht="15" customHeight="1">
      <c r="E651" s="50"/>
      <c r="F651" s="40">
        <v>1402</v>
      </c>
      <c r="G651" s="40"/>
      <c r="H651" s="86"/>
      <c r="I651" s="86"/>
      <c r="J651" s="86"/>
    </row>
    <row r="652" spans="5:10" ht="15">
      <c r="E652" s="50"/>
      <c r="F652" s="42">
        <v>1403</v>
      </c>
      <c r="G652" s="42"/>
      <c r="H652" s="156">
        <f>H251</f>
        <v>0</v>
      </c>
      <c r="I652" s="156">
        <f>I251</f>
        <v>0</v>
      </c>
      <c r="J652" s="156">
        <f>J251</f>
        <v>0</v>
      </c>
    </row>
    <row r="653" spans="5:10" ht="15">
      <c r="E653" s="50"/>
      <c r="F653" s="40">
        <v>9999</v>
      </c>
      <c r="G653" s="40"/>
      <c r="H653" s="86">
        <f>H574</f>
        <v>7294.84</v>
      </c>
      <c r="I653" s="86">
        <f>I574</f>
        <v>-7294.84</v>
      </c>
      <c r="J653" s="86">
        <f>J574</f>
        <v>0</v>
      </c>
    </row>
    <row r="654" spans="5:10" ht="15.75" thickBot="1">
      <c r="E654" s="50"/>
      <c r="F654" s="69" t="s">
        <v>411</v>
      </c>
      <c r="G654" s="70" t="e">
        <f>G582+G596+G600+G605+G610+G616+G621+G628+G634</f>
        <v>#REF!</v>
      </c>
      <c r="H654" s="160">
        <f>H582+H596+H600+H605+H610+H616+H621+H628+H634+H641+H646+H649+H639+H594+H653</f>
        <v>291793.60000000003</v>
      </c>
      <c r="I654" s="160">
        <f>I582+I596+I600+I605+I610+I616+I621+I628+I634+I641+I646+I649+I639+I594+I653</f>
        <v>37368.399999999994</v>
      </c>
      <c r="J654" s="160">
        <f>J582+J596+J600+J605+J610+J616+J621+J628+J634+J641+J646+J649+J639+J594+J653</f>
        <v>330829.4</v>
      </c>
    </row>
    <row r="655" spans="6:10" ht="15">
      <c r="F655" s="71"/>
      <c r="G655" s="47"/>
      <c r="I655" s="152"/>
      <c r="J655" s="150"/>
    </row>
    <row r="656" spans="6:9" ht="15">
      <c r="F656" s="71"/>
      <c r="G656" s="47"/>
      <c r="I656" s="152"/>
    </row>
    <row r="657" spans="6:9" ht="15">
      <c r="F657" s="71"/>
      <c r="G657" s="47"/>
      <c r="I657" s="152"/>
    </row>
    <row r="658" spans="6:9" ht="15">
      <c r="F658" s="71"/>
      <c r="G658" s="47"/>
      <c r="I658" s="152"/>
    </row>
    <row r="659" spans="6:9" ht="15">
      <c r="F659" s="71"/>
      <c r="G659" s="47"/>
      <c r="I659" s="152"/>
    </row>
    <row r="660" spans="6:9" ht="15">
      <c r="F660" s="71"/>
      <c r="G660" s="47"/>
      <c r="I660" s="152"/>
    </row>
    <row r="661" spans="6:9" ht="15">
      <c r="F661" s="71"/>
      <c r="G661" s="47"/>
      <c r="I661" s="152"/>
    </row>
    <row r="662" spans="7:9" ht="15">
      <c r="G662" s="47"/>
      <c r="I662" s="152"/>
    </row>
    <row r="663" spans="7:9" ht="15">
      <c r="G663" s="47"/>
      <c r="I663" s="152"/>
    </row>
    <row r="664" spans="1:10" s="139" customFormat="1" ht="15">
      <c r="A664" s="91"/>
      <c r="B664" s="18"/>
      <c r="C664" s="18"/>
      <c r="D664" s="18"/>
      <c r="E664" s="18"/>
      <c r="F664" s="18"/>
      <c r="G664" s="47"/>
      <c r="H664" s="138"/>
      <c r="I664" s="152"/>
      <c r="J664" s="138"/>
    </row>
    <row r="665" spans="1:10" s="139" customFormat="1" ht="15">
      <c r="A665" s="91"/>
      <c r="B665" s="18"/>
      <c r="C665" s="18"/>
      <c r="D665" s="18"/>
      <c r="E665" s="18"/>
      <c r="F665" s="18"/>
      <c r="G665" s="47"/>
      <c r="H665" s="138"/>
      <c r="I665" s="152"/>
      <c r="J665" s="138"/>
    </row>
    <row r="666" spans="1:10" s="139" customFormat="1" ht="15">
      <c r="A666" s="91"/>
      <c r="B666" s="18"/>
      <c r="C666" s="18"/>
      <c r="D666" s="18"/>
      <c r="E666" s="18"/>
      <c r="F666" s="18"/>
      <c r="G666" s="47"/>
      <c r="H666" s="138"/>
      <c r="I666" s="152"/>
      <c r="J666" s="138"/>
    </row>
    <row r="667" spans="1:10" s="139" customFormat="1" ht="15">
      <c r="A667" s="91"/>
      <c r="B667" s="18"/>
      <c r="C667" s="18"/>
      <c r="D667" s="18"/>
      <c r="E667" s="18"/>
      <c r="F667" s="18"/>
      <c r="G667" s="47"/>
      <c r="H667" s="138"/>
      <c r="I667" s="152"/>
      <c r="J667" s="138"/>
    </row>
    <row r="668" spans="1:10" s="139" customFormat="1" ht="15">
      <c r="A668" s="91"/>
      <c r="B668" s="18"/>
      <c r="C668" s="18"/>
      <c r="D668" s="18"/>
      <c r="E668" s="18"/>
      <c r="F668" s="18"/>
      <c r="G668" s="47"/>
      <c r="H668" s="138"/>
      <c r="I668" s="152"/>
      <c r="J668" s="138"/>
    </row>
    <row r="669" spans="1:10" s="139" customFormat="1" ht="15">
      <c r="A669" s="91"/>
      <c r="B669" s="18"/>
      <c r="C669" s="18"/>
      <c r="D669" s="18"/>
      <c r="E669" s="18"/>
      <c r="F669" s="18"/>
      <c r="G669" s="47"/>
      <c r="H669" s="138"/>
      <c r="I669" s="152"/>
      <c r="J669" s="138"/>
    </row>
    <row r="670" spans="1:10" s="139" customFormat="1" ht="15">
      <c r="A670" s="91"/>
      <c r="B670" s="18"/>
      <c r="C670" s="18"/>
      <c r="D670" s="18"/>
      <c r="E670" s="18"/>
      <c r="F670" s="18"/>
      <c r="G670" s="47"/>
      <c r="H670" s="138"/>
      <c r="I670" s="152"/>
      <c r="J670" s="138"/>
    </row>
    <row r="671" spans="1:10" s="139" customFormat="1" ht="15">
      <c r="A671" s="91"/>
      <c r="B671" s="18"/>
      <c r="C671" s="18"/>
      <c r="D671" s="18"/>
      <c r="E671" s="18"/>
      <c r="F671" s="18"/>
      <c r="G671" s="47"/>
      <c r="H671" s="138"/>
      <c r="I671" s="152"/>
      <c r="J671" s="138"/>
    </row>
    <row r="672" spans="1:10" s="139" customFormat="1" ht="15">
      <c r="A672" s="91"/>
      <c r="B672" s="18"/>
      <c r="C672" s="18"/>
      <c r="D672" s="18"/>
      <c r="E672" s="18"/>
      <c r="F672" s="18"/>
      <c r="G672" s="47"/>
      <c r="H672" s="138"/>
      <c r="I672" s="152"/>
      <c r="J672" s="138"/>
    </row>
    <row r="673" spans="1:10" s="139" customFormat="1" ht="15">
      <c r="A673" s="91"/>
      <c r="B673" s="18"/>
      <c r="C673" s="18"/>
      <c r="D673" s="18"/>
      <c r="E673" s="18"/>
      <c r="F673" s="18"/>
      <c r="G673" s="47"/>
      <c r="H673" s="138"/>
      <c r="I673" s="152"/>
      <c r="J673" s="138"/>
    </row>
    <row r="674" spans="1:10" s="139" customFormat="1" ht="15">
      <c r="A674" s="91"/>
      <c r="B674" s="18"/>
      <c r="C674" s="18"/>
      <c r="D674" s="18"/>
      <c r="E674" s="18"/>
      <c r="F674" s="18"/>
      <c r="G674" s="47"/>
      <c r="H674" s="138"/>
      <c r="I674" s="152"/>
      <c r="J674" s="138"/>
    </row>
    <row r="675" spans="1:10" s="139" customFormat="1" ht="15">
      <c r="A675" s="91"/>
      <c r="B675" s="18"/>
      <c r="C675" s="18"/>
      <c r="D675" s="18"/>
      <c r="E675" s="18"/>
      <c r="F675" s="18"/>
      <c r="G675" s="47"/>
      <c r="H675" s="138"/>
      <c r="I675" s="152"/>
      <c r="J675" s="138"/>
    </row>
    <row r="676" spans="1:10" s="139" customFormat="1" ht="15">
      <c r="A676" s="91"/>
      <c r="B676" s="18"/>
      <c r="C676" s="18"/>
      <c r="D676" s="18"/>
      <c r="E676" s="18"/>
      <c r="F676" s="18"/>
      <c r="G676" s="47"/>
      <c r="H676" s="138"/>
      <c r="I676" s="152"/>
      <c r="J676" s="138"/>
    </row>
    <row r="677" spans="1:10" s="139" customFormat="1" ht="15">
      <c r="A677" s="91"/>
      <c r="B677" s="18"/>
      <c r="C677" s="18"/>
      <c r="D677" s="18"/>
      <c r="E677" s="18"/>
      <c r="F677" s="18"/>
      <c r="G677" s="47"/>
      <c r="H677" s="138"/>
      <c r="I677" s="152"/>
      <c r="J677" s="138"/>
    </row>
    <row r="678" spans="1:10" s="139" customFormat="1" ht="15">
      <c r="A678" s="91"/>
      <c r="B678" s="18"/>
      <c r="C678" s="18"/>
      <c r="D678" s="18"/>
      <c r="E678" s="18"/>
      <c r="F678" s="18"/>
      <c r="G678" s="47"/>
      <c r="H678" s="138"/>
      <c r="I678" s="152"/>
      <c r="J678" s="138"/>
    </row>
    <row r="679" spans="1:10" s="139" customFormat="1" ht="15">
      <c r="A679" s="91"/>
      <c r="B679" s="18"/>
      <c r="C679" s="18"/>
      <c r="D679" s="18"/>
      <c r="E679" s="18"/>
      <c r="F679" s="18"/>
      <c r="G679" s="47"/>
      <c r="H679" s="138"/>
      <c r="I679" s="152"/>
      <c r="J679" s="138"/>
    </row>
    <row r="680" spans="1:10" s="139" customFormat="1" ht="15">
      <c r="A680" s="91"/>
      <c r="B680" s="18"/>
      <c r="C680" s="18"/>
      <c r="D680" s="18"/>
      <c r="E680" s="18"/>
      <c r="F680" s="18"/>
      <c r="G680" s="47"/>
      <c r="H680" s="138"/>
      <c r="I680" s="152"/>
      <c r="J680" s="138"/>
    </row>
    <row r="681" spans="1:10" s="139" customFormat="1" ht="15">
      <c r="A681" s="91"/>
      <c r="B681" s="18"/>
      <c r="C681" s="18"/>
      <c r="D681" s="18"/>
      <c r="E681" s="18"/>
      <c r="F681" s="18"/>
      <c r="G681" s="47"/>
      <c r="H681" s="138"/>
      <c r="I681" s="152"/>
      <c r="J681" s="138"/>
    </row>
    <row r="682" spans="1:10" s="139" customFormat="1" ht="15">
      <c r="A682" s="91"/>
      <c r="B682" s="18"/>
      <c r="C682" s="18"/>
      <c r="D682" s="18"/>
      <c r="E682" s="18"/>
      <c r="F682" s="18"/>
      <c r="G682" s="47"/>
      <c r="H682" s="138"/>
      <c r="I682" s="152"/>
      <c r="J682" s="138"/>
    </row>
    <row r="683" spans="1:10" s="139" customFormat="1" ht="15">
      <c r="A683" s="91"/>
      <c r="B683" s="18"/>
      <c r="C683" s="18"/>
      <c r="D683" s="18"/>
      <c r="E683" s="18"/>
      <c r="F683" s="18"/>
      <c r="G683" s="47"/>
      <c r="H683" s="138"/>
      <c r="I683" s="152"/>
      <c r="J683" s="138"/>
    </row>
    <row r="684" spans="1:10" s="139" customFormat="1" ht="15">
      <c r="A684" s="91"/>
      <c r="B684" s="18"/>
      <c r="C684" s="18"/>
      <c r="D684" s="18"/>
      <c r="E684" s="18"/>
      <c r="F684" s="18"/>
      <c r="G684" s="47"/>
      <c r="H684" s="138"/>
      <c r="I684" s="152"/>
      <c r="J684" s="138"/>
    </row>
    <row r="685" spans="1:10" s="139" customFormat="1" ht="15">
      <c r="A685" s="91"/>
      <c r="B685" s="18"/>
      <c r="C685" s="18"/>
      <c r="D685" s="18"/>
      <c r="E685" s="18"/>
      <c r="F685" s="18"/>
      <c r="G685" s="47"/>
      <c r="H685" s="138"/>
      <c r="I685" s="152"/>
      <c r="J685" s="138"/>
    </row>
    <row r="686" spans="1:10" s="139" customFormat="1" ht="15">
      <c r="A686" s="91"/>
      <c r="B686" s="18"/>
      <c r="C686" s="18"/>
      <c r="D686" s="18"/>
      <c r="E686" s="18"/>
      <c r="F686" s="18"/>
      <c r="G686" s="47"/>
      <c r="H686" s="138"/>
      <c r="I686" s="152"/>
      <c r="J686" s="138"/>
    </row>
    <row r="687" spans="1:10" s="139" customFormat="1" ht="15">
      <c r="A687" s="91"/>
      <c r="B687" s="18"/>
      <c r="C687" s="18"/>
      <c r="D687" s="18"/>
      <c r="E687" s="18"/>
      <c r="F687" s="18"/>
      <c r="G687" s="47"/>
      <c r="H687" s="138"/>
      <c r="I687" s="152"/>
      <c r="J687" s="138"/>
    </row>
    <row r="688" spans="1:10" s="139" customFormat="1" ht="15">
      <c r="A688" s="91"/>
      <c r="B688" s="18"/>
      <c r="C688" s="18"/>
      <c r="D688" s="18"/>
      <c r="E688" s="18"/>
      <c r="F688" s="18"/>
      <c r="G688" s="47"/>
      <c r="H688" s="138"/>
      <c r="I688" s="152"/>
      <c r="J688" s="138"/>
    </row>
    <row r="689" spans="1:10" s="139" customFormat="1" ht="15">
      <c r="A689" s="91"/>
      <c r="B689" s="18"/>
      <c r="C689" s="18"/>
      <c r="D689" s="18"/>
      <c r="E689" s="18"/>
      <c r="F689" s="18"/>
      <c r="G689" s="47"/>
      <c r="H689" s="138"/>
      <c r="I689" s="152"/>
      <c r="J689" s="138"/>
    </row>
    <row r="690" spans="1:10" s="139" customFormat="1" ht="15">
      <c r="A690" s="91"/>
      <c r="B690" s="18"/>
      <c r="C690" s="18"/>
      <c r="D690" s="18"/>
      <c r="E690" s="18"/>
      <c r="F690" s="18"/>
      <c r="G690" s="47"/>
      <c r="H690" s="138"/>
      <c r="I690" s="152"/>
      <c r="J690" s="138"/>
    </row>
    <row r="691" spans="1:10" s="139" customFormat="1" ht="15">
      <c r="A691" s="91"/>
      <c r="B691" s="18"/>
      <c r="C691" s="18"/>
      <c r="D691" s="18"/>
      <c r="E691" s="18"/>
      <c r="F691" s="18"/>
      <c r="G691" s="47"/>
      <c r="H691" s="138"/>
      <c r="I691" s="152"/>
      <c r="J691" s="138"/>
    </row>
    <row r="692" spans="1:10" s="139" customFormat="1" ht="15">
      <c r="A692" s="91"/>
      <c r="B692" s="18"/>
      <c r="C692" s="18"/>
      <c r="D692" s="18"/>
      <c r="E692" s="18"/>
      <c r="F692" s="18"/>
      <c r="G692" s="47"/>
      <c r="H692" s="138"/>
      <c r="I692" s="152"/>
      <c r="J692" s="138"/>
    </row>
    <row r="693" spans="1:10" s="139" customFormat="1" ht="15">
      <c r="A693" s="91"/>
      <c r="B693" s="18"/>
      <c r="C693" s="18"/>
      <c r="D693" s="18"/>
      <c r="E693" s="18"/>
      <c r="F693" s="18"/>
      <c r="G693" s="47"/>
      <c r="H693" s="138"/>
      <c r="I693" s="152"/>
      <c r="J693" s="138"/>
    </row>
    <row r="694" spans="1:10" s="139" customFormat="1" ht="15">
      <c r="A694" s="91"/>
      <c r="B694" s="18"/>
      <c r="C694" s="18"/>
      <c r="D694" s="18"/>
      <c r="E694" s="18"/>
      <c r="F694" s="18"/>
      <c r="G694" s="47"/>
      <c r="H694" s="138"/>
      <c r="I694" s="152"/>
      <c r="J694" s="138"/>
    </row>
    <row r="695" spans="1:10" s="139" customFormat="1" ht="15">
      <c r="A695" s="91"/>
      <c r="B695" s="18"/>
      <c r="C695" s="18"/>
      <c r="D695" s="18"/>
      <c r="E695" s="18"/>
      <c r="F695" s="18"/>
      <c r="G695" s="47"/>
      <c r="H695" s="138"/>
      <c r="I695" s="152"/>
      <c r="J695" s="138"/>
    </row>
    <row r="696" spans="1:10" s="139" customFormat="1" ht="15">
      <c r="A696" s="91"/>
      <c r="B696" s="18"/>
      <c r="C696" s="18"/>
      <c r="D696" s="18"/>
      <c r="E696" s="18"/>
      <c r="F696" s="18"/>
      <c r="G696" s="47"/>
      <c r="H696" s="138"/>
      <c r="I696" s="152"/>
      <c r="J696" s="138"/>
    </row>
    <row r="697" spans="1:10" s="139" customFormat="1" ht="15">
      <c r="A697" s="91"/>
      <c r="B697" s="18"/>
      <c r="C697" s="18"/>
      <c r="D697" s="18"/>
      <c r="E697" s="18"/>
      <c r="F697" s="18"/>
      <c r="G697" s="47"/>
      <c r="H697" s="138"/>
      <c r="I697" s="152"/>
      <c r="J697" s="138"/>
    </row>
    <row r="698" spans="1:10" s="139" customFormat="1" ht="15">
      <c r="A698" s="91"/>
      <c r="B698" s="18"/>
      <c r="C698" s="18"/>
      <c r="D698" s="18"/>
      <c r="E698" s="18"/>
      <c r="F698" s="18"/>
      <c r="G698" s="47"/>
      <c r="H698" s="138"/>
      <c r="I698" s="152"/>
      <c r="J698" s="138"/>
    </row>
    <row r="699" spans="1:10" s="139" customFormat="1" ht="15">
      <c r="A699" s="91"/>
      <c r="B699" s="18"/>
      <c r="C699" s="18"/>
      <c r="D699" s="18"/>
      <c r="E699" s="18"/>
      <c r="F699" s="18"/>
      <c r="G699" s="47"/>
      <c r="H699" s="138"/>
      <c r="I699" s="152"/>
      <c r="J699" s="138"/>
    </row>
    <row r="700" spans="1:10" s="139" customFormat="1" ht="15">
      <c r="A700" s="91"/>
      <c r="B700" s="18"/>
      <c r="C700" s="18"/>
      <c r="D700" s="18"/>
      <c r="E700" s="18"/>
      <c r="F700" s="18"/>
      <c r="G700" s="47"/>
      <c r="H700" s="138"/>
      <c r="I700" s="152"/>
      <c r="J700" s="138"/>
    </row>
    <row r="701" spans="1:10" s="139" customFormat="1" ht="15">
      <c r="A701" s="91"/>
      <c r="B701" s="18"/>
      <c r="C701" s="18"/>
      <c r="D701" s="18"/>
      <c r="E701" s="18"/>
      <c r="F701" s="18"/>
      <c r="G701" s="47"/>
      <c r="H701" s="138"/>
      <c r="I701" s="152"/>
      <c r="J701" s="138"/>
    </row>
    <row r="702" spans="1:10" s="139" customFormat="1" ht="15">
      <c r="A702" s="91"/>
      <c r="B702" s="18"/>
      <c r="C702" s="18"/>
      <c r="D702" s="18"/>
      <c r="E702" s="18"/>
      <c r="F702" s="18"/>
      <c r="G702" s="47"/>
      <c r="H702" s="138"/>
      <c r="I702" s="152"/>
      <c r="J702" s="138"/>
    </row>
    <row r="703" spans="1:10" s="139" customFormat="1" ht="15">
      <c r="A703" s="91"/>
      <c r="B703" s="18"/>
      <c r="C703" s="18"/>
      <c r="D703" s="18"/>
      <c r="E703" s="18"/>
      <c r="F703" s="18"/>
      <c r="G703" s="47"/>
      <c r="H703" s="138"/>
      <c r="I703" s="152"/>
      <c r="J703" s="138"/>
    </row>
    <row r="704" spans="1:10" s="139" customFormat="1" ht="15">
      <c r="A704" s="91"/>
      <c r="B704" s="18"/>
      <c r="C704" s="18"/>
      <c r="D704" s="18"/>
      <c r="E704" s="18"/>
      <c r="F704" s="18"/>
      <c r="G704" s="47"/>
      <c r="H704" s="138"/>
      <c r="I704" s="152"/>
      <c r="J704" s="138"/>
    </row>
    <row r="705" spans="1:10" s="139" customFormat="1" ht="15">
      <c r="A705" s="91"/>
      <c r="B705" s="18"/>
      <c r="C705" s="18"/>
      <c r="D705" s="18"/>
      <c r="E705" s="18"/>
      <c r="F705" s="18"/>
      <c r="G705" s="47"/>
      <c r="H705" s="138"/>
      <c r="I705" s="152"/>
      <c r="J705" s="138"/>
    </row>
    <row r="706" spans="1:10" s="139" customFormat="1" ht="15">
      <c r="A706" s="91"/>
      <c r="B706" s="18"/>
      <c r="C706" s="18"/>
      <c r="D706" s="18"/>
      <c r="E706" s="18"/>
      <c r="F706" s="18"/>
      <c r="G706" s="47"/>
      <c r="H706" s="138"/>
      <c r="I706" s="152"/>
      <c r="J706" s="138"/>
    </row>
    <row r="707" spans="1:10" s="139" customFormat="1" ht="15">
      <c r="A707" s="91"/>
      <c r="B707" s="18"/>
      <c r="C707" s="18"/>
      <c r="D707" s="18"/>
      <c r="E707" s="18"/>
      <c r="F707" s="18"/>
      <c r="G707" s="47"/>
      <c r="H707" s="138"/>
      <c r="I707" s="152"/>
      <c r="J707" s="138"/>
    </row>
    <row r="708" spans="1:10" s="139" customFormat="1" ht="15">
      <c r="A708" s="91"/>
      <c r="B708" s="18"/>
      <c r="C708" s="18"/>
      <c r="D708" s="18"/>
      <c r="E708" s="18"/>
      <c r="F708" s="18"/>
      <c r="G708" s="47"/>
      <c r="H708" s="138"/>
      <c r="I708" s="152"/>
      <c r="J708" s="138"/>
    </row>
    <row r="709" spans="1:10" s="139" customFormat="1" ht="15">
      <c r="A709" s="91"/>
      <c r="B709" s="18"/>
      <c r="C709" s="18"/>
      <c r="D709" s="18"/>
      <c r="E709" s="18"/>
      <c r="F709" s="18"/>
      <c r="G709" s="47"/>
      <c r="H709" s="138"/>
      <c r="I709" s="152"/>
      <c r="J709" s="138"/>
    </row>
    <row r="710" spans="1:10" s="139" customFormat="1" ht="15">
      <c r="A710" s="91"/>
      <c r="B710" s="18"/>
      <c r="C710" s="18"/>
      <c r="D710" s="18"/>
      <c r="E710" s="18"/>
      <c r="F710" s="18"/>
      <c r="G710" s="47"/>
      <c r="H710" s="138"/>
      <c r="I710" s="152"/>
      <c r="J710" s="138"/>
    </row>
    <row r="711" spans="1:10" s="139" customFormat="1" ht="15">
      <c r="A711" s="91"/>
      <c r="B711" s="18"/>
      <c r="C711" s="18"/>
      <c r="D711" s="18"/>
      <c r="E711" s="18"/>
      <c r="F711" s="18"/>
      <c r="G711" s="47"/>
      <c r="H711" s="138"/>
      <c r="I711" s="152"/>
      <c r="J711" s="138"/>
    </row>
    <row r="712" spans="1:10" s="139" customFormat="1" ht="15">
      <c r="A712" s="91"/>
      <c r="B712" s="18"/>
      <c r="C712" s="18"/>
      <c r="D712" s="18"/>
      <c r="E712" s="18"/>
      <c r="F712" s="18"/>
      <c r="G712" s="47"/>
      <c r="H712" s="138"/>
      <c r="I712" s="152"/>
      <c r="J712" s="138"/>
    </row>
    <row r="713" spans="1:10" s="139" customFormat="1" ht="15">
      <c r="A713" s="91"/>
      <c r="B713" s="18"/>
      <c r="C713" s="18"/>
      <c r="D713" s="18"/>
      <c r="E713" s="18"/>
      <c r="F713" s="18"/>
      <c r="G713" s="47"/>
      <c r="H713" s="138"/>
      <c r="I713" s="152"/>
      <c r="J713" s="138"/>
    </row>
    <row r="714" spans="1:10" s="139" customFormat="1" ht="15">
      <c r="A714" s="91"/>
      <c r="B714" s="18"/>
      <c r="C714" s="18"/>
      <c r="D714" s="18"/>
      <c r="E714" s="18"/>
      <c r="F714" s="18"/>
      <c r="G714" s="47"/>
      <c r="H714" s="138"/>
      <c r="I714" s="152"/>
      <c r="J714" s="138"/>
    </row>
    <row r="715" spans="1:10" s="139" customFormat="1" ht="15">
      <c r="A715" s="91"/>
      <c r="B715" s="18"/>
      <c r="C715" s="18"/>
      <c r="D715" s="18"/>
      <c r="E715" s="18"/>
      <c r="F715" s="18"/>
      <c r="G715" s="47"/>
      <c r="H715" s="138"/>
      <c r="I715" s="152"/>
      <c r="J715" s="138"/>
    </row>
    <row r="716" spans="1:10" s="139" customFormat="1" ht="15">
      <c r="A716" s="91"/>
      <c r="B716" s="18"/>
      <c r="C716" s="18"/>
      <c r="D716" s="18"/>
      <c r="E716" s="18"/>
      <c r="F716" s="18"/>
      <c r="G716" s="47"/>
      <c r="H716" s="138"/>
      <c r="I716" s="152"/>
      <c r="J716" s="138"/>
    </row>
    <row r="717" spans="1:10" s="139" customFormat="1" ht="15">
      <c r="A717" s="91"/>
      <c r="B717" s="18"/>
      <c r="C717" s="18"/>
      <c r="D717" s="18"/>
      <c r="E717" s="18"/>
      <c r="F717" s="18"/>
      <c r="G717" s="47"/>
      <c r="H717" s="138"/>
      <c r="I717" s="152"/>
      <c r="J717" s="138"/>
    </row>
    <row r="718" spans="1:10" s="139" customFormat="1" ht="15">
      <c r="A718" s="91"/>
      <c r="B718" s="18"/>
      <c r="C718" s="18"/>
      <c r="D718" s="18"/>
      <c r="E718" s="18"/>
      <c r="F718" s="18"/>
      <c r="G718" s="47"/>
      <c r="H718" s="138"/>
      <c r="I718" s="152"/>
      <c r="J718" s="138"/>
    </row>
    <row r="719" spans="1:10" s="139" customFormat="1" ht="15">
      <c r="A719" s="91"/>
      <c r="B719" s="18"/>
      <c r="C719" s="18"/>
      <c r="D719" s="18"/>
      <c r="E719" s="18"/>
      <c r="F719" s="18"/>
      <c r="G719" s="47"/>
      <c r="H719" s="138"/>
      <c r="I719" s="152"/>
      <c r="J719" s="138"/>
    </row>
    <row r="720" spans="1:10" s="139" customFormat="1" ht="15">
      <c r="A720" s="91"/>
      <c r="B720" s="18"/>
      <c r="C720" s="18"/>
      <c r="D720" s="18"/>
      <c r="E720" s="18"/>
      <c r="F720" s="18"/>
      <c r="G720" s="47"/>
      <c r="H720" s="138"/>
      <c r="I720" s="152"/>
      <c r="J720" s="138"/>
    </row>
    <row r="721" spans="1:10" s="139" customFormat="1" ht="15">
      <c r="A721" s="91"/>
      <c r="B721" s="18"/>
      <c r="C721" s="18"/>
      <c r="D721" s="18"/>
      <c r="E721" s="18"/>
      <c r="F721" s="18"/>
      <c r="G721" s="47"/>
      <c r="H721" s="138"/>
      <c r="I721" s="152"/>
      <c r="J721" s="138"/>
    </row>
    <row r="722" spans="1:10" s="139" customFormat="1" ht="15">
      <c r="A722" s="91"/>
      <c r="B722" s="18"/>
      <c r="C722" s="18"/>
      <c r="D722" s="18"/>
      <c r="E722" s="18"/>
      <c r="F722" s="18"/>
      <c r="G722" s="47"/>
      <c r="H722" s="138"/>
      <c r="I722" s="152"/>
      <c r="J722" s="138"/>
    </row>
    <row r="723" spans="1:10" s="139" customFormat="1" ht="15">
      <c r="A723" s="91"/>
      <c r="B723" s="18"/>
      <c r="C723" s="18"/>
      <c r="D723" s="18"/>
      <c r="E723" s="18"/>
      <c r="F723" s="18"/>
      <c r="G723" s="47"/>
      <c r="H723" s="138"/>
      <c r="I723" s="152"/>
      <c r="J723" s="138"/>
    </row>
    <row r="724" spans="1:10" s="139" customFormat="1" ht="15">
      <c r="A724" s="91"/>
      <c r="B724" s="18"/>
      <c r="C724" s="18"/>
      <c r="D724" s="18"/>
      <c r="E724" s="18"/>
      <c r="F724" s="18"/>
      <c r="G724" s="47"/>
      <c r="H724" s="138"/>
      <c r="I724" s="152"/>
      <c r="J724" s="138"/>
    </row>
    <row r="725" spans="1:10" s="139" customFormat="1" ht="15">
      <c r="A725" s="91"/>
      <c r="B725" s="18"/>
      <c r="C725" s="18"/>
      <c r="D725" s="18"/>
      <c r="E725" s="18"/>
      <c r="F725" s="18"/>
      <c r="G725" s="47"/>
      <c r="H725" s="138"/>
      <c r="I725" s="152"/>
      <c r="J725" s="138"/>
    </row>
    <row r="726" spans="1:10" s="139" customFormat="1" ht="15">
      <c r="A726" s="91"/>
      <c r="B726" s="18"/>
      <c r="C726" s="18"/>
      <c r="D726" s="18"/>
      <c r="E726" s="18"/>
      <c r="F726" s="18"/>
      <c r="G726" s="47"/>
      <c r="H726" s="138"/>
      <c r="I726" s="152"/>
      <c r="J726" s="138"/>
    </row>
    <row r="727" spans="1:10" s="139" customFormat="1" ht="15">
      <c r="A727" s="91"/>
      <c r="B727" s="18"/>
      <c r="C727" s="18"/>
      <c r="D727" s="18"/>
      <c r="E727" s="18"/>
      <c r="F727" s="18"/>
      <c r="G727" s="47"/>
      <c r="H727" s="138"/>
      <c r="I727" s="152"/>
      <c r="J727" s="138"/>
    </row>
    <row r="728" spans="1:10" s="139" customFormat="1" ht="15">
      <c r="A728" s="91"/>
      <c r="B728" s="18"/>
      <c r="C728" s="18"/>
      <c r="D728" s="18"/>
      <c r="E728" s="18"/>
      <c r="F728" s="18"/>
      <c r="G728" s="47"/>
      <c r="H728" s="138"/>
      <c r="I728" s="152"/>
      <c r="J728" s="138"/>
    </row>
    <row r="729" spans="1:10" s="139" customFormat="1" ht="15">
      <c r="A729" s="91"/>
      <c r="B729" s="18"/>
      <c r="C729" s="18"/>
      <c r="D729" s="18"/>
      <c r="E729" s="18"/>
      <c r="F729" s="18"/>
      <c r="G729" s="47"/>
      <c r="H729" s="138"/>
      <c r="I729" s="152"/>
      <c r="J729" s="138"/>
    </row>
    <row r="730" spans="1:10" s="139" customFormat="1" ht="15">
      <c r="A730" s="91"/>
      <c r="B730" s="18"/>
      <c r="C730" s="18"/>
      <c r="D730" s="18"/>
      <c r="E730" s="18"/>
      <c r="F730" s="18"/>
      <c r="G730" s="47"/>
      <c r="H730" s="138"/>
      <c r="I730" s="152"/>
      <c r="J730" s="138"/>
    </row>
    <row r="731" spans="1:10" s="139" customFormat="1" ht="15">
      <c r="A731" s="91"/>
      <c r="B731" s="18"/>
      <c r="C731" s="18"/>
      <c r="D731" s="18"/>
      <c r="E731" s="18"/>
      <c r="F731" s="18"/>
      <c r="G731" s="47"/>
      <c r="H731" s="138"/>
      <c r="I731" s="152"/>
      <c r="J731" s="138"/>
    </row>
    <row r="732" spans="1:10" s="139" customFormat="1" ht="15">
      <c r="A732" s="91"/>
      <c r="B732" s="18"/>
      <c r="C732" s="18"/>
      <c r="D732" s="18"/>
      <c r="E732" s="18"/>
      <c r="F732" s="18"/>
      <c r="G732" s="47"/>
      <c r="H732" s="138"/>
      <c r="I732" s="152"/>
      <c r="J732" s="138"/>
    </row>
    <row r="733" spans="1:10" s="139" customFormat="1" ht="15">
      <c r="A733" s="91"/>
      <c r="B733" s="18"/>
      <c r="C733" s="18"/>
      <c r="D733" s="18"/>
      <c r="E733" s="18"/>
      <c r="F733" s="18"/>
      <c r="G733" s="47"/>
      <c r="H733" s="138"/>
      <c r="I733" s="152"/>
      <c r="J733" s="138"/>
    </row>
    <row r="734" spans="1:10" s="139" customFormat="1" ht="15">
      <c r="A734" s="91"/>
      <c r="B734" s="18"/>
      <c r="C734" s="18"/>
      <c r="D734" s="18"/>
      <c r="E734" s="18"/>
      <c r="F734" s="18"/>
      <c r="G734" s="47"/>
      <c r="H734" s="138"/>
      <c r="I734" s="152"/>
      <c r="J734" s="138"/>
    </row>
    <row r="735" spans="1:10" s="139" customFormat="1" ht="15">
      <c r="A735" s="91"/>
      <c r="B735" s="18"/>
      <c r="C735" s="18"/>
      <c r="D735" s="18"/>
      <c r="E735" s="18"/>
      <c r="F735" s="18"/>
      <c r="G735" s="47"/>
      <c r="H735" s="138"/>
      <c r="I735" s="152"/>
      <c r="J735" s="138"/>
    </row>
    <row r="736" spans="1:10" s="139" customFormat="1" ht="15">
      <c r="A736" s="91"/>
      <c r="B736" s="18"/>
      <c r="C736" s="18"/>
      <c r="D736" s="18"/>
      <c r="E736" s="18"/>
      <c r="F736" s="18"/>
      <c r="G736" s="47"/>
      <c r="H736" s="138"/>
      <c r="I736" s="152"/>
      <c r="J736" s="138"/>
    </row>
    <row r="737" spans="1:10" s="139" customFormat="1" ht="15">
      <c r="A737" s="91"/>
      <c r="B737" s="18"/>
      <c r="C737" s="18"/>
      <c r="D737" s="18"/>
      <c r="E737" s="18"/>
      <c r="F737" s="18"/>
      <c r="G737" s="47"/>
      <c r="H737" s="138"/>
      <c r="I737" s="152"/>
      <c r="J737" s="138"/>
    </row>
    <row r="738" spans="1:10" s="139" customFormat="1" ht="15">
      <c r="A738" s="91"/>
      <c r="B738" s="18"/>
      <c r="C738" s="18"/>
      <c r="D738" s="18"/>
      <c r="E738" s="18"/>
      <c r="F738" s="18"/>
      <c r="G738" s="47"/>
      <c r="H738" s="138"/>
      <c r="I738" s="152"/>
      <c r="J738" s="138"/>
    </row>
    <row r="739" spans="1:10" s="139" customFormat="1" ht="15">
      <c r="A739" s="91"/>
      <c r="B739" s="18"/>
      <c r="C739" s="18"/>
      <c r="D739" s="18"/>
      <c r="E739" s="18"/>
      <c r="F739" s="18"/>
      <c r="G739" s="47"/>
      <c r="H739" s="138"/>
      <c r="I739" s="152"/>
      <c r="J739" s="138"/>
    </row>
    <row r="740" spans="1:10" s="139" customFormat="1" ht="15">
      <c r="A740" s="91"/>
      <c r="B740" s="18"/>
      <c r="C740" s="18"/>
      <c r="D740" s="18"/>
      <c r="E740" s="18"/>
      <c r="F740" s="18"/>
      <c r="G740" s="47"/>
      <c r="H740" s="138"/>
      <c r="I740" s="152"/>
      <c r="J740" s="138"/>
    </row>
    <row r="741" spans="1:10" s="139" customFormat="1" ht="15">
      <c r="A741" s="91"/>
      <c r="B741" s="18"/>
      <c r="C741" s="18"/>
      <c r="D741" s="18"/>
      <c r="E741" s="18"/>
      <c r="F741" s="18"/>
      <c r="G741" s="47"/>
      <c r="H741" s="138"/>
      <c r="I741" s="152"/>
      <c r="J741" s="138"/>
    </row>
    <row r="742" spans="1:10" s="139" customFormat="1" ht="15">
      <c r="A742" s="91"/>
      <c r="B742" s="18"/>
      <c r="C742" s="18"/>
      <c r="D742" s="18"/>
      <c r="E742" s="18"/>
      <c r="F742" s="18"/>
      <c r="G742" s="47"/>
      <c r="H742" s="138"/>
      <c r="I742" s="152"/>
      <c r="J742" s="138"/>
    </row>
    <row r="743" spans="1:10" s="139" customFormat="1" ht="15">
      <c r="A743" s="91"/>
      <c r="B743" s="18"/>
      <c r="C743" s="18"/>
      <c r="D743" s="18"/>
      <c r="E743" s="18"/>
      <c r="F743" s="18"/>
      <c r="G743" s="47"/>
      <c r="H743" s="138"/>
      <c r="I743" s="152"/>
      <c r="J743" s="138"/>
    </row>
    <row r="744" spans="1:10" s="139" customFormat="1" ht="15">
      <c r="A744" s="91"/>
      <c r="B744" s="18"/>
      <c r="C744" s="18"/>
      <c r="D744" s="18"/>
      <c r="E744" s="18"/>
      <c r="F744" s="18"/>
      <c r="G744" s="47"/>
      <c r="H744" s="138"/>
      <c r="I744" s="152"/>
      <c r="J744" s="138"/>
    </row>
    <row r="745" spans="1:10" s="139" customFormat="1" ht="15">
      <c r="A745" s="91"/>
      <c r="B745" s="18"/>
      <c r="C745" s="18"/>
      <c r="D745" s="18"/>
      <c r="E745" s="18"/>
      <c r="F745" s="18"/>
      <c r="G745" s="47"/>
      <c r="H745" s="138"/>
      <c r="I745" s="152"/>
      <c r="J745" s="138"/>
    </row>
    <row r="746" spans="1:10" s="139" customFormat="1" ht="15">
      <c r="A746" s="91"/>
      <c r="B746" s="18"/>
      <c r="C746" s="18"/>
      <c r="D746" s="18"/>
      <c r="E746" s="18"/>
      <c r="F746" s="18"/>
      <c r="G746" s="47"/>
      <c r="H746" s="138"/>
      <c r="I746" s="152"/>
      <c r="J746" s="138"/>
    </row>
    <row r="747" spans="1:10" s="139" customFormat="1" ht="15">
      <c r="A747" s="91"/>
      <c r="B747" s="18"/>
      <c r="C747" s="18"/>
      <c r="D747" s="18"/>
      <c r="E747" s="18"/>
      <c r="F747" s="18"/>
      <c r="G747" s="47"/>
      <c r="H747" s="138"/>
      <c r="I747" s="152"/>
      <c r="J747" s="138"/>
    </row>
    <row r="748" spans="1:10" s="139" customFormat="1" ht="15">
      <c r="A748" s="91"/>
      <c r="B748" s="18"/>
      <c r="C748" s="18"/>
      <c r="D748" s="18"/>
      <c r="E748" s="18"/>
      <c r="F748" s="18"/>
      <c r="G748" s="47"/>
      <c r="H748" s="138"/>
      <c r="I748" s="152"/>
      <c r="J748" s="138"/>
    </row>
    <row r="749" spans="1:10" s="139" customFormat="1" ht="15">
      <c r="A749" s="91"/>
      <c r="B749" s="18"/>
      <c r="C749" s="18"/>
      <c r="D749" s="18"/>
      <c r="E749" s="18"/>
      <c r="F749" s="18"/>
      <c r="G749" s="47"/>
      <c r="H749" s="138"/>
      <c r="I749" s="152"/>
      <c r="J749" s="138"/>
    </row>
    <row r="750" spans="1:10" s="139" customFormat="1" ht="15">
      <c r="A750" s="91"/>
      <c r="B750" s="18"/>
      <c r="C750" s="18"/>
      <c r="D750" s="18"/>
      <c r="E750" s="18"/>
      <c r="F750" s="18"/>
      <c r="G750" s="47"/>
      <c r="H750" s="138"/>
      <c r="I750" s="152"/>
      <c r="J750" s="138"/>
    </row>
    <row r="751" spans="1:10" s="139" customFormat="1" ht="15">
      <c r="A751" s="91"/>
      <c r="B751" s="18"/>
      <c r="C751" s="18"/>
      <c r="D751" s="18"/>
      <c r="E751" s="18"/>
      <c r="F751" s="18"/>
      <c r="G751" s="47"/>
      <c r="H751" s="138"/>
      <c r="I751" s="152"/>
      <c r="J751" s="138"/>
    </row>
    <row r="752" spans="1:10" s="139" customFormat="1" ht="15">
      <c r="A752" s="91"/>
      <c r="B752" s="18"/>
      <c r="C752" s="18"/>
      <c r="D752" s="18"/>
      <c r="E752" s="18"/>
      <c r="F752" s="18"/>
      <c r="G752" s="47"/>
      <c r="H752" s="138"/>
      <c r="I752" s="152"/>
      <c r="J752" s="138"/>
    </row>
    <row r="753" spans="1:10" s="139" customFormat="1" ht="15">
      <c r="A753" s="91"/>
      <c r="B753" s="18"/>
      <c r="C753" s="18"/>
      <c r="D753" s="18"/>
      <c r="E753" s="18"/>
      <c r="F753" s="18"/>
      <c r="G753" s="47"/>
      <c r="H753" s="138"/>
      <c r="I753" s="152"/>
      <c r="J753" s="138"/>
    </row>
    <row r="754" spans="1:10" s="139" customFormat="1" ht="15">
      <c r="A754" s="91"/>
      <c r="B754" s="18"/>
      <c r="C754" s="18"/>
      <c r="D754" s="18"/>
      <c r="E754" s="18"/>
      <c r="F754" s="18"/>
      <c r="G754" s="47"/>
      <c r="H754" s="138"/>
      <c r="I754" s="152"/>
      <c r="J754" s="138"/>
    </row>
    <row r="755" spans="1:10" s="139" customFormat="1" ht="15">
      <c r="A755" s="91"/>
      <c r="B755" s="18"/>
      <c r="C755" s="18"/>
      <c r="D755" s="18"/>
      <c r="E755" s="18"/>
      <c r="F755" s="18"/>
      <c r="G755" s="47"/>
      <c r="H755" s="138"/>
      <c r="I755" s="152"/>
      <c r="J755" s="138"/>
    </row>
    <row r="756" spans="1:10" s="139" customFormat="1" ht="15">
      <c r="A756" s="91"/>
      <c r="B756" s="18"/>
      <c r="C756" s="18"/>
      <c r="D756" s="18"/>
      <c r="E756" s="18"/>
      <c r="F756" s="18"/>
      <c r="G756" s="47"/>
      <c r="H756" s="138"/>
      <c r="I756" s="152"/>
      <c r="J756" s="138"/>
    </row>
    <row r="757" spans="1:10" s="139" customFormat="1" ht="15">
      <c r="A757" s="91"/>
      <c r="B757" s="18"/>
      <c r="C757" s="18"/>
      <c r="D757" s="18"/>
      <c r="E757" s="18"/>
      <c r="F757" s="18"/>
      <c r="G757" s="47"/>
      <c r="H757" s="138"/>
      <c r="I757" s="152"/>
      <c r="J757" s="138"/>
    </row>
    <row r="758" spans="1:10" s="139" customFormat="1" ht="15">
      <c r="A758" s="91"/>
      <c r="B758" s="18"/>
      <c r="C758" s="18"/>
      <c r="D758" s="18"/>
      <c r="E758" s="18"/>
      <c r="F758" s="18"/>
      <c r="G758" s="47"/>
      <c r="H758" s="138"/>
      <c r="I758" s="152"/>
      <c r="J758" s="138"/>
    </row>
    <row r="759" spans="1:10" s="139" customFormat="1" ht="15">
      <c r="A759" s="91"/>
      <c r="B759" s="18"/>
      <c r="C759" s="18"/>
      <c r="D759" s="18"/>
      <c r="E759" s="18"/>
      <c r="F759" s="18"/>
      <c r="G759" s="47"/>
      <c r="H759" s="138"/>
      <c r="I759" s="152"/>
      <c r="J759" s="138"/>
    </row>
    <row r="760" spans="1:10" s="139" customFormat="1" ht="15">
      <c r="A760" s="91"/>
      <c r="B760" s="18"/>
      <c r="C760" s="18"/>
      <c r="D760" s="18"/>
      <c r="E760" s="18"/>
      <c r="F760" s="18"/>
      <c r="G760" s="47"/>
      <c r="H760" s="138"/>
      <c r="I760" s="152"/>
      <c r="J760" s="138"/>
    </row>
    <row r="761" spans="1:10" s="139" customFormat="1" ht="15">
      <c r="A761" s="91"/>
      <c r="B761" s="18"/>
      <c r="C761" s="18"/>
      <c r="D761" s="18"/>
      <c r="E761" s="18"/>
      <c r="F761" s="18"/>
      <c r="G761" s="47"/>
      <c r="H761" s="138"/>
      <c r="I761" s="152"/>
      <c r="J761" s="138"/>
    </row>
    <row r="762" spans="1:10" s="139" customFormat="1" ht="15">
      <c r="A762" s="91"/>
      <c r="B762" s="18"/>
      <c r="C762" s="18"/>
      <c r="D762" s="18"/>
      <c r="E762" s="18"/>
      <c r="F762" s="18"/>
      <c r="G762" s="47"/>
      <c r="H762" s="138"/>
      <c r="I762" s="152"/>
      <c r="J762" s="138"/>
    </row>
    <row r="763" spans="1:10" s="139" customFormat="1" ht="15">
      <c r="A763" s="91"/>
      <c r="B763" s="18"/>
      <c r="C763" s="18"/>
      <c r="D763" s="18"/>
      <c r="E763" s="18"/>
      <c r="F763" s="18"/>
      <c r="G763" s="47"/>
      <c r="H763" s="138"/>
      <c r="I763" s="152"/>
      <c r="J763" s="138"/>
    </row>
    <row r="764" spans="1:10" s="139" customFormat="1" ht="15">
      <c r="A764" s="91"/>
      <c r="B764" s="18"/>
      <c r="C764" s="18"/>
      <c r="D764" s="18"/>
      <c r="E764" s="18"/>
      <c r="F764" s="18"/>
      <c r="G764" s="47"/>
      <c r="H764" s="138"/>
      <c r="I764" s="152"/>
      <c r="J764" s="138"/>
    </row>
    <row r="765" spans="1:10" s="139" customFormat="1" ht="15">
      <c r="A765" s="91"/>
      <c r="B765" s="18"/>
      <c r="C765" s="18"/>
      <c r="D765" s="18"/>
      <c r="E765" s="18"/>
      <c r="F765" s="18"/>
      <c r="G765" s="47"/>
      <c r="H765" s="138"/>
      <c r="I765" s="152"/>
      <c r="J765" s="138"/>
    </row>
    <row r="766" spans="1:10" s="139" customFormat="1" ht="15">
      <c r="A766" s="91"/>
      <c r="B766" s="18"/>
      <c r="C766" s="18"/>
      <c r="D766" s="18"/>
      <c r="E766" s="18"/>
      <c r="F766" s="18"/>
      <c r="G766" s="47"/>
      <c r="H766" s="138"/>
      <c r="I766" s="152"/>
      <c r="J766" s="138"/>
    </row>
    <row r="767" spans="1:10" s="139" customFormat="1" ht="15">
      <c r="A767" s="91"/>
      <c r="B767" s="18"/>
      <c r="C767" s="18"/>
      <c r="D767" s="18"/>
      <c r="E767" s="18"/>
      <c r="F767" s="18"/>
      <c r="G767" s="47"/>
      <c r="H767" s="138"/>
      <c r="I767" s="152"/>
      <c r="J767" s="138"/>
    </row>
    <row r="768" spans="1:10" s="139" customFormat="1" ht="15">
      <c r="A768" s="91"/>
      <c r="B768" s="18"/>
      <c r="C768" s="18"/>
      <c r="D768" s="18"/>
      <c r="E768" s="18"/>
      <c r="F768" s="18"/>
      <c r="G768" s="47"/>
      <c r="H768" s="138"/>
      <c r="I768" s="152"/>
      <c r="J768" s="138"/>
    </row>
    <row r="769" spans="1:10" s="139" customFormat="1" ht="15">
      <c r="A769" s="91"/>
      <c r="B769" s="18"/>
      <c r="C769" s="18"/>
      <c r="D769" s="18"/>
      <c r="E769" s="18"/>
      <c r="F769" s="18"/>
      <c r="G769" s="47"/>
      <c r="H769" s="138"/>
      <c r="I769" s="152"/>
      <c r="J769" s="138"/>
    </row>
    <row r="770" spans="1:10" s="139" customFormat="1" ht="15">
      <c r="A770" s="91"/>
      <c r="B770" s="18"/>
      <c r="C770" s="18"/>
      <c r="D770" s="18"/>
      <c r="E770" s="18"/>
      <c r="F770" s="18"/>
      <c r="G770" s="47"/>
      <c r="H770" s="138"/>
      <c r="I770" s="152"/>
      <c r="J770" s="138"/>
    </row>
    <row r="771" spans="1:10" s="139" customFormat="1" ht="15">
      <c r="A771" s="91"/>
      <c r="B771" s="18"/>
      <c r="C771" s="18"/>
      <c r="D771" s="18"/>
      <c r="E771" s="18"/>
      <c r="F771" s="18"/>
      <c r="G771" s="47"/>
      <c r="H771" s="138"/>
      <c r="I771" s="152"/>
      <c r="J771" s="138"/>
    </row>
    <row r="772" spans="1:10" s="139" customFormat="1" ht="15">
      <c r="A772" s="91"/>
      <c r="B772" s="18"/>
      <c r="C772" s="18"/>
      <c r="D772" s="18"/>
      <c r="E772" s="18"/>
      <c r="F772" s="18"/>
      <c r="G772" s="47"/>
      <c r="H772" s="138"/>
      <c r="I772" s="152"/>
      <c r="J772" s="138"/>
    </row>
    <row r="773" spans="1:10" s="139" customFormat="1" ht="15">
      <c r="A773" s="91"/>
      <c r="B773" s="18"/>
      <c r="C773" s="18"/>
      <c r="D773" s="18"/>
      <c r="E773" s="18"/>
      <c r="F773" s="18"/>
      <c r="G773" s="47"/>
      <c r="H773" s="138"/>
      <c r="I773" s="152"/>
      <c r="J773" s="138"/>
    </row>
    <row r="774" spans="1:10" s="139" customFormat="1" ht="15">
      <c r="A774" s="91"/>
      <c r="B774" s="18"/>
      <c r="C774" s="18"/>
      <c r="D774" s="18"/>
      <c r="E774" s="18"/>
      <c r="F774" s="18"/>
      <c r="G774" s="47"/>
      <c r="H774" s="138"/>
      <c r="I774" s="152"/>
      <c r="J774" s="138"/>
    </row>
    <row r="775" spans="1:10" s="139" customFormat="1" ht="15">
      <c r="A775" s="91"/>
      <c r="B775" s="18"/>
      <c r="C775" s="18"/>
      <c r="D775" s="18"/>
      <c r="E775" s="18"/>
      <c r="F775" s="18"/>
      <c r="G775" s="47"/>
      <c r="H775" s="138"/>
      <c r="I775" s="152"/>
      <c r="J775" s="138"/>
    </row>
    <row r="776" spans="1:10" s="139" customFormat="1" ht="15">
      <c r="A776" s="91"/>
      <c r="B776" s="18"/>
      <c r="C776" s="18"/>
      <c r="D776" s="18"/>
      <c r="E776" s="18"/>
      <c r="F776" s="18"/>
      <c r="G776" s="47"/>
      <c r="H776" s="138"/>
      <c r="I776" s="152"/>
      <c r="J776" s="138"/>
    </row>
    <row r="777" spans="1:10" s="139" customFormat="1" ht="15">
      <c r="A777" s="91"/>
      <c r="B777" s="18"/>
      <c r="C777" s="18"/>
      <c r="D777" s="18"/>
      <c r="E777" s="18"/>
      <c r="F777" s="18"/>
      <c r="G777" s="47"/>
      <c r="H777" s="138"/>
      <c r="I777" s="152"/>
      <c r="J777" s="138"/>
    </row>
    <row r="778" spans="1:10" s="139" customFormat="1" ht="15">
      <c r="A778" s="91"/>
      <c r="B778" s="18"/>
      <c r="C778" s="18"/>
      <c r="D778" s="18"/>
      <c r="E778" s="18"/>
      <c r="F778" s="18"/>
      <c r="G778" s="47"/>
      <c r="H778" s="138"/>
      <c r="I778" s="152"/>
      <c r="J778" s="138"/>
    </row>
    <row r="779" spans="1:10" s="139" customFormat="1" ht="15">
      <c r="A779" s="91"/>
      <c r="B779" s="18"/>
      <c r="C779" s="18"/>
      <c r="D779" s="18"/>
      <c r="E779" s="18"/>
      <c r="F779" s="18"/>
      <c r="G779" s="47"/>
      <c r="H779" s="138"/>
      <c r="I779" s="152"/>
      <c r="J779" s="138"/>
    </row>
    <row r="780" spans="1:10" s="139" customFormat="1" ht="15">
      <c r="A780" s="91"/>
      <c r="B780" s="18"/>
      <c r="C780" s="18"/>
      <c r="D780" s="18"/>
      <c r="E780" s="18"/>
      <c r="F780" s="18"/>
      <c r="G780" s="47"/>
      <c r="H780" s="138"/>
      <c r="I780" s="152"/>
      <c r="J780" s="138"/>
    </row>
    <row r="781" spans="1:10" s="139" customFormat="1" ht="15">
      <c r="A781" s="91"/>
      <c r="B781" s="18"/>
      <c r="C781" s="18"/>
      <c r="D781" s="18"/>
      <c r="E781" s="18"/>
      <c r="F781" s="18"/>
      <c r="G781" s="47"/>
      <c r="H781" s="138"/>
      <c r="I781" s="152"/>
      <c r="J781" s="138"/>
    </row>
    <row r="782" spans="1:10" s="139" customFormat="1" ht="15">
      <c r="A782" s="91"/>
      <c r="B782" s="18"/>
      <c r="C782" s="18"/>
      <c r="D782" s="18"/>
      <c r="E782" s="18"/>
      <c r="F782" s="18"/>
      <c r="G782" s="47"/>
      <c r="H782" s="138"/>
      <c r="I782" s="152"/>
      <c r="J782" s="138"/>
    </row>
    <row r="783" spans="1:10" s="139" customFormat="1" ht="15">
      <c r="A783" s="91"/>
      <c r="B783" s="18"/>
      <c r="C783" s="18"/>
      <c r="D783" s="18"/>
      <c r="E783" s="18"/>
      <c r="F783" s="18"/>
      <c r="G783" s="47"/>
      <c r="H783" s="138"/>
      <c r="I783" s="152"/>
      <c r="J783" s="138"/>
    </row>
    <row r="784" spans="1:10" s="139" customFormat="1" ht="15">
      <c r="A784" s="91"/>
      <c r="B784" s="18"/>
      <c r="C784" s="18"/>
      <c r="D784" s="18"/>
      <c r="E784" s="18"/>
      <c r="F784" s="18"/>
      <c r="G784" s="47"/>
      <c r="H784" s="138"/>
      <c r="I784" s="152"/>
      <c r="J784" s="138"/>
    </row>
    <row r="785" spans="1:10" s="139" customFormat="1" ht="15">
      <c r="A785" s="91"/>
      <c r="B785" s="18"/>
      <c r="C785" s="18"/>
      <c r="D785" s="18"/>
      <c r="E785" s="18"/>
      <c r="F785" s="18"/>
      <c r="G785" s="47"/>
      <c r="H785" s="138"/>
      <c r="I785" s="152"/>
      <c r="J785" s="138"/>
    </row>
    <row r="786" spans="1:10" s="139" customFormat="1" ht="15">
      <c r="A786" s="91"/>
      <c r="B786" s="18"/>
      <c r="C786" s="18"/>
      <c r="D786" s="18"/>
      <c r="E786" s="18"/>
      <c r="F786" s="18"/>
      <c r="G786" s="47"/>
      <c r="H786" s="138"/>
      <c r="I786" s="152"/>
      <c r="J786" s="138"/>
    </row>
    <row r="787" spans="1:10" s="139" customFormat="1" ht="15">
      <c r="A787" s="91"/>
      <c r="B787" s="18"/>
      <c r="C787" s="18"/>
      <c r="D787" s="18"/>
      <c r="E787" s="18"/>
      <c r="F787" s="18"/>
      <c r="G787" s="47"/>
      <c r="H787" s="138"/>
      <c r="I787" s="152"/>
      <c r="J787" s="138"/>
    </row>
    <row r="788" spans="1:10" s="139" customFormat="1" ht="15">
      <c r="A788" s="91"/>
      <c r="B788" s="18"/>
      <c r="C788" s="18"/>
      <c r="D788" s="18"/>
      <c r="E788" s="18"/>
      <c r="F788" s="18"/>
      <c r="G788" s="47"/>
      <c r="H788" s="138"/>
      <c r="I788" s="152"/>
      <c r="J788" s="138"/>
    </row>
    <row r="789" spans="1:10" s="139" customFormat="1" ht="15">
      <c r="A789" s="91"/>
      <c r="B789" s="18"/>
      <c r="C789" s="18"/>
      <c r="D789" s="18"/>
      <c r="E789" s="18"/>
      <c r="F789" s="18"/>
      <c r="G789" s="47"/>
      <c r="H789" s="138"/>
      <c r="I789" s="152"/>
      <c r="J789" s="138"/>
    </row>
    <row r="790" spans="1:10" s="139" customFormat="1" ht="15">
      <c r="A790" s="91"/>
      <c r="B790" s="18"/>
      <c r="C790" s="18"/>
      <c r="D790" s="18"/>
      <c r="E790" s="18"/>
      <c r="F790" s="18"/>
      <c r="G790" s="47"/>
      <c r="H790" s="138"/>
      <c r="I790" s="152"/>
      <c r="J790" s="138"/>
    </row>
    <row r="791" spans="1:10" s="139" customFormat="1" ht="15">
      <c r="A791" s="91"/>
      <c r="B791" s="18"/>
      <c r="C791" s="18"/>
      <c r="D791" s="18"/>
      <c r="E791" s="18"/>
      <c r="F791" s="18"/>
      <c r="G791" s="47"/>
      <c r="H791" s="138"/>
      <c r="I791" s="152"/>
      <c r="J791" s="138"/>
    </row>
    <row r="792" spans="1:10" s="139" customFormat="1" ht="15">
      <c r="A792" s="91"/>
      <c r="B792" s="18"/>
      <c r="C792" s="18"/>
      <c r="D792" s="18"/>
      <c r="E792" s="18"/>
      <c r="F792" s="18"/>
      <c r="G792" s="47"/>
      <c r="H792" s="138"/>
      <c r="I792" s="152"/>
      <c r="J792" s="138"/>
    </row>
    <row r="793" spans="1:10" s="139" customFormat="1" ht="15">
      <c r="A793" s="91"/>
      <c r="B793" s="18"/>
      <c r="C793" s="18"/>
      <c r="D793" s="18"/>
      <c r="E793" s="18"/>
      <c r="F793" s="18"/>
      <c r="G793" s="47"/>
      <c r="H793" s="138"/>
      <c r="I793" s="152"/>
      <c r="J793" s="138"/>
    </row>
    <row r="794" spans="1:10" s="139" customFormat="1" ht="15">
      <c r="A794" s="91"/>
      <c r="B794" s="18"/>
      <c r="C794" s="18"/>
      <c r="D794" s="18"/>
      <c r="E794" s="18"/>
      <c r="F794" s="18"/>
      <c r="G794" s="47"/>
      <c r="H794" s="138"/>
      <c r="I794" s="152"/>
      <c r="J794" s="138"/>
    </row>
    <row r="795" spans="1:10" s="139" customFormat="1" ht="15">
      <c r="A795" s="91"/>
      <c r="B795" s="18"/>
      <c r="C795" s="18"/>
      <c r="D795" s="18"/>
      <c r="E795" s="18"/>
      <c r="F795" s="18"/>
      <c r="G795" s="47"/>
      <c r="H795" s="138"/>
      <c r="I795" s="152"/>
      <c r="J795" s="138"/>
    </row>
    <row r="796" spans="1:10" s="139" customFormat="1" ht="15">
      <c r="A796" s="91"/>
      <c r="B796" s="18"/>
      <c r="C796" s="18"/>
      <c r="D796" s="18"/>
      <c r="E796" s="18"/>
      <c r="F796" s="18"/>
      <c r="G796" s="47"/>
      <c r="H796" s="138"/>
      <c r="I796" s="152"/>
      <c r="J796" s="138"/>
    </row>
    <row r="797" spans="1:10" s="139" customFormat="1" ht="15">
      <c r="A797" s="91"/>
      <c r="B797" s="18"/>
      <c r="C797" s="18"/>
      <c r="D797" s="18"/>
      <c r="E797" s="18"/>
      <c r="F797" s="18"/>
      <c r="G797" s="47"/>
      <c r="H797" s="138"/>
      <c r="I797" s="152"/>
      <c r="J797" s="138"/>
    </row>
    <row r="798" spans="1:10" s="139" customFormat="1" ht="15">
      <c r="A798" s="91"/>
      <c r="B798" s="18"/>
      <c r="C798" s="18"/>
      <c r="D798" s="18"/>
      <c r="E798" s="18"/>
      <c r="F798" s="18"/>
      <c r="G798" s="47"/>
      <c r="H798" s="138"/>
      <c r="I798" s="152"/>
      <c r="J798" s="138"/>
    </row>
    <row r="799" spans="1:10" s="139" customFormat="1" ht="15">
      <c r="A799" s="91"/>
      <c r="B799" s="18"/>
      <c r="C799" s="18"/>
      <c r="D799" s="18"/>
      <c r="E799" s="18"/>
      <c r="F799" s="18"/>
      <c r="G799" s="47"/>
      <c r="H799" s="138"/>
      <c r="I799" s="152"/>
      <c r="J799" s="138"/>
    </row>
    <row r="800" spans="1:10" s="139" customFormat="1" ht="15">
      <c r="A800" s="91"/>
      <c r="B800" s="18"/>
      <c r="C800" s="18"/>
      <c r="D800" s="18"/>
      <c r="E800" s="18"/>
      <c r="F800" s="18"/>
      <c r="G800" s="47"/>
      <c r="H800" s="138"/>
      <c r="I800" s="152"/>
      <c r="J800" s="138"/>
    </row>
    <row r="801" spans="1:10" s="139" customFormat="1" ht="15">
      <c r="A801" s="91"/>
      <c r="B801" s="18"/>
      <c r="C801" s="18"/>
      <c r="D801" s="18"/>
      <c r="E801" s="18"/>
      <c r="F801" s="18"/>
      <c r="G801" s="47"/>
      <c r="H801" s="138"/>
      <c r="I801" s="152"/>
      <c r="J801" s="138"/>
    </row>
    <row r="802" spans="1:10" s="139" customFormat="1" ht="15">
      <c r="A802" s="91"/>
      <c r="B802" s="18"/>
      <c r="C802" s="18"/>
      <c r="D802" s="18"/>
      <c r="E802" s="18"/>
      <c r="F802" s="18"/>
      <c r="G802" s="47"/>
      <c r="H802" s="138"/>
      <c r="I802" s="152"/>
      <c r="J802" s="138"/>
    </row>
    <row r="803" spans="1:10" s="139" customFormat="1" ht="15">
      <c r="A803" s="91"/>
      <c r="B803" s="18"/>
      <c r="C803" s="18"/>
      <c r="D803" s="18"/>
      <c r="E803" s="18"/>
      <c r="F803" s="18"/>
      <c r="G803" s="47"/>
      <c r="H803" s="138"/>
      <c r="I803" s="152"/>
      <c r="J803" s="138"/>
    </row>
    <row r="804" spans="1:10" s="139" customFormat="1" ht="15">
      <c r="A804" s="91"/>
      <c r="B804" s="18"/>
      <c r="C804" s="18"/>
      <c r="D804" s="18"/>
      <c r="E804" s="18"/>
      <c r="F804" s="18"/>
      <c r="G804" s="47"/>
      <c r="H804" s="138"/>
      <c r="I804" s="152"/>
      <c r="J804" s="138"/>
    </row>
    <row r="805" spans="1:10" s="139" customFormat="1" ht="15">
      <c r="A805" s="91"/>
      <c r="B805" s="18"/>
      <c r="C805" s="18"/>
      <c r="D805" s="18"/>
      <c r="E805" s="18"/>
      <c r="F805" s="18"/>
      <c r="G805" s="47"/>
      <c r="H805" s="138"/>
      <c r="I805" s="152"/>
      <c r="J805" s="138"/>
    </row>
    <row r="806" spans="1:10" s="139" customFormat="1" ht="15">
      <c r="A806" s="91"/>
      <c r="B806" s="18"/>
      <c r="C806" s="18"/>
      <c r="D806" s="18"/>
      <c r="E806" s="18"/>
      <c r="F806" s="18"/>
      <c r="G806" s="47"/>
      <c r="H806" s="138"/>
      <c r="I806" s="152"/>
      <c r="J806" s="138"/>
    </row>
    <row r="807" spans="1:10" s="139" customFormat="1" ht="15">
      <c r="A807" s="91"/>
      <c r="B807" s="18"/>
      <c r="C807" s="18"/>
      <c r="D807" s="18"/>
      <c r="E807" s="18"/>
      <c r="F807" s="18"/>
      <c r="G807" s="47"/>
      <c r="H807" s="138"/>
      <c r="I807" s="152"/>
      <c r="J807" s="138"/>
    </row>
    <row r="808" spans="1:10" s="139" customFormat="1" ht="15">
      <c r="A808" s="91"/>
      <c r="B808" s="18"/>
      <c r="C808" s="18"/>
      <c r="D808" s="18"/>
      <c r="E808" s="18"/>
      <c r="F808" s="18"/>
      <c r="G808" s="47"/>
      <c r="H808" s="138"/>
      <c r="I808" s="152"/>
      <c r="J808" s="138"/>
    </row>
    <row r="809" spans="1:10" s="139" customFormat="1" ht="15">
      <c r="A809" s="91"/>
      <c r="B809" s="18"/>
      <c r="C809" s="18"/>
      <c r="D809" s="18"/>
      <c r="E809" s="18"/>
      <c r="F809" s="18"/>
      <c r="G809" s="47"/>
      <c r="H809" s="138"/>
      <c r="I809" s="152"/>
      <c r="J809" s="138"/>
    </row>
    <row r="810" spans="1:10" s="139" customFormat="1" ht="15">
      <c r="A810" s="91"/>
      <c r="B810" s="18"/>
      <c r="C810" s="18"/>
      <c r="D810" s="18"/>
      <c r="E810" s="18"/>
      <c r="F810" s="18"/>
      <c r="G810" s="47"/>
      <c r="H810" s="138"/>
      <c r="I810" s="152"/>
      <c r="J810" s="138"/>
    </row>
    <row r="811" spans="1:10" s="139" customFormat="1" ht="15">
      <c r="A811" s="91"/>
      <c r="B811" s="18"/>
      <c r="C811" s="18"/>
      <c r="D811" s="18"/>
      <c r="E811" s="18"/>
      <c r="F811" s="18"/>
      <c r="G811" s="47"/>
      <c r="H811" s="138"/>
      <c r="I811" s="152"/>
      <c r="J811" s="138"/>
    </row>
    <row r="812" spans="1:10" s="139" customFormat="1" ht="15">
      <c r="A812" s="91"/>
      <c r="B812" s="18"/>
      <c r="C812" s="18"/>
      <c r="D812" s="18"/>
      <c r="E812" s="18"/>
      <c r="F812" s="18"/>
      <c r="G812" s="47"/>
      <c r="H812" s="138"/>
      <c r="I812" s="152"/>
      <c r="J812" s="138"/>
    </row>
    <row r="813" spans="1:10" s="139" customFormat="1" ht="15">
      <c r="A813" s="91"/>
      <c r="B813" s="18"/>
      <c r="C813" s="18"/>
      <c r="D813" s="18"/>
      <c r="E813" s="18"/>
      <c r="F813" s="18"/>
      <c r="G813" s="47"/>
      <c r="H813" s="138"/>
      <c r="I813" s="152"/>
      <c r="J813" s="138"/>
    </row>
    <row r="814" spans="1:10" s="139" customFormat="1" ht="15">
      <c r="A814" s="91"/>
      <c r="B814" s="18"/>
      <c r="C814" s="18"/>
      <c r="D814" s="18"/>
      <c r="E814" s="18"/>
      <c r="F814" s="18"/>
      <c r="G814" s="47"/>
      <c r="H814" s="138"/>
      <c r="I814" s="152"/>
      <c r="J814" s="138"/>
    </row>
    <row r="815" spans="1:10" s="139" customFormat="1" ht="15">
      <c r="A815" s="91"/>
      <c r="B815" s="18"/>
      <c r="C815" s="18"/>
      <c r="D815" s="18"/>
      <c r="E815" s="18"/>
      <c r="F815" s="18"/>
      <c r="G815" s="47"/>
      <c r="H815" s="138"/>
      <c r="I815" s="152"/>
      <c r="J815" s="138"/>
    </row>
    <row r="816" spans="1:10" s="139" customFormat="1" ht="15">
      <c r="A816" s="91"/>
      <c r="B816" s="18"/>
      <c r="C816" s="18"/>
      <c r="D816" s="18"/>
      <c r="E816" s="18"/>
      <c r="F816" s="18"/>
      <c r="G816" s="47"/>
      <c r="H816" s="138"/>
      <c r="I816" s="152"/>
      <c r="J816" s="138"/>
    </row>
    <row r="817" spans="1:10" s="139" customFormat="1" ht="15">
      <c r="A817" s="91"/>
      <c r="B817" s="18"/>
      <c r="C817" s="18"/>
      <c r="D817" s="18"/>
      <c r="E817" s="18"/>
      <c r="F817" s="18"/>
      <c r="G817" s="47"/>
      <c r="H817" s="138"/>
      <c r="I817" s="152"/>
      <c r="J817" s="138"/>
    </row>
    <row r="818" spans="1:10" s="139" customFormat="1" ht="15">
      <c r="A818" s="91"/>
      <c r="B818" s="18"/>
      <c r="C818" s="18"/>
      <c r="D818" s="18"/>
      <c r="E818" s="18"/>
      <c r="F818" s="18"/>
      <c r="G818" s="47"/>
      <c r="H818" s="138"/>
      <c r="I818" s="152"/>
      <c r="J818" s="138"/>
    </row>
    <row r="819" spans="1:10" s="139" customFormat="1" ht="15">
      <c r="A819" s="91"/>
      <c r="B819" s="18"/>
      <c r="C819" s="18"/>
      <c r="D819" s="18"/>
      <c r="E819" s="18"/>
      <c r="F819" s="18"/>
      <c r="G819" s="47"/>
      <c r="H819" s="138"/>
      <c r="I819" s="152"/>
      <c r="J819" s="138"/>
    </row>
    <row r="820" spans="1:10" s="139" customFormat="1" ht="15">
      <c r="A820" s="91"/>
      <c r="B820" s="18"/>
      <c r="C820" s="18"/>
      <c r="D820" s="18"/>
      <c r="E820" s="18"/>
      <c r="F820" s="18"/>
      <c r="G820" s="47"/>
      <c r="H820" s="138"/>
      <c r="I820" s="152"/>
      <c r="J820" s="138"/>
    </row>
    <row r="821" spans="1:10" s="139" customFormat="1" ht="15">
      <c r="A821" s="91"/>
      <c r="B821" s="18"/>
      <c r="C821" s="18"/>
      <c r="D821" s="18"/>
      <c r="E821" s="18"/>
      <c r="F821" s="18"/>
      <c r="G821" s="47"/>
      <c r="H821" s="138"/>
      <c r="I821" s="152"/>
      <c r="J821" s="138"/>
    </row>
    <row r="822" spans="1:10" s="139" customFormat="1" ht="15">
      <c r="A822" s="91"/>
      <c r="B822" s="18"/>
      <c r="C822" s="18"/>
      <c r="D822" s="18"/>
      <c r="E822" s="18"/>
      <c r="F822" s="18"/>
      <c r="G822" s="47"/>
      <c r="H822" s="138"/>
      <c r="I822" s="152"/>
      <c r="J822" s="138"/>
    </row>
    <row r="823" spans="1:10" s="139" customFormat="1" ht="15">
      <c r="A823" s="91"/>
      <c r="B823" s="18"/>
      <c r="C823" s="18"/>
      <c r="D823" s="18"/>
      <c r="E823" s="18"/>
      <c r="F823" s="18"/>
      <c r="G823" s="47"/>
      <c r="H823" s="138"/>
      <c r="I823" s="152"/>
      <c r="J823" s="138"/>
    </row>
    <row r="824" spans="1:10" s="139" customFormat="1" ht="15">
      <c r="A824" s="91"/>
      <c r="B824" s="18"/>
      <c r="C824" s="18"/>
      <c r="D824" s="18"/>
      <c r="E824" s="18"/>
      <c r="F824" s="18"/>
      <c r="G824" s="47"/>
      <c r="H824" s="138"/>
      <c r="I824" s="152"/>
      <c r="J824" s="138"/>
    </row>
    <row r="825" spans="1:10" s="139" customFormat="1" ht="15">
      <c r="A825" s="91"/>
      <c r="B825" s="18"/>
      <c r="C825" s="18"/>
      <c r="D825" s="18"/>
      <c r="E825" s="18"/>
      <c r="F825" s="18"/>
      <c r="G825" s="47"/>
      <c r="H825" s="138"/>
      <c r="I825" s="152"/>
      <c r="J825" s="138"/>
    </row>
    <row r="826" spans="1:10" s="139" customFormat="1" ht="15">
      <c r="A826" s="91"/>
      <c r="B826" s="18"/>
      <c r="C826" s="18"/>
      <c r="D826" s="18"/>
      <c r="E826" s="18"/>
      <c r="F826" s="18"/>
      <c r="G826" s="47"/>
      <c r="H826" s="138"/>
      <c r="I826" s="152"/>
      <c r="J826" s="138"/>
    </row>
    <row r="827" spans="1:10" s="139" customFormat="1" ht="15">
      <c r="A827" s="91"/>
      <c r="B827" s="18"/>
      <c r="C827" s="18"/>
      <c r="D827" s="18"/>
      <c r="E827" s="18"/>
      <c r="F827" s="18"/>
      <c r="G827" s="47"/>
      <c r="H827" s="138"/>
      <c r="I827" s="152"/>
      <c r="J827" s="138"/>
    </row>
    <row r="828" spans="1:10" s="139" customFormat="1" ht="15">
      <c r="A828" s="91"/>
      <c r="B828" s="18"/>
      <c r="C828" s="18"/>
      <c r="D828" s="18"/>
      <c r="E828" s="18"/>
      <c r="F828" s="18"/>
      <c r="G828" s="47"/>
      <c r="H828" s="138"/>
      <c r="I828" s="152"/>
      <c r="J828" s="138"/>
    </row>
    <row r="829" spans="1:10" s="139" customFormat="1" ht="15">
      <c r="A829" s="91"/>
      <c r="B829" s="18"/>
      <c r="C829" s="18"/>
      <c r="D829" s="18"/>
      <c r="E829" s="18"/>
      <c r="F829" s="18"/>
      <c r="G829" s="47"/>
      <c r="H829" s="138"/>
      <c r="I829" s="152"/>
      <c r="J829" s="138"/>
    </row>
    <row r="830" spans="1:10" s="139" customFormat="1" ht="15">
      <c r="A830" s="91"/>
      <c r="B830" s="18"/>
      <c r="C830" s="18"/>
      <c r="D830" s="18"/>
      <c r="E830" s="18"/>
      <c r="F830" s="18"/>
      <c r="G830" s="47"/>
      <c r="H830" s="138"/>
      <c r="I830" s="152"/>
      <c r="J830" s="138"/>
    </row>
    <row r="831" spans="1:10" s="139" customFormat="1" ht="15">
      <c r="A831" s="91"/>
      <c r="B831" s="18"/>
      <c r="C831" s="18"/>
      <c r="D831" s="18"/>
      <c r="E831" s="18"/>
      <c r="F831" s="18"/>
      <c r="G831" s="47"/>
      <c r="H831" s="138"/>
      <c r="I831" s="152"/>
      <c r="J831" s="138"/>
    </row>
    <row r="832" spans="1:10" s="139" customFormat="1" ht="15">
      <c r="A832" s="91"/>
      <c r="B832" s="18"/>
      <c r="C832" s="18"/>
      <c r="D832" s="18"/>
      <c r="E832" s="18"/>
      <c r="F832" s="18"/>
      <c r="G832" s="47"/>
      <c r="H832" s="138"/>
      <c r="I832" s="152"/>
      <c r="J832" s="138"/>
    </row>
    <row r="833" spans="1:10" s="139" customFormat="1" ht="15">
      <c r="A833" s="91"/>
      <c r="B833" s="18"/>
      <c r="C833" s="18"/>
      <c r="D833" s="18"/>
      <c r="E833" s="18"/>
      <c r="F833" s="18"/>
      <c r="G833" s="47"/>
      <c r="H833" s="138"/>
      <c r="I833" s="152"/>
      <c r="J833" s="138"/>
    </row>
    <row r="834" spans="1:10" s="139" customFormat="1" ht="15">
      <c r="A834" s="91"/>
      <c r="B834" s="18"/>
      <c r="C834" s="18"/>
      <c r="D834" s="18"/>
      <c r="E834" s="18"/>
      <c r="F834" s="18"/>
      <c r="G834" s="47"/>
      <c r="H834" s="138"/>
      <c r="I834" s="152"/>
      <c r="J834" s="138"/>
    </row>
    <row r="835" spans="1:10" s="139" customFormat="1" ht="15">
      <c r="A835" s="91"/>
      <c r="B835" s="18"/>
      <c r="C835" s="18"/>
      <c r="D835" s="18"/>
      <c r="E835" s="18"/>
      <c r="F835" s="18"/>
      <c r="G835" s="47"/>
      <c r="H835" s="138"/>
      <c r="I835" s="152"/>
      <c r="J835" s="138"/>
    </row>
    <row r="836" spans="1:10" s="139" customFormat="1" ht="15">
      <c r="A836" s="91"/>
      <c r="B836" s="18"/>
      <c r="C836" s="18"/>
      <c r="D836" s="18"/>
      <c r="E836" s="18"/>
      <c r="F836" s="18"/>
      <c r="G836" s="47"/>
      <c r="H836" s="138"/>
      <c r="I836" s="152"/>
      <c r="J836" s="138"/>
    </row>
    <row r="837" spans="1:10" s="139" customFormat="1" ht="15">
      <c r="A837" s="91"/>
      <c r="B837" s="18"/>
      <c r="C837" s="18"/>
      <c r="D837" s="18"/>
      <c r="E837" s="18"/>
      <c r="F837" s="18"/>
      <c r="G837" s="47"/>
      <c r="H837" s="138"/>
      <c r="I837" s="152"/>
      <c r="J837" s="138"/>
    </row>
    <row r="838" spans="1:10" s="139" customFormat="1" ht="15">
      <c r="A838" s="91"/>
      <c r="B838" s="18"/>
      <c r="C838" s="18"/>
      <c r="D838" s="18"/>
      <c r="E838" s="18"/>
      <c r="F838" s="18"/>
      <c r="G838" s="47"/>
      <c r="H838" s="138"/>
      <c r="I838" s="152"/>
      <c r="J838" s="138"/>
    </row>
    <row r="839" spans="1:10" s="139" customFormat="1" ht="15">
      <c r="A839" s="91"/>
      <c r="B839" s="18"/>
      <c r="C839" s="18"/>
      <c r="D839" s="18"/>
      <c r="E839" s="18"/>
      <c r="F839" s="18"/>
      <c r="G839" s="47"/>
      <c r="H839" s="138"/>
      <c r="I839" s="152"/>
      <c r="J839" s="138"/>
    </row>
    <row r="840" spans="1:10" s="139" customFormat="1" ht="15">
      <c r="A840" s="91"/>
      <c r="B840" s="18"/>
      <c r="C840" s="18"/>
      <c r="D840" s="18"/>
      <c r="E840" s="18"/>
      <c r="F840" s="18"/>
      <c r="G840" s="47"/>
      <c r="H840" s="138"/>
      <c r="I840" s="152"/>
      <c r="J840" s="138"/>
    </row>
    <row r="841" spans="1:10" s="139" customFormat="1" ht="15">
      <c r="A841" s="91"/>
      <c r="B841" s="18"/>
      <c r="C841" s="18"/>
      <c r="D841" s="18"/>
      <c r="E841" s="18"/>
      <c r="F841" s="18"/>
      <c r="G841" s="47"/>
      <c r="H841" s="138"/>
      <c r="I841" s="152"/>
      <c r="J841" s="138"/>
    </row>
    <row r="842" spans="1:10" s="139" customFormat="1" ht="15">
      <c r="A842" s="91"/>
      <c r="B842" s="18"/>
      <c r="C842" s="18"/>
      <c r="D842" s="18"/>
      <c r="E842" s="18"/>
      <c r="F842" s="18"/>
      <c r="G842" s="47"/>
      <c r="H842" s="138"/>
      <c r="I842" s="152"/>
      <c r="J842" s="138"/>
    </row>
    <row r="843" spans="1:10" s="139" customFormat="1" ht="15">
      <c r="A843" s="91"/>
      <c r="B843" s="18"/>
      <c r="C843" s="18"/>
      <c r="D843" s="18"/>
      <c r="E843" s="18"/>
      <c r="F843" s="18"/>
      <c r="G843" s="47"/>
      <c r="H843" s="138"/>
      <c r="I843" s="152"/>
      <c r="J843" s="138"/>
    </row>
    <row r="844" spans="1:10" s="139" customFormat="1" ht="15">
      <c r="A844" s="91"/>
      <c r="B844" s="18"/>
      <c r="C844" s="18"/>
      <c r="D844" s="18"/>
      <c r="E844" s="18"/>
      <c r="F844" s="18"/>
      <c r="G844" s="47"/>
      <c r="H844" s="138"/>
      <c r="I844" s="152"/>
      <c r="J844" s="138"/>
    </row>
    <row r="845" spans="1:10" s="139" customFormat="1" ht="15">
      <c r="A845" s="91"/>
      <c r="B845" s="18"/>
      <c r="C845" s="18"/>
      <c r="D845" s="18"/>
      <c r="E845" s="18"/>
      <c r="F845" s="18"/>
      <c r="G845" s="47"/>
      <c r="H845" s="138"/>
      <c r="I845" s="152"/>
      <c r="J845" s="138"/>
    </row>
    <row r="846" spans="1:10" s="139" customFormat="1" ht="15">
      <c r="A846" s="91"/>
      <c r="B846" s="18"/>
      <c r="C846" s="18"/>
      <c r="D846" s="18"/>
      <c r="E846" s="18"/>
      <c r="F846" s="18"/>
      <c r="G846" s="47"/>
      <c r="H846" s="138"/>
      <c r="I846" s="152"/>
      <c r="J846" s="138"/>
    </row>
    <row r="847" spans="1:10" s="139" customFormat="1" ht="15">
      <c r="A847" s="91"/>
      <c r="B847" s="18"/>
      <c r="C847" s="18"/>
      <c r="D847" s="18"/>
      <c r="E847" s="18"/>
      <c r="F847" s="18"/>
      <c r="G847" s="47"/>
      <c r="H847" s="138"/>
      <c r="I847" s="152"/>
      <c r="J847" s="138"/>
    </row>
    <row r="848" spans="1:10" s="139" customFormat="1" ht="15">
      <c r="A848" s="91"/>
      <c r="B848" s="18"/>
      <c r="C848" s="18"/>
      <c r="D848" s="18"/>
      <c r="E848" s="18"/>
      <c r="F848" s="18"/>
      <c r="G848" s="47"/>
      <c r="H848" s="138"/>
      <c r="I848" s="152"/>
      <c r="J848" s="138"/>
    </row>
    <row r="849" spans="1:10" s="139" customFormat="1" ht="15">
      <c r="A849" s="91"/>
      <c r="B849" s="18"/>
      <c r="C849" s="18"/>
      <c r="D849" s="18"/>
      <c r="E849" s="18"/>
      <c r="F849" s="18"/>
      <c r="G849" s="47"/>
      <c r="H849" s="138"/>
      <c r="I849" s="152"/>
      <c r="J849" s="138"/>
    </row>
    <row r="850" spans="1:10" s="139" customFormat="1" ht="15">
      <c r="A850" s="91"/>
      <c r="B850" s="18"/>
      <c r="C850" s="18"/>
      <c r="D850" s="18"/>
      <c r="E850" s="18"/>
      <c r="F850" s="18"/>
      <c r="G850" s="47"/>
      <c r="H850" s="138"/>
      <c r="I850" s="152"/>
      <c r="J850" s="138"/>
    </row>
    <row r="851" spans="1:10" s="139" customFormat="1" ht="15">
      <c r="A851" s="91"/>
      <c r="B851" s="18"/>
      <c r="C851" s="18"/>
      <c r="D851" s="18"/>
      <c r="E851" s="18"/>
      <c r="F851" s="18"/>
      <c r="G851" s="47"/>
      <c r="H851" s="138"/>
      <c r="I851" s="152"/>
      <c r="J851" s="138"/>
    </row>
    <row r="852" spans="1:10" s="139" customFormat="1" ht="15">
      <c r="A852" s="91"/>
      <c r="B852" s="18"/>
      <c r="C852" s="18"/>
      <c r="D852" s="18"/>
      <c r="E852" s="18"/>
      <c r="F852" s="18"/>
      <c r="G852" s="47"/>
      <c r="H852" s="138"/>
      <c r="I852" s="152"/>
      <c r="J852" s="138"/>
    </row>
    <row r="853" spans="1:10" s="139" customFormat="1" ht="15">
      <c r="A853" s="91"/>
      <c r="B853" s="18"/>
      <c r="C853" s="18"/>
      <c r="D853" s="18"/>
      <c r="E853" s="18"/>
      <c r="F853" s="18"/>
      <c r="G853" s="47"/>
      <c r="H853" s="138"/>
      <c r="I853" s="152"/>
      <c r="J853" s="138"/>
    </row>
    <row r="854" spans="1:10" s="139" customFormat="1" ht="15">
      <c r="A854" s="91"/>
      <c r="B854" s="18"/>
      <c r="C854" s="18"/>
      <c r="D854" s="18"/>
      <c r="E854" s="18"/>
      <c r="F854" s="18"/>
      <c r="G854" s="47"/>
      <c r="H854" s="138"/>
      <c r="I854" s="152"/>
      <c r="J854" s="138"/>
    </row>
    <row r="855" spans="1:10" s="139" customFormat="1" ht="15">
      <c r="A855" s="91"/>
      <c r="B855" s="18"/>
      <c r="C855" s="18"/>
      <c r="D855" s="18"/>
      <c r="E855" s="18"/>
      <c r="F855" s="18"/>
      <c r="G855" s="47"/>
      <c r="H855" s="138"/>
      <c r="I855" s="152"/>
      <c r="J855" s="138"/>
    </row>
    <row r="856" spans="1:10" s="139" customFormat="1" ht="15">
      <c r="A856" s="91"/>
      <c r="B856" s="18"/>
      <c r="C856" s="18"/>
      <c r="D856" s="18"/>
      <c r="E856" s="18"/>
      <c r="F856" s="18"/>
      <c r="G856" s="47"/>
      <c r="H856" s="138"/>
      <c r="I856" s="152"/>
      <c r="J856" s="138"/>
    </row>
    <row r="857" spans="1:10" s="139" customFormat="1" ht="15">
      <c r="A857" s="91"/>
      <c r="B857" s="18"/>
      <c r="C857" s="18"/>
      <c r="D857" s="18"/>
      <c r="E857" s="18"/>
      <c r="F857" s="18"/>
      <c r="G857" s="47"/>
      <c r="H857" s="138"/>
      <c r="I857" s="152"/>
      <c r="J857" s="138"/>
    </row>
    <row r="858" spans="1:10" s="139" customFormat="1" ht="15">
      <c r="A858" s="91"/>
      <c r="B858" s="18"/>
      <c r="C858" s="18"/>
      <c r="D858" s="18"/>
      <c r="E858" s="18"/>
      <c r="F858" s="18"/>
      <c r="G858" s="47"/>
      <c r="H858" s="138"/>
      <c r="I858" s="152"/>
      <c r="J858" s="138"/>
    </row>
    <row r="859" spans="1:10" s="139" customFormat="1" ht="15">
      <c r="A859" s="91"/>
      <c r="B859" s="18"/>
      <c r="C859" s="18"/>
      <c r="D859" s="18"/>
      <c r="E859" s="18"/>
      <c r="F859" s="18"/>
      <c r="G859" s="47"/>
      <c r="H859" s="138"/>
      <c r="I859" s="152"/>
      <c r="J859" s="138"/>
    </row>
    <row r="860" spans="1:10" s="139" customFormat="1" ht="15">
      <c r="A860" s="91"/>
      <c r="B860" s="18"/>
      <c r="C860" s="18"/>
      <c r="D860" s="18"/>
      <c r="E860" s="18"/>
      <c r="F860" s="18"/>
      <c r="G860" s="47"/>
      <c r="H860" s="138"/>
      <c r="I860" s="152"/>
      <c r="J860" s="138"/>
    </row>
    <row r="861" spans="1:10" s="139" customFormat="1" ht="15">
      <c r="A861" s="91"/>
      <c r="B861" s="18"/>
      <c r="C861" s="18"/>
      <c r="D861" s="18"/>
      <c r="E861" s="18"/>
      <c r="F861" s="18"/>
      <c r="G861" s="47"/>
      <c r="H861" s="138"/>
      <c r="I861" s="152"/>
      <c r="J861" s="138"/>
    </row>
    <row r="862" spans="1:10" s="139" customFormat="1" ht="15">
      <c r="A862" s="91"/>
      <c r="B862" s="18"/>
      <c r="C862" s="18"/>
      <c r="D862" s="18"/>
      <c r="E862" s="18"/>
      <c r="F862" s="18"/>
      <c r="G862" s="47"/>
      <c r="H862" s="138"/>
      <c r="I862" s="152"/>
      <c r="J862" s="138"/>
    </row>
    <row r="863" spans="1:10" s="139" customFormat="1" ht="15">
      <c r="A863" s="91"/>
      <c r="B863" s="18"/>
      <c r="C863" s="18"/>
      <c r="D863" s="18"/>
      <c r="E863" s="18"/>
      <c r="F863" s="18"/>
      <c r="G863" s="47"/>
      <c r="H863" s="138"/>
      <c r="I863" s="152"/>
      <c r="J863" s="138"/>
    </row>
    <row r="864" spans="1:10" s="139" customFormat="1" ht="15">
      <c r="A864" s="91"/>
      <c r="B864" s="18"/>
      <c r="C864" s="18"/>
      <c r="D864" s="18"/>
      <c r="E864" s="18"/>
      <c r="F864" s="18"/>
      <c r="G864" s="18"/>
      <c r="H864" s="138"/>
      <c r="I864" s="138"/>
      <c r="J864" s="138"/>
    </row>
  </sheetData>
  <sheetProtection/>
  <mergeCells count="11">
    <mergeCell ref="G6:G8"/>
    <mergeCell ref="H6:H8"/>
    <mergeCell ref="B7:F7"/>
    <mergeCell ref="F1:I1"/>
    <mergeCell ref="F2:J2"/>
    <mergeCell ref="F3:J3"/>
    <mergeCell ref="A4:J4"/>
    <mergeCell ref="I6:I8"/>
    <mergeCell ref="J6:J8"/>
    <mergeCell ref="A6:A8"/>
    <mergeCell ref="B6:F6"/>
  </mergeCells>
  <printOptions/>
  <pageMargins left="0.5905511811023623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4"/>
  <sheetViews>
    <sheetView view="pageBreakPreview" zoomScaleSheetLayoutView="100" zoomScalePageLayoutView="0" workbookViewId="0" topLeftCell="A108">
      <selection activeCell="I3" sqref="I3:K3"/>
    </sheetView>
  </sheetViews>
  <sheetFormatPr defaultColWidth="9.140625" defaultRowHeight="12.75"/>
  <cols>
    <col min="1" max="1" width="35.8515625" style="91" customWidth="1"/>
    <col min="2" max="2" width="7.00390625" style="18" customWidth="1"/>
    <col min="3" max="3" width="6.7109375" style="18" customWidth="1"/>
    <col min="4" max="4" width="5.140625" style="18" customWidth="1"/>
    <col min="5" max="5" width="9.7109375" style="18" customWidth="1"/>
    <col min="6" max="6" width="7.57421875" style="18" customWidth="1"/>
    <col min="7" max="7" width="0.13671875" style="18" customWidth="1"/>
    <col min="8" max="8" width="13.421875" style="175" hidden="1" customWidth="1"/>
    <col min="9" max="9" width="12.140625" style="175" customWidth="1"/>
    <col min="10" max="10" width="14.57421875" style="175" customWidth="1"/>
    <col min="11" max="11" width="15.57421875" style="199" customWidth="1"/>
    <col min="12" max="16384" width="9.140625" style="18" customWidth="1"/>
  </cols>
  <sheetData>
    <row r="1" spans="2:11" ht="15">
      <c r="B1" s="17"/>
      <c r="C1" s="17"/>
      <c r="D1" s="17"/>
      <c r="E1" s="76"/>
      <c r="F1" s="246"/>
      <c r="G1" s="237"/>
      <c r="H1" s="171"/>
      <c r="I1" s="171"/>
      <c r="J1" s="171"/>
      <c r="K1" s="171"/>
    </row>
    <row r="2" spans="2:11" ht="15">
      <c r="B2" s="17"/>
      <c r="C2" s="17"/>
      <c r="D2" s="17"/>
      <c r="E2" s="136"/>
      <c r="F2" s="247"/>
      <c r="G2" s="248"/>
      <c r="H2" s="172"/>
      <c r="I2" s="257" t="s">
        <v>555</v>
      </c>
      <c r="J2" s="257"/>
      <c r="K2" s="257"/>
    </row>
    <row r="3" spans="2:11" ht="35.25" customHeight="1">
      <c r="B3" s="17"/>
      <c r="C3" s="17"/>
      <c r="D3" s="17"/>
      <c r="E3" s="52"/>
      <c r="F3" s="249"/>
      <c r="G3" s="250"/>
      <c r="H3" s="173"/>
      <c r="I3" s="258" t="s">
        <v>531</v>
      </c>
      <c r="J3" s="258"/>
      <c r="K3" s="258"/>
    </row>
    <row r="4" spans="1:11" ht="32.25" customHeight="1">
      <c r="A4" s="251" t="s">
        <v>551</v>
      </c>
      <c r="B4" s="266"/>
      <c r="C4" s="266"/>
      <c r="D4" s="266"/>
      <c r="E4" s="266"/>
      <c r="F4" s="266"/>
      <c r="G4" s="266"/>
      <c r="H4" s="237"/>
      <c r="I4" s="237"/>
      <c r="J4" s="237"/>
      <c r="K4" s="237"/>
    </row>
    <row r="5" spans="9:11" ht="15" customHeight="1">
      <c r="I5" s="174"/>
      <c r="J5" s="174"/>
      <c r="K5" s="174" t="s">
        <v>524</v>
      </c>
    </row>
    <row r="6" spans="1:11" ht="12.75" customHeight="1">
      <c r="A6" s="255" t="s">
        <v>81</v>
      </c>
      <c r="B6" s="245" t="s">
        <v>82</v>
      </c>
      <c r="C6" s="245"/>
      <c r="D6" s="245"/>
      <c r="E6" s="245"/>
      <c r="F6" s="245"/>
      <c r="G6" s="256" t="s">
        <v>83</v>
      </c>
      <c r="H6" s="259" t="s">
        <v>506</v>
      </c>
      <c r="I6" s="261" t="s">
        <v>522</v>
      </c>
      <c r="J6" s="261" t="s">
        <v>523</v>
      </c>
      <c r="K6" s="263" t="s">
        <v>525</v>
      </c>
    </row>
    <row r="7" spans="1:11" ht="15">
      <c r="A7" s="255"/>
      <c r="B7" s="245" t="s">
        <v>519</v>
      </c>
      <c r="C7" s="245"/>
      <c r="D7" s="245"/>
      <c r="E7" s="245"/>
      <c r="F7" s="245"/>
      <c r="G7" s="256"/>
      <c r="H7" s="260"/>
      <c r="I7" s="262"/>
      <c r="J7" s="261"/>
      <c r="K7" s="264"/>
    </row>
    <row r="8" spans="1:11" ht="36" customHeight="1">
      <c r="A8" s="255"/>
      <c r="B8" s="19" t="s">
        <v>516</v>
      </c>
      <c r="C8" s="19" t="s">
        <v>84</v>
      </c>
      <c r="D8" s="19" t="s">
        <v>85</v>
      </c>
      <c r="E8" s="19" t="s">
        <v>517</v>
      </c>
      <c r="F8" s="19" t="s">
        <v>518</v>
      </c>
      <c r="G8" s="256"/>
      <c r="H8" s="260"/>
      <c r="I8" s="262"/>
      <c r="J8" s="261"/>
      <c r="K8" s="265"/>
    </row>
    <row r="9" spans="1:11" s="85" customFormat="1" ht="8.25">
      <c r="A9" s="84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/>
      <c r="H9" s="177">
        <v>6</v>
      </c>
      <c r="I9" s="90">
        <v>7</v>
      </c>
      <c r="J9" s="89">
        <v>8</v>
      </c>
      <c r="K9" s="176" t="s">
        <v>526</v>
      </c>
    </row>
    <row r="10" spans="1:11" ht="43.5" customHeight="1" hidden="1">
      <c r="A10" s="92" t="s">
        <v>60</v>
      </c>
      <c r="B10" s="24" t="s">
        <v>86</v>
      </c>
      <c r="C10" s="24" t="s">
        <v>28</v>
      </c>
      <c r="D10" s="24" t="s">
        <v>61</v>
      </c>
      <c r="E10" s="24"/>
      <c r="F10" s="24"/>
      <c r="G10" s="20">
        <f>G11</f>
        <v>0</v>
      </c>
      <c r="H10" s="179">
        <v>0</v>
      </c>
      <c r="I10" s="178">
        <f>I11+I14+I16+I18+I20+I22</f>
        <v>0</v>
      </c>
      <c r="J10" s="178" t="e">
        <f>J11+J14+J16+J18+J20+J22</f>
        <v>#REF!</v>
      </c>
      <c r="K10" s="178">
        <v>0</v>
      </c>
    </row>
    <row r="11" spans="1:11" ht="45" customHeight="1" hidden="1">
      <c r="A11" s="93" t="s">
        <v>103</v>
      </c>
      <c r="B11" s="21" t="s">
        <v>86</v>
      </c>
      <c r="C11" s="21" t="s">
        <v>28</v>
      </c>
      <c r="D11" s="21" t="s">
        <v>61</v>
      </c>
      <c r="E11" s="21" t="s">
        <v>104</v>
      </c>
      <c r="F11" s="21"/>
      <c r="G11" s="27">
        <f>G12</f>
        <v>0</v>
      </c>
      <c r="H11" s="181">
        <v>0</v>
      </c>
      <c r="I11" s="180">
        <f>I12</f>
        <v>0</v>
      </c>
      <c r="J11" s="180" t="e">
        <f>J12</f>
        <v>#REF!</v>
      </c>
      <c r="K11" s="180">
        <v>0</v>
      </c>
    </row>
    <row r="12" spans="1:11" ht="30" customHeight="1" hidden="1">
      <c r="A12" s="93" t="s">
        <v>98</v>
      </c>
      <c r="B12" s="21" t="s">
        <v>86</v>
      </c>
      <c r="C12" s="21" t="s">
        <v>28</v>
      </c>
      <c r="D12" s="21" t="s">
        <v>61</v>
      </c>
      <c r="E12" s="21" t="s">
        <v>105</v>
      </c>
      <c r="F12" s="21"/>
      <c r="G12" s="27">
        <f>G13</f>
        <v>0</v>
      </c>
      <c r="H12" s="181">
        <v>0</v>
      </c>
      <c r="I12" s="180">
        <f>I13</f>
        <v>0</v>
      </c>
      <c r="J12" s="180" t="e">
        <f>J13</f>
        <v>#REF!</v>
      </c>
      <c r="K12" s="180">
        <v>0</v>
      </c>
    </row>
    <row r="13" spans="1:11" ht="30.75" customHeight="1" hidden="1">
      <c r="A13" s="93" t="s">
        <v>100</v>
      </c>
      <c r="B13" s="21" t="s">
        <v>86</v>
      </c>
      <c r="C13" s="21" t="s">
        <v>28</v>
      </c>
      <c r="D13" s="21" t="s">
        <v>61</v>
      </c>
      <c r="E13" s="21" t="s">
        <v>105</v>
      </c>
      <c r="F13" s="21" t="s">
        <v>97</v>
      </c>
      <c r="G13" s="27"/>
      <c r="H13" s="181">
        <v>0</v>
      </c>
      <c r="I13" s="180"/>
      <c r="J13" s="180" t="e">
        <f>#REF!+I13</f>
        <v>#REF!</v>
      </c>
      <c r="K13" s="180">
        <v>0</v>
      </c>
    </row>
    <row r="14" spans="1:11" ht="60.75" customHeight="1" hidden="1">
      <c r="A14" s="93" t="s">
        <v>106</v>
      </c>
      <c r="B14" s="28" t="s">
        <v>86</v>
      </c>
      <c r="C14" s="29" t="s">
        <v>28</v>
      </c>
      <c r="D14" s="29" t="s">
        <v>61</v>
      </c>
      <c r="E14" s="30">
        <v>7952014</v>
      </c>
      <c r="F14" s="29"/>
      <c r="G14" s="29"/>
      <c r="H14" s="181">
        <f>H15</f>
        <v>0</v>
      </c>
      <c r="I14" s="180">
        <f>I15</f>
        <v>0</v>
      </c>
      <c r="J14" s="180" t="e">
        <f>J15</f>
        <v>#REF!</v>
      </c>
      <c r="K14" s="180">
        <f>K15</f>
        <v>0</v>
      </c>
    </row>
    <row r="15" spans="1:11" ht="30" customHeight="1" hidden="1" thickBot="1">
      <c r="A15" s="93" t="s">
        <v>94</v>
      </c>
      <c r="B15" s="29" t="s">
        <v>86</v>
      </c>
      <c r="C15" s="29" t="s">
        <v>28</v>
      </c>
      <c r="D15" s="29" t="s">
        <v>61</v>
      </c>
      <c r="E15" s="30">
        <v>7952014</v>
      </c>
      <c r="F15" s="29" t="s">
        <v>93</v>
      </c>
      <c r="G15" s="27"/>
      <c r="H15" s="181"/>
      <c r="I15" s="180"/>
      <c r="J15" s="180" t="e">
        <f>#REF!+I15</f>
        <v>#REF!</v>
      </c>
      <c r="K15" s="180"/>
    </row>
    <row r="16" spans="1:11" ht="57.75" customHeight="1" hidden="1" thickBot="1">
      <c r="A16" s="93" t="s">
        <v>107</v>
      </c>
      <c r="B16" s="28" t="s">
        <v>86</v>
      </c>
      <c r="C16" s="29" t="s">
        <v>28</v>
      </c>
      <c r="D16" s="29" t="s">
        <v>61</v>
      </c>
      <c r="E16" s="30">
        <v>7952013</v>
      </c>
      <c r="F16" s="29"/>
      <c r="G16" s="27"/>
      <c r="H16" s="181">
        <f>H17</f>
        <v>0</v>
      </c>
      <c r="I16" s="180">
        <f>I17</f>
        <v>0</v>
      </c>
      <c r="J16" s="180" t="e">
        <f>J17</f>
        <v>#REF!</v>
      </c>
      <c r="K16" s="180">
        <f>K17</f>
        <v>0</v>
      </c>
    </row>
    <row r="17" spans="1:11" ht="30" customHeight="1" hidden="1" thickBot="1">
      <c r="A17" s="93" t="s">
        <v>94</v>
      </c>
      <c r="B17" s="29" t="s">
        <v>86</v>
      </c>
      <c r="C17" s="29" t="s">
        <v>28</v>
      </c>
      <c r="D17" s="29" t="s">
        <v>61</v>
      </c>
      <c r="E17" s="30">
        <v>7952013</v>
      </c>
      <c r="F17" s="29" t="s">
        <v>93</v>
      </c>
      <c r="G17" s="27"/>
      <c r="H17" s="181"/>
      <c r="I17" s="180"/>
      <c r="J17" s="180" t="e">
        <f>#REF!+I17</f>
        <v>#REF!</v>
      </c>
      <c r="K17" s="180"/>
    </row>
    <row r="18" spans="1:11" ht="57" customHeight="1" hidden="1" thickBot="1">
      <c r="A18" s="93" t="s">
        <v>108</v>
      </c>
      <c r="B18" s="28" t="s">
        <v>86</v>
      </c>
      <c r="C18" s="29" t="s">
        <v>28</v>
      </c>
      <c r="D18" s="29" t="s">
        <v>61</v>
      </c>
      <c r="E18" s="30">
        <v>7952015</v>
      </c>
      <c r="F18" s="29"/>
      <c r="G18" s="27"/>
      <c r="H18" s="181">
        <f>H19</f>
        <v>0</v>
      </c>
      <c r="I18" s="180">
        <f>I19</f>
        <v>0</v>
      </c>
      <c r="J18" s="180" t="e">
        <f>J19</f>
        <v>#REF!</v>
      </c>
      <c r="K18" s="180">
        <f>K19</f>
        <v>0</v>
      </c>
    </row>
    <row r="19" spans="1:11" ht="30" customHeight="1" hidden="1" thickBot="1">
      <c r="A19" s="93" t="s">
        <v>94</v>
      </c>
      <c r="B19" s="29" t="s">
        <v>86</v>
      </c>
      <c r="C19" s="29" t="s">
        <v>28</v>
      </c>
      <c r="D19" s="29" t="s">
        <v>61</v>
      </c>
      <c r="E19" s="30">
        <v>7952015</v>
      </c>
      <c r="F19" s="29" t="s">
        <v>93</v>
      </c>
      <c r="G19" s="27"/>
      <c r="H19" s="181"/>
      <c r="I19" s="180"/>
      <c r="J19" s="180" t="e">
        <f>#REF!+I19</f>
        <v>#REF!</v>
      </c>
      <c r="K19" s="180"/>
    </row>
    <row r="20" spans="1:11" ht="90" customHeight="1" hidden="1" thickBot="1">
      <c r="A20" s="93" t="s">
        <v>109</v>
      </c>
      <c r="B20" s="28" t="s">
        <v>86</v>
      </c>
      <c r="C20" s="29" t="s">
        <v>28</v>
      </c>
      <c r="D20" s="29" t="s">
        <v>61</v>
      </c>
      <c r="E20" s="30">
        <v>7952016</v>
      </c>
      <c r="F20" s="29"/>
      <c r="G20" s="27"/>
      <c r="H20" s="181">
        <f>H21</f>
        <v>0</v>
      </c>
      <c r="I20" s="180">
        <f>I21</f>
        <v>0</v>
      </c>
      <c r="J20" s="180" t="e">
        <f>J21</f>
        <v>#REF!</v>
      </c>
      <c r="K20" s="180">
        <f>K21</f>
        <v>0</v>
      </c>
    </row>
    <row r="21" spans="1:11" ht="30" customHeight="1" hidden="1" thickBot="1">
      <c r="A21" s="93" t="s">
        <v>94</v>
      </c>
      <c r="B21" s="29" t="s">
        <v>86</v>
      </c>
      <c r="C21" s="29" t="s">
        <v>28</v>
      </c>
      <c r="D21" s="29" t="s">
        <v>61</v>
      </c>
      <c r="E21" s="30">
        <v>7952016</v>
      </c>
      <c r="F21" s="29" t="s">
        <v>93</v>
      </c>
      <c r="G21" s="27"/>
      <c r="H21" s="181"/>
      <c r="I21" s="180"/>
      <c r="J21" s="180" t="e">
        <f>#REF!+I21</f>
        <v>#REF!</v>
      </c>
      <c r="K21" s="180"/>
    </row>
    <row r="22" spans="1:11" ht="45" customHeight="1" hidden="1" thickBot="1">
      <c r="A22" s="93" t="s">
        <v>110</v>
      </c>
      <c r="B22" s="28" t="s">
        <v>86</v>
      </c>
      <c r="C22" s="29" t="s">
        <v>28</v>
      </c>
      <c r="D22" s="29" t="s">
        <v>61</v>
      </c>
      <c r="E22" s="30">
        <v>7952017</v>
      </c>
      <c r="F22" s="29"/>
      <c r="G22" s="27"/>
      <c r="H22" s="181">
        <f>H23</f>
        <v>0</v>
      </c>
      <c r="I22" s="180">
        <f>I23</f>
        <v>0</v>
      </c>
      <c r="J22" s="180" t="e">
        <f>J23</f>
        <v>#REF!</v>
      </c>
      <c r="K22" s="180">
        <f>K23</f>
        <v>0</v>
      </c>
    </row>
    <row r="23" spans="1:11" ht="33" customHeight="1" hidden="1" thickBot="1">
      <c r="A23" s="93" t="s">
        <v>94</v>
      </c>
      <c r="B23" s="29" t="s">
        <v>86</v>
      </c>
      <c r="C23" s="29" t="s">
        <v>28</v>
      </c>
      <c r="D23" s="29" t="s">
        <v>61</v>
      </c>
      <c r="E23" s="30">
        <v>7952017</v>
      </c>
      <c r="F23" s="29" t="s">
        <v>93</v>
      </c>
      <c r="G23" s="27"/>
      <c r="H23" s="181"/>
      <c r="I23" s="180">
        <f>30-30</f>
        <v>0</v>
      </c>
      <c r="J23" s="180" t="e">
        <f>#REF!+I23</f>
        <v>#REF!</v>
      </c>
      <c r="K23" s="180"/>
    </row>
    <row r="24" spans="1:11" ht="15">
      <c r="A24" s="94" t="s">
        <v>111</v>
      </c>
      <c r="B24" s="81" t="s">
        <v>112</v>
      </c>
      <c r="C24" s="81"/>
      <c r="D24" s="81"/>
      <c r="E24" s="81"/>
      <c r="F24" s="81"/>
      <c r="G24" s="82" t="e">
        <f>#REF!+G25+G124</f>
        <v>#REF!</v>
      </c>
      <c r="H24" s="182">
        <f>H25+H124</f>
        <v>206945.15</v>
      </c>
      <c r="I24" s="182">
        <f>I25+I124</f>
        <v>10404.090999999999</v>
      </c>
      <c r="J24" s="182">
        <f>J25+J124</f>
        <v>219016.641</v>
      </c>
      <c r="K24" s="183">
        <f>K25+K124</f>
        <v>228843.157</v>
      </c>
    </row>
    <row r="25" spans="1:11" ht="15">
      <c r="A25" s="92" t="s">
        <v>87</v>
      </c>
      <c r="B25" s="24" t="s">
        <v>112</v>
      </c>
      <c r="C25" s="24" t="s">
        <v>14</v>
      </c>
      <c r="D25" s="24"/>
      <c r="E25" s="24"/>
      <c r="F25" s="24"/>
      <c r="G25" s="20" t="e">
        <f>G26+G36+G89+G94+G103</f>
        <v>#REF!</v>
      </c>
      <c r="H25" s="179">
        <f>H36+H89+H94+H103+H26</f>
        <v>189347.05</v>
      </c>
      <c r="I25" s="178">
        <f>I36+I89+I94+I103+I26</f>
        <v>6834.190999999999</v>
      </c>
      <c r="J25" s="178">
        <f>J36+J89+J94+J103+J26</f>
        <v>197848.641</v>
      </c>
      <c r="K25" s="184">
        <f>K36+K89+K94+K103+K26</f>
        <v>207682.157</v>
      </c>
    </row>
    <row r="26" spans="1:11" ht="15" customHeight="1">
      <c r="A26" s="92" t="s">
        <v>43</v>
      </c>
      <c r="B26" s="24" t="s">
        <v>112</v>
      </c>
      <c r="C26" s="24" t="s">
        <v>14</v>
      </c>
      <c r="D26" s="24" t="s">
        <v>6</v>
      </c>
      <c r="E26" s="24"/>
      <c r="F26" s="24"/>
      <c r="G26" s="20">
        <f>G27</f>
        <v>-926.36</v>
      </c>
      <c r="H26" s="179">
        <f>H27+H30+H33</f>
        <v>0</v>
      </c>
      <c r="I26" s="178">
        <f>I27+I30+I33</f>
        <v>0</v>
      </c>
      <c r="J26" s="178">
        <f aca="true" t="shared" si="0" ref="J26:J35">H26+I26</f>
        <v>0</v>
      </c>
      <c r="K26" s="178">
        <f>K27+K30+K33</f>
        <v>0</v>
      </c>
    </row>
    <row r="27" spans="1:11" ht="15" customHeight="1">
      <c r="A27" s="93" t="s">
        <v>119</v>
      </c>
      <c r="B27" s="21" t="s">
        <v>112</v>
      </c>
      <c r="C27" s="21" t="s">
        <v>14</v>
      </c>
      <c r="D27" s="21" t="s">
        <v>6</v>
      </c>
      <c r="E27" s="21" t="s">
        <v>120</v>
      </c>
      <c r="F27" s="21"/>
      <c r="G27" s="27">
        <f>G28</f>
        <v>-926.36</v>
      </c>
      <c r="H27" s="181">
        <f>H28</f>
        <v>0</v>
      </c>
      <c r="I27" s="180">
        <f>I28</f>
        <v>0</v>
      </c>
      <c r="J27" s="180">
        <f t="shared" si="0"/>
        <v>0</v>
      </c>
      <c r="K27" s="180">
        <f>K28</f>
        <v>0</v>
      </c>
    </row>
    <row r="28" spans="1:11" ht="30" customHeight="1" hidden="1">
      <c r="A28" s="93" t="s">
        <v>98</v>
      </c>
      <c r="B28" s="21" t="s">
        <v>112</v>
      </c>
      <c r="C28" s="21" t="s">
        <v>14</v>
      </c>
      <c r="D28" s="21" t="s">
        <v>6</v>
      </c>
      <c r="E28" s="21" t="s">
        <v>121</v>
      </c>
      <c r="F28" s="21"/>
      <c r="G28" s="27">
        <f>G29+G32</f>
        <v>-926.36</v>
      </c>
      <c r="H28" s="181">
        <f>H29</f>
        <v>0</v>
      </c>
      <c r="I28" s="180">
        <f>I29</f>
        <v>0</v>
      </c>
      <c r="J28" s="180">
        <f t="shared" si="0"/>
        <v>0</v>
      </c>
      <c r="K28" s="180">
        <f>K29</f>
        <v>0</v>
      </c>
    </row>
    <row r="29" spans="1:11" ht="30" customHeight="1" hidden="1">
      <c r="A29" s="95" t="s">
        <v>168</v>
      </c>
      <c r="B29" s="21" t="s">
        <v>112</v>
      </c>
      <c r="C29" s="21" t="s">
        <v>14</v>
      </c>
      <c r="D29" s="21" t="s">
        <v>6</v>
      </c>
      <c r="E29" s="21" t="s">
        <v>121</v>
      </c>
      <c r="F29" s="21" t="s">
        <v>135</v>
      </c>
      <c r="G29" s="27">
        <f>-36.76+103.4</f>
        <v>66.64000000000001</v>
      </c>
      <c r="H29" s="181"/>
      <c r="I29" s="180"/>
      <c r="J29" s="180">
        <f t="shared" si="0"/>
        <v>0</v>
      </c>
      <c r="K29" s="180"/>
    </row>
    <row r="30" spans="1:11" ht="30" customHeight="1" hidden="1">
      <c r="A30" s="96" t="s">
        <v>422</v>
      </c>
      <c r="B30" s="21" t="s">
        <v>112</v>
      </c>
      <c r="C30" s="21" t="s">
        <v>14</v>
      </c>
      <c r="D30" s="21" t="s">
        <v>6</v>
      </c>
      <c r="E30" s="21" t="s">
        <v>328</v>
      </c>
      <c r="F30" s="21"/>
      <c r="G30" s="27"/>
      <c r="H30" s="181">
        <f>H31</f>
        <v>0</v>
      </c>
      <c r="I30" s="180">
        <f>I31</f>
        <v>0</v>
      </c>
      <c r="J30" s="180">
        <f t="shared" si="0"/>
        <v>0</v>
      </c>
      <c r="K30" s="180">
        <f>K31</f>
        <v>0</v>
      </c>
    </row>
    <row r="31" spans="1:11" ht="21" customHeight="1" hidden="1">
      <c r="A31" s="96" t="s">
        <v>441</v>
      </c>
      <c r="B31" s="21" t="s">
        <v>112</v>
      </c>
      <c r="C31" s="21" t="s">
        <v>14</v>
      </c>
      <c r="D31" s="21" t="s">
        <v>6</v>
      </c>
      <c r="E31" s="21" t="s">
        <v>442</v>
      </c>
      <c r="F31" s="21"/>
      <c r="G31" s="27"/>
      <c r="H31" s="181">
        <f>H32</f>
        <v>0</v>
      </c>
      <c r="I31" s="180">
        <f>I32</f>
        <v>0</v>
      </c>
      <c r="J31" s="180">
        <f t="shared" si="0"/>
        <v>0</v>
      </c>
      <c r="K31" s="180">
        <f>K32</f>
        <v>0</v>
      </c>
    </row>
    <row r="32" spans="1:11" ht="15" customHeight="1" hidden="1">
      <c r="A32" s="95" t="s">
        <v>168</v>
      </c>
      <c r="B32" s="21" t="s">
        <v>112</v>
      </c>
      <c r="C32" s="21" t="s">
        <v>14</v>
      </c>
      <c r="D32" s="21" t="s">
        <v>6</v>
      </c>
      <c r="E32" s="21" t="s">
        <v>442</v>
      </c>
      <c r="F32" s="21" t="s">
        <v>135</v>
      </c>
      <c r="G32" s="27">
        <f>-112.8-880.2</f>
        <v>-993</v>
      </c>
      <c r="H32" s="181"/>
      <c r="I32" s="180"/>
      <c r="J32" s="180">
        <f t="shared" si="0"/>
        <v>0</v>
      </c>
      <c r="K32" s="180"/>
    </row>
    <row r="33" spans="1:11" ht="15" customHeight="1" hidden="1">
      <c r="A33" s="96" t="s">
        <v>322</v>
      </c>
      <c r="B33" s="21" t="s">
        <v>112</v>
      </c>
      <c r="C33" s="21" t="s">
        <v>14</v>
      </c>
      <c r="D33" s="21" t="s">
        <v>6</v>
      </c>
      <c r="E33" s="21" t="s">
        <v>258</v>
      </c>
      <c r="F33" s="21"/>
      <c r="G33" s="27"/>
      <c r="H33" s="181">
        <f>H34</f>
        <v>0</v>
      </c>
      <c r="I33" s="180">
        <f>I34</f>
        <v>0</v>
      </c>
      <c r="J33" s="180">
        <f t="shared" si="0"/>
        <v>0</v>
      </c>
      <c r="K33" s="180">
        <f>K34</f>
        <v>0</v>
      </c>
    </row>
    <row r="34" spans="1:11" ht="21" customHeight="1" hidden="1">
      <c r="A34" s="97" t="s">
        <v>286</v>
      </c>
      <c r="B34" s="21" t="s">
        <v>112</v>
      </c>
      <c r="C34" s="21" t="s">
        <v>14</v>
      </c>
      <c r="D34" s="21" t="s">
        <v>6</v>
      </c>
      <c r="E34" s="21" t="s">
        <v>287</v>
      </c>
      <c r="F34" s="21"/>
      <c r="G34" s="27"/>
      <c r="H34" s="181">
        <f>H35</f>
        <v>0</v>
      </c>
      <c r="I34" s="180">
        <f>I35</f>
        <v>0</v>
      </c>
      <c r="J34" s="180">
        <f t="shared" si="0"/>
        <v>0</v>
      </c>
      <c r="K34" s="180">
        <f>K35</f>
        <v>0</v>
      </c>
    </row>
    <row r="35" spans="1:11" ht="15" customHeight="1" hidden="1">
      <c r="A35" s="95" t="s">
        <v>168</v>
      </c>
      <c r="B35" s="21" t="s">
        <v>112</v>
      </c>
      <c r="C35" s="21" t="s">
        <v>14</v>
      </c>
      <c r="D35" s="21" t="s">
        <v>6</v>
      </c>
      <c r="E35" s="21" t="s">
        <v>287</v>
      </c>
      <c r="F35" s="21" t="s">
        <v>135</v>
      </c>
      <c r="G35" s="27"/>
      <c r="H35" s="181"/>
      <c r="I35" s="180"/>
      <c r="J35" s="180">
        <f t="shared" si="0"/>
        <v>0</v>
      </c>
      <c r="K35" s="180"/>
    </row>
    <row r="36" spans="1:11" ht="15">
      <c r="A36" s="92" t="s">
        <v>44</v>
      </c>
      <c r="B36" s="24" t="s">
        <v>112</v>
      </c>
      <c r="C36" s="24" t="s">
        <v>14</v>
      </c>
      <c r="D36" s="24" t="s">
        <v>7</v>
      </c>
      <c r="E36" s="24"/>
      <c r="F36" s="24"/>
      <c r="G36" s="22" t="e">
        <f>G37+G58+#REF!+#REF!+#REF!+#REF!</f>
        <v>#REF!</v>
      </c>
      <c r="H36" s="178">
        <f>H37+H58+H77+H84+H67+H74-H78</f>
        <v>183459.02</v>
      </c>
      <c r="I36" s="178">
        <f>I37+I58+I77+I84+I67+I74</f>
        <v>1477.1</v>
      </c>
      <c r="J36" s="178">
        <f>J37+J58+J77+J84+J67+J74</f>
        <v>186603.52</v>
      </c>
      <c r="K36" s="178">
        <f>K37+K58+K77+K84+K67+K74</f>
        <v>196360.31</v>
      </c>
    </row>
    <row r="37" spans="1:11" ht="21.75">
      <c r="A37" s="93" t="s">
        <v>123</v>
      </c>
      <c r="B37" s="21" t="s">
        <v>112</v>
      </c>
      <c r="C37" s="21" t="s">
        <v>14</v>
      </c>
      <c r="D37" s="21" t="s">
        <v>7</v>
      </c>
      <c r="E37" s="21" t="s">
        <v>124</v>
      </c>
      <c r="F37" s="21"/>
      <c r="G37" s="26">
        <f>G40</f>
        <v>867.76</v>
      </c>
      <c r="H37" s="181">
        <f>H38+H40+H46+H49+H51+H53+H54+H55</f>
        <v>176208.00999999998</v>
      </c>
      <c r="I37" s="180">
        <f>I38+I40+I46+I49+I51+I53+I54+I55</f>
        <v>3734.2</v>
      </c>
      <c r="J37" s="180">
        <f aca="true" t="shared" si="1" ref="J37:J101">H37+I37</f>
        <v>179942.21</v>
      </c>
      <c r="K37" s="180">
        <f>K38+K40+K46+K49+K51+K53+K54+K55</f>
        <v>189643</v>
      </c>
    </row>
    <row r="38" spans="1:11" ht="52.5">
      <c r="A38" s="98" t="s">
        <v>412</v>
      </c>
      <c r="B38" s="28" t="s">
        <v>112</v>
      </c>
      <c r="C38" s="28" t="s">
        <v>14</v>
      </c>
      <c r="D38" s="28" t="s">
        <v>7</v>
      </c>
      <c r="E38" s="28" t="s">
        <v>413</v>
      </c>
      <c r="F38" s="21"/>
      <c r="G38" s="26"/>
      <c r="H38" s="181">
        <f>H39</f>
        <v>138428.4</v>
      </c>
      <c r="I38" s="180">
        <f>I39</f>
        <v>7506</v>
      </c>
      <c r="J38" s="180">
        <f t="shared" si="1"/>
        <v>145934.4</v>
      </c>
      <c r="K38" s="180">
        <f>K39</f>
        <v>153643</v>
      </c>
    </row>
    <row r="39" spans="1:11" ht="31.5">
      <c r="A39" s="96" t="s">
        <v>126</v>
      </c>
      <c r="B39" s="21" t="s">
        <v>112</v>
      </c>
      <c r="C39" s="21" t="s">
        <v>14</v>
      </c>
      <c r="D39" s="21" t="s">
        <v>7</v>
      </c>
      <c r="E39" s="21" t="s">
        <v>131</v>
      </c>
      <c r="F39" s="21" t="s">
        <v>127</v>
      </c>
      <c r="G39" s="27"/>
      <c r="H39" s="181">
        <v>138428.4</v>
      </c>
      <c r="I39" s="180">
        <v>7506</v>
      </c>
      <c r="J39" s="180">
        <f t="shared" si="1"/>
        <v>145934.4</v>
      </c>
      <c r="K39" s="180">
        <v>153643</v>
      </c>
    </row>
    <row r="40" spans="1:11" ht="15">
      <c r="A40" s="93" t="s">
        <v>98</v>
      </c>
      <c r="B40" s="21" t="s">
        <v>112</v>
      </c>
      <c r="C40" s="21" t="s">
        <v>14</v>
      </c>
      <c r="D40" s="21" t="s">
        <v>7</v>
      </c>
      <c r="E40" s="21" t="s">
        <v>125</v>
      </c>
      <c r="F40" s="21"/>
      <c r="G40" s="27">
        <f>G41+G47</f>
        <v>867.76</v>
      </c>
      <c r="H40" s="181">
        <f>H41+H44+H45+H42+H43</f>
        <v>34007.81</v>
      </c>
      <c r="I40" s="180">
        <f>I41+I44+I45+I42+I43</f>
        <v>0</v>
      </c>
      <c r="J40" s="180">
        <f t="shared" si="1"/>
        <v>34007.81</v>
      </c>
      <c r="K40" s="180">
        <f>K41+K44+K45+K42+K43</f>
        <v>36000</v>
      </c>
    </row>
    <row r="41" spans="1:11" ht="31.5" customHeight="1" hidden="1">
      <c r="A41" s="96" t="s">
        <v>157</v>
      </c>
      <c r="B41" s="21" t="s">
        <v>112</v>
      </c>
      <c r="C41" s="21" t="s">
        <v>14</v>
      </c>
      <c r="D41" s="21" t="s">
        <v>7</v>
      </c>
      <c r="E41" s="21" t="s">
        <v>125</v>
      </c>
      <c r="F41" s="21" t="s">
        <v>158</v>
      </c>
      <c r="G41" s="27">
        <f>36.76+38-200</f>
        <v>-125.24000000000001</v>
      </c>
      <c r="H41" s="181"/>
      <c r="I41" s="180"/>
      <c r="J41" s="180">
        <f t="shared" si="1"/>
        <v>0</v>
      </c>
      <c r="K41" s="180"/>
    </row>
    <row r="42" spans="1:11" ht="31.5" customHeight="1" hidden="1">
      <c r="A42" s="96" t="s">
        <v>161</v>
      </c>
      <c r="B42" s="21" t="s">
        <v>112</v>
      </c>
      <c r="C42" s="21" t="s">
        <v>14</v>
      </c>
      <c r="D42" s="21" t="s">
        <v>7</v>
      </c>
      <c r="E42" s="21" t="s">
        <v>125</v>
      </c>
      <c r="F42" s="21" t="s">
        <v>162</v>
      </c>
      <c r="G42" s="27"/>
      <c r="H42" s="181"/>
      <c r="I42" s="180"/>
      <c r="J42" s="180">
        <f t="shared" si="1"/>
        <v>0</v>
      </c>
      <c r="K42" s="180"/>
    </row>
    <row r="43" spans="1:11" ht="31.5" customHeight="1" hidden="1">
      <c r="A43" s="96" t="s">
        <v>148</v>
      </c>
      <c r="B43" s="21" t="s">
        <v>112</v>
      </c>
      <c r="C43" s="21" t="s">
        <v>14</v>
      </c>
      <c r="D43" s="21" t="s">
        <v>7</v>
      </c>
      <c r="E43" s="21" t="s">
        <v>125</v>
      </c>
      <c r="F43" s="21" t="s">
        <v>150</v>
      </c>
      <c r="G43" s="27"/>
      <c r="H43" s="181"/>
      <c r="I43" s="180"/>
      <c r="J43" s="180">
        <f t="shared" si="1"/>
        <v>0</v>
      </c>
      <c r="K43" s="180"/>
    </row>
    <row r="44" spans="1:11" ht="31.5">
      <c r="A44" s="96" t="s">
        <v>126</v>
      </c>
      <c r="B44" s="21" t="s">
        <v>112</v>
      </c>
      <c r="C44" s="21" t="s">
        <v>14</v>
      </c>
      <c r="D44" s="21" t="s">
        <v>7</v>
      </c>
      <c r="E44" s="21" t="s">
        <v>125</v>
      </c>
      <c r="F44" s="21" t="s">
        <v>127</v>
      </c>
      <c r="G44" s="27"/>
      <c r="H44" s="181">
        <v>34007.81</v>
      </c>
      <c r="I44" s="180"/>
      <c r="J44" s="180">
        <f t="shared" si="1"/>
        <v>34007.81</v>
      </c>
      <c r="K44" s="180">
        <v>36000</v>
      </c>
    </row>
    <row r="45" spans="1:11" ht="15" hidden="1">
      <c r="A45" s="96" t="s">
        <v>421</v>
      </c>
      <c r="B45" s="21" t="s">
        <v>112</v>
      </c>
      <c r="C45" s="21" t="s">
        <v>14</v>
      </c>
      <c r="D45" s="21" t="s">
        <v>7</v>
      </c>
      <c r="E45" s="21" t="s">
        <v>125</v>
      </c>
      <c r="F45" s="21" t="s">
        <v>135</v>
      </c>
      <c r="G45" s="27"/>
      <c r="H45" s="181"/>
      <c r="I45" s="180"/>
      <c r="J45" s="180">
        <f t="shared" si="1"/>
        <v>0</v>
      </c>
      <c r="K45" s="180"/>
    </row>
    <row r="46" spans="1:11" ht="32.25">
      <c r="A46" s="93" t="s">
        <v>99</v>
      </c>
      <c r="B46" s="21" t="s">
        <v>112</v>
      </c>
      <c r="C46" s="21" t="s">
        <v>14</v>
      </c>
      <c r="D46" s="21" t="s">
        <v>7</v>
      </c>
      <c r="E46" s="21" t="s">
        <v>128</v>
      </c>
      <c r="F46" s="21"/>
      <c r="G46" s="27"/>
      <c r="H46" s="181">
        <f>H47+H48</f>
        <v>3771.8</v>
      </c>
      <c r="I46" s="180">
        <f>I47+I48</f>
        <v>-3771.8</v>
      </c>
      <c r="J46" s="180">
        <f t="shared" si="1"/>
        <v>0</v>
      </c>
      <c r="K46" s="180">
        <f>K47+K48</f>
        <v>0</v>
      </c>
    </row>
    <row r="47" spans="1:11" ht="15" customHeight="1" hidden="1">
      <c r="A47" s="93" t="s">
        <v>100</v>
      </c>
      <c r="B47" s="21" t="s">
        <v>112</v>
      </c>
      <c r="C47" s="21" t="s">
        <v>14</v>
      </c>
      <c r="D47" s="21" t="s">
        <v>7</v>
      </c>
      <c r="E47" s="21" t="s">
        <v>128</v>
      </c>
      <c r="F47" s="21" t="s">
        <v>97</v>
      </c>
      <c r="G47" s="27">
        <f>112.8+880.2</f>
        <v>993</v>
      </c>
      <c r="H47" s="181"/>
      <c r="I47" s="180"/>
      <c r="J47" s="180">
        <f t="shared" si="1"/>
        <v>0</v>
      </c>
      <c r="K47" s="180"/>
    </row>
    <row r="48" spans="1:11" ht="31.5">
      <c r="A48" s="96" t="s">
        <v>126</v>
      </c>
      <c r="B48" s="21" t="s">
        <v>112</v>
      </c>
      <c r="C48" s="21" t="s">
        <v>14</v>
      </c>
      <c r="D48" s="21" t="s">
        <v>7</v>
      </c>
      <c r="E48" s="21" t="s">
        <v>128</v>
      </c>
      <c r="F48" s="21" t="s">
        <v>127</v>
      </c>
      <c r="G48" s="27"/>
      <c r="H48" s="181">
        <v>3771.8</v>
      </c>
      <c r="I48" s="180">
        <v>-3771.8</v>
      </c>
      <c r="J48" s="180">
        <f t="shared" si="1"/>
        <v>0</v>
      </c>
      <c r="K48" s="180"/>
    </row>
    <row r="49" spans="1:11" ht="21" customHeight="1" hidden="1">
      <c r="A49" s="96" t="s">
        <v>416</v>
      </c>
      <c r="B49" s="21" t="s">
        <v>112</v>
      </c>
      <c r="C49" s="21" t="s">
        <v>14</v>
      </c>
      <c r="D49" s="21" t="s">
        <v>7</v>
      </c>
      <c r="E49" s="21" t="s">
        <v>134</v>
      </c>
      <c r="F49" s="21"/>
      <c r="G49" s="27"/>
      <c r="H49" s="181">
        <f>H50</f>
        <v>0</v>
      </c>
      <c r="I49" s="180">
        <f>I50</f>
        <v>0</v>
      </c>
      <c r="J49" s="180">
        <f t="shared" si="1"/>
        <v>0</v>
      </c>
      <c r="K49" s="180">
        <f>K50</f>
        <v>0</v>
      </c>
    </row>
    <row r="50" spans="1:11" ht="15" customHeight="1" hidden="1">
      <c r="A50" s="95" t="s">
        <v>168</v>
      </c>
      <c r="B50" s="21" t="s">
        <v>112</v>
      </c>
      <c r="C50" s="21" t="s">
        <v>14</v>
      </c>
      <c r="D50" s="21" t="s">
        <v>7</v>
      </c>
      <c r="E50" s="21" t="s">
        <v>134</v>
      </c>
      <c r="F50" s="21" t="s">
        <v>135</v>
      </c>
      <c r="G50" s="27"/>
      <c r="H50" s="181">
        <v>0</v>
      </c>
      <c r="I50" s="180"/>
      <c r="J50" s="180">
        <f t="shared" si="1"/>
        <v>0</v>
      </c>
      <c r="K50" s="180">
        <v>0</v>
      </c>
    </row>
    <row r="51" spans="1:11" ht="21.75" customHeight="1" hidden="1">
      <c r="A51" s="93" t="s">
        <v>415</v>
      </c>
      <c r="B51" s="21" t="s">
        <v>112</v>
      </c>
      <c r="C51" s="21" t="s">
        <v>14</v>
      </c>
      <c r="D51" s="21" t="s">
        <v>7</v>
      </c>
      <c r="E51" s="21" t="s">
        <v>136</v>
      </c>
      <c r="F51" s="21"/>
      <c r="G51" s="27"/>
      <c r="H51" s="181">
        <f>H52</f>
        <v>0</v>
      </c>
      <c r="I51" s="180">
        <f>I52</f>
        <v>0</v>
      </c>
      <c r="J51" s="180">
        <f t="shared" si="1"/>
        <v>0</v>
      </c>
      <c r="K51" s="180">
        <f>K52</f>
        <v>0</v>
      </c>
    </row>
    <row r="52" spans="1:11" ht="15" customHeight="1" hidden="1">
      <c r="A52" s="95" t="s">
        <v>168</v>
      </c>
      <c r="B52" s="21" t="s">
        <v>112</v>
      </c>
      <c r="C52" s="21" t="s">
        <v>14</v>
      </c>
      <c r="D52" s="21" t="s">
        <v>7</v>
      </c>
      <c r="E52" s="21" t="s">
        <v>136</v>
      </c>
      <c r="F52" s="21" t="s">
        <v>135</v>
      </c>
      <c r="G52" s="27"/>
      <c r="H52" s="181">
        <v>0</v>
      </c>
      <c r="I52" s="180"/>
      <c r="J52" s="180">
        <f t="shared" si="1"/>
        <v>0</v>
      </c>
      <c r="K52" s="180">
        <v>0</v>
      </c>
    </row>
    <row r="53" spans="1:11" ht="42" customHeight="1" hidden="1">
      <c r="A53" s="99" t="s">
        <v>129</v>
      </c>
      <c r="B53" s="21" t="s">
        <v>112</v>
      </c>
      <c r="C53" s="21" t="s">
        <v>14</v>
      </c>
      <c r="D53" s="21" t="s">
        <v>7</v>
      </c>
      <c r="E53" s="21" t="s">
        <v>130</v>
      </c>
      <c r="F53" s="21" t="s">
        <v>97</v>
      </c>
      <c r="G53" s="27"/>
      <c r="H53" s="181"/>
      <c r="I53" s="180"/>
      <c r="J53" s="180">
        <f t="shared" si="1"/>
        <v>0</v>
      </c>
      <c r="K53" s="180"/>
    </row>
    <row r="54" spans="1:11" ht="32.25" customHeight="1" hidden="1">
      <c r="A54" s="93" t="s">
        <v>132</v>
      </c>
      <c r="B54" s="21" t="s">
        <v>112</v>
      </c>
      <c r="C54" s="21" t="s">
        <v>14</v>
      </c>
      <c r="D54" s="21" t="s">
        <v>7</v>
      </c>
      <c r="E54" s="21" t="s">
        <v>133</v>
      </c>
      <c r="F54" s="21" t="s">
        <v>97</v>
      </c>
      <c r="G54" s="27"/>
      <c r="H54" s="181"/>
      <c r="I54" s="180"/>
      <c r="J54" s="180">
        <f t="shared" si="1"/>
        <v>0</v>
      </c>
      <c r="K54" s="180"/>
    </row>
    <row r="55" spans="1:11" ht="21.75" customHeight="1" hidden="1">
      <c r="A55" s="93" t="s">
        <v>137</v>
      </c>
      <c r="B55" s="21" t="s">
        <v>112</v>
      </c>
      <c r="C55" s="21" t="s">
        <v>14</v>
      </c>
      <c r="D55" s="21" t="s">
        <v>7</v>
      </c>
      <c r="E55" s="21" t="s">
        <v>138</v>
      </c>
      <c r="F55" s="21"/>
      <c r="G55" s="27"/>
      <c r="H55" s="181">
        <f>H56+H57</f>
        <v>0</v>
      </c>
      <c r="I55" s="180">
        <f>I56+I57</f>
        <v>0</v>
      </c>
      <c r="J55" s="180">
        <f t="shared" si="1"/>
        <v>0</v>
      </c>
      <c r="K55" s="180">
        <f>K56+K57</f>
        <v>0</v>
      </c>
    </row>
    <row r="56" spans="1:11" ht="21.75" customHeight="1" hidden="1">
      <c r="A56" s="93" t="s">
        <v>137</v>
      </c>
      <c r="B56" s="21" t="s">
        <v>112</v>
      </c>
      <c r="C56" s="21" t="s">
        <v>14</v>
      </c>
      <c r="D56" s="21" t="s">
        <v>7</v>
      </c>
      <c r="E56" s="21" t="s">
        <v>138</v>
      </c>
      <c r="F56" s="21" t="s">
        <v>97</v>
      </c>
      <c r="G56" s="27"/>
      <c r="H56" s="181"/>
      <c r="I56" s="180"/>
      <c r="J56" s="180">
        <f t="shared" si="1"/>
        <v>0</v>
      </c>
      <c r="K56" s="180"/>
    </row>
    <row r="57" spans="1:11" ht="31.5" customHeight="1" hidden="1">
      <c r="A57" s="96" t="s">
        <v>126</v>
      </c>
      <c r="B57" s="21" t="s">
        <v>112</v>
      </c>
      <c r="C57" s="21" t="s">
        <v>14</v>
      </c>
      <c r="D57" s="21" t="s">
        <v>7</v>
      </c>
      <c r="E57" s="21" t="s">
        <v>138</v>
      </c>
      <c r="F57" s="21" t="s">
        <v>127</v>
      </c>
      <c r="G57" s="27"/>
      <c r="H57" s="181"/>
      <c r="I57" s="180"/>
      <c r="J57" s="180">
        <f t="shared" si="1"/>
        <v>0</v>
      </c>
      <c r="K57" s="180"/>
    </row>
    <row r="58" spans="1:11" ht="15">
      <c r="A58" s="93" t="s">
        <v>139</v>
      </c>
      <c r="B58" s="21" t="s">
        <v>112</v>
      </c>
      <c r="C58" s="21" t="s">
        <v>14</v>
      </c>
      <c r="D58" s="21" t="s">
        <v>7</v>
      </c>
      <c r="E58" s="21" t="s">
        <v>140</v>
      </c>
      <c r="F58" s="21"/>
      <c r="G58" s="27" t="e">
        <f>G59</f>
        <v>#REF!</v>
      </c>
      <c r="H58" s="181">
        <f>H59</f>
        <v>6817.31</v>
      </c>
      <c r="I58" s="180">
        <f>I59</f>
        <v>-2800</v>
      </c>
      <c r="J58" s="180">
        <f t="shared" si="1"/>
        <v>4017.3100000000004</v>
      </c>
      <c r="K58" s="180">
        <f>K59</f>
        <v>4017.31</v>
      </c>
    </row>
    <row r="59" spans="1:11" ht="15">
      <c r="A59" s="93" t="s">
        <v>98</v>
      </c>
      <c r="B59" s="21" t="s">
        <v>112</v>
      </c>
      <c r="C59" s="21" t="s">
        <v>14</v>
      </c>
      <c r="D59" s="21" t="s">
        <v>7</v>
      </c>
      <c r="E59" s="21" t="s">
        <v>141</v>
      </c>
      <c r="F59" s="21"/>
      <c r="G59" s="27" t="e">
        <f>G60+#REF!</f>
        <v>#REF!</v>
      </c>
      <c r="H59" s="180">
        <f>H66+H76</f>
        <v>6817.31</v>
      </c>
      <c r="I59" s="180">
        <f>I66+I76</f>
        <v>-2800</v>
      </c>
      <c r="J59" s="180">
        <f>J66+J76</f>
        <v>4017.3100000000004</v>
      </c>
      <c r="K59" s="180">
        <f>K66+K76</f>
        <v>4017.31</v>
      </c>
    </row>
    <row r="60" spans="1:11" ht="21.75" customHeight="1" hidden="1">
      <c r="A60" s="100" t="s">
        <v>154</v>
      </c>
      <c r="B60" s="21" t="s">
        <v>112</v>
      </c>
      <c r="C60" s="21" t="s">
        <v>14</v>
      </c>
      <c r="D60" s="21" t="s">
        <v>7</v>
      </c>
      <c r="E60" s="21" t="s">
        <v>141</v>
      </c>
      <c r="F60" s="21" t="s">
        <v>155</v>
      </c>
      <c r="G60" s="27">
        <v>165.6</v>
      </c>
      <c r="H60" s="181"/>
      <c r="I60" s="180"/>
      <c r="J60" s="180">
        <f t="shared" si="1"/>
        <v>0</v>
      </c>
      <c r="K60" s="180"/>
    </row>
    <row r="61" spans="1:11" ht="31.5" customHeight="1" hidden="1">
      <c r="A61" s="96" t="s">
        <v>157</v>
      </c>
      <c r="B61" s="21" t="s">
        <v>112</v>
      </c>
      <c r="C61" s="21" t="s">
        <v>14</v>
      </c>
      <c r="D61" s="21" t="s">
        <v>7</v>
      </c>
      <c r="E61" s="21" t="s">
        <v>141</v>
      </c>
      <c r="F61" s="21" t="s">
        <v>158</v>
      </c>
      <c r="G61" s="27"/>
      <c r="H61" s="181"/>
      <c r="I61" s="180"/>
      <c r="J61" s="180">
        <f t="shared" si="1"/>
        <v>0</v>
      </c>
      <c r="K61" s="180"/>
    </row>
    <row r="62" spans="1:11" ht="31.5" customHeight="1" hidden="1">
      <c r="A62" s="96" t="s">
        <v>161</v>
      </c>
      <c r="B62" s="21" t="s">
        <v>112</v>
      </c>
      <c r="C62" s="21" t="s">
        <v>14</v>
      </c>
      <c r="D62" s="21" t="s">
        <v>7</v>
      </c>
      <c r="E62" s="21" t="s">
        <v>141</v>
      </c>
      <c r="F62" s="21" t="s">
        <v>162</v>
      </c>
      <c r="G62" s="27"/>
      <c r="H62" s="181"/>
      <c r="I62" s="180"/>
      <c r="J62" s="180">
        <f t="shared" si="1"/>
        <v>0</v>
      </c>
      <c r="K62" s="180"/>
    </row>
    <row r="63" spans="1:11" ht="31.5" customHeight="1" hidden="1">
      <c r="A63" s="96" t="s">
        <v>148</v>
      </c>
      <c r="B63" s="21" t="s">
        <v>112</v>
      </c>
      <c r="C63" s="21" t="s">
        <v>14</v>
      </c>
      <c r="D63" s="21" t="s">
        <v>7</v>
      </c>
      <c r="E63" s="21" t="s">
        <v>141</v>
      </c>
      <c r="F63" s="21" t="s">
        <v>150</v>
      </c>
      <c r="G63" s="27"/>
      <c r="H63" s="181"/>
      <c r="I63" s="180"/>
      <c r="J63" s="180">
        <f t="shared" si="1"/>
        <v>0</v>
      </c>
      <c r="K63" s="180"/>
    </row>
    <row r="64" spans="1:11" ht="31.5" customHeight="1" hidden="1">
      <c r="A64" s="96" t="s">
        <v>163</v>
      </c>
      <c r="B64" s="21" t="s">
        <v>112</v>
      </c>
      <c r="C64" s="21" t="s">
        <v>14</v>
      </c>
      <c r="D64" s="21" t="s">
        <v>7</v>
      </c>
      <c r="E64" s="21" t="s">
        <v>141</v>
      </c>
      <c r="F64" s="21" t="s">
        <v>164</v>
      </c>
      <c r="G64" s="27"/>
      <c r="H64" s="181"/>
      <c r="I64" s="180"/>
      <c r="J64" s="180">
        <f t="shared" si="1"/>
        <v>0</v>
      </c>
      <c r="K64" s="180"/>
    </row>
    <row r="65" spans="1:11" ht="15" customHeight="1" hidden="1">
      <c r="A65" s="96" t="s">
        <v>165</v>
      </c>
      <c r="B65" s="21" t="s">
        <v>112</v>
      </c>
      <c r="C65" s="21" t="s">
        <v>14</v>
      </c>
      <c r="D65" s="21" t="s">
        <v>7</v>
      </c>
      <c r="E65" s="21" t="s">
        <v>141</v>
      </c>
      <c r="F65" s="21" t="s">
        <v>166</v>
      </c>
      <c r="G65" s="27"/>
      <c r="H65" s="181"/>
      <c r="I65" s="180"/>
      <c r="J65" s="180">
        <f t="shared" si="1"/>
        <v>0</v>
      </c>
      <c r="K65" s="180"/>
    </row>
    <row r="66" spans="1:11" ht="27.75" customHeight="1">
      <c r="A66" s="96" t="s">
        <v>126</v>
      </c>
      <c r="B66" s="21" t="s">
        <v>112</v>
      </c>
      <c r="C66" s="21" t="s">
        <v>14</v>
      </c>
      <c r="D66" s="21" t="s">
        <v>7</v>
      </c>
      <c r="E66" s="21" t="s">
        <v>141</v>
      </c>
      <c r="F66" s="21" t="s">
        <v>127</v>
      </c>
      <c r="G66" s="27"/>
      <c r="H66" s="181">
        <v>6817.31</v>
      </c>
      <c r="I66" s="180">
        <v>-2800</v>
      </c>
      <c r="J66" s="180">
        <f t="shared" si="1"/>
        <v>4017.3100000000004</v>
      </c>
      <c r="K66" s="180">
        <v>4017.31</v>
      </c>
    </row>
    <row r="67" spans="1:11" ht="27.75" customHeight="1" hidden="1">
      <c r="A67" s="96" t="s">
        <v>459</v>
      </c>
      <c r="B67" s="21" t="s">
        <v>112</v>
      </c>
      <c r="C67" s="21" t="s">
        <v>14</v>
      </c>
      <c r="D67" s="21" t="s">
        <v>7</v>
      </c>
      <c r="E67" s="21" t="s">
        <v>461</v>
      </c>
      <c r="F67" s="21"/>
      <c r="G67" s="27"/>
      <c r="H67" s="181">
        <f>H68+H70+H72</f>
        <v>0</v>
      </c>
      <c r="I67" s="180">
        <f>I68+I70+I72</f>
        <v>0</v>
      </c>
      <c r="J67" s="180">
        <f t="shared" si="1"/>
        <v>0</v>
      </c>
      <c r="K67" s="180">
        <f>K68+K70+K72</f>
        <v>0</v>
      </c>
    </row>
    <row r="68" spans="1:11" ht="27.75" customHeight="1" hidden="1">
      <c r="A68" s="96" t="s">
        <v>462</v>
      </c>
      <c r="B68" s="21" t="s">
        <v>112</v>
      </c>
      <c r="C68" s="21" t="s">
        <v>14</v>
      </c>
      <c r="D68" s="21" t="s">
        <v>7</v>
      </c>
      <c r="E68" s="21" t="s">
        <v>460</v>
      </c>
      <c r="F68" s="21"/>
      <c r="G68" s="27"/>
      <c r="H68" s="181">
        <f>H69</f>
        <v>0</v>
      </c>
      <c r="I68" s="180">
        <f>I69</f>
        <v>0</v>
      </c>
      <c r="J68" s="180">
        <f t="shared" si="1"/>
        <v>0</v>
      </c>
      <c r="K68" s="180">
        <f>K69</f>
        <v>0</v>
      </c>
    </row>
    <row r="69" spans="1:11" ht="27.75" customHeight="1" hidden="1">
      <c r="A69" s="95" t="s">
        <v>168</v>
      </c>
      <c r="B69" s="21" t="s">
        <v>112</v>
      </c>
      <c r="C69" s="21" t="s">
        <v>14</v>
      </c>
      <c r="D69" s="21" t="s">
        <v>7</v>
      </c>
      <c r="E69" s="21" t="s">
        <v>460</v>
      </c>
      <c r="F69" s="21" t="s">
        <v>135</v>
      </c>
      <c r="G69" s="27"/>
      <c r="H69" s="181"/>
      <c r="I69" s="180"/>
      <c r="J69" s="180">
        <f t="shared" si="1"/>
        <v>0</v>
      </c>
      <c r="K69" s="180"/>
    </row>
    <row r="70" spans="1:11" ht="27.75" customHeight="1" hidden="1">
      <c r="A70" s="96" t="s">
        <v>464</v>
      </c>
      <c r="B70" s="21" t="s">
        <v>112</v>
      </c>
      <c r="C70" s="21" t="s">
        <v>14</v>
      </c>
      <c r="D70" s="21" t="s">
        <v>7</v>
      </c>
      <c r="E70" s="21" t="s">
        <v>465</v>
      </c>
      <c r="F70" s="21"/>
      <c r="G70" s="27"/>
      <c r="H70" s="181">
        <f>H71</f>
        <v>0</v>
      </c>
      <c r="I70" s="180">
        <f>I71</f>
        <v>0</v>
      </c>
      <c r="J70" s="180">
        <f t="shared" si="1"/>
        <v>0</v>
      </c>
      <c r="K70" s="180">
        <f>K71</f>
        <v>0</v>
      </c>
    </row>
    <row r="71" spans="1:11" ht="27.75" customHeight="1" hidden="1">
      <c r="A71" s="95" t="s">
        <v>168</v>
      </c>
      <c r="B71" s="21" t="s">
        <v>112</v>
      </c>
      <c r="C71" s="21" t="s">
        <v>14</v>
      </c>
      <c r="D71" s="21" t="s">
        <v>7</v>
      </c>
      <c r="E71" s="21" t="s">
        <v>465</v>
      </c>
      <c r="F71" s="21" t="s">
        <v>135</v>
      </c>
      <c r="G71" s="27"/>
      <c r="H71" s="181"/>
      <c r="I71" s="180"/>
      <c r="J71" s="180">
        <f t="shared" si="1"/>
        <v>0</v>
      </c>
      <c r="K71" s="180"/>
    </row>
    <row r="72" spans="1:11" ht="46.5" customHeight="1" hidden="1">
      <c r="A72" s="96" t="s">
        <v>463</v>
      </c>
      <c r="B72" s="21" t="s">
        <v>112</v>
      </c>
      <c r="C72" s="21" t="s">
        <v>14</v>
      </c>
      <c r="D72" s="21" t="s">
        <v>7</v>
      </c>
      <c r="E72" s="21" t="s">
        <v>466</v>
      </c>
      <c r="F72" s="21"/>
      <c r="G72" s="27"/>
      <c r="H72" s="181">
        <f>H73</f>
        <v>0</v>
      </c>
      <c r="I72" s="180">
        <f>I73</f>
        <v>0</v>
      </c>
      <c r="J72" s="180">
        <f t="shared" si="1"/>
        <v>0</v>
      </c>
      <c r="K72" s="180">
        <f>K73</f>
        <v>0</v>
      </c>
    </row>
    <row r="73" spans="1:11" ht="27.75" customHeight="1" hidden="1">
      <c r="A73" s="95" t="s">
        <v>168</v>
      </c>
      <c r="B73" s="21" t="s">
        <v>112</v>
      </c>
      <c r="C73" s="21" t="s">
        <v>14</v>
      </c>
      <c r="D73" s="21" t="s">
        <v>7</v>
      </c>
      <c r="E73" s="21" t="s">
        <v>466</v>
      </c>
      <c r="F73" s="21" t="s">
        <v>135</v>
      </c>
      <c r="G73" s="27"/>
      <c r="H73" s="181"/>
      <c r="I73" s="180"/>
      <c r="J73" s="180">
        <f t="shared" si="1"/>
        <v>0</v>
      </c>
      <c r="K73" s="180"/>
    </row>
    <row r="74" spans="1:11" ht="21" customHeight="1" hidden="1">
      <c r="A74" s="96" t="s">
        <v>467</v>
      </c>
      <c r="B74" s="21" t="s">
        <v>112</v>
      </c>
      <c r="C74" s="21" t="s">
        <v>14</v>
      </c>
      <c r="D74" s="21" t="s">
        <v>7</v>
      </c>
      <c r="E74" s="21" t="s">
        <v>468</v>
      </c>
      <c r="F74" s="21"/>
      <c r="G74" s="27"/>
      <c r="H74" s="181">
        <f>H75</f>
        <v>0</v>
      </c>
      <c r="I74" s="180">
        <f>I75</f>
        <v>0</v>
      </c>
      <c r="J74" s="180">
        <f t="shared" si="1"/>
        <v>0</v>
      </c>
      <c r="K74" s="180">
        <f>K75</f>
        <v>0</v>
      </c>
    </row>
    <row r="75" spans="1:11" ht="15" customHeight="1" hidden="1">
      <c r="A75" s="95" t="s">
        <v>168</v>
      </c>
      <c r="B75" s="21" t="s">
        <v>112</v>
      </c>
      <c r="C75" s="21" t="s">
        <v>14</v>
      </c>
      <c r="D75" s="21" t="s">
        <v>7</v>
      </c>
      <c r="E75" s="21" t="s">
        <v>468</v>
      </c>
      <c r="F75" s="21" t="s">
        <v>135</v>
      </c>
      <c r="G75" s="27"/>
      <c r="H75" s="181"/>
      <c r="I75" s="180"/>
      <c r="J75" s="180">
        <f t="shared" si="1"/>
        <v>0</v>
      </c>
      <c r="K75" s="180"/>
    </row>
    <row r="76" spans="1:11" ht="15" customHeight="1" hidden="1">
      <c r="A76" s="96" t="s">
        <v>421</v>
      </c>
      <c r="B76" s="21" t="s">
        <v>112</v>
      </c>
      <c r="C76" s="21" t="s">
        <v>14</v>
      </c>
      <c r="D76" s="21" t="s">
        <v>7</v>
      </c>
      <c r="E76" s="21" t="s">
        <v>141</v>
      </c>
      <c r="F76" s="21" t="s">
        <v>135</v>
      </c>
      <c r="G76" s="27"/>
      <c r="H76" s="181"/>
      <c r="I76" s="180"/>
      <c r="J76" s="180">
        <f>H76+I76</f>
        <v>0</v>
      </c>
      <c r="K76" s="180"/>
    </row>
    <row r="77" spans="1:11" ht="20.25" customHeight="1">
      <c r="A77" s="96" t="s">
        <v>422</v>
      </c>
      <c r="B77" s="21" t="s">
        <v>112</v>
      </c>
      <c r="C77" s="21" t="s">
        <v>14</v>
      </c>
      <c r="D77" s="21" t="s">
        <v>7</v>
      </c>
      <c r="E77" s="21" t="s">
        <v>328</v>
      </c>
      <c r="F77" s="21"/>
      <c r="G77" s="27"/>
      <c r="H77" s="181">
        <f>H78+H80+H82</f>
        <v>2101.1</v>
      </c>
      <c r="I77" s="180">
        <f>I78+I80+I82</f>
        <v>542.9</v>
      </c>
      <c r="J77" s="180">
        <f t="shared" si="1"/>
        <v>2644</v>
      </c>
      <c r="K77" s="180">
        <f>K78+K80+K82</f>
        <v>2700</v>
      </c>
    </row>
    <row r="78" spans="1:11" ht="27.75" customHeight="1">
      <c r="A78" s="96" t="s">
        <v>423</v>
      </c>
      <c r="B78" s="21" t="s">
        <v>112</v>
      </c>
      <c r="C78" s="21" t="s">
        <v>14</v>
      </c>
      <c r="D78" s="21" t="s">
        <v>7</v>
      </c>
      <c r="E78" s="21" t="s">
        <v>424</v>
      </c>
      <c r="F78" s="21"/>
      <c r="G78" s="27"/>
      <c r="H78" s="181">
        <f>H79</f>
        <v>1667.4</v>
      </c>
      <c r="I78" s="180">
        <f>I79</f>
        <v>479.6</v>
      </c>
      <c r="J78" s="180">
        <f t="shared" si="1"/>
        <v>2147</v>
      </c>
      <c r="K78" s="180">
        <f>K79</f>
        <v>2147</v>
      </c>
    </row>
    <row r="79" spans="1:11" ht="27.75" customHeight="1">
      <c r="A79" s="96" t="s">
        <v>126</v>
      </c>
      <c r="B79" s="21" t="s">
        <v>112</v>
      </c>
      <c r="C79" s="21" t="s">
        <v>14</v>
      </c>
      <c r="D79" s="21" t="s">
        <v>7</v>
      </c>
      <c r="E79" s="21" t="s">
        <v>424</v>
      </c>
      <c r="F79" s="21" t="s">
        <v>127</v>
      </c>
      <c r="G79" s="27"/>
      <c r="H79" s="181">
        <v>1667.4</v>
      </c>
      <c r="I79" s="180">
        <v>479.6</v>
      </c>
      <c r="J79" s="180">
        <f t="shared" si="1"/>
        <v>2147</v>
      </c>
      <c r="K79" s="180">
        <v>2147</v>
      </c>
    </row>
    <row r="80" spans="1:11" ht="28.5" customHeight="1">
      <c r="A80" s="96" t="s">
        <v>142</v>
      </c>
      <c r="B80" s="21" t="s">
        <v>112</v>
      </c>
      <c r="C80" s="21" t="s">
        <v>14</v>
      </c>
      <c r="D80" s="21" t="s">
        <v>7</v>
      </c>
      <c r="E80" s="21" t="s">
        <v>143</v>
      </c>
      <c r="F80" s="21"/>
      <c r="G80" s="27"/>
      <c r="H80" s="181">
        <f>H81</f>
        <v>433.7</v>
      </c>
      <c r="I80" s="180">
        <f>I81</f>
        <v>63.3</v>
      </c>
      <c r="J80" s="180">
        <f t="shared" si="1"/>
        <v>497</v>
      </c>
      <c r="K80" s="180">
        <f>K81</f>
        <v>553</v>
      </c>
    </row>
    <row r="81" spans="1:11" ht="42" customHeight="1">
      <c r="A81" s="96" t="s">
        <v>126</v>
      </c>
      <c r="B81" s="21" t="s">
        <v>112</v>
      </c>
      <c r="C81" s="21" t="s">
        <v>14</v>
      </c>
      <c r="D81" s="21" t="s">
        <v>7</v>
      </c>
      <c r="E81" s="21" t="s">
        <v>143</v>
      </c>
      <c r="F81" s="21" t="s">
        <v>127</v>
      </c>
      <c r="G81" s="27"/>
      <c r="H81" s="181">
        <v>433.7</v>
      </c>
      <c r="I81" s="180">
        <v>63.3</v>
      </c>
      <c r="J81" s="180">
        <f t="shared" si="1"/>
        <v>497</v>
      </c>
      <c r="K81" s="180">
        <v>553</v>
      </c>
    </row>
    <row r="82" spans="1:11" ht="21" customHeight="1" hidden="1">
      <c r="A82" s="96" t="s">
        <v>441</v>
      </c>
      <c r="B82" s="21" t="s">
        <v>112</v>
      </c>
      <c r="C82" s="21" t="s">
        <v>14</v>
      </c>
      <c r="D82" s="21" t="s">
        <v>7</v>
      </c>
      <c r="E82" s="21" t="s">
        <v>442</v>
      </c>
      <c r="F82" s="21"/>
      <c r="G82" s="27"/>
      <c r="H82" s="181">
        <f>H83</f>
        <v>0</v>
      </c>
      <c r="I82" s="180">
        <f>I83</f>
        <v>0</v>
      </c>
      <c r="J82" s="180">
        <f t="shared" si="1"/>
        <v>0</v>
      </c>
      <c r="K82" s="180">
        <f>K83</f>
        <v>0</v>
      </c>
    </row>
    <row r="83" spans="1:11" ht="15" customHeight="1" hidden="1">
      <c r="A83" s="95" t="s">
        <v>168</v>
      </c>
      <c r="B83" s="21" t="s">
        <v>112</v>
      </c>
      <c r="C83" s="21" t="s">
        <v>14</v>
      </c>
      <c r="D83" s="21" t="s">
        <v>7</v>
      </c>
      <c r="E83" s="21" t="s">
        <v>442</v>
      </c>
      <c r="F83" s="21" t="s">
        <v>135</v>
      </c>
      <c r="G83" s="27"/>
      <c r="H83" s="181"/>
      <c r="I83" s="180"/>
      <c r="J83" s="180">
        <f t="shared" si="1"/>
        <v>0</v>
      </c>
      <c r="K83" s="180"/>
    </row>
    <row r="84" spans="1:11" ht="15" customHeight="1" hidden="1">
      <c r="A84" s="96" t="s">
        <v>322</v>
      </c>
      <c r="B84" s="21" t="s">
        <v>112</v>
      </c>
      <c r="C84" s="21" t="s">
        <v>14</v>
      </c>
      <c r="D84" s="21" t="s">
        <v>7</v>
      </c>
      <c r="E84" s="21" t="s">
        <v>258</v>
      </c>
      <c r="F84" s="21"/>
      <c r="G84" s="27"/>
      <c r="H84" s="181">
        <f>H85+H87</f>
        <v>0</v>
      </c>
      <c r="I84" s="180">
        <f>I85+I87</f>
        <v>0</v>
      </c>
      <c r="J84" s="180">
        <f t="shared" si="1"/>
        <v>0</v>
      </c>
      <c r="K84" s="180">
        <f>K85+K87</f>
        <v>0</v>
      </c>
    </row>
    <row r="85" spans="1:11" ht="21" customHeight="1" hidden="1">
      <c r="A85" s="97" t="s">
        <v>286</v>
      </c>
      <c r="B85" s="21" t="s">
        <v>112</v>
      </c>
      <c r="C85" s="21" t="s">
        <v>14</v>
      </c>
      <c r="D85" s="21" t="s">
        <v>7</v>
      </c>
      <c r="E85" s="21" t="s">
        <v>287</v>
      </c>
      <c r="F85" s="21"/>
      <c r="G85" s="27"/>
      <c r="H85" s="181">
        <f>H86</f>
        <v>0</v>
      </c>
      <c r="I85" s="180">
        <f>I86</f>
        <v>0</v>
      </c>
      <c r="J85" s="180">
        <f t="shared" si="1"/>
        <v>0</v>
      </c>
      <c r="K85" s="180">
        <f>K86</f>
        <v>0</v>
      </c>
    </row>
    <row r="86" spans="1:11" ht="15" customHeight="1" hidden="1">
      <c r="A86" s="95" t="s">
        <v>168</v>
      </c>
      <c r="B86" s="21" t="s">
        <v>112</v>
      </c>
      <c r="C86" s="21" t="s">
        <v>14</v>
      </c>
      <c r="D86" s="21" t="s">
        <v>7</v>
      </c>
      <c r="E86" s="21" t="s">
        <v>287</v>
      </c>
      <c r="F86" s="21" t="s">
        <v>135</v>
      </c>
      <c r="G86" s="27"/>
      <c r="H86" s="181"/>
      <c r="I86" s="180"/>
      <c r="J86" s="180">
        <f t="shared" si="1"/>
        <v>0</v>
      </c>
      <c r="K86" s="180"/>
    </row>
    <row r="87" spans="1:11" ht="21.75" customHeight="1" hidden="1">
      <c r="A87" s="101" t="s">
        <v>323</v>
      </c>
      <c r="B87" s="21" t="s">
        <v>112</v>
      </c>
      <c r="C87" s="21" t="s">
        <v>14</v>
      </c>
      <c r="D87" s="21" t="s">
        <v>7</v>
      </c>
      <c r="E87" s="21" t="s">
        <v>324</v>
      </c>
      <c r="F87" s="21"/>
      <c r="G87" s="27"/>
      <c r="H87" s="181">
        <f>H88</f>
        <v>0</v>
      </c>
      <c r="I87" s="180">
        <f>I88</f>
        <v>0</v>
      </c>
      <c r="J87" s="180">
        <f t="shared" si="1"/>
        <v>0</v>
      </c>
      <c r="K87" s="180">
        <f>K88</f>
        <v>0</v>
      </c>
    </row>
    <row r="88" spans="1:11" ht="15" customHeight="1" hidden="1">
      <c r="A88" s="95" t="s">
        <v>168</v>
      </c>
      <c r="B88" s="21" t="s">
        <v>112</v>
      </c>
      <c r="C88" s="21" t="s">
        <v>14</v>
      </c>
      <c r="D88" s="21" t="s">
        <v>7</v>
      </c>
      <c r="E88" s="21" t="s">
        <v>324</v>
      </c>
      <c r="F88" s="21" t="s">
        <v>135</v>
      </c>
      <c r="G88" s="27"/>
      <c r="H88" s="181"/>
      <c r="I88" s="180"/>
      <c r="J88" s="180">
        <f t="shared" si="1"/>
        <v>0</v>
      </c>
      <c r="K88" s="180"/>
    </row>
    <row r="89" spans="1:11" ht="15" hidden="1">
      <c r="A89" s="92" t="s">
        <v>144</v>
      </c>
      <c r="B89" s="24" t="s">
        <v>112</v>
      </c>
      <c r="C89" s="24" t="s">
        <v>14</v>
      </c>
      <c r="D89" s="24" t="s">
        <v>11</v>
      </c>
      <c r="E89" s="24"/>
      <c r="F89" s="24"/>
      <c r="G89" s="20" t="e">
        <f>G90+#REF!</f>
        <v>#REF!</v>
      </c>
      <c r="H89" s="179">
        <f>H90</f>
        <v>0</v>
      </c>
      <c r="I89" s="178">
        <f>I90</f>
        <v>0</v>
      </c>
      <c r="J89" s="178">
        <f t="shared" si="1"/>
        <v>0</v>
      </c>
      <c r="K89" s="178">
        <f>K90</f>
        <v>0</v>
      </c>
    </row>
    <row r="90" spans="1:11" ht="15" hidden="1">
      <c r="A90" s="93" t="s">
        <v>88</v>
      </c>
      <c r="B90" s="21" t="s">
        <v>112</v>
      </c>
      <c r="C90" s="21" t="s">
        <v>14</v>
      </c>
      <c r="D90" s="21" t="s">
        <v>11</v>
      </c>
      <c r="E90" s="21" t="s">
        <v>89</v>
      </c>
      <c r="F90" s="21"/>
      <c r="G90" s="27">
        <f>G91</f>
        <v>-224</v>
      </c>
      <c r="H90" s="181">
        <f>H91</f>
        <v>0</v>
      </c>
      <c r="I90" s="180">
        <f>I91</f>
        <v>0</v>
      </c>
      <c r="J90" s="180">
        <f t="shared" si="1"/>
        <v>0</v>
      </c>
      <c r="K90" s="180">
        <f>K91</f>
        <v>0</v>
      </c>
    </row>
    <row r="91" spans="1:11" ht="15" hidden="1">
      <c r="A91" s="93" t="s">
        <v>90</v>
      </c>
      <c r="B91" s="21" t="s">
        <v>112</v>
      </c>
      <c r="C91" s="21" t="s">
        <v>14</v>
      </c>
      <c r="D91" s="21" t="s">
        <v>11</v>
      </c>
      <c r="E91" s="21" t="s">
        <v>91</v>
      </c>
      <c r="F91" s="21"/>
      <c r="G91" s="27">
        <f>G92</f>
        <v>-224</v>
      </c>
      <c r="H91" s="181">
        <f>H92+H93</f>
        <v>0</v>
      </c>
      <c r="I91" s="180">
        <f>I92+I93</f>
        <v>0</v>
      </c>
      <c r="J91" s="180">
        <f t="shared" si="1"/>
        <v>0</v>
      </c>
      <c r="K91" s="180">
        <f>K92+K93</f>
        <v>0</v>
      </c>
    </row>
    <row r="92" spans="1:11" ht="31.5" customHeight="1" hidden="1">
      <c r="A92" s="93" t="s">
        <v>100</v>
      </c>
      <c r="B92" s="21" t="s">
        <v>112</v>
      </c>
      <c r="C92" s="21" t="s">
        <v>14</v>
      </c>
      <c r="D92" s="21" t="s">
        <v>11</v>
      </c>
      <c r="E92" s="21" t="s">
        <v>91</v>
      </c>
      <c r="F92" s="21" t="s">
        <v>93</v>
      </c>
      <c r="G92" s="27">
        <v>-224</v>
      </c>
      <c r="H92" s="181"/>
      <c r="I92" s="180"/>
      <c r="J92" s="180">
        <f t="shared" si="1"/>
        <v>0</v>
      </c>
      <c r="K92" s="180"/>
    </row>
    <row r="93" spans="1:11" ht="18.75" customHeight="1" hidden="1">
      <c r="A93" s="96" t="s">
        <v>126</v>
      </c>
      <c r="B93" s="21" t="s">
        <v>112</v>
      </c>
      <c r="C93" s="21" t="s">
        <v>14</v>
      </c>
      <c r="D93" s="21" t="s">
        <v>11</v>
      </c>
      <c r="E93" s="21" t="s">
        <v>91</v>
      </c>
      <c r="F93" s="21" t="s">
        <v>127</v>
      </c>
      <c r="G93" s="25"/>
      <c r="H93" s="181"/>
      <c r="I93" s="180"/>
      <c r="J93" s="180">
        <f t="shared" si="1"/>
        <v>0</v>
      </c>
      <c r="K93" s="180"/>
    </row>
    <row r="94" spans="1:11" ht="15">
      <c r="A94" s="92" t="s">
        <v>46</v>
      </c>
      <c r="B94" s="24" t="s">
        <v>112</v>
      </c>
      <c r="C94" s="24" t="s">
        <v>14</v>
      </c>
      <c r="D94" s="24" t="s">
        <v>14</v>
      </c>
      <c r="E94" s="24"/>
      <c r="F94" s="24"/>
      <c r="G94" s="20" t="e">
        <f>G95</f>
        <v>#REF!</v>
      </c>
      <c r="H94" s="179">
        <f>H95</f>
        <v>190.2</v>
      </c>
      <c r="I94" s="178">
        <f>I95</f>
        <v>1613.8</v>
      </c>
      <c r="J94" s="178">
        <f t="shared" si="1"/>
        <v>1804</v>
      </c>
      <c r="K94" s="178">
        <f>K95</f>
        <v>1804</v>
      </c>
    </row>
    <row r="95" spans="1:11" ht="21.75">
      <c r="A95" s="93" t="s">
        <v>145</v>
      </c>
      <c r="B95" s="21" t="s">
        <v>112</v>
      </c>
      <c r="C95" s="21" t="s">
        <v>14</v>
      </c>
      <c r="D95" s="21" t="s">
        <v>14</v>
      </c>
      <c r="E95" s="21" t="s">
        <v>146</v>
      </c>
      <c r="F95" s="21"/>
      <c r="G95" s="27" t="e">
        <f>G96</f>
        <v>#REF!</v>
      </c>
      <c r="H95" s="181">
        <f>H96+H98+H100+H102+H101</f>
        <v>190.2</v>
      </c>
      <c r="I95" s="180">
        <f>I96+I98+I100+I102+I101</f>
        <v>1613.8</v>
      </c>
      <c r="J95" s="180">
        <f t="shared" si="1"/>
        <v>1804</v>
      </c>
      <c r="K95" s="180">
        <f>K96+K98+K100+K102+K101</f>
        <v>1804</v>
      </c>
    </row>
    <row r="96" spans="1:11" ht="15" customHeight="1" hidden="1">
      <c r="A96" s="93" t="s">
        <v>419</v>
      </c>
      <c r="B96" s="21" t="s">
        <v>112</v>
      </c>
      <c r="C96" s="21" t="s">
        <v>14</v>
      </c>
      <c r="D96" s="21" t="s">
        <v>14</v>
      </c>
      <c r="E96" s="21" t="s">
        <v>147</v>
      </c>
      <c r="F96" s="21"/>
      <c r="G96" s="27" t="e">
        <f>G97+#REF!</f>
        <v>#REF!</v>
      </c>
      <c r="H96" s="181">
        <f>H97</f>
        <v>0</v>
      </c>
      <c r="I96" s="180">
        <f>I97</f>
        <v>0</v>
      </c>
      <c r="J96" s="180">
        <f t="shared" si="1"/>
        <v>0</v>
      </c>
      <c r="K96" s="180">
        <f>K97</f>
        <v>0</v>
      </c>
    </row>
    <row r="97" spans="1:11" ht="15" customHeight="1" hidden="1">
      <c r="A97" s="93" t="s">
        <v>100</v>
      </c>
      <c r="B97" s="21" t="s">
        <v>112</v>
      </c>
      <c r="C97" s="21" t="s">
        <v>14</v>
      </c>
      <c r="D97" s="21" t="s">
        <v>14</v>
      </c>
      <c r="E97" s="21" t="s">
        <v>147</v>
      </c>
      <c r="F97" s="21" t="s">
        <v>135</v>
      </c>
      <c r="G97" s="27">
        <v>321</v>
      </c>
      <c r="H97" s="181"/>
      <c r="I97" s="180"/>
      <c r="J97" s="180">
        <f t="shared" si="1"/>
        <v>0</v>
      </c>
      <c r="K97" s="180"/>
    </row>
    <row r="98" spans="1:11" ht="21.75" customHeight="1">
      <c r="A98" s="93" t="s">
        <v>417</v>
      </c>
      <c r="B98" s="21" t="s">
        <v>112</v>
      </c>
      <c r="C98" s="21" t="s">
        <v>14</v>
      </c>
      <c r="D98" s="21" t="s">
        <v>14</v>
      </c>
      <c r="E98" s="21" t="s">
        <v>151</v>
      </c>
      <c r="F98" s="21"/>
      <c r="G98" s="27"/>
      <c r="H98" s="181">
        <f>H99</f>
        <v>0</v>
      </c>
      <c r="I98" s="180">
        <f>I99</f>
        <v>1804</v>
      </c>
      <c r="J98" s="180">
        <f t="shared" si="1"/>
        <v>1804</v>
      </c>
      <c r="K98" s="180">
        <f>K99</f>
        <v>1804</v>
      </c>
    </row>
    <row r="99" spans="1:11" ht="15" customHeight="1">
      <c r="A99" s="93" t="s">
        <v>100</v>
      </c>
      <c r="B99" s="21" t="s">
        <v>112</v>
      </c>
      <c r="C99" s="21" t="s">
        <v>14</v>
      </c>
      <c r="D99" s="21" t="s">
        <v>14</v>
      </c>
      <c r="E99" s="21" t="s">
        <v>151</v>
      </c>
      <c r="F99" s="21" t="s">
        <v>135</v>
      </c>
      <c r="G99" s="27">
        <v>500</v>
      </c>
      <c r="H99" s="181"/>
      <c r="I99" s="180">
        <v>1804</v>
      </c>
      <c r="J99" s="180">
        <f t="shared" si="1"/>
        <v>1804</v>
      </c>
      <c r="K99" s="180">
        <v>1804</v>
      </c>
    </row>
    <row r="100" spans="1:11" ht="15" customHeight="1" hidden="1">
      <c r="A100" s="93" t="s">
        <v>418</v>
      </c>
      <c r="B100" s="21" t="s">
        <v>112</v>
      </c>
      <c r="C100" s="21" t="s">
        <v>14</v>
      </c>
      <c r="D100" s="21" t="s">
        <v>14</v>
      </c>
      <c r="E100" s="21" t="s">
        <v>149</v>
      </c>
      <c r="F100" s="21" t="s">
        <v>135</v>
      </c>
      <c r="G100" s="27"/>
      <c r="H100" s="181"/>
      <c r="I100" s="180"/>
      <c r="J100" s="180">
        <f t="shared" si="1"/>
        <v>0</v>
      </c>
      <c r="K100" s="180"/>
    </row>
    <row r="101" spans="1:11" ht="26.25" customHeight="1">
      <c r="A101" s="96" t="s">
        <v>148</v>
      </c>
      <c r="B101" s="21" t="s">
        <v>112</v>
      </c>
      <c r="C101" s="21" t="s">
        <v>14</v>
      </c>
      <c r="D101" s="21" t="s">
        <v>14</v>
      </c>
      <c r="E101" s="21" t="s">
        <v>152</v>
      </c>
      <c r="F101" s="21" t="s">
        <v>150</v>
      </c>
      <c r="G101" s="27"/>
      <c r="H101" s="181">
        <v>190.2</v>
      </c>
      <c r="I101" s="180">
        <v>-190.2</v>
      </c>
      <c r="J101" s="180">
        <f t="shared" si="1"/>
        <v>0</v>
      </c>
      <c r="K101" s="180"/>
    </row>
    <row r="102" spans="1:11" ht="31.5" customHeight="1" hidden="1">
      <c r="A102" s="96" t="s">
        <v>126</v>
      </c>
      <c r="B102" s="21" t="s">
        <v>112</v>
      </c>
      <c r="C102" s="21" t="s">
        <v>14</v>
      </c>
      <c r="D102" s="21" t="s">
        <v>14</v>
      </c>
      <c r="E102" s="21" t="s">
        <v>152</v>
      </c>
      <c r="F102" s="21" t="s">
        <v>127</v>
      </c>
      <c r="G102" s="27"/>
      <c r="H102" s="181"/>
      <c r="I102" s="180"/>
      <c r="J102" s="180">
        <f aca="true" t="shared" si="2" ref="J102:J165">H102+I102</f>
        <v>0</v>
      </c>
      <c r="K102" s="180"/>
    </row>
    <row r="103" spans="1:11" ht="15.75" customHeight="1">
      <c r="A103" s="92" t="s">
        <v>47</v>
      </c>
      <c r="B103" s="24" t="s">
        <v>112</v>
      </c>
      <c r="C103" s="24" t="s">
        <v>14</v>
      </c>
      <c r="D103" s="24" t="s">
        <v>28</v>
      </c>
      <c r="E103" s="24"/>
      <c r="F103" s="24"/>
      <c r="G103" s="22" t="e">
        <f>G104+G113+#REF!+#REF!+G108+G122</f>
        <v>#REF!</v>
      </c>
      <c r="H103" s="179">
        <f>H104+H108+H113+H122</f>
        <v>5697.83</v>
      </c>
      <c r="I103" s="178">
        <f>I104+I108+I113+I122</f>
        <v>3743.2909999999997</v>
      </c>
      <c r="J103" s="178">
        <f t="shared" si="2"/>
        <v>9441.121</v>
      </c>
      <c r="K103" s="178">
        <f>K104+K108+K113+K122</f>
        <v>9517.847</v>
      </c>
    </row>
    <row r="104" spans="1:11" ht="32.25">
      <c r="A104" s="93" t="s">
        <v>115</v>
      </c>
      <c r="B104" s="21" t="s">
        <v>112</v>
      </c>
      <c r="C104" s="21" t="s">
        <v>14</v>
      </c>
      <c r="D104" s="21" t="s">
        <v>28</v>
      </c>
      <c r="E104" s="21" t="s">
        <v>116</v>
      </c>
      <c r="F104" s="21"/>
      <c r="G104" s="27" t="e">
        <f>G105</f>
        <v>#REF!</v>
      </c>
      <c r="H104" s="181">
        <f>H105</f>
        <v>1049.99</v>
      </c>
      <c r="I104" s="180">
        <f>I105</f>
        <v>256.851</v>
      </c>
      <c r="J104" s="180">
        <f t="shared" si="2"/>
        <v>1306.841</v>
      </c>
      <c r="K104" s="180">
        <f>K105</f>
        <v>1306.841</v>
      </c>
    </row>
    <row r="105" spans="1:11" ht="15">
      <c r="A105" s="93" t="s">
        <v>117</v>
      </c>
      <c r="B105" s="21" t="s">
        <v>112</v>
      </c>
      <c r="C105" s="21" t="s">
        <v>14</v>
      </c>
      <c r="D105" s="21" t="s">
        <v>28</v>
      </c>
      <c r="E105" s="21" t="s">
        <v>118</v>
      </c>
      <c r="F105" s="21"/>
      <c r="G105" s="27" t="e">
        <f>#REF!+#REF!</f>
        <v>#REF!</v>
      </c>
      <c r="H105" s="181">
        <f>H106+H107</f>
        <v>1049.99</v>
      </c>
      <c r="I105" s="180">
        <f>I106+I107</f>
        <v>256.851</v>
      </c>
      <c r="J105" s="180">
        <f t="shared" si="2"/>
        <v>1306.841</v>
      </c>
      <c r="K105" s="180">
        <f>K106+K107</f>
        <v>1306.841</v>
      </c>
    </row>
    <row r="106" spans="1:11" ht="21">
      <c r="A106" s="96" t="s">
        <v>154</v>
      </c>
      <c r="B106" s="21" t="s">
        <v>112</v>
      </c>
      <c r="C106" s="21" t="s">
        <v>14</v>
      </c>
      <c r="D106" s="21" t="s">
        <v>28</v>
      </c>
      <c r="E106" s="21" t="s">
        <v>118</v>
      </c>
      <c r="F106" s="21" t="s">
        <v>155</v>
      </c>
      <c r="G106" s="27"/>
      <c r="H106" s="181">
        <v>1049.99</v>
      </c>
      <c r="I106" s="180">
        <v>256.851</v>
      </c>
      <c r="J106" s="180">
        <f t="shared" si="2"/>
        <v>1306.841</v>
      </c>
      <c r="K106" s="180">
        <v>1306.841</v>
      </c>
    </row>
    <row r="107" spans="1:11" ht="15" customHeight="1" hidden="1">
      <c r="A107" s="93" t="s">
        <v>94</v>
      </c>
      <c r="B107" s="21" t="s">
        <v>112</v>
      </c>
      <c r="C107" s="21" t="s">
        <v>14</v>
      </c>
      <c r="D107" s="21" t="s">
        <v>28</v>
      </c>
      <c r="E107" s="21" t="s">
        <v>118</v>
      </c>
      <c r="F107" s="21" t="s">
        <v>93</v>
      </c>
      <c r="G107" s="27">
        <f>519.1+79</f>
        <v>598.1</v>
      </c>
      <c r="H107" s="181"/>
      <c r="I107" s="180"/>
      <c r="J107" s="180">
        <f t="shared" si="2"/>
        <v>0</v>
      </c>
      <c r="K107" s="180"/>
    </row>
    <row r="108" spans="1:11" ht="52.5">
      <c r="A108" s="98" t="s">
        <v>414</v>
      </c>
      <c r="B108" s="21" t="s">
        <v>112</v>
      </c>
      <c r="C108" s="21" t="s">
        <v>14</v>
      </c>
      <c r="D108" s="21" t="s">
        <v>28</v>
      </c>
      <c r="E108" s="21" t="s">
        <v>156</v>
      </c>
      <c r="F108" s="21"/>
      <c r="G108" s="27"/>
      <c r="H108" s="181">
        <f>H109+H110+H111+H112</f>
        <v>665.8</v>
      </c>
      <c r="I108" s="180">
        <f>I109+I110+I111+I112</f>
        <v>85.2</v>
      </c>
      <c r="J108" s="180">
        <f t="shared" si="2"/>
        <v>751</v>
      </c>
      <c r="K108" s="180">
        <f>K109+K110+K111+K112</f>
        <v>791</v>
      </c>
    </row>
    <row r="109" spans="1:11" ht="21">
      <c r="A109" s="96" t="s">
        <v>154</v>
      </c>
      <c r="B109" s="21" t="s">
        <v>112</v>
      </c>
      <c r="C109" s="21" t="s">
        <v>14</v>
      </c>
      <c r="D109" s="21" t="s">
        <v>28</v>
      </c>
      <c r="E109" s="21" t="s">
        <v>156</v>
      </c>
      <c r="F109" s="21" t="s">
        <v>155</v>
      </c>
      <c r="G109" s="27"/>
      <c r="H109" s="181">
        <v>487.61</v>
      </c>
      <c r="I109" s="180">
        <v>85.2</v>
      </c>
      <c r="J109" s="180">
        <f t="shared" si="2"/>
        <v>572.8100000000001</v>
      </c>
      <c r="K109" s="180">
        <v>612.81</v>
      </c>
    </row>
    <row r="110" spans="1:11" ht="26.25" customHeight="1">
      <c r="A110" s="96" t="s">
        <v>157</v>
      </c>
      <c r="B110" s="21" t="s">
        <v>112</v>
      </c>
      <c r="C110" s="21" t="s">
        <v>14</v>
      </c>
      <c r="D110" s="21" t="s">
        <v>28</v>
      </c>
      <c r="E110" s="21" t="s">
        <v>156</v>
      </c>
      <c r="F110" s="21" t="s">
        <v>158</v>
      </c>
      <c r="G110" s="27"/>
      <c r="H110" s="181">
        <v>10.2</v>
      </c>
      <c r="I110" s="180"/>
      <c r="J110" s="180">
        <f t="shared" si="2"/>
        <v>10.2</v>
      </c>
      <c r="K110" s="180">
        <v>10.2</v>
      </c>
    </row>
    <row r="111" spans="1:11" ht="24" customHeight="1">
      <c r="A111" s="96" t="s">
        <v>148</v>
      </c>
      <c r="B111" s="21" t="s">
        <v>112</v>
      </c>
      <c r="C111" s="21" t="s">
        <v>14</v>
      </c>
      <c r="D111" s="21" t="s">
        <v>28</v>
      </c>
      <c r="E111" s="21" t="s">
        <v>156</v>
      </c>
      <c r="F111" s="21" t="s">
        <v>150</v>
      </c>
      <c r="G111" s="27"/>
      <c r="H111" s="181">
        <v>167.99</v>
      </c>
      <c r="I111" s="180"/>
      <c r="J111" s="180">
        <f t="shared" si="2"/>
        <v>167.99</v>
      </c>
      <c r="K111" s="180">
        <v>167.99</v>
      </c>
    </row>
    <row r="112" spans="1:11" ht="15" customHeight="1" hidden="1">
      <c r="A112" s="93" t="s">
        <v>94</v>
      </c>
      <c r="B112" s="21" t="s">
        <v>112</v>
      </c>
      <c r="C112" s="21" t="s">
        <v>14</v>
      </c>
      <c r="D112" s="21" t="s">
        <v>28</v>
      </c>
      <c r="E112" s="21" t="s">
        <v>156</v>
      </c>
      <c r="F112" s="21" t="s">
        <v>93</v>
      </c>
      <c r="G112" s="27"/>
      <c r="H112" s="181"/>
      <c r="I112" s="180"/>
      <c r="J112" s="180">
        <f t="shared" si="2"/>
        <v>0</v>
      </c>
      <c r="K112" s="180"/>
    </row>
    <row r="113" spans="1:11" ht="42.75">
      <c r="A113" s="93" t="s">
        <v>159</v>
      </c>
      <c r="B113" s="21" t="s">
        <v>112</v>
      </c>
      <c r="C113" s="21" t="s">
        <v>14</v>
      </c>
      <c r="D113" s="21" t="s">
        <v>28</v>
      </c>
      <c r="E113" s="21" t="s">
        <v>104</v>
      </c>
      <c r="F113" s="21"/>
      <c r="G113" s="27">
        <f>G114</f>
        <v>80</v>
      </c>
      <c r="H113" s="181">
        <f>H114</f>
        <v>3982.04</v>
      </c>
      <c r="I113" s="180">
        <f>I114</f>
        <v>3401.24</v>
      </c>
      <c r="J113" s="180">
        <f t="shared" si="2"/>
        <v>7383.28</v>
      </c>
      <c r="K113" s="180">
        <f>K114</f>
        <v>7420.006</v>
      </c>
    </row>
    <row r="114" spans="1:11" ht="15">
      <c r="A114" s="93" t="s">
        <v>98</v>
      </c>
      <c r="B114" s="21" t="s">
        <v>112</v>
      </c>
      <c r="C114" s="21" t="s">
        <v>14</v>
      </c>
      <c r="D114" s="21" t="s">
        <v>28</v>
      </c>
      <c r="E114" s="21" t="s">
        <v>105</v>
      </c>
      <c r="F114" s="21"/>
      <c r="G114" s="27">
        <f>G115</f>
        <v>80</v>
      </c>
      <c r="H114" s="181">
        <f>H115+H116+H117+H119+H118+H120+H121</f>
        <v>3982.04</v>
      </c>
      <c r="I114" s="180">
        <f>I115+I116+I117+I119+I118+I120+I121</f>
        <v>3401.24</v>
      </c>
      <c r="J114" s="180">
        <f t="shared" si="2"/>
        <v>7383.28</v>
      </c>
      <c r="K114" s="180">
        <f>K115+K116+K117+K119+K118+K120+K121</f>
        <v>7420.006</v>
      </c>
    </row>
    <row r="115" spans="1:11" ht="15" customHeight="1" hidden="1">
      <c r="A115" s="93" t="s">
        <v>122</v>
      </c>
      <c r="B115" s="21" t="s">
        <v>112</v>
      </c>
      <c r="C115" s="21" t="s">
        <v>14</v>
      </c>
      <c r="D115" s="21" t="s">
        <v>28</v>
      </c>
      <c r="E115" s="21" t="s">
        <v>105</v>
      </c>
      <c r="F115" s="21" t="s">
        <v>97</v>
      </c>
      <c r="G115" s="27">
        <f>50+30</f>
        <v>80</v>
      </c>
      <c r="H115" s="181"/>
      <c r="I115" s="180"/>
      <c r="J115" s="180">
        <f t="shared" si="2"/>
        <v>0</v>
      </c>
      <c r="K115" s="180"/>
    </row>
    <row r="116" spans="1:11" ht="30" customHeight="1">
      <c r="A116" s="100" t="s">
        <v>154</v>
      </c>
      <c r="B116" s="21" t="s">
        <v>112</v>
      </c>
      <c r="C116" s="21" t="s">
        <v>14</v>
      </c>
      <c r="D116" s="21" t="s">
        <v>28</v>
      </c>
      <c r="E116" s="21" t="s">
        <v>105</v>
      </c>
      <c r="F116" s="21" t="s">
        <v>155</v>
      </c>
      <c r="G116" s="27"/>
      <c r="H116" s="181">
        <v>2962.84</v>
      </c>
      <c r="I116" s="180">
        <f>1829.234+261+110</f>
        <v>2200.234</v>
      </c>
      <c r="J116" s="180">
        <f t="shared" si="2"/>
        <v>5163.0740000000005</v>
      </c>
      <c r="K116" s="180">
        <v>5200</v>
      </c>
    </row>
    <row r="117" spans="1:11" ht="30" customHeight="1">
      <c r="A117" s="96" t="s">
        <v>157</v>
      </c>
      <c r="B117" s="21" t="s">
        <v>112</v>
      </c>
      <c r="C117" s="21" t="s">
        <v>14</v>
      </c>
      <c r="D117" s="21" t="s">
        <v>28</v>
      </c>
      <c r="E117" s="21" t="s">
        <v>105</v>
      </c>
      <c r="F117" s="21" t="s">
        <v>158</v>
      </c>
      <c r="G117" s="27"/>
      <c r="H117" s="181">
        <v>19.2</v>
      </c>
      <c r="I117" s="180"/>
      <c r="J117" s="180">
        <f t="shared" si="2"/>
        <v>19.2</v>
      </c>
      <c r="K117" s="180">
        <v>19</v>
      </c>
    </row>
    <row r="118" spans="1:11" ht="30" customHeight="1">
      <c r="A118" s="96" t="s">
        <v>161</v>
      </c>
      <c r="B118" s="21" t="s">
        <v>112</v>
      </c>
      <c r="C118" s="21" t="s">
        <v>14</v>
      </c>
      <c r="D118" s="21" t="s">
        <v>28</v>
      </c>
      <c r="E118" s="21" t="s">
        <v>105</v>
      </c>
      <c r="F118" s="21" t="s">
        <v>162</v>
      </c>
      <c r="G118" s="27"/>
      <c r="H118" s="181"/>
      <c r="I118" s="180">
        <v>270</v>
      </c>
      <c r="J118" s="180">
        <f t="shared" si="2"/>
        <v>270</v>
      </c>
      <c r="K118" s="180">
        <v>270</v>
      </c>
    </row>
    <row r="119" spans="1:11" ht="24" customHeight="1">
      <c r="A119" s="96" t="s">
        <v>148</v>
      </c>
      <c r="B119" s="21" t="s">
        <v>112</v>
      </c>
      <c r="C119" s="21" t="s">
        <v>14</v>
      </c>
      <c r="D119" s="21" t="s">
        <v>28</v>
      </c>
      <c r="E119" s="21" t="s">
        <v>105</v>
      </c>
      <c r="F119" s="21" t="s">
        <v>150</v>
      </c>
      <c r="G119" s="27"/>
      <c r="H119" s="181">
        <v>1000</v>
      </c>
      <c r="I119" s="180">
        <v>931.006</v>
      </c>
      <c r="J119" s="180">
        <f t="shared" si="2"/>
        <v>1931.0059999999999</v>
      </c>
      <c r="K119" s="180">
        <v>1931.006</v>
      </c>
    </row>
    <row r="120" spans="1:11" ht="30" customHeight="1" hidden="1">
      <c r="A120" s="96" t="s">
        <v>163</v>
      </c>
      <c r="B120" s="21" t="s">
        <v>112</v>
      </c>
      <c r="C120" s="21" t="s">
        <v>14</v>
      </c>
      <c r="D120" s="21" t="s">
        <v>28</v>
      </c>
      <c r="E120" s="21" t="s">
        <v>105</v>
      </c>
      <c r="F120" s="21" t="s">
        <v>164</v>
      </c>
      <c r="G120" s="27"/>
      <c r="H120" s="181"/>
      <c r="I120" s="180"/>
      <c r="J120" s="180">
        <f t="shared" si="2"/>
        <v>0</v>
      </c>
      <c r="K120" s="180"/>
    </row>
    <row r="121" spans="1:11" ht="30" customHeight="1" hidden="1">
      <c r="A121" s="96" t="s">
        <v>165</v>
      </c>
      <c r="B121" s="21" t="s">
        <v>112</v>
      </c>
      <c r="C121" s="21" t="s">
        <v>14</v>
      </c>
      <c r="D121" s="21" t="s">
        <v>28</v>
      </c>
      <c r="E121" s="21" t="s">
        <v>105</v>
      </c>
      <c r="F121" s="21" t="s">
        <v>166</v>
      </c>
      <c r="G121" s="27"/>
      <c r="H121" s="181"/>
      <c r="I121" s="180"/>
      <c r="J121" s="180">
        <f t="shared" si="2"/>
        <v>0</v>
      </c>
      <c r="K121" s="180"/>
    </row>
    <row r="122" spans="1:11" ht="40.5" customHeight="1" hidden="1">
      <c r="A122" s="96" t="s">
        <v>160</v>
      </c>
      <c r="B122" s="21" t="s">
        <v>112</v>
      </c>
      <c r="C122" s="21" t="s">
        <v>14</v>
      </c>
      <c r="D122" s="21" t="s">
        <v>28</v>
      </c>
      <c r="E122" s="21" t="s">
        <v>167</v>
      </c>
      <c r="F122" s="21"/>
      <c r="G122" s="27"/>
      <c r="H122" s="181">
        <f>H123</f>
        <v>0</v>
      </c>
      <c r="I122" s="180">
        <f>I123</f>
        <v>0</v>
      </c>
      <c r="J122" s="180">
        <f t="shared" si="2"/>
        <v>0</v>
      </c>
      <c r="K122" s="180">
        <f>K123</f>
        <v>0</v>
      </c>
    </row>
    <row r="123" spans="1:11" ht="30" customHeight="1" hidden="1">
      <c r="A123" s="96" t="s">
        <v>168</v>
      </c>
      <c r="B123" s="21" t="s">
        <v>112</v>
      </c>
      <c r="C123" s="21" t="s">
        <v>14</v>
      </c>
      <c r="D123" s="21" t="s">
        <v>28</v>
      </c>
      <c r="E123" s="21" t="s">
        <v>167</v>
      </c>
      <c r="F123" s="21" t="s">
        <v>135</v>
      </c>
      <c r="G123" s="27"/>
      <c r="H123" s="181"/>
      <c r="I123" s="180"/>
      <c r="J123" s="180">
        <f t="shared" si="2"/>
        <v>0</v>
      </c>
      <c r="K123" s="180"/>
    </row>
    <row r="124" spans="1:11" ht="15">
      <c r="A124" s="92" t="s">
        <v>62</v>
      </c>
      <c r="B124" s="24" t="s">
        <v>112</v>
      </c>
      <c r="C124" s="24" t="s">
        <v>61</v>
      </c>
      <c r="D124" s="24"/>
      <c r="E124" s="24"/>
      <c r="F124" s="24"/>
      <c r="G124" s="20" t="e">
        <f>G125+G128</f>
        <v>#REF!</v>
      </c>
      <c r="H124" s="179">
        <f>H125+H128</f>
        <v>17598.1</v>
      </c>
      <c r="I124" s="178">
        <f>I125+I128</f>
        <v>3569.9</v>
      </c>
      <c r="J124" s="178">
        <f t="shared" si="2"/>
        <v>21168</v>
      </c>
      <c r="K124" s="178">
        <f>K125+K128</f>
        <v>21161</v>
      </c>
    </row>
    <row r="125" spans="1:11" ht="15" customHeight="1" hidden="1">
      <c r="A125" s="92" t="s">
        <v>169</v>
      </c>
      <c r="B125" s="24" t="s">
        <v>112</v>
      </c>
      <c r="C125" s="24" t="s">
        <v>61</v>
      </c>
      <c r="D125" s="24" t="s">
        <v>8</v>
      </c>
      <c r="E125" s="24"/>
      <c r="F125" s="24"/>
      <c r="G125" s="20" t="e">
        <f>G126</f>
        <v>#REF!</v>
      </c>
      <c r="H125" s="179">
        <f>H126</f>
        <v>0</v>
      </c>
      <c r="I125" s="178">
        <f>I126</f>
        <v>0</v>
      </c>
      <c r="J125" s="178">
        <f t="shared" si="2"/>
        <v>0</v>
      </c>
      <c r="K125" s="178">
        <f>K126</f>
        <v>0</v>
      </c>
    </row>
    <row r="126" spans="1:11" ht="42.75" customHeight="1" hidden="1">
      <c r="A126" s="93" t="s">
        <v>170</v>
      </c>
      <c r="B126" s="21" t="s">
        <v>112</v>
      </c>
      <c r="C126" s="21" t="s">
        <v>61</v>
      </c>
      <c r="D126" s="21" t="s">
        <v>8</v>
      </c>
      <c r="E126" s="21" t="s">
        <v>171</v>
      </c>
      <c r="F126" s="21"/>
      <c r="G126" s="27" t="e">
        <f>#REF!+G127</f>
        <v>#REF!</v>
      </c>
      <c r="H126" s="181">
        <f>H127</f>
        <v>0</v>
      </c>
      <c r="I126" s="180">
        <f>I127</f>
        <v>0</v>
      </c>
      <c r="J126" s="178">
        <f t="shared" si="2"/>
        <v>0</v>
      </c>
      <c r="K126" s="180">
        <f>K127</f>
        <v>0</v>
      </c>
    </row>
    <row r="127" spans="1:11" ht="15" customHeight="1" hidden="1">
      <c r="A127" s="93" t="s">
        <v>172</v>
      </c>
      <c r="B127" s="21" t="s">
        <v>112</v>
      </c>
      <c r="C127" s="21" t="s">
        <v>61</v>
      </c>
      <c r="D127" s="21" t="s">
        <v>8</v>
      </c>
      <c r="E127" s="21" t="s">
        <v>174</v>
      </c>
      <c r="F127" s="21" t="s">
        <v>173</v>
      </c>
      <c r="G127" s="27">
        <v>2819.6</v>
      </c>
      <c r="H127" s="181"/>
      <c r="I127" s="180"/>
      <c r="J127" s="178">
        <f t="shared" si="2"/>
        <v>0</v>
      </c>
      <c r="K127" s="180"/>
    </row>
    <row r="128" spans="1:11" ht="15">
      <c r="A128" s="92" t="s">
        <v>175</v>
      </c>
      <c r="B128" s="24" t="s">
        <v>112</v>
      </c>
      <c r="C128" s="24" t="s">
        <v>61</v>
      </c>
      <c r="D128" s="24" t="s">
        <v>9</v>
      </c>
      <c r="E128" s="24"/>
      <c r="F128" s="24"/>
      <c r="G128" s="22" t="e">
        <f>#REF!+G134+#REF!+#REF!</f>
        <v>#REF!</v>
      </c>
      <c r="H128" s="179">
        <f>H129+H134</f>
        <v>17598.1</v>
      </c>
      <c r="I128" s="178">
        <f>I129+I134</f>
        <v>3569.9</v>
      </c>
      <c r="J128" s="178">
        <f t="shared" si="2"/>
        <v>21168</v>
      </c>
      <c r="K128" s="178">
        <f>K129+K134</f>
        <v>21161</v>
      </c>
    </row>
    <row r="129" spans="1:11" ht="15">
      <c r="A129" s="91" t="s">
        <v>251</v>
      </c>
      <c r="B129" s="21" t="s">
        <v>112</v>
      </c>
      <c r="C129" s="21" t="s">
        <v>61</v>
      </c>
      <c r="D129" s="21" t="s">
        <v>9</v>
      </c>
      <c r="E129" s="21" t="s">
        <v>252</v>
      </c>
      <c r="F129" s="21"/>
      <c r="G129" s="26"/>
      <c r="H129" s="181">
        <f>H130+H132</f>
        <v>3432</v>
      </c>
      <c r="I129" s="180">
        <f>I130+I132</f>
        <v>3549</v>
      </c>
      <c r="J129" s="180">
        <f t="shared" si="2"/>
        <v>6981</v>
      </c>
      <c r="K129" s="180">
        <f>K130+K132</f>
        <v>6974</v>
      </c>
    </row>
    <row r="130" spans="1:11" ht="46.5" customHeight="1">
      <c r="A130" s="93" t="s">
        <v>170</v>
      </c>
      <c r="B130" s="21" t="s">
        <v>112</v>
      </c>
      <c r="C130" s="21" t="s">
        <v>61</v>
      </c>
      <c r="D130" s="21" t="s">
        <v>9</v>
      </c>
      <c r="E130" s="21" t="s">
        <v>176</v>
      </c>
      <c r="F130" s="21"/>
      <c r="G130" s="27"/>
      <c r="H130" s="181">
        <f>H131</f>
        <v>3432</v>
      </c>
      <c r="I130" s="180">
        <f>I131</f>
        <v>3424</v>
      </c>
      <c r="J130" s="180">
        <f t="shared" si="2"/>
        <v>6856</v>
      </c>
      <c r="K130" s="180">
        <f>K131</f>
        <v>6849</v>
      </c>
    </row>
    <row r="131" spans="1:11" ht="25.5" customHeight="1">
      <c r="A131" s="93" t="s">
        <v>177</v>
      </c>
      <c r="B131" s="21" t="s">
        <v>112</v>
      </c>
      <c r="C131" s="21" t="s">
        <v>61</v>
      </c>
      <c r="D131" s="21" t="s">
        <v>9</v>
      </c>
      <c r="E131" s="21" t="s">
        <v>176</v>
      </c>
      <c r="F131" s="21" t="s">
        <v>178</v>
      </c>
      <c r="G131" s="27"/>
      <c r="H131" s="181">
        <v>3432</v>
      </c>
      <c r="I131" s="180">
        <v>3424</v>
      </c>
      <c r="J131" s="180">
        <f t="shared" si="2"/>
        <v>6856</v>
      </c>
      <c r="K131" s="180">
        <v>6849</v>
      </c>
    </row>
    <row r="132" spans="1:11" ht="43.5" customHeight="1">
      <c r="A132" s="96" t="s">
        <v>179</v>
      </c>
      <c r="B132" s="32" t="s">
        <v>112</v>
      </c>
      <c r="C132" s="32" t="s">
        <v>61</v>
      </c>
      <c r="D132" s="32" t="s">
        <v>9</v>
      </c>
      <c r="E132" s="32" t="s">
        <v>180</v>
      </c>
      <c r="F132" s="21"/>
      <c r="G132" s="27"/>
      <c r="H132" s="181">
        <f>H133</f>
        <v>0</v>
      </c>
      <c r="I132" s="180">
        <f>I133</f>
        <v>125</v>
      </c>
      <c r="J132" s="180">
        <f t="shared" si="2"/>
        <v>125</v>
      </c>
      <c r="K132" s="180">
        <f>K133</f>
        <v>125</v>
      </c>
    </row>
    <row r="133" spans="1:11" ht="25.5" customHeight="1">
      <c r="A133" s="93" t="s">
        <v>177</v>
      </c>
      <c r="B133" s="32" t="s">
        <v>112</v>
      </c>
      <c r="C133" s="32" t="s">
        <v>61</v>
      </c>
      <c r="D133" s="32" t="s">
        <v>9</v>
      </c>
      <c r="E133" s="32" t="s">
        <v>180</v>
      </c>
      <c r="F133" s="21" t="s">
        <v>178</v>
      </c>
      <c r="G133" s="27"/>
      <c r="H133" s="181"/>
      <c r="I133" s="180">
        <v>125</v>
      </c>
      <c r="J133" s="180">
        <f t="shared" si="2"/>
        <v>125</v>
      </c>
      <c r="K133" s="180">
        <v>125</v>
      </c>
    </row>
    <row r="134" spans="1:11" ht="15">
      <c r="A134" s="93" t="s">
        <v>101</v>
      </c>
      <c r="B134" s="21" t="s">
        <v>112</v>
      </c>
      <c r="C134" s="21" t="s">
        <v>61</v>
      </c>
      <c r="D134" s="21" t="s">
        <v>9</v>
      </c>
      <c r="E134" s="21" t="s">
        <v>102</v>
      </c>
      <c r="F134" s="21"/>
      <c r="G134" s="26" t="e">
        <f>G138+G135</f>
        <v>#REF!</v>
      </c>
      <c r="H134" s="181">
        <f>H135+H138</f>
        <v>14166.1</v>
      </c>
      <c r="I134" s="180">
        <f>I135+I138</f>
        <v>20.9</v>
      </c>
      <c r="J134" s="180">
        <f t="shared" si="2"/>
        <v>14187</v>
      </c>
      <c r="K134" s="180">
        <f>K135+K138</f>
        <v>14187</v>
      </c>
    </row>
    <row r="135" spans="1:11" ht="43.5" customHeight="1">
      <c r="A135" s="93" t="s">
        <v>181</v>
      </c>
      <c r="B135" s="21" t="s">
        <v>112</v>
      </c>
      <c r="C135" s="21" t="s">
        <v>61</v>
      </c>
      <c r="D135" s="21" t="s">
        <v>9</v>
      </c>
      <c r="E135" s="21" t="s">
        <v>182</v>
      </c>
      <c r="F135" s="21"/>
      <c r="G135" s="27">
        <f>G136</f>
        <v>1011.2162</v>
      </c>
      <c r="H135" s="181">
        <f>H136+H137</f>
        <v>1372.6</v>
      </c>
      <c r="I135" s="180">
        <f>I136+I137</f>
        <v>17.4</v>
      </c>
      <c r="J135" s="180">
        <f t="shared" si="2"/>
        <v>1390</v>
      </c>
      <c r="K135" s="180">
        <f>K136+K137</f>
        <v>1390</v>
      </c>
    </row>
    <row r="136" spans="1:11" ht="15" customHeight="1" hidden="1">
      <c r="A136" s="93" t="s">
        <v>172</v>
      </c>
      <c r="B136" s="21" t="s">
        <v>112</v>
      </c>
      <c r="C136" s="21" t="s">
        <v>61</v>
      </c>
      <c r="D136" s="21" t="s">
        <v>9</v>
      </c>
      <c r="E136" s="21" t="s">
        <v>182</v>
      </c>
      <c r="F136" s="21" t="s">
        <v>173</v>
      </c>
      <c r="G136" s="27">
        <f>11.2162+1000</f>
        <v>1011.2162</v>
      </c>
      <c r="H136" s="181"/>
      <c r="I136" s="180"/>
      <c r="J136" s="180">
        <f t="shared" si="2"/>
        <v>0</v>
      </c>
      <c r="K136" s="180"/>
    </row>
    <row r="137" spans="1:11" ht="15" customHeight="1">
      <c r="A137" s="96" t="s">
        <v>183</v>
      </c>
      <c r="B137" s="21" t="s">
        <v>112</v>
      </c>
      <c r="C137" s="21" t="s">
        <v>61</v>
      </c>
      <c r="D137" s="21" t="s">
        <v>9</v>
      </c>
      <c r="E137" s="21" t="s">
        <v>182</v>
      </c>
      <c r="F137" s="21" t="s">
        <v>184</v>
      </c>
      <c r="G137" s="27"/>
      <c r="H137" s="181">
        <v>1372.6</v>
      </c>
      <c r="I137" s="180">
        <v>17.4</v>
      </c>
      <c r="J137" s="180">
        <f t="shared" si="2"/>
        <v>1390</v>
      </c>
      <c r="K137" s="180">
        <v>1390</v>
      </c>
    </row>
    <row r="138" spans="1:11" ht="21.75">
      <c r="A138" s="93" t="s">
        <v>185</v>
      </c>
      <c r="B138" s="21" t="s">
        <v>112</v>
      </c>
      <c r="C138" s="21" t="s">
        <v>61</v>
      </c>
      <c r="D138" s="21" t="s">
        <v>9</v>
      </c>
      <c r="E138" s="21" t="s">
        <v>186</v>
      </c>
      <c r="F138" s="21"/>
      <c r="G138" s="26" t="e">
        <f>#REF!+G139+G140</f>
        <v>#REF!</v>
      </c>
      <c r="H138" s="181">
        <f>H139+H140+H141+H142</f>
        <v>12793.5</v>
      </c>
      <c r="I138" s="180">
        <f>I139+I140+I141+I142</f>
        <v>3.5</v>
      </c>
      <c r="J138" s="180">
        <f t="shared" si="2"/>
        <v>12797</v>
      </c>
      <c r="K138" s="180">
        <f>K139+K140+K141+K142</f>
        <v>12797</v>
      </c>
    </row>
    <row r="139" spans="1:11" ht="45" customHeight="1" hidden="1">
      <c r="A139" s="93" t="s">
        <v>187</v>
      </c>
      <c r="B139" s="21" t="s">
        <v>112</v>
      </c>
      <c r="C139" s="21" t="s">
        <v>61</v>
      </c>
      <c r="D139" s="21" t="s">
        <v>9</v>
      </c>
      <c r="E139" s="21" t="s">
        <v>188</v>
      </c>
      <c r="F139" s="21" t="s">
        <v>97</v>
      </c>
      <c r="G139" s="27">
        <v>-94.76</v>
      </c>
      <c r="H139" s="181">
        <v>0</v>
      </c>
      <c r="I139" s="180"/>
      <c r="J139" s="180">
        <f t="shared" si="2"/>
        <v>0</v>
      </c>
      <c r="K139" s="180">
        <v>0</v>
      </c>
    </row>
    <row r="140" spans="1:11" ht="21.75" customHeight="1" hidden="1">
      <c r="A140" s="102" t="s">
        <v>187</v>
      </c>
      <c r="B140" s="21" t="s">
        <v>112</v>
      </c>
      <c r="C140" s="21" t="s">
        <v>61</v>
      </c>
      <c r="D140" s="21" t="s">
        <v>9</v>
      </c>
      <c r="E140" s="21" t="s">
        <v>188</v>
      </c>
      <c r="F140" s="21" t="s">
        <v>173</v>
      </c>
      <c r="G140" s="27">
        <f>94.76+6519.9</f>
        <v>6614.66</v>
      </c>
      <c r="H140" s="181"/>
      <c r="I140" s="180"/>
      <c r="J140" s="180">
        <f t="shared" si="2"/>
        <v>0</v>
      </c>
      <c r="K140" s="180"/>
    </row>
    <row r="141" spans="1:11" ht="23.25" customHeight="1">
      <c r="A141" s="96" t="s">
        <v>189</v>
      </c>
      <c r="B141" s="21" t="s">
        <v>112</v>
      </c>
      <c r="C141" s="21" t="s">
        <v>61</v>
      </c>
      <c r="D141" s="21" t="s">
        <v>9</v>
      </c>
      <c r="E141" s="21" t="s">
        <v>188</v>
      </c>
      <c r="F141" s="21" t="s">
        <v>190</v>
      </c>
      <c r="G141" s="27"/>
      <c r="H141" s="181">
        <v>12793.5</v>
      </c>
      <c r="I141" s="180">
        <v>3.5</v>
      </c>
      <c r="J141" s="180">
        <f t="shared" si="2"/>
        <v>12797</v>
      </c>
      <c r="K141" s="185">
        <v>12797</v>
      </c>
    </row>
    <row r="142" spans="1:11" ht="42.75" customHeight="1" hidden="1" thickBot="1">
      <c r="A142" s="93" t="s">
        <v>177</v>
      </c>
      <c r="B142" s="21" t="s">
        <v>112</v>
      </c>
      <c r="C142" s="21" t="s">
        <v>61</v>
      </c>
      <c r="D142" s="21" t="s">
        <v>9</v>
      </c>
      <c r="E142" s="21" t="s">
        <v>188</v>
      </c>
      <c r="F142" s="21" t="s">
        <v>178</v>
      </c>
      <c r="G142" s="27"/>
      <c r="H142" s="181"/>
      <c r="I142" s="180"/>
      <c r="J142" s="178">
        <f t="shared" si="2"/>
        <v>0</v>
      </c>
      <c r="K142" s="185"/>
    </row>
    <row r="143" spans="1:11" ht="21.75">
      <c r="A143" s="94" t="s">
        <v>191</v>
      </c>
      <c r="B143" s="81" t="s">
        <v>0</v>
      </c>
      <c r="C143" s="81"/>
      <c r="D143" s="81"/>
      <c r="E143" s="81"/>
      <c r="F143" s="81"/>
      <c r="G143" s="83" t="e">
        <f>G144+G190+#REF!+#REF!</f>
        <v>#REF!</v>
      </c>
      <c r="H143" s="182">
        <f>H144+H190+H178+H236+H242+H173+H206+H228+H232+H222</f>
        <v>33856.9</v>
      </c>
      <c r="I143" s="182">
        <f>I144+I190+I178+I236+I242+I173+I206+I228+I232+I222</f>
        <v>7320.99</v>
      </c>
      <c r="J143" s="182">
        <f>J144+J190+J178+J236+J242+J173+J206+J228+J232+J222</f>
        <v>41177.89</v>
      </c>
      <c r="K143" s="182">
        <f>K144+K190+K178+K236+K242+K173+K206+K228+K232+K222</f>
        <v>41137.469999999994</v>
      </c>
    </row>
    <row r="144" spans="1:11" ht="15">
      <c r="A144" s="92" t="s">
        <v>192</v>
      </c>
      <c r="B144" s="24" t="s">
        <v>0</v>
      </c>
      <c r="C144" s="24" t="s">
        <v>6</v>
      </c>
      <c r="D144" s="21"/>
      <c r="E144" s="21"/>
      <c r="F144" s="21"/>
      <c r="G144" s="20" t="e">
        <f>G151+#REF!+#REF!+G173+G145</f>
        <v>#REF!</v>
      </c>
      <c r="H144" s="179">
        <f>H145+H151+H162+H167</f>
        <v>4142.580000000001</v>
      </c>
      <c r="I144" s="178">
        <f>I145+I151+I162+I167</f>
        <v>984.09</v>
      </c>
      <c r="J144" s="178">
        <f t="shared" si="2"/>
        <v>5126.670000000001</v>
      </c>
      <c r="K144" s="178">
        <f>K145+K151+K162+K167</f>
        <v>5132.17</v>
      </c>
    </row>
    <row r="145" spans="1:11" ht="42.75">
      <c r="A145" s="103" t="s">
        <v>193</v>
      </c>
      <c r="B145" s="24" t="s">
        <v>0</v>
      </c>
      <c r="C145" s="24" t="s">
        <v>6</v>
      </c>
      <c r="D145" s="24" t="s">
        <v>9</v>
      </c>
      <c r="E145" s="21"/>
      <c r="F145" s="21"/>
      <c r="G145" s="20">
        <f>G146</f>
        <v>0.4</v>
      </c>
      <c r="H145" s="179">
        <f>H146+H148</f>
        <v>729.76</v>
      </c>
      <c r="I145" s="178">
        <f>I146+I148</f>
        <v>51.41</v>
      </c>
      <c r="J145" s="178">
        <f t="shared" si="2"/>
        <v>781.17</v>
      </c>
      <c r="K145" s="178">
        <f>K146+K148</f>
        <v>781.17</v>
      </c>
    </row>
    <row r="146" spans="1:11" ht="32.25" customHeight="1" hidden="1">
      <c r="A146" s="93" t="s">
        <v>194</v>
      </c>
      <c r="B146" s="21" t="s">
        <v>0</v>
      </c>
      <c r="C146" s="21" t="s">
        <v>6</v>
      </c>
      <c r="D146" s="21" t="s">
        <v>9</v>
      </c>
      <c r="E146" s="21" t="s">
        <v>195</v>
      </c>
      <c r="F146" s="21"/>
      <c r="G146" s="20">
        <f>G147</f>
        <v>0.4</v>
      </c>
      <c r="H146" s="181">
        <f>H147</f>
        <v>0</v>
      </c>
      <c r="I146" s="180">
        <f>I147</f>
        <v>0</v>
      </c>
      <c r="J146" s="178">
        <f t="shared" si="2"/>
        <v>0</v>
      </c>
      <c r="K146" s="180">
        <f>K147</f>
        <v>0</v>
      </c>
    </row>
    <row r="147" spans="1:11" ht="15" customHeight="1" hidden="1">
      <c r="A147" s="104" t="s">
        <v>96</v>
      </c>
      <c r="B147" s="21" t="s">
        <v>0</v>
      </c>
      <c r="C147" s="21" t="s">
        <v>6</v>
      </c>
      <c r="D147" s="21" t="s">
        <v>9</v>
      </c>
      <c r="E147" s="21" t="s">
        <v>195</v>
      </c>
      <c r="F147" s="21" t="s">
        <v>97</v>
      </c>
      <c r="G147" s="20">
        <v>0.4</v>
      </c>
      <c r="H147" s="181"/>
      <c r="I147" s="178"/>
      <c r="J147" s="178">
        <f t="shared" si="2"/>
        <v>0</v>
      </c>
      <c r="K147" s="180"/>
    </row>
    <row r="148" spans="1:11" ht="32.25">
      <c r="A148" s="105" t="s">
        <v>197</v>
      </c>
      <c r="B148" s="21" t="s">
        <v>0</v>
      </c>
      <c r="C148" s="21" t="s">
        <v>6</v>
      </c>
      <c r="D148" s="21" t="s">
        <v>9</v>
      </c>
      <c r="E148" s="21" t="s">
        <v>116</v>
      </c>
      <c r="F148" s="21"/>
      <c r="G148" s="20"/>
      <c r="H148" s="181">
        <f>H149+H150</f>
        <v>729.76</v>
      </c>
      <c r="I148" s="180">
        <f>I149+I150</f>
        <v>51.41</v>
      </c>
      <c r="J148" s="180">
        <f t="shared" si="2"/>
        <v>781.17</v>
      </c>
      <c r="K148" s="180">
        <f>K149+K150</f>
        <v>781.17</v>
      </c>
    </row>
    <row r="149" spans="1:11" ht="21">
      <c r="A149" s="96" t="s">
        <v>154</v>
      </c>
      <c r="B149" s="21" t="s">
        <v>0</v>
      </c>
      <c r="C149" s="21" t="s">
        <v>6</v>
      </c>
      <c r="D149" s="21" t="s">
        <v>9</v>
      </c>
      <c r="E149" s="21" t="s">
        <v>118</v>
      </c>
      <c r="F149" s="21" t="s">
        <v>155</v>
      </c>
      <c r="G149" s="20"/>
      <c r="H149" s="181">
        <v>729.76</v>
      </c>
      <c r="I149" s="180">
        <v>51.41</v>
      </c>
      <c r="J149" s="180">
        <f t="shared" si="2"/>
        <v>781.17</v>
      </c>
      <c r="K149" s="180">
        <v>781.17</v>
      </c>
    </row>
    <row r="150" spans="1:11" ht="15" customHeight="1" hidden="1">
      <c r="A150" s="104" t="s">
        <v>94</v>
      </c>
      <c r="B150" s="21" t="s">
        <v>0</v>
      </c>
      <c r="C150" s="21" t="s">
        <v>6</v>
      </c>
      <c r="D150" s="21" t="s">
        <v>9</v>
      </c>
      <c r="E150" s="21" t="s">
        <v>118</v>
      </c>
      <c r="F150" s="21" t="s">
        <v>93</v>
      </c>
      <c r="G150" s="20"/>
      <c r="H150" s="181"/>
      <c r="I150" s="178"/>
      <c r="J150" s="178">
        <f t="shared" si="2"/>
        <v>0</v>
      </c>
      <c r="K150" s="180"/>
    </row>
    <row r="151" spans="1:11" s="47" customFormat="1" ht="21">
      <c r="A151" s="106" t="s">
        <v>196</v>
      </c>
      <c r="B151" s="24" t="s">
        <v>0</v>
      </c>
      <c r="C151" s="24" t="s">
        <v>6</v>
      </c>
      <c r="D151" s="24" t="s">
        <v>12</v>
      </c>
      <c r="E151" s="24"/>
      <c r="F151" s="24"/>
      <c r="G151" s="20" t="e">
        <f>G152</f>
        <v>#REF!</v>
      </c>
      <c r="H151" s="179">
        <f>H152+H160</f>
        <v>2992.2200000000003</v>
      </c>
      <c r="I151" s="178">
        <f>I152+I160</f>
        <v>1019.78</v>
      </c>
      <c r="J151" s="178">
        <f t="shared" si="2"/>
        <v>4012</v>
      </c>
      <c r="K151" s="178">
        <f>K152+K160</f>
        <v>4012</v>
      </c>
    </row>
    <row r="152" spans="1:11" ht="32.25">
      <c r="A152" s="105" t="s">
        <v>197</v>
      </c>
      <c r="B152" s="21" t="s">
        <v>0</v>
      </c>
      <c r="C152" s="21" t="s">
        <v>6</v>
      </c>
      <c r="D152" s="21" t="s">
        <v>12</v>
      </c>
      <c r="E152" s="21" t="s">
        <v>116</v>
      </c>
      <c r="F152" s="21"/>
      <c r="G152" s="27" t="e">
        <f>#REF!+#REF!</f>
        <v>#REF!</v>
      </c>
      <c r="H152" s="181">
        <f>H153+H154+H155+H156+H157+H158+H159</f>
        <v>2992.2200000000003</v>
      </c>
      <c r="I152" s="180">
        <f>I153+I154+I155+I156+I157+I158+I159</f>
        <v>1019.78</v>
      </c>
      <c r="J152" s="180">
        <f t="shared" si="2"/>
        <v>4012</v>
      </c>
      <c r="K152" s="180">
        <f>K153+K154+K155+K156+K157+K158+K159</f>
        <v>4012</v>
      </c>
    </row>
    <row r="153" spans="1:11" ht="21">
      <c r="A153" s="96" t="s">
        <v>154</v>
      </c>
      <c r="B153" s="21" t="s">
        <v>0</v>
      </c>
      <c r="C153" s="21" t="s">
        <v>6</v>
      </c>
      <c r="D153" s="21" t="s">
        <v>12</v>
      </c>
      <c r="E153" s="21" t="s">
        <v>118</v>
      </c>
      <c r="F153" s="21" t="s">
        <v>155</v>
      </c>
      <c r="G153" s="27"/>
      <c r="H153" s="181">
        <v>2490.82</v>
      </c>
      <c r="I153" s="180">
        <v>609.18</v>
      </c>
      <c r="J153" s="180">
        <f t="shared" si="2"/>
        <v>3100</v>
      </c>
      <c r="K153" s="180">
        <v>3100</v>
      </c>
    </row>
    <row r="154" spans="1:11" ht="24" customHeight="1">
      <c r="A154" s="96" t="s">
        <v>157</v>
      </c>
      <c r="B154" s="21" t="s">
        <v>0</v>
      </c>
      <c r="C154" s="21" t="s">
        <v>6</v>
      </c>
      <c r="D154" s="21" t="s">
        <v>12</v>
      </c>
      <c r="E154" s="21" t="s">
        <v>118</v>
      </c>
      <c r="F154" s="21" t="s">
        <v>158</v>
      </c>
      <c r="G154" s="27"/>
      <c r="H154" s="181">
        <v>27</v>
      </c>
      <c r="I154" s="180">
        <v>27.6</v>
      </c>
      <c r="J154" s="180">
        <f t="shared" si="2"/>
        <v>54.6</v>
      </c>
      <c r="K154" s="180">
        <v>54.6</v>
      </c>
    </row>
    <row r="155" spans="1:11" ht="23.25" customHeight="1">
      <c r="A155" s="96" t="s">
        <v>161</v>
      </c>
      <c r="B155" s="21" t="s">
        <v>0</v>
      </c>
      <c r="C155" s="21" t="s">
        <v>6</v>
      </c>
      <c r="D155" s="21" t="s">
        <v>12</v>
      </c>
      <c r="E155" s="21" t="s">
        <v>118</v>
      </c>
      <c r="F155" s="21" t="s">
        <v>162</v>
      </c>
      <c r="G155" s="27"/>
      <c r="H155" s="181">
        <v>200</v>
      </c>
      <c r="I155" s="180">
        <v>79.38</v>
      </c>
      <c r="J155" s="180">
        <f t="shared" si="2"/>
        <v>279.38</v>
      </c>
      <c r="K155" s="180">
        <v>279.38</v>
      </c>
    </row>
    <row r="156" spans="1:11" ht="27" customHeight="1">
      <c r="A156" s="96" t="s">
        <v>148</v>
      </c>
      <c r="B156" s="21" t="s">
        <v>0</v>
      </c>
      <c r="C156" s="21" t="s">
        <v>6</v>
      </c>
      <c r="D156" s="21" t="s">
        <v>12</v>
      </c>
      <c r="E156" s="21" t="s">
        <v>118</v>
      </c>
      <c r="F156" s="21" t="s">
        <v>150</v>
      </c>
      <c r="G156" s="27"/>
      <c r="H156" s="181">
        <v>264.4</v>
      </c>
      <c r="I156" s="180">
        <v>298.12</v>
      </c>
      <c r="J156" s="180">
        <f t="shared" si="2"/>
        <v>562.52</v>
      </c>
      <c r="K156" s="180">
        <v>562.52</v>
      </c>
    </row>
    <row r="157" spans="1:11" ht="15" customHeight="1" hidden="1">
      <c r="A157" s="104" t="s">
        <v>94</v>
      </c>
      <c r="B157" s="21" t="s">
        <v>0</v>
      </c>
      <c r="C157" s="21" t="s">
        <v>6</v>
      </c>
      <c r="D157" s="21" t="s">
        <v>12</v>
      </c>
      <c r="E157" s="21" t="s">
        <v>118</v>
      </c>
      <c r="F157" s="21" t="s">
        <v>93</v>
      </c>
      <c r="G157" s="27">
        <f>50+360+80+3.47-0.01-80-3.47+2.72</f>
        <v>412.71000000000004</v>
      </c>
      <c r="H157" s="181"/>
      <c r="I157" s="180"/>
      <c r="J157" s="180">
        <f t="shared" si="2"/>
        <v>0</v>
      </c>
      <c r="K157" s="180"/>
    </row>
    <row r="158" spans="1:11" ht="23.25" customHeight="1">
      <c r="A158" s="96" t="s">
        <v>163</v>
      </c>
      <c r="B158" s="21" t="s">
        <v>0</v>
      </c>
      <c r="C158" s="21" t="s">
        <v>6</v>
      </c>
      <c r="D158" s="21" t="s">
        <v>12</v>
      </c>
      <c r="E158" s="21" t="s">
        <v>118</v>
      </c>
      <c r="F158" s="21" t="s">
        <v>164</v>
      </c>
      <c r="G158" s="27"/>
      <c r="H158" s="181">
        <v>5</v>
      </c>
      <c r="I158" s="180">
        <v>7</v>
      </c>
      <c r="J158" s="180">
        <f t="shared" si="2"/>
        <v>12</v>
      </c>
      <c r="K158" s="180">
        <v>12</v>
      </c>
    </row>
    <row r="159" spans="1:11" ht="15">
      <c r="A159" s="96" t="s">
        <v>165</v>
      </c>
      <c r="B159" s="21" t="s">
        <v>0</v>
      </c>
      <c r="C159" s="21" t="s">
        <v>6</v>
      </c>
      <c r="D159" s="21" t="s">
        <v>12</v>
      </c>
      <c r="E159" s="21" t="s">
        <v>118</v>
      </c>
      <c r="F159" s="21" t="s">
        <v>166</v>
      </c>
      <c r="G159" s="27"/>
      <c r="H159" s="181">
        <v>5</v>
      </c>
      <c r="I159" s="180">
        <v>-1.5</v>
      </c>
      <c r="J159" s="180">
        <f t="shared" si="2"/>
        <v>3.5</v>
      </c>
      <c r="K159" s="180">
        <v>3.5</v>
      </c>
    </row>
    <row r="160" spans="1:11" ht="15" customHeight="1" hidden="1">
      <c r="A160" s="104" t="s">
        <v>497</v>
      </c>
      <c r="B160" s="21" t="s">
        <v>0</v>
      </c>
      <c r="C160" s="21" t="s">
        <v>6</v>
      </c>
      <c r="D160" s="21" t="s">
        <v>12</v>
      </c>
      <c r="E160" s="21" t="s">
        <v>489</v>
      </c>
      <c r="F160" s="21"/>
      <c r="G160" s="27"/>
      <c r="H160" s="181">
        <f>H161</f>
        <v>0</v>
      </c>
      <c r="I160" s="180">
        <f>I161</f>
        <v>0</v>
      </c>
      <c r="J160" s="180">
        <f t="shared" si="2"/>
        <v>0</v>
      </c>
      <c r="K160" s="180">
        <f>K161</f>
        <v>0</v>
      </c>
    </row>
    <row r="161" spans="1:11" ht="15" customHeight="1" hidden="1">
      <c r="A161" s="104" t="s">
        <v>498</v>
      </c>
      <c r="B161" s="21" t="s">
        <v>0</v>
      </c>
      <c r="C161" s="21" t="s">
        <v>6</v>
      </c>
      <c r="D161" s="21" t="s">
        <v>12</v>
      </c>
      <c r="E161" s="21" t="s">
        <v>489</v>
      </c>
      <c r="F161" s="21" t="s">
        <v>493</v>
      </c>
      <c r="G161" s="27"/>
      <c r="H161" s="181"/>
      <c r="I161" s="180"/>
      <c r="J161" s="180">
        <f t="shared" si="2"/>
        <v>0</v>
      </c>
      <c r="K161" s="180"/>
    </row>
    <row r="162" spans="1:11" ht="15">
      <c r="A162" s="105" t="s">
        <v>15</v>
      </c>
      <c r="B162" s="24" t="s">
        <v>0</v>
      </c>
      <c r="C162" s="24" t="s">
        <v>6</v>
      </c>
      <c r="D162" s="24" t="s">
        <v>16</v>
      </c>
      <c r="E162" s="24"/>
      <c r="F162" s="24"/>
      <c r="G162" s="27"/>
      <c r="H162" s="179">
        <f>H163</f>
        <v>233</v>
      </c>
      <c r="I162" s="178">
        <f>I163</f>
        <v>100</v>
      </c>
      <c r="J162" s="178">
        <f t="shared" si="2"/>
        <v>333</v>
      </c>
      <c r="K162" s="178">
        <f>K163</f>
        <v>333</v>
      </c>
    </row>
    <row r="163" spans="1:11" ht="15">
      <c r="A163" s="105" t="s">
        <v>15</v>
      </c>
      <c r="B163" s="21" t="s">
        <v>0</v>
      </c>
      <c r="C163" s="21" t="s">
        <v>6</v>
      </c>
      <c r="D163" s="21" t="s">
        <v>16</v>
      </c>
      <c r="E163" s="21" t="s">
        <v>203</v>
      </c>
      <c r="F163" s="21"/>
      <c r="G163" s="27"/>
      <c r="H163" s="181">
        <f>H164</f>
        <v>233</v>
      </c>
      <c r="I163" s="180">
        <f>I164</f>
        <v>100</v>
      </c>
      <c r="J163" s="180">
        <f t="shared" si="2"/>
        <v>333</v>
      </c>
      <c r="K163" s="180">
        <f>K164</f>
        <v>333</v>
      </c>
    </row>
    <row r="164" spans="1:11" ht="15">
      <c r="A164" s="105" t="s">
        <v>204</v>
      </c>
      <c r="B164" s="21" t="s">
        <v>0</v>
      </c>
      <c r="C164" s="21" t="s">
        <v>6</v>
      </c>
      <c r="D164" s="21" t="s">
        <v>16</v>
      </c>
      <c r="E164" s="21" t="s">
        <v>205</v>
      </c>
      <c r="F164" s="21"/>
      <c r="G164" s="27"/>
      <c r="H164" s="181">
        <f>H165+H166</f>
        <v>233</v>
      </c>
      <c r="I164" s="180">
        <f>I165+I166</f>
        <v>100</v>
      </c>
      <c r="J164" s="180">
        <f t="shared" si="2"/>
        <v>333</v>
      </c>
      <c r="K164" s="180">
        <f>K165+K166</f>
        <v>333</v>
      </c>
    </row>
    <row r="165" spans="1:11" ht="15" customHeight="1" hidden="1">
      <c r="A165" s="105" t="s">
        <v>201</v>
      </c>
      <c r="B165" s="21" t="s">
        <v>0</v>
      </c>
      <c r="C165" s="21" t="s">
        <v>6</v>
      </c>
      <c r="D165" s="21" t="s">
        <v>16</v>
      </c>
      <c r="E165" s="21" t="s">
        <v>205</v>
      </c>
      <c r="F165" s="21" t="s">
        <v>202</v>
      </c>
      <c r="G165" s="27"/>
      <c r="H165" s="181"/>
      <c r="I165" s="180"/>
      <c r="J165" s="180">
        <f t="shared" si="2"/>
        <v>0</v>
      </c>
      <c r="K165" s="180"/>
    </row>
    <row r="166" spans="1:11" ht="15">
      <c r="A166" s="105" t="s">
        <v>206</v>
      </c>
      <c r="B166" s="21" t="s">
        <v>0</v>
      </c>
      <c r="C166" s="21" t="s">
        <v>6</v>
      </c>
      <c r="D166" s="21" t="s">
        <v>16</v>
      </c>
      <c r="E166" s="21" t="s">
        <v>205</v>
      </c>
      <c r="F166" s="21" t="s">
        <v>207</v>
      </c>
      <c r="G166" s="27"/>
      <c r="H166" s="181">
        <v>233</v>
      </c>
      <c r="I166" s="180">
        <v>100</v>
      </c>
      <c r="J166" s="180">
        <f aca="true" t="shared" si="3" ref="J166:J233">H166+I166</f>
        <v>333</v>
      </c>
      <c r="K166" s="180">
        <v>333</v>
      </c>
    </row>
    <row r="167" spans="1:11" ht="15">
      <c r="A167" s="107" t="s">
        <v>19</v>
      </c>
      <c r="B167" s="35" t="s">
        <v>0</v>
      </c>
      <c r="C167" s="35" t="s">
        <v>6</v>
      </c>
      <c r="D167" s="35" t="s">
        <v>18</v>
      </c>
      <c r="E167" s="21"/>
      <c r="F167" s="21"/>
      <c r="G167" s="27"/>
      <c r="H167" s="181">
        <f>H168</f>
        <v>187.6</v>
      </c>
      <c r="I167" s="180">
        <f>I168</f>
        <v>-187.1</v>
      </c>
      <c r="J167" s="178">
        <f t="shared" si="3"/>
        <v>0.5</v>
      </c>
      <c r="K167" s="180">
        <f>K168</f>
        <v>6</v>
      </c>
    </row>
    <row r="168" spans="1:11" ht="15">
      <c r="A168" s="98" t="s">
        <v>256</v>
      </c>
      <c r="B168" s="35" t="s">
        <v>0</v>
      </c>
      <c r="C168" s="35" t="s">
        <v>6</v>
      </c>
      <c r="D168" s="35" t="s">
        <v>18</v>
      </c>
      <c r="E168" s="21" t="s">
        <v>420</v>
      </c>
      <c r="F168" s="21"/>
      <c r="G168" s="27"/>
      <c r="H168" s="181">
        <f>H169+H171</f>
        <v>187.6</v>
      </c>
      <c r="I168" s="180">
        <f>I169+I171</f>
        <v>-187.1</v>
      </c>
      <c r="J168" s="180">
        <f t="shared" si="3"/>
        <v>0.5</v>
      </c>
      <c r="K168" s="180">
        <f>K169+K171</f>
        <v>6</v>
      </c>
    </row>
    <row r="169" spans="1:11" ht="32.25">
      <c r="A169" s="93" t="s">
        <v>194</v>
      </c>
      <c r="B169" s="21" t="s">
        <v>0</v>
      </c>
      <c r="C169" s="21" t="s">
        <v>6</v>
      </c>
      <c r="D169" s="21" t="s">
        <v>18</v>
      </c>
      <c r="E169" s="21" t="s">
        <v>195</v>
      </c>
      <c r="F169" s="21"/>
      <c r="G169" s="20">
        <f>G170</f>
        <v>0</v>
      </c>
      <c r="H169" s="181">
        <f>H170</f>
        <v>0.5</v>
      </c>
      <c r="I169" s="180">
        <f>I170</f>
        <v>0</v>
      </c>
      <c r="J169" s="180">
        <f t="shared" si="3"/>
        <v>0.5</v>
      </c>
      <c r="K169" s="180">
        <f>K170</f>
        <v>6</v>
      </c>
    </row>
    <row r="170" spans="1:11" ht="31.5">
      <c r="A170" s="96" t="s">
        <v>148</v>
      </c>
      <c r="B170" s="21" t="s">
        <v>0</v>
      </c>
      <c r="C170" s="21" t="s">
        <v>6</v>
      </c>
      <c r="D170" s="21" t="s">
        <v>18</v>
      </c>
      <c r="E170" s="21" t="s">
        <v>195</v>
      </c>
      <c r="F170" s="21" t="s">
        <v>150</v>
      </c>
      <c r="G170" s="20"/>
      <c r="H170" s="181">
        <v>0.5</v>
      </c>
      <c r="I170" s="180"/>
      <c r="J170" s="180">
        <f t="shared" si="3"/>
        <v>0.5</v>
      </c>
      <c r="K170" s="180">
        <v>6</v>
      </c>
    </row>
    <row r="171" spans="1:11" ht="42">
      <c r="A171" s="108" t="s">
        <v>208</v>
      </c>
      <c r="B171" s="32" t="s">
        <v>0</v>
      </c>
      <c r="C171" s="32" t="s">
        <v>6</v>
      </c>
      <c r="D171" s="32" t="s">
        <v>18</v>
      </c>
      <c r="E171" s="32" t="s">
        <v>209</v>
      </c>
      <c r="F171" s="21"/>
      <c r="G171" s="27"/>
      <c r="H171" s="181">
        <f>H172</f>
        <v>187.1</v>
      </c>
      <c r="I171" s="180">
        <f>I172</f>
        <v>-187.1</v>
      </c>
      <c r="J171" s="180">
        <f t="shared" si="3"/>
        <v>0</v>
      </c>
      <c r="K171" s="180">
        <f>K172</f>
        <v>0</v>
      </c>
    </row>
    <row r="172" spans="1:11" ht="15" customHeight="1">
      <c r="A172" s="96" t="s">
        <v>154</v>
      </c>
      <c r="B172" s="32" t="s">
        <v>0</v>
      </c>
      <c r="C172" s="32" t="s">
        <v>6</v>
      </c>
      <c r="D172" s="32" t="s">
        <v>18</v>
      </c>
      <c r="E172" s="32" t="s">
        <v>209</v>
      </c>
      <c r="F172" s="21" t="s">
        <v>155</v>
      </c>
      <c r="G172" s="27"/>
      <c r="H172" s="181">
        <v>187.1</v>
      </c>
      <c r="I172" s="180">
        <v>-187.1</v>
      </c>
      <c r="J172" s="180">
        <f t="shared" si="3"/>
        <v>0</v>
      </c>
      <c r="K172" s="180"/>
    </row>
    <row r="173" spans="1:11" s="47" customFormat="1" ht="14.25" customHeight="1">
      <c r="A173" s="106" t="s">
        <v>21</v>
      </c>
      <c r="B173" s="24" t="s">
        <v>0</v>
      </c>
      <c r="C173" s="24" t="s">
        <v>7</v>
      </c>
      <c r="D173" s="24" t="s">
        <v>211</v>
      </c>
      <c r="E173" s="24"/>
      <c r="F173" s="24"/>
      <c r="G173" s="20">
        <f aca="true" t="shared" si="4" ref="G173:K175">G174</f>
        <v>-1000</v>
      </c>
      <c r="H173" s="179">
        <f t="shared" si="4"/>
        <v>581.2</v>
      </c>
      <c r="I173" s="178">
        <f t="shared" si="4"/>
        <v>24.4</v>
      </c>
      <c r="J173" s="178">
        <f t="shared" si="3"/>
        <v>605.6</v>
      </c>
      <c r="K173" s="178">
        <f t="shared" si="4"/>
        <v>606.9</v>
      </c>
    </row>
    <row r="174" spans="1:11" ht="14.25" customHeight="1">
      <c r="A174" s="93" t="s">
        <v>212</v>
      </c>
      <c r="B174" s="21" t="s">
        <v>0</v>
      </c>
      <c r="C174" s="21" t="s">
        <v>7</v>
      </c>
      <c r="D174" s="21" t="s">
        <v>8</v>
      </c>
      <c r="E174" s="21"/>
      <c r="F174" s="21"/>
      <c r="G174" s="27">
        <f t="shared" si="4"/>
        <v>-1000</v>
      </c>
      <c r="H174" s="181">
        <f t="shared" si="4"/>
        <v>581.2</v>
      </c>
      <c r="I174" s="180">
        <f t="shared" si="4"/>
        <v>24.4</v>
      </c>
      <c r="J174" s="180">
        <f t="shared" si="3"/>
        <v>605.6</v>
      </c>
      <c r="K174" s="180">
        <f t="shared" si="4"/>
        <v>606.9</v>
      </c>
    </row>
    <row r="175" spans="1:11" ht="27.75" customHeight="1">
      <c r="A175" s="93" t="s">
        <v>213</v>
      </c>
      <c r="B175" s="21" t="s">
        <v>0</v>
      </c>
      <c r="C175" s="21" t="s">
        <v>7</v>
      </c>
      <c r="D175" s="21" t="s">
        <v>8</v>
      </c>
      <c r="E175" s="21" t="s">
        <v>214</v>
      </c>
      <c r="F175" s="21"/>
      <c r="G175" s="27">
        <f t="shared" si="4"/>
        <v>-1000</v>
      </c>
      <c r="H175" s="181">
        <f>H176+H177</f>
        <v>581.2</v>
      </c>
      <c r="I175" s="180">
        <f>I176+I177</f>
        <v>24.4</v>
      </c>
      <c r="J175" s="180">
        <f t="shared" si="3"/>
        <v>605.6</v>
      </c>
      <c r="K175" s="180">
        <f>K176+K177</f>
        <v>606.9</v>
      </c>
    </row>
    <row r="176" spans="1:11" ht="15" customHeight="1" hidden="1">
      <c r="A176" s="104" t="s">
        <v>215</v>
      </c>
      <c r="B176" s="21" t="s">
        <v>0</v>
      </c>
      <c r="C176" s="21" t="s">
        <v>7</v>
      </c>
      <c r="D176" s="21" t="s">
        <v>8</v>
      </c>
      <c r="E176" s="21" t="s">
        <v>214</v>
      </c>
      <c r="F176" s="21" t="s">
        <v>216</v>
      </c>
      <c r="G176" s="27">
        <v>-1000</v>
      </c>
      <c r="H176" s="181"/>
      <c r="I176" s="180"/>
      <c r="J176" s="180">
        <f t="shared" si="3"/>
        <v>0</v>
      </c>
      <c r="K176" s="180"/>
    </row>
    <row r="177" spans="1:11" ht="15">
      <c r="A177" s="109" t="s">
        <v>210</v>
      </c>
      <c r="B177" s="21" t="s">
        <v>0</v>
      </c>
      <c r="C177" s="21" t="s">
        <v>7</v>
      </c>
      <c r="D177" s="21" t="s">
        <v>8</v>
      </c>
      <c r="E177" s="21" t="s">
        <v>214</v>
      </c>
      <c r="F177" s="21" t="s">
        <v>217</v>
      </c>
      <c r="G177" s="27"/>
      <c r="H177" s="181">
        <v>581.2</v>
      </c>
      <c r="I177" s="180">
        <v>24.4</v>
      </c>
      <c r="J177" s="180">
        <f t="shared" si="3"/>
        <v>605.6</v>
      </c>
      <c r="K177" s="180">
        <v>606.9</v>
      </c>
    </row>
    <row r="178" spans="1:11" ht="21.75" customHeight="1" hidden="1">
      <c r="A178" s="103" t="s">
        <v>24</v>
      </c>
      <c r="B178" s="24" t="s">
        <v>0</v>
      </c>
      <c r="C178" s="24" t="s">
        <v>8</v>
      </c>
      <c r="D178" s="21"/>
      <c r="E178" s="21"/>
      <c r="F178" s="21"/>
      <c r="G178" s="20">
        <f>G179</f>
        <v>0</v>
      </c>
      <c r="H178" s="179">
        <f>H179+H187</f>
        <v>0</v>
      </c>
      <c r="I178" s="178">
        <f>I179+I187</f>
        <v>0</v>
      </c>
      <c r="J178" s="178">
        <f t="shared" si="3"/>
        <v>0</v>
      </c>
      <c r="K178" s="178">
        <f>K179+K187</f>
        <v>0</v>
      </c>
    </row>
    <row r="179" spans="1:11" s="47" customFormat="1" ht="14.25" customHeight="1" hidden="1">
      <c r="A179" s="103" t="s">
        <v>26</v>
      </c>
      <c r="B179" s="24" t="s">
        <v>0</v>
      </c>
      <c r="C179" s="24" t="s">
        <v>8</v>
      </c>
      <c r="D179" s="24" t="s">
        <v>7</v>
      </c>
      <c r="E179" s="24"/>
      <c r="F179" s="24"/>
      <c r="G179" s="20">
        <f>G181+G184</f>
        <v>0</v>
      </c>
      <c r="H179" s="179">
        <f>H181+H184</f>
        <v>0</v>
      </c>
      <c r="I179" s="178">
        <f>I181+I184</f>
        <v>0</v>
      </c>
      <c r="J179" s="178">
        <f t="shared" si="3"/>
        <v>0</v>
      </c>
      <c r="K179" s="178">
        <f>K181+K184</f>
        <v>0</v>
      </c>
    </row>
    <row r="180" spans="1:11" ht="15" customHeight="1" hidden="1">
      <c r="A180" s="104" t="s">
        <v>322</v>
      </c>
      <c r="B180" s="21" t="s">
        <v>0</v>
      </c>
      <c r="C180" s="21" t="s">
        <v>8</v>
      </c>
      <c r="D180" s="21" t="s">
        <v>7</v>
      </c>
      <c r="E180" s="21" t="s">
        <v>258</v>
      </c>
      <c r="F180" s="21"/>
      <c r="G180" s="27"/>
      <c r="H180" s="181">
        <f>H181+H184</f>
        <v>0</v>
      </c>
      <c r="I180" s="180">
        <f>I181+I184</f>
        <v>0</v>
      </c>
      <c r="J180" s="180">
        <f t="shared" si="3"/>
        <v>0</v>
      </c>
      <c r="K180" s="180">
        <f>K181+K184</f>
        <v>0</v>
      </c>
    </row>
    <row r="181" spans="1:11" ht="21" customHeight="1" hidden="1">
      <c r="A181" s="110" t="s">
        <v>218</v>
      </c>
      <c r="B181" s="21" t="s">
        <v>0</v>
      </c>
      <c r="C181" s="21" t="s">
        <v>8</v>
      </c>
      <c r="D181" s="21" t="s">
        <v>7</v>
      </c>
      <c r="E181" s="21" t="s">
        <v>219</v>
      </c>
      <c r="F181" s="21"/>
      <c r="G181" s="27">
        <f>G182</f>
        <v>0</v>
      </c>
      <c r="H181" s="181">
        <f>H182+H183</f>
        <v>0</v>
      </c>
      <c r="I181" s="180">
        <f>I182+I183</f>
        <v>0</v>
      </c>
      <c r="J181" s="180">
        <f t="shared" si="3"/>
        <v>0</v>
      </c>
      <c r="K181" s="180">
        <f>K182+K183</f>
        <v>0</v>
      </c>
    </row>
    <row r="182" spans="1:11" ht="15" customHeight="1" hidden="1">
      <c r="A182" s="104" t="s">
        <v>94</v>
      </c>
      <c r="B182" s="21" t="s">
        <v>0</v>
      </c>
      <c r="C182" s="21" t="s">
        <v>8</v>
      </c>
      <c r="D182" s="21" t="s">
        <v>7</v>
      </c>
      <c r="E182" s="21" t="s">
        <v>219</v>
      </c>
      <c r="F182" s="21" t="s">
        <v>93</v>
      </c>
      <c r="G182" s="27"/>
      <c r="H182" s="181"/>
      <c r="I182" s="180"/>
      <c r="J182" s="180">
        <f t="shared" si="3"/>
        <v>0</v>
      </c>
      <c r="K182" s="180"/>
    </row>
    <row r="183" spans="1:11" ht="31.5" customHeight="1" hidden="1">
      <c r="A183" s="96" t="s">
        <v>148</v>
      </c>
      <c r="B183" s="21" t="s">
        <v>0</v>
      </c>
      <c r="C183" s="21" t="s">
        <v>8</v>
      </c>
      <c r="D183" s="21" t="s">
        <v>7</v>
      </c>
      <c r="E183" s="21" t="s">
        <v>219</v>
      </c>
      <c r="F183" s="21" t="s">
        <v>150</v>
      </c>
      <c r="G183" s="27"/>
      <c r="H183" s="181">
        <v>0</v>
      </c>
      <c r="I183" s="180"/>
      <c r="J183" s="180">
        <f t="shared" si="3"/>
        <v>0</v>
      </c>
      <c r="K183" s="180">
        <v>0</v>
      </c>
    </row>
    <row r="184" spans="1:11" ht="43.5" customHeight="1" hidden="1">
      <c r="A184" s="93" t="s">
        <v>220</v>
      </c>
      <c r="B184" s="21" t="s">
        <v>0</v>
      </c>
      <c r="C184" s="21" t="s">
        <v>8</v>
      </c>
      <c r="D184" s="21" t="s">
        <v>7</v>
      </c>
      <c r="E184" s="21" t="s">
        <v>221</v>
      </c>
      <c r="F184" s="21"/>
      <c r="G184" s="27">
        <f>G185</f>
        <v>0</v>
      </c>
      <c r="H184" s="181">
        <f>H185+H186</f>
        <v>0</v>
      </c>
      <c r="I184" s="180">
        <f>I185+I186</f>
        <v>0</v>
      </c>
      <c r="J184" s="180">
        <f t="shared" si="3"/>
        <v>0</v>
      </c>
      <c r="K184" s="180">
        <f>K185+K186</f>
        <v>0</v>
      </c>
    </row>
    <row r="185" spans="1:11" ht="15" customHeight="1" hidden="1">
      <c r="A185" s="104" t="s">
        <v>94</v>
      </c>
      <c r="B185" s="21" t="s">
        <v>0</v>
      </c>
      <c r="C185" s="21" t="s">
        <v>8</v>
      </c>
      <c r="D185" s="21" t="s">
        <v>7</v>
      </c>
      <c r="E185" s="21" t="s">
        <v>221</v>
      </c>
      <c r="F185" s="21" t="s">
        <v>93</v>
      </c>
      <c r="G185" s="27"/>
      <c r="H185" s="181"/>
      <c r="I185" s="180"/>
      <c r="J185" s="180">
        <f t="shared" si="3"/>
        <v>0</v>
      </c>
      <c r="K185" s="180"/>
    </row>
    <row r="186" spans="1:11" ht="31.5" customHeight="1" hidden="1">
      <c r="A186" s="96" t="s">
        <v>148</v>
      </c>
      <c r="B186" s="21" t="s">
        <v>0</v>
      </c>
      <c r="C186" s="21" t="s">
        <v>8</v>
      </c>
      <c r="D186" s="21" t="s">
        <v>7</v>
      </c>
      <c r="E186" s="21" t="s">
        <v>221</v>
      </c>
      <c r="F186" s="21" t="s">
        <v>150</v>
      </c>
      <c r="G186" s="27"/>
      <c r="H186" s="181">
        <v>0</v>
      </c>
      <c r="I186" s="180"/>
      <c r="J186" s="180">
        <f t="shared" si="3"/>
        <v>0</v>
      </c>
      <c r="K186" s="180">
        <v>0</v>
      </c>
    </row>
    <row r="187" spans="1:11" ht="32.25" customHeight="1" hidden="1">
      <c r="A187" s="103" t="s">
        <v>288</v>
      </c>
      <c r="B187" s="24" t="s">
        <v>0</v>
      </c>
      <c r="C187" s="24" t="s">
        <v>8</v>
      </c>
      <c r="D187" s="24" t="s">
        <v>28</v>
      </c>
      <c r="E187" s="24"/>
      <c r="F187" s="24"/>
      <c r="G187" s="20"/>
      <c r="H187" s="179">
        <f>H188</f>
        <v>0</v>
      </c>
      <c r="I187" s="178">
        <f>I188</f>
        <v>0</v>
      </c>
      <c r="J187" s="178">
        <f t="shared" si="3"/>
        <v>0</v>
      </c>
      <c r="K187" s="178">
        <f>K188</f>
        <v>0</v>
      </c>
    </row>
    <row r="188" spans="1:11" ht="32.25" customHeight="1" hidden="1">
      <c r="A188" s="105" t="s">
        <v>450</v>
      </c>
      <c r="B188" s="21" t="s">
        <v>0</v>
      </c>
      <c r="C188" s="21" t="s">
        <v>8</v>
      </c>
      <c r="D188" s="21" t="s">
        <v>28</v>
      </c>
      <c r="E188" s="21" t="s">
        <v>451</v>
      </c>
      <c r="F188" s="21"/>
      <c r="G188" s="27"/>
      <c r="H188" s="181">
        <f>H189</f>
        <v>0</v>
      </c>
      <c r="I188" s="180">
        <f>I189</f>
        <v>0</v>
      </c>
      <c r="J188" s="180">
        <f t="shared" si="3"/>
        <v>0</v>
      </c>
      <c r="K188" s="180">
        <f>K189</f>
        <v>0</v>
      </c>
    </row>
    <row r="189" spans="1:11" ht="15" customHeight="1" hidden="1">
      <c r="A189" s="105" t="s">
        <v>453</v>
      </c>
      <c r="B189" s="21" t="s">
        <v>0</v>
      </c>
      <c r="C189" s="21" t="s">
        <v>8</v>
      </c>
      <c r="D189" s="21" t="s">
        <v>28</v>
      </c>
      <c r="E189" s="21" t="s">
        <v>451</v>
      </c>
      <c r="F189" s="21" t="s">
        <v>452</v>
      </c>
      <c r="G189" s="27"/>
      <c r="H189" s="181"/>
      <c r="I189" s="180"/>
      <c r="J189" s="180">
        <f t="shared" si="3"/>
        <v>0</v>
      </c>
      <c r="K189" s="180"/>
    </row>
    <row r="190" spans="1:11" ht="16.5" customHeight="1">
      <c r="A190" s="103" t="s">
        <v>30</v>
      </c>
      <c r="B190" s="24" t="s">
        <v>0</v>
      </c>
      <c r="C190" s="24" t="s">
        <v>9</v>
      </c>
      <c r="D190" s="24"/>
      <c r="E190" s="24"/>
      <c r="F190" s="24"/>
      <c r="G190" s="20" t="e">
        <f>#REF!+G196</f>
        <v>#REF!</v>
      </c>
      <c r="H190" s="179">
        <f>H196+H191</f>
        <v>0</v>
      </c>
      <c r="I190" s="178">
        <f>I196+I191</f>
        <v>400</v>
      </c>
      <c r="J190" s="178">
        <f t="shared" si="3"/>
        <v>400</v>
      </c>
      <c r="K190" s="178">
        <f>K196+K191</f>
        <v>400</v>
      </c>
    </row>
    <row r="191" spans="1:11" ht="15" customHeight="1" hidden="1">
      <c r="A191" s="103" t="s">
        <v>480</v>
      </c>
      <c r="B191" s="24" t="s">
        <v>0</v>
      </c>
      <c r="C191" s="24" t="s">
        <v>9</v>
      </c>
      <c r="D191" s="24" t="s">
        <v>28</v>
      </c>
      <c r="E191" s="24"/>
      <c r="F191" s="24"/>
      <c r="G191" s="20"/>
      <c r="H191" s="179">
        <f>H192+H194</f>
        <v>0</v>
      </c>
      <c r="I191" s="178">
        <f>I192+I194</f>
        <v>0</v>
      </c>
      <c r="J191" s="178">
        <f t="shared" si="3"/>
        <v>0</v>
      </c>
      <c r="K191" s="178">
        <f>K192+K194</f>
        <v>0</v>
      </c>
    </row>
    <row r="192" spans="1:11" ht="32.25" customHeight="1" hidden="1">
      <c r="A192" s="105" t="s">
        <v>450</v>
      </c>
      <c r="B192" s="21" t="s">
        <v>0</v>
      </c>
      <c r="C192" s="21" t="s">
        <v>9</v>
      </c>
      <c r="D192" s="21" t="s">
        <v>28</v>
      </c>
      <c r="E192" s="21" t="s">
        <v>451</v>
      </c>
      <c r="F192" s="21"/>
      <c r="G192" s="20"/>
      <c r="H192" s="181">
        <f>H193</f>
        <v>0</v>
      </c>
      <c r="I192" s="180">
        <f>I193</f>
        <v>0</v>
      </c>
      <c r="J192" s="180">
        <f t="shared" si="3"/>
        <v>0</v>
      </c>
      <c r="K192" s="180">
        <f>K193</f>
        <v>0</v>
      </c>
    </row>
    <row r="193" spans="1:11" ht="15" customHeight="1" hidden="1">
      <c r="A193" s="105" t="s">
        <v>453</v>
      </c>
      <c r="B193" s="21" t="s">
        <v>0</v>
      </c>
      <c r="C193" s="21" t="s">
        <v>9</v>
      </c>
      <c r="D193" s="21" t="s">
        <v>28</v>
      </c>
      <c r="E193" s="21" t="s">
        <v>451</v>
      </c>
      <c r="F193" s="21" t="s">
        <v>452</v>
      </c>
      <c r="G193" s="20"/>
      <c r="H193" s="181"/>
      <c r="I193" s="180"/>
      <c r="J193" s="180">
        <f t="shared" si="3"/>
        <v>0</v>
      </c>
      <c r="K193" s="180"/>
    </row>
    <row r="194" spans="1:11" ht="42.75" customHeight="1" hidden="1">
      <c r="A194" s="104" t="s">
        <v>482</v>
      </c>
      <c r="B194" s="21" t="s">
        <v>0</v>
      </c>
      <c r="C194" s="21" t="s">
        <v>9</v>
      </c>
      <c r="D194" s="21" t="s">
        <v>28</v>
      </c>
      <c r="E194" s="21" t="s">
        <v>481</v>
      </c>
      <c r="F194" s="21"/>
      <c r="G194" s="20"/>
      <c r="H194" s="181">
        <f>H195</f>
        <v>0</v>
      </c>
      <c r="I194" s="180">
        <f>I195</f>
        <v>0</v>
      </c>
      <c r="J194" s="180">
        <f t="shared" si="3"/>
        <v>0</v>
      </c>
      <c r="K194" s="180">
        <f>K195</f>
        <v>0</v>
      </c>
    </row>
    <row r="195" spans="1:11" ht="15" customHeight="1" hidden="1">
      <c r="A195" s="105" t="s">
        <v>453</v>
      </c>
      <c r="B195" s="21" t="s">
        <v>0</v>
      </c>
      <c r="C195" s="21" t="s">
        <v>9</v>
      </c>
      <c r="D195" s="21" t="s">
        <v>28</v>
      </c>
      <c r="E195" s="21" t="s">
        <v>481</v>
      </c>
      <c r="F195" s="21" t="s">
        <v>452</v>
      </c>
      <c r="G195" s="20"/>
      <c r="H195" s="181"/>
      <c r="I195" s="180"/>
      <c r="J195" s="180">
        <f t="shared" si="3"/>
        <v>0</v>
      </c>
      <c r="K195" s="180"/>
    </row>
    <row r="196" spans="1:11" s="47" customFormat="1" ht="14.25">
      <c r="A196" s="106" t="s">
        <v>35</v>
      </c>
      <c r="B196" s="24" t="s">
        <v>0</v>
      </c>
      <c r="C196" s="24" t="s">
        <v>9</v>
      </c>
      <c r="D196" s="24" t="s">
        <v>17</v>
      </c>
      <c r="E196" s="24"/>
      <c r="F196" s="24"/>
      <c r="G196" s="20">
        <f>G203</f>
        <v>0</v>
      </c>
      <c r="H196" s="179">
        <f>H202+H199+H197</f>
        <v>0</v>
      </c>
      <c r="I196" s="178">
        <f>I202+I199+I197</f>
        <v>400</v>
      </c>
      <c r="J196" s="178">
        <f t="shared" si="3"/>
        <v>400</v>
      </c>
      <c r="K196" s="178">
        <f>K202+K199+K197</f>
        <v>400</v>
      </c>
    </row>
    <row r="197" spans="1:11" s="47" customFormat="1" ht="31.5" customHeight="1" hidden="1">
      <c r="A197" s="105" t="s">
        <v>450</v>
      </c>
      <c r="B197" s="21" t="s">
        <v>0</v>
      </c>
      <c r="C197" s="21" t="s">
        <v>9</v>
      </c>
      <c r="D197" s="21" t="s">
        <v>17</v>
      </c>
      <c r="E197" s="21" t="s">
        <v>451</v>
      </c>
      <c r="F197" s="21"/>
      <c r="G197" s="20"/>
      <c r="H197" s="181">
        <f>H198</f>
        <v>0</v>
      </c>
      <c r="I197" s="180">
        <f>I198</f>
        <v>0</v>
      </c>
      <c r="J197" s="180">
        <f t="shared" si="3"/>
        <v>0</v>
      </c>
      <c r="K197" s="180">
        <f>K198</f>
        <v>0</v>
      </c>
    </row>
    <row r="198" spans="1:11" s="47" customFormat="1" ht="14.25" customHeight="1" hidden="1">
      <c r="A198" s="105" t="s">
        <v>453</v>
      </c>
      <c r="B198" s="21" t="s">
        <v>0</v>
      </c>
      <c r="C198" s="21" t="s">
        <v>9</v>
      </c>
      <c r="D198" s="21" t="s">
        <v>17</v>
      </c>
      <c r="E198" s="21" t="s">
        <v>451</v>
      </c>
      <c r="F198" s="21" t="s">
        <v>452</v>
      </c>
      <c r="G198" s="20"/>
      <c r="H198" s="181"/>
      <c r="I198" s="180"/>
      <c r="J198" s="180">
        <f t="shared" si="3"/>
        <v>0</v>
      </c>
      <c r="K198" s="180"/>
    </row>
    <row r="199" spans="1:11" s="47" customFormat="1" ht="21" customHeight="1" hidden="1">
      <c r="A199" s="93" t="s">
        <v>479</v>
      </c>
      <c r="B199" s="21" t="s">
        <v>0</v>
      </c>
      <c r="C199" s="21" t="s">
        <v>9</v>
      </c>
      <c r="D199" s="21" t="s">
        <v>17</v>
      </c>
      <c r="E199" s="21" t="s">
        <v>478</v>
      </c>
      <c r="F199" s="21"/>
      <c r="G199" s="20"/>
      <c r="H199" s="181">
        <f>H200+H201</f>
        <v>0</v>
      </c>
      <c r="I199" s="180">
        <f>I200+I201</f>
        <v>0</v>
      </c>
      <c r="J199" s="180">
        <f t="shared" si="3"/>
        <v>0</v>
      </c>
      <c r="K199" s="180">
        <f>K200+K201</f>
        <v>0</v>
      </c>
    </row>
    <row r="200" spans="1:11" s="47" customFormat="1" ht="31.5" customHeight="1" hidden="1">
      <c r="A200" s="96" t="s">
        <v>225</v>
      </c>
      <c r="B200" s="21" t="s">
        <v>0</v>
      </c>
      <c r="C200" s="21" t="s">
        <v>9</v>
      </c>
      <c r="D200" s="21" t="s">
        <v>17</v>
      </c>
      <c r="E200" s="21" t="s">
        <v>478</v>
      </c>
      <c r="F200" s="21" t="s">
        <v>226</v>
      </c>
      <c r="G200" s="20"/>
      <c r="H200" s="181"/>
      <c r="I200" s="180"/>
      <c r="J200" s="180">
        <f t="shared" si="3"/>
        <v>0</v>
      </c>
      <c r="K200" s="180"/>
    </row>
    <row r="201" spans="1:11" s="47" customFormat="1" ht="31.5" customHeight="1" hidden="1">
      <c r="A201" s="96" t="s">
        <v>225</v>
      </c>
      <c r="B201" s="21" t="s">
        <v>0</v>
      </c>
      <c r="C201" s="21" t="s">
        <v>9</v>
      </c>
      <c r="D201" s="21" t="s">
        <v>17</v>
      </c>
      <c r="E201" s="21" t="s">
        <v>224</v>
      </c>
      <c r="F201" s="21" t="s">
        <v>226</v>
      </c>
      <c r="G201" s="20"/>
      <c r="H201" s="181"/>
      <c r="I201" s="180"/>
      <c r="J201" s="180">
        <f t="shared" si="3"/>
        <v>0</v>
      </c>
      <c r="K201" s="180"/>
    </row>
    <row r="202" spans="1:11" s="47" customFormat="1" ht="14.25">
      <c r="A202" s="96" t="s">
        <v>322</v>
      </c>
      <c r="B202" s="21" t="s">
        <v>0</v>
      </c>
      <c r="C202" s="21" t="s">
        <v>9</v>
      </c>
      <c r="D202" s="21" t="s">
        <v>17</v>
      </c>
      <c r="E202" s="21" t="s">
        <v>258</v>
      </c>
      <c r="F202" s="21"/>
      <c r="G202" s="20"/>
      <c r="H202" s="181">
        <f>H203</f>
        <v>0</v>
      </c>
      <c r="I202" s="180">
        <f>I203</f>
        <v>400</v>
      </c>
      <c r="J202" s="180">
        <f t="shared" si="3"/>
        <v>400</v>
      </c>
      <c r="K202" s="180">
        <f>K203</f>
        <v>400</v>
      </c>
    </row>
    <row r="203" spans="1:11" ht="21.75">
      <c r="A203" s="111" t="s">
        <v>549</v>
      </c>
      <c r="B203" s="21" t="s">
        <v>0</v>
      </c>
      <c r="C203" s="21" t="s">
        <v>9</v>
      </c>
      <c r="D203" s="21" t="s">
        <v>17</v>
      </c>
      <c r="E203" s="21" t="s">
        <v>227</v>
      </c>
      <c r="F203" s="21"/>
      <c r="G203" s="27">
        <f>G204</f>
        <v>0</v>
      </c>
      <c r="H203" s="180">
        <f>H204+H205</f>
        <v>0</v>
      </c>
      <c r="I203" s="180">
        <f>I204+I205</f>
        <v>400</v>
      </c>
      <c r="J203" s="180">
        <f>J204+J205</f>
        <v>400</v>
      </c>
      <c r="K203" s="180">
        <f>K204+K205</f>
        <v>400</v>
      </c>
    </row>
    <row r="204" spans="1:11" ht="31.5">
      <c r="A204" s="96" t="s">
        <v>148</v>
      </c>
      <c r="B204" s="21" t="s">
        <v>0</v>
      </c>
      <c r="C204" s="21" t="s">
        <v>9</v>
      </c>
      <c r="D204" s="21" t="s">
        <v>17</v>
      </c>
      <c r="E204" s="21" t="s">
        <v>227</v>
      </c>
      <c r="F204" s="21" t="s">
        <v>150</v>
      </c>
      <c r="G204" s="27"/>
      <c r="H204" s="181"/>
      <c r="I204" s="180">
        <v>100</v>
      </c>
      <c r="J204" s="180">
        <f t="shared" si="3"/>
        <v>100</v>
      </c>
      <c r="K204" s="180">
        <v>100</v>
      </c>
    </row>
    <row r="205" spans="1:11" ht="31.5">
      <c r="A205" s="96" t="s">
        <v>225</v>
      </c>
      <c r="B205" s="21" t="s">
        <v>0</v>
      </c>
      <c r="C205" s="21" t="s">
        <v>9</v>
      </c>
      <c r="D205" s="21" t="s">
        <v>17</v>
      </c>
      <c r="E205" s="21" t="s">
        <v>227</v>
      </c>
      <c r="F205" s="21" t="s">
        <v>226</v>
      </c>
      <c r="G205" s="36"/>
      <c r="H205" s="181"/>
      <c r="I205" s="180">
        <v>300</v>
      </c>
      <c r="J205" s="180">
        <f t="shared" si="3"/>
        <v>300</v>
      </c>
      <c r="K205" s="180">
        <v>300</v>
      </c>
    </row>
    <row r="206" spans="1:11" s="47" customFormat="1" ht="14.25" customHeight="1" hidden="1">
      <c r="A206" s="107" t="s">
        <v>228</v>
      </c>
      <c r="B206" s="24" t="s">
        <v>0</v>
      </c>
      <c r="C206" s="24" t="s">
        <v>11</v>
      </c>
      <c r="D206" s="24"/>
      <c r="E206" s="24"/>
      <c r="F206" s="24"/>
      <c r="G206" s="33"/>
      <c r="H206" s="179">
        <f>H207+H219</f>
        <v>0</v>
      </c>
      <c r="I206" s="178">
        <f>I207+I219</f>
        <v>0</v>
      </c>
      <c r="J206" s="178">
        <f t="shared" si="3"/>
        <v>0</v>
      </c>
      <c r="K206" s="178">
        <f>K207+K219</f>
        <v>0</v>
      </c>
    </row>
    <row r="207" spans="1:11" s="47" customFormat="1" ht="14.25" customHeight="1" hidden="1">
      <c r="A207" s="107" t="s">
        <v>39</v>
      </c>
      <c r="B207" s="24" t="s">
        <v>0</v>
      </c>
      <c r="C207" s="24" t="s">
        <v>11</v>
      </c>
      <c r="D207" s="24" t="s">
        <v>7</v>
      </c>
      <c r="E207" s="24"/>
      <c r="F207" s="24"/>
      <c r="G207" s="33"/>
      <c r="H207" s="178">
        <f>H208+H210+H212</f>
        <v>0</v>
      </c>
      <c r="I207" s="178">
        <f>I208+I210+I212</f>
        <v>0</v>
      </c>
      <c r="J207" s="178">
        <f>J208+J210+J212</f>
        <v>0</v>
      </c>
      <c r="K207" s="178">
        <f>K208+K210+K212</f>
        <v>0</v>
      </c>
    </row>
    <row r="208" spans="1:11" ht="32.25" customHeight="1" hidden="1">
      <c r="A208" s="105" t="s">
        <v>450</v>
      </c>
      <c r="B208" s="21" t="s">
        <v>0</v>
      </c>
      <c r="C208" s="21" t="s">
        <v>11</v>
      </c>
      <c r="D208" s="21" t="s">
        <v>7</v>
      </c>
      <c r="E208" s="21" t="s">
        <v>451</v>
      </c>
      <c r="F208" s="21"/>
      <c r="G208" s="36"/>
      <c r="H208" s="181">
        <f>H209</f>
        <v>0</v>
      </c>
      <c r="I208" s="180">
        <f>I209</f>
        <v>0</v>
      </c>
      <c r="J208" s="180">
        <f t="shared" si="3"/>
        <v>0</v>
      </c>
      <c r="K208" s="180">
        <f>K209</f>
        <v>0</v>
      </c>
    </row>
    <row r="209" spans="1:11" ht="15" customHeight="1" hidden="1">
      <c r="A209" s="105" t="s">
        <v>453</v>
      </c>
      <c r="B209" s="21" t="s">
        <v>0</v>
      </c>
      <c r="C209" s="21" t="s">
        <v>11</v>
      </c>
      <c r="D209" s="21" t="s">
        <v>7</v>
      </c>
      <c r="E209" s="21" t="s">
        <v>451</v>
      </c>
      <c r="F209" s="21" t="s">
        <v>452</v>
      </c>
      <c r="G209" s="36"/>
      <c r="H209" s="181"/>
      <c r="I209" s="180"/>
      <c r="J209" s="180">
        <f t="shared" si="3"/>
        <v>0</v>
      </c>
      <c r="K209" s="180"/>
    </row>
    <row r="210" spans="1:11" ht="21.75" customHeight="1" hidden="1">
      <c r="A210" s="105" t="s">
        <v>495</v>
      </c>
      <c r="B210" s="21" t="s">
        <v>0</v>
      </c>
      <c r="C210" s="21" t="s">
        <v>11</v>
      </c>
      <c r="D210" s="21" t="s">
        <v>7</v>
      </c>
      <c r="E210" s="21" t="s">
        <v>496</v>
      </c>
      <c r="F210" s="21"/>
      <c r="G210" s="36"/>
      <c r="H210" s="181">
        <f>H211</f>
        <v>0</v>
      </c>
      <c r="I210" s="180">
        <f>I211</f>
        <v>0</v>
      </c>
      <c r="J210" s="180">
        <f t="shared" si="3"/>
        <v>0</v>
      </c>
      <c r="K210" s="180">
        <f>K211</f>
        <v>0</v>
      </c>
    </row>
    <row r="211" spans="1:11" ht="15" customHeight="1" hidden="1">
      <c r="A211" s="105" t="s">
        <v>453</v>
      </c>
      <c r="B211" s="21" t="s">
        <v>0</v>
      </c>
      <c r="C211" s="21" t="s">
        <v>11</v>
      </c>
      <c r="D211" s="21" t="s">
        <v>7</v>
      </c>
      <c r="E211" s="21" t="s">
        <v>496</v>
      </c>
      <c r="F211" s="21" t="s">
        <v>452</v>
      </c>
      <c r="G211" s="36"/>
      <c r="H211" s="181"/>
      <c r="I211" s="180"/>
      <c r="J211" s="180">
        <f t="shared" si="3"/>
        <v>0</v>
      </c>
      <c r="K211" s="180"/>
    </row>
    <row r="212" spans="1:11" ht="15" customHeight="1" hidden="1">
      <c r="A212" s="105" t="s">
        <v>322</v>
      </c>
      <c r="B212" s="21" t="s">
        <v>0</v>
      </c>
      <c r="C212" s="21" t="s">
        <v>11</v>
      </c>
      <c r="D212" s="21" t="s">
        <v>7</v>
      </c>
      <c r="E212" s="21" t="s">
        <v>258</v>
      </c>
      <c r="F212" s="21"/>
      <c r="G212" s="36"/>
      <c r="H212" s="180">
        <f>H215+H217+H213</f>
        <v>0</v>
      </c>
      <c r="I212" s="180">
        <f>I215+I217+I213</f>
        <v>0</v>
      </c>
      <c r="J212" s="180">
        <f>J215+J217+J213</f>
        <v>0</v>
      </c>
      <c r="K212" s="180">
        <f>K215+K217+K213</f>
        <v>0</v>
      </c>
    </row>
    <row r="213" spans="1:11" ht="15" customHeight="1" hidden="1">
      <c r="A213" s="97" t="s">
        <v>286</v>
      </c>
      <c r="B213" s="21" t="s">
        <v>0</v>
      </c>
      <c r="C213" s="21" t="s">
        <v>11</v>
      </c>
      <c r="D213" s="21" t="s">
        <v>7</v>
      </c>
      <c r="E213" s="21" t="s">
        <v>287</v>
      </c>
      <c r="F213" s="21"/>
      <c r="G213" s="36"/>
      <c r="H213" s="180">
        <f>H214</f>
        <v>0</v>
      </c>
      <c r="I213" s="180">
        <f>I214</f>
        <v>0</v>
      </c>
      <c r="J213" s="180">
        <f>J214</f>
        <v>0</v>
      </c>
      <c r="K213" s="180">
        <f>K214</f>
        <v>0</v>
      </c>
    </row>
    <row r="214" spans="1:11" ht="15" customHeight="1" hidden="1">
      <c r="A214" s="105" t="s">
        <v>453</v>
      </c>
      <c r="B214" s="21" t="s">
        <v>0</v>
      </c>
      <c r="C214" s="21" t="s">
        <v>11</v>
      </c>
      <c r="D214" s="21" t="s">
        <v>7</v>
      </c>
      <c r="E214" s="21" t="s">
        <v>287</v>
      </c>
      <c r="F214" s="21" t="s">
        <v>452</v>
      </c>
      <c r="G214" s="36"/>
      <c r="H214" s="180"/>
      <c r="I214" s="180"/>
      <c r="J214" s="180">
        <f>H214+I214</f>
        <v>0</v>
      </c>
      <c r="K214" s="180"/>
    </row>
    <row r="215" spans="1:11" ht="21.75" customHeight="1" hidden="1">
      <c r="A215" s="101" t="s">
        <v>323</v>
      </c>
      <c r="B215" s="21" t="s">
        <v>0</v>
      </c>
      <c r="C215" s="21" t="s">
        <v>11</v>
      </c>
      <c r="D215" s="21" t="s">
        <v>7</v>
      </c>
      <c r="E215" s="21" t="s">
        <v>324</v>
      </c>
      <c r="F215" s="21"/>
      <c r="G215" s="36"/>
      <c r="H215" s="181">
        <f>H216</f>
        <v>0</v>
      </c>
      <c r="I215" s="180">
        <f>I216</f>
        <v>0</v>
      </c>
      <c r="J215" s="180">
        <f t="shared" si="3"/>
        <v>0</v>
      </c>
      <c r="K215" s="180">
        <f>K216</f>
        <v>0</v>
      </c>
    </row>
    <row r="216" spans="1:11" ht="15" customHeight="1" hidden="1">
      <c r="A216" s="105" t="s">
        <v>453</v>
      </c>
      <c r="B216" s="21" t="s">
        <v>0</v>
      </c>
      <c r="C216" s="21" t="s">
        <v>11</v>
      </c>
      <c r="D216" s="21" t="s">
        <v>7</v>
      </c>
      <c r="E216" s="21" t="s">
        <v>324</v>
      </c>
      <c r="F216" s="21" t="s">
        <v>452</v>
      </c>
      <c r="G216" s="36"/>
      <c r="H216" s="181"/>
      <c r="I216" s="180"/>
      <c r="J216" s="180">
        <f t="shared" si="3"/>
        <v>0</v>
      </c>
      <c r="K216" s="180"/>
    </row>
    <row r="217" spans="1:11" ht="39" customHeight="1" hidden="1">
      <c r="A217" s="105" t="s">
        <v>550</v>
      </c>
      <c r="B217" s="21" t="s">
        <v>0</v>
      </c>
      <c r="C217" s="21" t="s">
        <v>11</v>
      </c>
      <c r="D217" s="21" t="s">
        <v>7</v>
      </c>
      <c r="E217" s="21" t="s">
        <v>446</v>
      </c>
      <c r="F217" s="21"/>
      <c r="G217" s="36"/>
      <c r="H217" s="180">
        <f>H218</f>
        <v>0</v>
      </c>
      <c r="I217" s="180">
        <f>I218</f>
        <v>0</v>
      </c>
      <c r="J217" s="180">
        <f>J218</f>
        <v>0</v>
      </c>
      <c r="K217" s="180">
        <f>K218</f>
        <v>0</v>
      </c>
    </row>
    <row r="218" spans="1:11" ht="15" customHeight="1" hidden="1">
      <c r="A218" s="105" t="s">
        <v>453</v>
      </c>
      <c r="B218" s="21" t="s">
        <v>0</v>
      </c>
      <c r="C218" s="21" t="s">
        <v>11</v>
      </c>
      <c r="D218" s="21" t="s">
        <v>7</v>
      </c>
      <c r="E218" s="21" t="s">
        <v>446</v>
      </c>
      <c r="F218" s="21" t="s">
        <v>452</v>
      </c>
      <c r="G218" s="36"/>
      <c r="H218" s="181"/>
      <c r="I218" s="180"/>
      <c r="J218" s="180">
        <f>H218+I218</f>
        <v>0</v>
      </c>
      <c r="K218" s="180"/>
    </row>
    <row r="219" spans="1:11" s="47" customFormat="1" ht="14.25" customHeight="1" hidden="1">
      <c r="A219" s="107" t="s">
        <v>40</v>
      </c>
      <c r="B219" s="24" t="s">
        <v>0</v>
      </c>
      <c r="C219" s="24" t="s">
        <v>11</v>
      </c>
      <c r="D219" s="24" t="s">
        <v>8</v>
      </c>
      <c r="E219" s="24"/>
      <c r="F219" s="24"/>
      <c r="G219" s="33"/>
      <c r="H219" s="179">
        <f>H220</f>
        <v>0</v>
      </c>
      <c r="I219" s="178">
        <f>I220</f>
        <v>0</v>
      </c>
      <c r="J219" s="178">
        <f t="shared" si="3"/>
        <v>0</v>
      </c>
      <c r="K219" s="178">
        <f>K220</f>
        <v>0</v>
      </c>
    </row>
    <row r="220" spans="1:11" ht="32.25" customHeight="1" hidden="1">
      <c r="A220" s="105" t="s">
        <v>450</v>
      </c>
      <c r="B220" s="21" t="s">
        <v>0</v>
      </c>
      <c r="C220" s="21" t="s">
        <v>11</v>
      </c>
      <c r="D220" s="21" t="s">
        <v>8</v>
      </c>
      <c r="E220" s="21" t="s">
        <v>451</v>
      </c>
      <c r="F220" s="21"/>
      <c r="G220" s="36"/>
      <c r="H220" s="181">
        <f>H221</f>
        <v>0</v>
      </c>
      <c r="I220" s="180">
        <f>I221</f>
        <v>0</v>
      </c>
      <c r="J220" s="180">
        <f t="shared" si="3"/>
        <v>0</v>
      </c>
      <c r="K220" s="180">
        <f>K221</f>
        <v>0</v>
      </c>
    </row>
    <row r="221" spans="1:11" ht="15" customHeight="1" hidden="1">
      <c r="A221" s="105" t="s">
        <v>453</v>
      </c>
      <c r="B221" s="21" t="s">
        <v>0</v>
      </c>
      <c r="C221" s="21" t="s">
        <v>11</v>
      </c>
      <c r="D221" s="21" t="s">
        <v>8</v>
      </c>
      <c r="E221" s="21" t="s">
        <v>451</v>
      </c>
      <c r="F221" s="21" t="s">
        <v>452</v>
      </c>
      <c r="G221" s="36"/>
      <c r="H221" s="181"/>
      <c r="I221" s="180"/>
      <c r="J221" s="180">
        <f t="shared" si="3"/>
        <v>0</v>
      </c>
      <c r="K221" s="180"/>
    </row>
    <row r="222" spans="1:11" s="47" customFormat="1" ht="18" customHeight="1" hidden="1">
      <c r="A222" s="92" t="s">
        <v>87</v>
      </c>
      <c r="B222" s="24" t="s">
        <v>0</v>
      </c>
      <c r="C222" s="24" t="s">
        <v>14</v>
      </c>
      <c r="D222" s="24"/>
      <c r="E222" s="24"/>
      <c r="F222" s="24"/>
      <c r="G222" s="33"/>
      <c r="H222" s="178">
        <f>H223</f>
        <v>0</v>
      </c>
      <c r="I222" s="178">
        <f>I223</f>
        <v>0</v>
      </c>
      <c r="J222" s="178">
        <f>J223</f>
        <v>0</v>
      </c>
      <c r="K222" s="178">
        <f>K223</f>
        <v>0</v>
      </c>
    </row>
    <row r="223" spans="1:11" ht="15" hidden="1">
      <c r="A223" s="92" t="s">
        <v>144</v>
      </c>
      <c r="B223" s="24" t="s">
        <v>0</v>
      </c>
      <c r="C223" s="24" t="s">
        <v>14</v>
      </c>
      <c r="D223" s="24" t="s">
        <v>11</v>
      </c>
      <c r="E223" s="24"/>
      <c r="F223" s="24"/>
      <c r="G223" s="20" t="e">
        <f>G224+#REF!</f>
        <v>#REF!</v>
      </c>
      <c r="H223" s="179">
        <f>H224</f>
        <v>0</v>
      </c>
      <c r="I223" s="178">
        <f>I224</f>
        <v>0</v>
      </c>
      <c r="J223" s="178">
        <f>H223+I223</f>
        <v>0</v>
      </c>
      <c r="K223" s="178">
        <f>K224</f>
        <v>0</v>
      </c>
    </row>
    <row r="224" spans="1:11" ht="15" hidden="1">
      <c r="A224" s="93" t="s">
        <v>88</v>
      </c>
      <c r="B224" s="21" t="s">
        <v>0</v>
      </c>
      <c r="C224" s="21" t="s">
        <v>14</v>
      </c>
      <c r="D224" s="21" t="s">
        <v>11</v>
      </c>
      <c r="E224" s="21" t="s">
        <v>89</v>
      </c>
      <c r="F224" s="21"/>
      <c r="G224" s="27">
        <f>G225</f>
        <v>0</v>
      </c>
      <c r="H224" s="181">
        <f>H225</f>
        <v>0</v>
      </c>
      <c r="I224" s="180">
        <f>I225</f>
        <v>0</v>
      </c>
      <c r="J224" s="180">
        <f>H224+I224</f>
        <v>0</v>
      </c>
      <c r="K224" s="180">
        <f>K225</f>
        <v>0</v>
      </c>
    </row>
    <row r="225" spans="1:11" ht="15" hidden="1">
      <c r="A225" s="93" t="s">
        <v>90</v>
      </c>
      <c r="B225" s="21" t="s">
        <v>0</v>
      </c>
      <c r="C225" s="21" t="s">
        <v>14</v>
      </c>
      <c r="D225" s="21" t="s">
        <v>11</v>
      </c>
      <c r="E225" s="21" t="s">
        <v>91</v>
      </c>
      <c r="F225" s="21"/>
      <c r="G225" s="27">
        <f>G228</f>
        <v>0</v>
      </c>
      <c r="H225" s="180">
        <f>H226+H227</f>
        <v>0</v>
      </c>
      <c r="I225" s="180">
        <f>I226+I227</f>
        <v>0</v>
      </c>
      <c r="J225" s="180">
        <f>J226+J227</f>
        <v>0</v>
      </c>
      <c r="K225" s="180">
        <f>K226+K227</f>
        <v>0</v>
      </c>
    </row>
    <row r="226" spans="1:11" ht="31.5" hidden="1">
      <c r="A226" s="96" t="s">
        <v>157</v>
      </c>
      <c r="B226" s="21" t="s">
        <v>0</v>
      </c>
      <c r="C226" s="21" t="s">
        <v>14</v>
      </c>
      <c r="D226" s="21" t="s">
        <v>11</v>
      </c>
      <c r="E226" s="21" t="s">
        <v>91</v>
      </c>
      <c r="F226" s="21" t="s">
        <v>158</v>
      </c>
      <c r="G226" s="27"/>
      <c r="H226" s="181"/>
      <c r="I226" s="180"/>
      <c r="J226" s="180">
        <f>H226+I226</f>
        <v>0</v>
      </c>
      <c r="K226" s="180"/>
    </row>
    <row r="227" spans="1:11" ht="31.5" hidden="1">
      <c r="A227" s="96" t="s">
        <v>148</v>
      </c>
      <c r="B227" s="21" t="s">
        <v>0</v>
      </c>
      <c r="C227" s="21" t="s">
        <v>14</v>
      </c>
      <c r="D227" s="21" t="s">
        <v>11</v>
      </c>
      <c r="E227" s="21" t="s">
        <v>91</v>
      </c>
      <c r="F227" s="21" t="s">
        <v>150</v>
      </c>
      <c r="G227" s="27"/>
      <c r="H227" s="181"/>
      <c r="I227" s="180"/>
      <c r="J227" s="180">
        <f>H227+I227</f>
        <v>0</v>
      </c>
      <c r="K227" s="180"/>
    </row>
    <row r="228" spans="1:11" s="47" customFormat="1" ht="14.25" customHeight="1" hidden="1">
      <c r="A228" s="106" t="s">
        <v>434</v>
      </c>
      <c r="B228" s="24" t="s">
        <v>0</v>
      </c>
      <c r="C228" s="24" t="s">
        <v>34</v>
      </c>
      <c r="D228" s="24"/>
      <c r="E228" s="24"/>
      <c r="F228" s="24"/>
      <c r="G228" s="33"/>
      <c r="H228" s="179">
        <f aca="true" t="shared" si="5" ref="H228:I230">H229</f>
        <v>0</v>
      </c>
      <c r="I228" s="178">
        <f t="shared" si="5"/>
        <v>0</v>
      </c>
      <c r="J228" s="178">
        <f t="shared" si="3"/>
        <v>0</v>
      </c>
      <c r="K228" s="178">
        <f>K229</f>
        <v>0</v>
      </c>
    </row>
    <row r="229" spans="1:11" s="47" customFormat="1" ht="14.25" customHeight="1" hidden="1">
      <c r="A229" s="106" t="s">
        <v>483</v>
      </c>
      <c r="B229" s="24" t="s">
        <v>0</v>
      </c>
      <c r="C229" s="24" t="s">
        <v>34</v>
      </c>
      <c r="D229" s="24" t="s">
        <v>6</v>
      </c>
      <c r="E229" s="24"/>
      <c r="F229" s="24"/>
      <c r="G229" s="33"/>
      <c r="H229" s="179">
        <f t="shared" si="5"/>
        <v>0</v>
      </c>
      <c r="I229" s="178">
        <f t="shared" si="5"/>
        <v>0</v>
      </c>
      <c r="J229" s="178">
        <f t="shared" si="3"/>
        <v>0</v>
      </c>
      <c r="K229" s="178">
        <f>K230</f>
        <v>0</v>
      </c>
    </row>
    <row r="230" spans="1:11" ht="32.25" customHeight="1" hidden="1">
      <c r="A230" s="105" t="s">
        <v>450</v>
      </c>
      <c r="B230" s="21" t="s">
        <v>0</v>
      </c>
      <c r="C230" s="21" t="s">
        <v>34</v>
      </c>
      <c r="D230" s="21" t="s">
        <v>6</v>
      </c>
      <c r="E230" s="21" t="s">
        <v>451</v>
      </c>
      <c r="F230" s="21"/>
      <c r="G230" s="36"/>
      <c r="H230" s="181">
        <f t="shared" si="5"/>
        <v>0</v>
      </c>
      <c r="I230" s="180">
        <f t="shared" si="5"/>
        <v>0</v>
      </c>
      <c r="J230" s="180">
        <f t="shared" si="3"/>
        <v>0</v>
      </c>
      <c r="K230" s="180">
        <f>K231</f>
        <v>0</v>
      </c>
    </row>
    <row r="231" spans="1:11" ht="15" customHeight="1" hidden="1">
      <c r="A231" s="105" t="s">
        <v>453</v>
      </c>
      <c r="B231" s="21" t="s">
        <v>0</v>
      </c>
      <c r="C231" s="21" t="s">
        <v>34</v>
      </c>
      <c r="D231" s="21" t="s">
        <v>6</v>
      </c>
      <c r="E231" s="21" t="s">
        <v>451</v>
      </c>
      <c r="F231" s="21" t="s">
        <v>452</v>
      </c>
      <c r="G231" s="36"/>
      <c r="H231" s="181"/>
      <c r="I231" s="180"/>
      <c r="J231" s="180">
        <f t="shared" si="3"/>
        <v>0</v>
      </c>
      <c r="K231" s="180"/>
    </row>
    <row r="232" spans="1:11" s="47" customFormat="1" ht="14.25" customHeight="1" hidden="1">
      <c r="A232" s="106" t="s">
        <v>58</v>
      </c>
      <c r="B232" s="24" t="s">
        <v>0</v>
      </c>
      <c r="C232" s="24" t="s">
        <v>16</v>
      </c>
      <c r="D232" s="24"/>
      <c r="E232" s="24"/>
      <c r="F232" s="24"/>
      <c r="G232" s="33"/>
      <c r="H232" s="179">
        <f aca="true" t="shared" si="6" ref="H232:I234">H233</f>
        <v>0</v>
      </c>
      <c r="I232" s="178">
        <f t="shared" si="6"/>
        <v>0</v>
      </c>
      <c r="J232" s="178">
        <f t="shared" si="3"/>
        <v>0</v>
      </c>
      <c r="K232" s="178">
        <f>K233</f>
        <v>0</v>
      </c>
    </row>
    <row r="233" spans="1:11" s="47" customFormat="1" ht="14.25" customHeight="1" hidden="1">
      <c r="A233" s="106" t="s">
        <v>70</v>
      </c>
      <c r="B233" s="24" t="s">
        <v>0</v>
      </c>
      <c r="C233" s="24" t="s">
        <v>16</v>
      </c>
      <c r="D233" s="24" t="s">
        <v>6</v>
      </c>
      <c r="E233" s="24"/>
      <c r="F233" s="24"/>
      <c r="G233" s="33"/>
      <c r="H233" s="179">
        <f t="shared" si="6"/>
        <v>0</v>
      </c>
      <c r="I233" s="178">
        <f t="shared" si="6"/>
        <v>0</v>
      </c>
      <c r="J233" s="178">
        <f t="shared" si="3"/>
        <v>0</v>
      </c>
      <c r="K233" s="178">
        <f>K234</f>
        <v>0</v>
      </c>
    </row>
    <row r="234" spans="1:11" ht="32.25" customHeight="1" hidden="1">
      <c r="A234" s="105" t="s">
        <v>450</v>
      </c>
      <c r="B234" s="21" t="s">
        <v>0</v>
      </c>
      <c r="C234" s="21" t="s">
        <v>16</v>
      </c>
      <c r="D234" s="21" t="s">
        <v>6</v>
      </c>
      <c r="E234" s="21" t="s">
        <v>451</v>
      </c>
      <c r="F234" s="21"/>
      <c r="G234" s="36"/>
      <c r="H234" s="181">
        <f t="shared" si="6"/>
        <v>0</v>
      </c>
      <c r="I234" s="180">
        <f t="shared" si="6"/>
        <v>0</v>
      </c>
      <c r="J234" s="180">
        <f aca="true" t="shared" si="7" ref="J234:J273">H234+I234</f>
        <v>0</v>
      </c>
      <c r="K234" s="180">
        <f>K235</f>
        <v>0</v>
      </c>
    </row>
    <row r="235" spans="1:11" ht="15" customHeight="1" hidden="1">
      <c r="A235" s="105" t="s">
        <v>453</v>
      </c>
      <c r="B235" s="21" t="s">
        <v>0</v>
      </c>
      <c r="C235" s="21" t="s">
        <v>16</v>
      </c>
      <c r="D235" s="21" t="s">
        <v>6</v>
      </c>
      <c r="E235" s="21" t="s">
        <v>451</v>
      </c>
      <c r="F235" s="21" t="s">
        <v>452</v>
      </c>
      <c r="G235" s="36"/>
      <c r="H235" s="181"/>
      <c r="I235" s="180"/>
      <c r="J235" s="180">
        <f t="shared" si="7"/>
        <v>0</v>
      </c>
      <c r="K235" s="180"/>
    </row>
    <row r="236" spans="1:11" ht="18.75" customHeight="1">
      <c r="A236" s="106" t="s">
        <v>73</v>
      </c>
      <c r="B236" s="24" t="s">
        <v>0</v>
      </c>
      <c r="C236" s="24" t="s">
        <v>18</v>
      </c>
      <c r="D236" s="24"/>
      <c r="E236" s="21"/>
      <c r="F236" s="21"/>
      <c r="G236" s="27" t="e">
        <f>#REF!</f>
        <v>#REF!</v>
      </c>
      <c r="H236" s="179">
        <f>H238</f>
        <v>7.22</v>
      </c>
      <c r="I236" s="178">
        <f>I238</f>
        <v>140</v>
      </c>
      <c r="J236" s="178">
        <f t="shared" si="7"/>
        <v>147.22</v>
      </c>
      <c r="K236" s="178">
        <f>K238</f>
        <v>100</v>
      </c>
    </row>
    <row r="237" spans="1:11" ht="27.75" customHeight="1">
      <c r="A237" s="106" t="s">
        <v>75</v>
      </c>
      <c r="B237" s="24" t="s">
        <v>0</v>
      </c>
      <c r="C237" s="24" t="s">
        <v>18</v>
      </c>
      <c r="D237" s="24" t="s">
        <v>6</v>
      </c>
      <c r="E237" s="21"/>
      <c r="F237" s="21"/>
      <c r="G237" s="27"/>
      <c r="H237" s="179">
        <f>H238</f>
        <v>7.22</v>
      </c>
      <c r="I237" s="178">
        <f>I238</f>
        <v>140</v>
      </c>
      <c r="J237" s="178">
        <f t="shared" si="7"/>
        <v>147.22</v>
      </c>
      <c r="K237" s="178">
        <f>K238</f>
        <v>100</v>
      </c>
    </row>
    <row r="238" spans="1:11" ht="17.25" customHeight="1">
      <c r="A238" s="105" t="s">
        <v>199</v>
      </c>
      <c r="B238" s="21" t="s">
        <v>0</v>
      </c>
      <c r="C238" s="21" t="s">
        <v>18</v>
      </c>
      <c r="D238" s="21" t="s">
        <v>6</v>
      </c>
      <c r="E238" s="21" t="s">
        <v>235</v>
      </c>
      <c r="F238" s="21"/>
      <c r="G238" s="27" t="e">
        <f>#REF!</f>
        <v>#REF!</v>
      </c>
      <c r="H238" s="181">
        <f>H239</f>
        <v>7.22</v>
      </c>
      <c r="I238" s="180">
        <f>I239</f>
        <v>140</v>
      </c>
      <c r="J238" s="180">
        <f t="shared" si="7"/>
        <v>147.22</v>
      </c>
      <c r="K238" s="180">
        <f>K239</f>
        <v>100</v>
      </c>
    </row>
    <row r="239" spans="1:11" ht="16.5" customHeight="1">
      <c r="A239" s="105" t="s">
        <v>200</v>
      </c>
      <c r="B239" s="21" t="s">
        <v>0</v>
      </c>
      <c r="C239" s="21" t="s">
        <v>18</v>
      </c>
      <c r="D239" s="21" t="s">
        <v>6</v>
      </c>
      <c r="E239" s="21" t="s">
        <v>236</v>
      </c>
      <c r="F239" s="21"/>
      <c r="G239" s="27"/>
      <c r="H239" s="181">
        <f>H240+H241</f>
        <v>7.22</v>
      </c>
      <c r="I239" s="180">
        <f>I240+I241</f>
        <v>140</v>
      </c>
      <c r="J239" s="180">
        <f t="shared" si="7"/>
        <v>147.22</v>
      </c>
      <c r="K239" s="180">
        <f>K240+K241</f>
        <v>100</v>
      </c>
    </row>
    <row r="240" spans="1:11" ht="15.75" customHeight="1" hidden="1">
      <c r="A240" s="105" t="s">
        <v>201</v>
      </c>
      <c r="B240" s="21" t="s">
        <v>0</v>
      </c>
      <c r="C240" s="21" t="s">
        <v>18</v>
      </c>
      <c r="D240" s="21" t="s">
        <v>6</v>
      </c>
      <c r="E240" s="21" t="s">
        <v>236</v>
      </c>
      <c r="F240" s="21" t="s">
        <v>202</v>
      </c>
      <c r="G240" s="27"/>
      <c r="H240" s="181"/>
      <c r="I240" s="180"/>
      <c r="J240" s="180">
        <f t="shared" si="7"/>
        <v>0</v>
      </c>
      <c r="K240" s="180"/>
    </row>
    <row r="241" spans="1:11" ht="15.75" customHeight="1">
      <c r="A241" s="96" t="s">
        <v>237</v>
      </c>
      <c r="B241" s="21" t="s">
        <v>0</v>
      </c>
      <c r="C241" s="21" t="s">
        <v>18</v>
      </c>
      <c r="D241" s="21" t="s">
        <v>6</v>
      </c>
      <c r="E241" s="21" t="s">
        <v>236</v>
      </c>
      <c r="F241" s="21" t="s">
        <v>238</v>
      </c>
      <c r="G241" s="27"/>
      <c r="H241" s="181">
        <v>7.22</v>
      </c>
      <c r="I241" s="180">
        <v>140</v>
      </c>
      <c r="J241" s="180">
        <f t="shared" si="7"/>
        <v>147.22</v>
      </c>
      <c r="K241" s="180">
        <v>100</v>
      </c>
    </row>
    <row r="242" spans="1:11" ht="21.75">
      <c r="A242" s="106" t="s">
        <v>239</v>
      </c>
      <c r="B242" s="24" t="s">
        <v>0</v>
      </c>
      <c r="C242" s="24" t="s">
        <v>20</v>
      </c>
      <c r="D242" s="24" t="s">
        <v>211</v>
      </c>
      <c r="E242" s="24"/>
      <c r="F242" s="24"/>
      <c r="G242" s="20"/>
      <c r="H242" s="179">
        <f>H243+H251</f>
        <v>29125.9</v>
      </c>
      <c r="I242" s="178">
        <f>I243+I251</f>
        <v>5772.5</v>
      </c>
      <c r="J242" s="178">
        <f t="shared" si="7"/>
        <v>34898.4</v>
      </c>
      <c r="K242" s="178">
        <f>K243+K251</f>
        <v>34898.399999999994</v>
      </c>
    </row>
    <row r="243" spans="1:11" ht="21.75">
      <c r="A243" s="106" t="s">
        <v>240</v>
      </c>
      <c r="B243" s="24" t="s">
        <v>0</v>
      </c>
      <c r="C243" s="24" t="s">
        <v>20</v>
      </c>
      <c r="D243" s="24" t="s">
        <v>6</v>
      </c>
      <c r="E243" s="24"/>
      <c r="F243" s="24"/>
      <c r="G243" s="20"/>
      <c r="H243" s="179">
        <f>H244</f>
        <v>29125.9</v>
      </c>
      <c r="I243" s="178">
        <f>I244</f>
        <v>5772.5</v>
      </c>
      <c r="J243" s="178">
        <f t="shared" si="7"/>
        <v>34898.4</v>
      </c>
      <c r="K243" s="178">
        <f>K244</f>
        <v>34898.399999999994</v>
      </c>
    </row>
    <row r="244" spans="1:11" ht="18" customHeight="1">
      <c r="A244" s="93" t="s">
        <v>241</v>
      </c>
      <c r="B244" s="21" t="s">
        <v>0</v>
      </c>
      <c r="C244" s="21" t="s">
        <v>20</v>
      </c>
      <c r="D244" s="21" t="s">
        <v>6</v>
      </c>
      <c r="E244" s="21" t="s">
        <v>242</v>
      </c>
      <c r="F244" s="21"/>
      <c r="G244" s="27"/>
      <c r="H244" s="181">
        <f>H245+H248</f>
        <v>29125.9</v>
      </c>
      <c r="I244" s="180">
        <f>I245+I248</f>
        <v>5772.5</v>
      </c>
      <c r="J244" s="180">
        <f t="shared" si="7"/>
        <v>34898.4</v>
      </c>
      <c r="K244" s="180">
        <f>K245+K248</f>
        <v>34898.399999999994</v>
      </c>
    </row>
    <row r="245" spans="1:11" ht="24" customHeight="1">
      <c r="A245" s="93" t="s">
        <v>243</v>
      </c>
      <c r="B245" s="21" t="s">
        <v>0</v>
      </c>
      <c r="C245" s="21" t="s">
        <v>20</v>
      </c>
      <c r="D245" s="21" t="s">
        <v>6</v>
      </c>
      <c r="E245" s="21" t="s">
        <v>232</v>
      </c>
      <c r="F245" s="21"/>
      <c r="G245" s="27"/>
      <c r="H245" s="181">
        <f>H246+H247</f>
        <v>9883.1</v>
      </c>
      <c r="I245" s="180">
        <f>I246+I247</f>
        <v>-416.8</v>
      </c>
      <c r="J245" s="180">
        <f t="shared" si="7"/>
        <v>9466.300000000001</v>
      </c>
      <c r="K245" s="180">
        <f>K246+K247</f>
        <v>9466.3</v>
      </c>
    </row>
    <row r="246" spans="1:11" ht="14.25" customHeight="1" hidden="1">
      <c r="A246" s="93" t="s">
        <v>244</v>
      </c>
      <c r="B246" s="21" t="s">
        <v>0</v>
      </c>
      <c r="C246" s="21" t="s">
        <v>20</v>
      </c>
      <c r="D246" s="21" t="s">
        <v>6</v>
      </c>
      <c r="E246" s="21" t="s">
        <v>232</v>
      </c>
      <c r="F246" s="21" t="s">
        <v>233</v>
      </c>
      <c r="G246" s="27"/>
      <c r="H246" s="181"/>
      <c r="I246" s="180"/>
      <c r="J246" s="180">
        <f t="shared" si="7"/>
        <v>0</v>
      </c>
      <c r="K246" s="180"/>
    </row>
    <row r="247" spans="1:11" ht="21">
      <c r="A247" s="96" t="s">
        <v>245</v>
      </c>
      <c r="B247" s="21" t="s">
        <v>0</v>
      </c>
      <c r="C247" s="21" t="s">
        <v>20</v>
      </c>
      <c r="D247" s="21" t="s">
        <v>6</v>
      </c>
      <c r="E247" s="21" t="s">
        <v>232</v>
      </c>
      <c r="F247" s="21" t="s">
        <v>246</v>
      </c>
      <c r="G247" s="27"/>
      <c r="H247" s="181">
        <v>9883.1</v>
      </c>
      <c r="I247" s="180">
        <v>-416.8</v>
      </c>
      <c r="J247" s="180">
        <f t="shared" si="7"/>
        <v>9466.300000000001</v>
      </c>
      <c r="K247" s="180">
        <v>9466.3</v>
      </c>
    </row>
    <row r="248" spans="1:11" ht="21.75">
      <c r="A248" s="93" t="s">
        <v>247</v>
      </c>
      <c r="B248" s="21" t="s">
        <v>0</v>
      </c>
      <c r="C248" s="21" t="s">
        <v>20</v>
      </c>
      <c r="D248" s="21" t="s">
        <v>6</v>
      </c>
      <c r="E248" s="21" t="s">
        <v>234</v>
      </c>
      <c r="F248" s="21"/>
      <c r="G248" s="27"/>
      <c r="H248" s="181">
        <f>H249+H250</f>
        <v>19242.8</v>
      </c>
      <c r="I248" s="180">
        <f>I249+I250</f>
        <v>6189.3</v>
      </c>
      <c r="J248" s="180">
        <f t="shared" si="7"/>
        <v>25432.1</v>
      </c>
      <c r="K248" s="180">
        <f>K249+K250</f>
        <v>25432.1</v>
      </c>
    </row>
    <row r="249" spans="1:11" ht="15" customHeight="1" hidden="1">
      <c r="A249" s="93" t="s">
        <v>244</v>
      </c>
      <c r="B249" s="21" t="s">
        <v>0</v>
      </c>
      <c r="C249" s="21" t="s">
        <v>20</v>
      </c>
      <c r="D249" s="21" t="s">
        <v>6</v>
      </c>
      <c r="E249" s="21" t="s">
        <v>234</v>
      </c>
      <c r="F249" s="21" t="s">
        <v>233</v>
      </c>
      <c r="G249" s="27"/>
      <c r="H249" s="181"/>
      <c r="I249" s="180"/>
      <c r="J249" s="180">
        <f t="shared" si="7"/>
        <v>0</v>
      </c>
      <c r="K249" s="180"/>
    </row>
    <row r="250" spans="1:11" ht="21">
      <c r="A250" s="96" t="s">
        <v>245</v>
      </c>
      <c r="B250" s="21" t="s">
        <v>0</v>
      </c>
      <c r="C250" s="21" t="s">
        <v>20</v>
      </c>
      <c r="D250" s="21" t="s">
        <v>6</v>
      </c>
      <c r="E250" s="21" t="s">
        <v>234</v>
      </c>
      <c r="F250" s="21" t="s">
        <v>246</v>
      </c>
      <c r="G250" s="27"/>
      <c r="H250" s="181">
        <v>19242.8</v>
      </c>
      <c r="I250" s="180">
        <v>6189.3</v>
      </c>
      <c r="J250" s="180">
        <f t="shared" si="7"/>
        <v>25432.1</v>
      </c>
      <c r="K250" s="185">
        <v>25432.1</v>
      </c>
    </row>
    <row r="251" spans="1:11" ht="32.25" customHeight="1" hidden="1">
      <c r="A251" s="106" t="s">
        <v>79</v>
      </c>
      <c r="B251" s="24" t="s">
        <v>0</v>
      </c>
      <c r="C251" s="24" t="s">
        <v>20</v>
      </c>
      <c r="D251" s="24" t="s">
        <v>8</v>
      </c>
      <c r="E251" s="24"/>
      <c r="F251" s="24"/>
      <c r="G251" s="20"/>
      <c r="H251" s="179">
        <f>H252+H254</f>
        <v>0</v>
      </c>
      <c r="I251" s="178">
        <f>I252+I254</f>
        <v>0</v>
      </c>
      <c r="J251" s="178">
        <f t="shared" si="7"/>
        <v>0</v>
      </c>
      <c r="K251" s="184">
        <f>K252+K254</f>
        <v>0</v>
      </c>
    </row>
    <row r="252" spans="1:11" ht="32.25" customHeight="1" hidden="1">
      <c r="A252" s="105" t="s">
        <v>450</v>
      </c>
      <c r="B252" s="21" t="s">
        <v>0</v>
      </c>
      <c r="C252" s="21" t="s">
        <v>20</v>
      </c>
      <c r="D252" s="21" t="s">
        <v>8</v>
      </c>
      <c r="E252" s="21" t="s">
        <v>451</v>
      </c>
      <c r="F252" s="21"/>
      <c r="G252" s="27"/>
      <c r="H252" s="181">
        <f>H253</f>
        <v>0</v>
      </c>
      <c r="I252" s="180">
        <f>I253</f>
        <v>0</v>
      </c>
      <c r="J252" s="180">
        <f t="shared" si="7"/>
        <v>0</v>
      </c>
      <c r="K252" s="185">
        <f>K253</f>
        <v>0</v>
      </c>
    </row>
    <row r="253" spans="1:11" ht="15" customHeight="1" hidden="1">
      <c r="A253" s="105" t="s">
        <v>453</v>
      </c>
      <c r="B253" s="21" t="s">
        <v>0</v>
      </c>
      <c r="C253" s="21" t="s">
        <v>20</v>
      </c>
      <c r="D253" s="21" t="s">
        <v>8</v>
      </c>
      <c r="E253" s="21" t="s">
        <v>451</v>
      </c>
      <c r="F253" s="21" t="s">
        <v>452</v>
      </c>
      <c r="G253" s="27"/>
      <c r="H253" s="181"/>
      <c r="I253" s="180"/>
      <c r="J253" s="180">
        <f t="shared" si="7"/>
        <v>0</v>
      </c>
      <c r="K253" s="185"/>
    </row>
    <row r="254" spans="1:11" ht="15" customHeight="1" hidden="1">
      <c r="A254" s="104" t="s">
        <v>497</v>
      </c>
      <c r="B254" s="21" t="s">
        <v>0</v>
      </c>
      <c r="C254" s="21" t="s">
        <v>20</v>
      </c>
      <c r="D254" s="21" t="s">
        <v>8</v>
      </c>
      <c r="E254" s="21" t="s">
        <v>489</v>
      </c>
      <c r="F254" s="21"/>
      <c r="G254" s="27"/>
      <c r="H254" s="181">
        <f>H255</f>
        <v>0</v>
      </c>
      <c r="I254" s="180">
        <f>I255</f>
        <v>0</v>
      </c>
      <c r="J254" s="180">
        <f t="shared" si="7"/>
        <v>0</v>
      </c>
      <c r="K254" s="185">
        <f>K255</f>
        <v>0</v>
      </c>
    </row>
    <row r="255" spans="1:11" ht="15" customHeight="1" hidden="1">
      <c r="A255" s="105" t="s">
        <v>453</v>
      </c>
      <c r="B255" s="21" t="s">
        <v>0</v>
      </c>
      <c r="C255" s="21" t="s">
        <v>20</v>
      </c>
      <c r="D255" s="21" t="s">
        <v>8</v>
      </c>
      <c r="E255" s="21" t="s">
        <v>489</v>
      </c>
      <c r="F255" s="21" t="s">
        <v>452</v>
      </c>
      <c r="G255" s="27"/>
      <c r="H255" s="181"/>
      <c r="I255" s="180"/>
      <c r="J255" s="180">
        <f t="shared" si="7"/>
        <v>0</v>
      </c>
      <c r="K255" s="185"/>
    </row>
    <row r="256" spans="1:11" ht="15">
      <c r="A256" s="94" t="s">
        <v>263</v>
      </c>
      <c r="B256" s="81" t="s">
        <v>264</v>
      </c>
      <c r="C256" s="81"/>
      <c r="D256" s="81"/>
      <c r="E256" s="81"/>
      <c r="F256" s="81"/>
      <c r="G256" s="82" t="e">
        <f>G257+G346+G369+G409+G453+#REF!+#REF!+G333</f>
        <v>#REF!</v>
      </c>
      <c r="H256" s="186">
        <f>H257+H333+H346+H369+H409+H453+H473+H508+H463</f>
        <v>31793.33</v>
      </c>
      <c r="I256" s="186">
        <f>I257+I333+I346+I369+I409+I453+I473+I508+I463</f>
        <v>20199.507</v>
      </c>
      <c r="J256" s="182">
        <f t="shared" si="7"/>
        <v>51992.837</v>
      </c>
      <c r="K256" s="187">
        <f>K257+K333+K346+K369+K409+K453+K473+K508+K463</f>
        <v>43753.704</v>
      </c>
    </row>
    <row r="257" spans="1:11" s="53" customFormat="1" ht="14.25">
      <c r="A257" s="103" t="s">
        <v>4</v>
      </c>
      <c r="B257" s="24" t="s">
        <v>264</v>
      </c>
      <c r="C257" s="24" t="s">
        <v>6</v>
      </c>
      <c r="D257" s="24"/>
      <c r="E257" s="24"/>
      <c r="F257" s="24"/>
      <c r="G257" s="22" t="e">
        <f>G258+G263+G273+#REF!+G304+#REF!</f>
        <v>#REF!</v>
      </c>
      <c r="H257" s="179">
        <f>H258+H263+H273+H294+H304+H310+H298</f>
        <v>21229.7</v>
      </c>
      <c r="I257" s="178">
        <f>I258+I263+I273+I294+I304+I310+I298</f>
        <v>3435.4879999999985</v>
      </c>
      <c r="J257" s="178">
        <f t="shared" si="7"/>
        <v>24665.188</v>
      </c>
      <c r="K257" s="178">
        <f>K258+K263+K273+K294+K304+K310+K298</f>
        <v>23065.131999999998</v>
      </c>
    </row>
    <row r="258" spans="1:11" s="47" customFormat="1" ht="27" customHeight="1">
      <c r="A258" s="103" t="s">
        <v>265</v>
      </c>
      <c r="B258" s="24" t="s">
        <v>264</v>
      </c>
      <c r="C258" s="24" t="s">
        <v>6</v>
      </c>
      <c r="D258" s="24" t="s">
        <v>7</v>
      </c>
      <c r="E258" s="24"/>
      <c r="F258" s="24"/>
      <c r="G258" s="20" t="e">
        <f aca="true" t="shared" si="8" ref="G258:K259">G259</f>
        <v>#REF!</v>
      </c>
      <c r="H258" s="189">
        <f t="shared" si="8"/>
        <v>1047.9</v>
      </c>
      <c r="I258" s="178">
        <f>I259</f>
        <v>216.636</v>
      </c>
      <c r="J258" s="178">
        <f t="shared" si="7"/>
        <v>1264.536</v>
      </c>
      <c r="K258" s="188">
        <f t="shared" si="8"/>
        <v>1264.54</v>
      </c>
    </row>
    <row r="259" spans="1:11" ht="15">
      <c r="A259" s="104" t="s">
        <v>256</v>
      </c>
      <c r="B259" s="21" t="s">
        <v>264</v>
      </c>
      <c r="C259" s="21" t="s">
        <v>6</v>
      </c>
      <c r="D259" s="21" t="s">
        <v>7</v>
      </c>
      <c r="E259" s="21" t="s">
        <v>116</v>
      </c>
      <c r="F259" s="21"/>
      <c r="G259" s="27" t="e">
        <f t="shared" si="8"/>
        <v>#REF!</v>
      </c>
      <c r="H259" s="191">
        <f t="shared" si="8"/>
        <v>1047.9</v>
      </c>
      <c r="I259" s="180">
        <f>I260</f>
        <v>216.636</v>
      </c>
      <c r="J259" s="180">
        <f t="shared" si="7"/>
        <v>1264.536</v>
      </c>
      <c r="K259" s="190">
        <f t="shared" si="8"/>
        <v>1264.54</v>
      </c>
    </row>
    <row r="260" spans="1:11" ht="15">
      <c r="A260" s="104" t="s">
        <v>266</v>
      </c>
      <c r="B260" s="21" t="s">
        <v>264</v>
      </c>
      <c r="C260" s="21" t="s">
        <v>6</v>
      </c>
      <c r="D260" s="21" t="s">
        <v>7</v>
      </c>
      <c r="E260" s="21" t="s">
        <v>267</v>
      </c>
      <c r="F260" s="21"/>
      <c r="G260" s="27" t="e">
        <f>#REF!</f>
        <v>#REF!</v>
      </c>
      <c r="H260" s="181">
        <f>H261+H262</f>
        <v>1047.9</v>
      </c>
      <c r="I260" s="180">
        <f>I261+I262</f>
        <v>216.636</v>
      </c>
      <c r="J260" s="180">
        <f t="shared" si="7"/>
        <v>1264.536</v>
      </c>
      <c r="K260" s="180">
        <f>K261+K262</f>
        <v>1264.54</v>
      </c>
    </row>
    <row r="261" spans="1:11" ht="13.5" customHeight="1">
      <c r="A261" s="96" t="s">
        <v>154</v>
      </c>
      <c r="B261" s="21" t="s">
        <v>264</v>
      </c>
      <c r="C261" s="21" t="s">
        <v>6</v>
      </c>
      <c r="D261" s="21" t="s">
        <v>7</v>
      </c>
      <c r="E261" s="21" t="s">
        <v>267</v>
      </c>
      <c r="F261" s="21" t="s">
        <v>155</v>
      </c>
      <c r="G261" s="27"/>
      <c r="H261" s="191">
        <v>1047.9</v>
      </c>
      <c r="I261" s="180">
        <v>216.636</v>
      </c>
      <c r="J261" s="178">
        <f t="shared" si="7"/>
        <v>1264.536</v>
      </c>
      <c r="K261" s="190">
        <v>1264.54</v>
      </c>
    </row>
    <row r="262" spans="1:11" ht="15" customHeight="1" hidden="1">
      <c r="A262" s="104" t="s">
        <v>94</v>
      </c>
      <c r="B262" s="21" t="s">
        <v>264</v>
      </c>
      <c r="C262" s="21" t="s">
        <v>6</v>
      </c>
      <c r="D262" s="21" t="s">
        <v>7</v>
      </c>
      <c r="E262" s="21" t="s">
        <v>267</v>
      </c>
      <c r="F262" s="21" t="s">
        <v>93</v>
      </c>
      <c r="G262" s="27"/>
      <c r="H262" s="191"/>
      <c r="I262" s="180"/>
      <c r="J262" s="178">
        <f t="shared" si="7"/>
        <v>0</v>
      </c>
      <c r="K262" s="190"/>
    </row>
    <row r="263" spans="1:11" s="47" customFormat="1" ht="29.25" customHeight="1">
      <c r="A263" s="103" t="s">
        <v>268</v>
      </c>
      <c r="B263" s="24" t="s">
        <v>264</v>
      </c>
      <c r="C263" s="24" t="s">
        <v>6</v>
      </c>
      <c r="D263" s="24" t="s">
        <v>8</v>
      </c>
      <c r="E263" s="24"/>
      <c r="F263" s="24"/>
      <c r="G263" s="20" t="e">
        <f>G264</f>
        <v>#REF!</v>
      </c>
      <c r="H263" s="189">
        <f>H264</f>
        <v>1768.6</v>
      </c>
      <c r="I263" s="178">
        <f>I264</f>
        <v>-324.98199999999997</v>
      </c>
      <c r="J263" s="178">
        <f t="shared" si="7"/>
        <v>1443.618</v>
      </c>
      <c r="K263" s="188">
        <f>K264</f>
        <v>1443.618</v>
      </c>
    </row>
    <row r="264" spans="1:11" ht="15">
      <c r="A264" s="104" t="s">
        <v>256</v>
      </c>
      <c r="B264" s="21" t="s">
        <v>264</v>
      </c>
      <c r="C264" s="21" t="s">
        <v>6</v>
      </c>
      <c r="D264" s="21" t="s">
        <v>8</v>
      </c>
      <c r="E264" s="21" t="s">
        <v>116</v>
      </c>
      <c r="F264" s="21"/>
      <c r="G264" s="27" t="e">
        <f>G265+G270</f>
        <v>#REF!</v>
      </c>
      <c r="H264" s="191">
        <f>H265+H270</f>
        <v>1768.6</v>
      </c>
      <c r="I264" s="180">
        <f>I265+I270</f>
        <v>-324.98199999999997</v>
      </c>
      <c r="J264" s="180">
        <f t="shared" si="7"/>
        <v>1443.618</v>
      </c>
      <c r="K264" s="190">
        <f>K265+K270</f>
        <v>1443.618</v>
      </c>
    </row>
    <row r="265" spans="1:11" ht="15">
      <c r="A265" s="104" t="s">
        <v>117</v>
      </c>
      <c r="B265" s="21" t="s">
        <v>264</v>
      </c>
      <c r="C265" s="21" t="s">
        <v>6</v>
      </c>
      <c r="D265" s="21" t="s">
        <v>8</v>
      </c>
      <c r="E265" s="21" t="s">
        <v>118</v>
      </c>
      <c r="F265" s="21"/>
      <c r="G265" s="27" t="e">
        <f>#REF!</f>
        <v>#REF!</v>
      </c>
      <c r="H265" s="181">
        <f>H266+H267+H268+H269</f>
        <v>1034.75</v>
      </c>
      <c r="I265" s="180">
        <f>I266+I267+I268+I269</f>
        <v>-479</v>
      </c>
      <c r="J265" s="180">
        <f t="shared" si="7"/>
        <v>555.75</v>
      </c>
      <c r="K265" s="180">
        <f>K266+K267+K268+K269</f>
        <v>555.75</v>
      </c>
    </row>
    <row r="266" spans="1:11" ht="20.25" customHeight="1">
      <c r="A266" s="96" t="s">
        <v>154</v>
      </c>
      <c r="B266" s="21" t="s">
        <v>264</v>
      </c>
      <c r="C266" s="21" t="s">
        <v>6</v>
      </c>
      <c r="D266" s="21" t="s">
        <v>8</v>
      </c>
      <c r="E266" s="21" t="s">
        <v>118</v>
      </c>
      <c r="F266" s="21" t="s">
        <v>155</v>
      </c>
      <c r="G266" s="27"/>
      <c r="H266" s="191">
        <v>800.75</v>
      </c>
      <c r="I266" s="180">
        <v>-280</v>
      </c>
      <c r="J266" s="180">
        <f t="shared" si="7"/>
        <v>520.75</v>
      </c>
      <c r="K266" s="190">
        <v>520.75</v>
      </c>
    </row>
    <row r="267" spans="1:11" ht="22.5" customHeight="1">
      <c r="A267" s="96" t="s">
        <v>157</v>
      </c>
      <c r="B267" s="21" t="s">
        <v>264</v>
      </c>
      <c r="C267" s="21" t="s">
        <v>6</v>
      </c>
      <c r="D267" s="21" t="s">
        <v>8</v>
      </c>
      <c r="E267" s="21" t="s">
        <v>118</v>
      </c>
      <c r="F267" s="21" t="s">
        <v>158</v>
      </c>
      <c r="G267" s="27"/>
      <c r="H267" s="191">
        <v>34</v>
      </c>
      <c r="I267" s="180">
        <v>1</v>
      </c>
      <c r="J267" s="180">
        <f t="shared" si="7"/>
        <v>35</v>
      </c>
      <c r="K267" s="190">
        <v>35</v>
      </c>
    </row>
    <row r="268" spans="1:11" ht="24" customHeight="1">
      <c r="A268" s="96" t="s">
        <v>148</v>
      </c>
      <c r="B268" s="21" t="s">
        <v>264</v>
      </c>
      <c r="C268" s="21" t="s">
        <v>6</v>
      </c>
      <c r="D268" s="21" t="s">
        <v>8</v>
      </c>
      <c r="E268" s="21" t="s">
        <v>118</v>
      </c>
      <c r="F268" s="21" t="s">
        <v>150</v>
      </c>
      <c r="G268" s="27"/>
      <c r="H268" s="191">
        <v>200</v>
      </c>
      <c r="I268" s="180">
        <v>-200</v>
      </c>
      <c r="J268" s="180">
        <f t="shared" si="7"/>
        <v>0</v>
      </c>
      <c r="K268" s="190"/>
    </row>
    <row r="269" spans="1:11" ht="15" customHeight="1" hidden="1">
      <c r="A269" s="104" t="s">
        <v>94</v>
      </c>
      <c r="B269" s="21" t="s">
        <v>264</v>
      </c>
      <c r="C269" s="21" t="s">
        <v>6</v>
      </c>
      <c r="D269" s="21" t="s">
        <v>8</v>
      </c>
      <c r="E269" s="21" t="s">
        <v>118</v>
      </c>
      <c r="F269" s="21" t="s">
        <v>93</v>
      </c>
      <c r="G269" s="27">
        <v>30</v>
      </c>
      <c r="H269" s="191"/>
      <c r="I269" s="180"/>
      <c r="J269" s="178">
        <f t="shared" si="7"/>
        <v>0</v>
      </c>
      <c r="K269" s="190"/>
    </row>
    <row r="270" spans="1:11" ht="21.75">
      <c r="A270" s="104" t="s">
        <v>269</v>
      </c>
      <c r="B270" s="21" t="s">
        <v>264</v>
      </c>
      <c r="C270" s="21" t="s">
        <v>6</v>
      </c>
      <c r="D270" s="21" t="s">
        <v>8</v>
      </c>
      <c r="E270" s="21" t="s">
        <v>270</v>
      </c>
      <c r="F270" s="21"/>
      <c r="G270" s="27" t="e">
        <f>#REF!</f>
        <v>#REF!</v>
      </c>
      <c r="H270" s="181">
        <f>H271+H272</f>
        <v>733.85</v>
      </c>
      <c r="I270" s="180">
        <f>I271+I272</f>
        <v>154.018</v>
      </c>
      <c r="J270" s="180">
        <f t="shared" si="7"/>
        <v>887.868</v>
      </c>
      <c r="K270" s="180">
        <f>K271+K272</f>
        <v>887.868</v>
      </c>
    </row>
    <row r="271" spans="1:11" ht="17.25" customHeight="1">
      <c r="A271" s="96" t="s">
        <v>154</v>
      </c>
      <c r="B271" s="21" t="s">
        <v>264</v>
      </c>
      <c r="C271" s="21" t="s">
        <v>6</v>
      </c>
      <c r="D271" s="21" t="s">
        <v>8</v>
      </c>
      <c r="E271" s="21" t="s">
        <v>270</v>
      </c>
      <c r="F271" s="21" t="s">
        <v>155</v>
      </c>
      <c r="G271" s="27"/>
      <c r="H271" s="191">
        <v>733.85</v>
      </c>
      <c r="I271" s="180">
        <v>154.018</v>
      </c>
      <c r="J271" s="180">
        <f t="shared" si="7"/>
        <v>887.868</v>
      </c>
      <c r="K271" s="190">
        <v>887.868</v>
      </c>
    </row>
    <row r="272" spans="1:11" ht="15" customHeight="1" hidden="1">
      <c r="A272" s="104" t="s">
        <v>94</v>
      </c>
      <c r="B272" s="21" t="s">
        <v>264</v>
      </c>
      <c r="C272" s="21" t="s">
        <v>6</v>
      </c>
      <c r="D272" s="21" t="s">
        <v>8</v>
      </c>
      <c r="E272" s="21" t="s">
        <v>270</v>
      </c>
      <c r="F272" s="21" t="s">
        <v>93</v>
      </c>
      <c r="G272" s="27"/>
      <c r="H272" s="191"/>
      <c r="I272" s="180"/>
      <c r="J272" s="178">
        <f t="shared" si="7"/>
        <v>0</v>
      </c>
      <c r="K272" s="190"/>
    </row>
    <row r="273" spans="1:11" s="47" customFormat="1" ht="42">
      <c r="A273" s="103" t="s">
        <v>193</v>
      </c>
      <c r="B273" s="24" t="s">
        <v>264</v>
      </c>
      <c r="C273" s="24" t="s">
        <v>6</v>
      </c>
      <c r="D273" s="24" t="s">
        <v>9</v>
      </c>
      <c r="E273" s="24"/>
      <c r="F273" s="24"/>
      <c r="G273" s="20" t="e">
        <f>G283+G275+G277</f>
        <v>#REF!</v>
      </c>
      <c r="H273" s="189">
        <f>H274+H283+H292</f>
        <v>17152.41</v>
      </c>
      <c r="I273" s="188">
        <f>I274+I283+I292</f>
        <v>-2611.2760000000007</v>
      </c>
      <c r="J273" s="178">
        <f t="shared" si="7"/>
        <v>14541.133999999998</v>
      </c>
      <c r="K273" s="188">
        <f>K274+K283+K292</f>
        <v>12941.074</v>
      </c>
    </row>
    <row r="274" spans="1:11" ht="15">
      <c r="A274" s="98" t="s">
        <v>256</v>
      </c>
      <c r="B274" s="21" t="s">
        <v>264</v>
      </c>
      <c r="C274" s="21" t="s">
        <v>6</v>
      </c>
      <c r="D274" s="21" t="s">
        <v>9</v>
      </c>
      <c r="E274" s="21" t="s">
        <v>420</v>
      </c>
      <c r="F274" s="21"/>
      <c r="G274" s="27"/>
      <c r="H274" s="191">
        <f>H275+H277+H281</f>
        <v>605</v>
      </c>
      <c r="I274" s="190">
        <f>I275+I277+I281</f>
        <v>167.7</v>
      </c>
      <c r="J274" s="190">
        <f>J275+J277+J281</f>
        <v>772.7</v>
      </c>
      <c r="K274" s="190">
        <f>K275+K277+K281</f>
        <v>782.7</v>
      </c>
    </row>
    <row r="275" spans="1:11" s="47" customFormat="1" ht="45.75" customHeight="1" hidden="1">
      <c r="A275" s="112" t="s">
        <v>271</v>
      </c>
      <c r="B275" s="21" t="s">
        <v>264</v>
      </c>
      <c r="C275" s="21" t="s">
        <v>6</v>
      </c>
      <c r="D275" s="21" t="s">
        <v>9</v>
      </c>
      <c r="E275" s="21" t="s">
        <v>272</v>
      </c>
      <c r="F275" s="21"/>
      <c r="G275" s="27">
        <f>G276</f>
        <v>47.3</v>
      </c>
      <c r="H275" s="191">
        <f>H276</f>
        <v>0</v>
      </c>
      <c r="I275" s="180">
        <f>I276</f>
        <v>0</v>
      </c>
      <c r="J275" s="180">
        <f>H275+I275</f>
        <v>0</v>
      </c>
      <c r="K275" s="190">
        <f>K276</f>
        <v>0</v>
      </c>
    </row>
    <row r="276" spans="1:11" s="47" customFormat="1" ht="31.5" customHeight="1" hidden="1">
      <c r="A276" s="104" t="s">
        <v>198</v>
      </c>
      <c r="B276" s="21" t="s">
        <v>264</v>
      </c>
      <c r="C276" s="21" t="s">
        <v>6</v>
      </c>
      <c r="D276" s="21" t="s">
        <v>9</v>
      </c>
      <c r="E276" s="21" t="s">
        <v>272</v>
      </c>
      <c r="F276" s="21" t="s">
        <v>153</v>
      </c>
      <c r="G276" s="27">
        <v>47.3</v>
      </c>
      <c r="H276" s="191"/>
      <c r="I276" s="180"/>
      <c r="J276" s="180">
        <f>H276+I276</f>
        <v>0</v>
      </c>
      <c r="K276" s="190"/>
    </row>
    <row r="277" spans="1:11" s="47" customFormat="1" ht="31.5">
      <c r="A277" s="112" t="s">
        <v>113</v>
      </c>
      <c r="B277" s="21" t="s">
        <v>264</v>
      </c>
      <c r="C277" s="21" t="s">
        <v>6</v>
      </c>
      <c r="D277" s="21" t="s">
        <v>9</v>
      </c>
      <c r="E277" s="21" t="s">
        <v>114</v>
      </c>
      <c r="F277" s="21"/>
      <c r="G277" s="22" t="e">
        <f>#REF!</f>
        <v>#REF!</v>
      </c>
      <c r="H277" s="181">
        <f>H278+H279+H280</f>
        <v>605</v>
      </c>
      <c r="I277" s="180">
        <f>I278+I279+I280</f>
        <v>167</v>
      </c>
      <c r="J277" s="180">
        <f>J278+J279+J280</f>
        <v>772</v>
      </c>
      <c r="K277" s="180">
        <f>K278+K279+K280</f>
        <v>782</v>
      </c>
    </row>
    <row r="278" spans="1:11" s="47" customFormat="1" ht="18.75" customHeight="1">
      <c r="A278" s="96" t="s">
        <v>154</v>
      </c>
      <c r="B278" s="21" t="s">
        <v>264</v>
      </c>
      <c r="C278" s="21" t="s">
        <v>6</v>
      </c>
      <c r="D278" s="21" t="s">
        <v>9</v>
      </c>
      <c r="E278" s="21" t="s">
        <v>114</v>
      </c>
      <c r="F278" s="21" t="s">
        <v>155</v>
      </c>
      <c r="G278" s="22"/>
      <c r="H278" s="181">
        <v>325.41</v>
      </c>
      <c r="I278" s="180">
        <v>167</v>
      </c>
      <c r="J278" s="180">
        <f aca="true" t="shared" si="9" ref="J278:J347">H278+I278</f>
        <v>492.41</v>
      </c>
      <c r="K278" s="180">
        <v>502.41</v>
      </c>
    </row>
    <row r="279" spans="1:11" s="47" customFormat="1" ht="23.25" customHeight="1">
      <c r="A279" s="96" t="s">
        <v>157</v>
      </c>
      <c r="B279" s="21" t="s">
        <v>264</v>
      </c>
      <c r="C279" s="21" t="s">
        <v>6</v>
      </c>
      <c r="D279" s="21" t="s">
        <v>9</v>
      </c>
      <c r="E279" s="21" t="s">
        <v>114</v>
      </c>
      <c r="F279" s="21" t="s">
        <v>158</v>
      </c>
      <c r="G279" s="22"/>
      <c r="H279" s="181">
        <v>1</v>
      </c>
      <c r="I279" s="180"/>
      <c r="J279" s="180">
        <f t="shared" si="9"/>
        <v>1</v>
      </c>
      <c r="K279" s="180">
        <v>1</v>
      </c>
    </row>
    <row r="280" spans="1:11" s="47" customFormat="1" ht="21" customHeight="1">
      <c r="A280" s="96" t="s">
        <v>148</v>
      </c>
      <c r="B280" s="21" t="s">
        <v>264</v>
      </c>
      <c r="C280" s="21" t="s">
        <v>6</v>
      </c>
      <c r="D280" s="21" t="s">
        <v>9</v>
      </c>
      <c r="E280" s="21" t="s">
        <v>114</v>
      </c>
      <c r="F280" s="21" t="s">
        <v>150</v>
      </c>
      <c r="G280" s="22"/>
      <c r="H280" s="181">
        <v>278.59</v>
      </c>
      <c r="I280" s="180"/>
      <c r="J280" s="180">
        <f t="shared" si="9"/>
        <v>278.59</v>
      </c>
      <c r="K280" s="180">
        <v>278.59</v>
      </c>
    </row>
    <row r="281" spans="1:11" s="47" customFormat="1" ht="42">
      <c r="A281" s="93" t="s">
        <v>508</v>
      </c>
      <c r="B281" s="21" t="s">
        <v>264</v>
      </c>
      <c r="C281" s="21" t="s">
        <v>6</v>
      </c>
      <c r="D281" s="21" t="s">
        <v>9</v>
      </c>
      <c r="E281" s="21" t="s">
        <v>509</v>
      </c>
      <c r="F281" s="21"/>
      <c r="G281" s="22" t="e">
        <f>#REF!-#REF!</f>
        <v>#REF!</v>
      </c>
      <c r="H281" s="181">
        <f>H282</f>
        <v>0</v>
      </c>
      <c r="I281" s="180">
        <f>I282</f>
        <v>0.7</v>
      </c>
      <c r="J281" s="180">
        <f t="shared" si="9"/>
        <v>0.7</v>
      </c>
      <c r="K281" s="190">
        <f>K282</f>
        <v>0.7</v>
      </c>
    </row>
    <row r="282" spans="1:11" s="47" customFormat="1" ht="21" customHeight="1">
      <c r="A282" s="96" t="s">
        <v>148</v>
      </c>
      <c r="B282" s="21" t="s">
        <v>264</v>
      </c>
      <c r="C282" s="21" t="s">
        <v>6</v>
      </c>
      <c r="D282" s="21" t="s">
        <v>9</v>
      </c>
      <c r="E282" s="21" t="s">
        <v>509</v>
      </c>
      <c r="F282" s="21" t="s">
        <v>150</v>
      </c>
      <c r="G282" s="22"/>
      <c r="H282" s="191"/>
      <c r="I282" s="180">
        <v>0.7</v>
      </c>
      <c r="J282" s="180">
        <f t="shared" si="9"/>
        <v>0.7</v>
      </c>
      <c r="K282" s="190">
        <v>0.7</v>
      </c>
    </row>
    <row r="283" spans="1:11" ht="15">
      <c r="A283" s="104" t="s">
        <v>256</v>
      </c>
      <c r="B283" s="21" t="s">
        <v>264</v>
      </c>
      <c r="C283" s="21" t="s">
        <v>6</v>
      </c>
      <c r="D283" s="21" t="s">
        <v>9</v>
      </c>
      <c r="E283" s="21" t="s">
        <v>116</v>
      </c>
      <c r="F283" s="21"/>
      <c r="G283" s="27" t="e">
        <f>G284</f>
        <v>#REF!</v>
      </c>
      <c r="H283" s="191">
        <f>H284</f>
        <v>16547.41</v>
      </c>
      <c r="I283" s="180">
        <f>I284</f>
        <v>-2778.9760000000006</v>
      </c>
      <c r="J283" s="180">
        <f t="shared" si="9"/>
        <v>13768.434</v>
      </c>
      <c r="K283" s="190">
        <f>K284</f>
        <v>12158.374</v>
      </c>
    </row>
    <row r="284" spans="1:11" ht="15">
      <c r="A284" s="104" t="s">
        <v>117</v>
      </c>
      <c r="B284" s="21" t="s">
        <v>264</v>
      </c>
      <c r="C284" s="21" t="s">
        <v>6</v>
      </c>
      <c r="D284" s="21" t="s">
        <v>9</v>
      </c>
      <c r="E284" s="21" t="s">
        <v>118</v>
      </c>
      <c r="F284" s="21"/>
      <c r="G284" s="27" t="e">
        <f>#REF!+#REF!</f>
        <v>#REF!</v>
      </c>
      <c r="H284" s="181">
        <f>H285+H286+H287+H288+H289+H290+H291</f>
        <v>16547.41</v>
      </c>
      <c r="I284" s="180">
        <f>I285+I286+I287+I288+I289+I290+I291</f>
        <v>-2778.9760000000006</v>
      </c>
      <c r="J284" s="180">
        <f t="shared" si="9"/>
        <v>13768.434</v>
      </c>
      <c r="K284" s="180">
        <f>K285+K286+K287+K288+K289+K290+K291</f>
        <v>12158.374</v>
      </c>
    </row>
    <row r="285" spans="1:11" ht="15.75" customHeight="1">
      <c r="A285" s="96" t="s">
        <v>154</v>
      </c>
      <c r="B285" s="21" t="s">
        <v>264</v>
      </c>
      <c r="C285" s="21" t="s">
        <v>6</v>
      </c>
      <c r="D285" s="21" t="s">
        <v>9</v>
      </c>
      <c r="E285" s="21" t="s">
        <v>118</v>
      </c>
      <c r="F285" s="21" t="s">
        <v>155</v>
      </c>
      <c r="G285" s="20"/>
      <c r="H285" s="181">
        <v>8465.28</v>
      </c>
      <c r="I285" s="180">
        <f>2583.624+130</f>
        <v>2713.624</v>
      </c>
      <c r="J285" s="180">
        <f t="shared" si="9"/>
        <v>11178.904</v>
      </c>
      <c r="K285" s="180">
        <v>11178.904</v>
      </c>
    </row>
    <row r="286" spans="1:11" ht="20.25" customHeight="1">
      <c r="A286" s="96" t="s">
        <v>157</v>
      </c>
      <c r="B286" s="21" t="s">
        <v>264</v>
      </c>
      <c r="C286" s="21" t="s">
        <v>6</v>
      </c>
      <c r="D286" s="21" t="s">
        <v>9</v>
      </c>
      <c r="E286" s="21" t="s">
        <v>118</v>
      </c>
      <c r="F286" s="21" t="s">
        <v>158</v>
      </c>
      <c r="G286" s="20"/>
      <c r="H286" s="181">
        <v>91.4</v>
      </c>
      <c r="I286" s="180">
        <v>9.2</v>
      </c>
      <c r="J286" s="180">
        <f t="shared" si="9"/>
        <v>100.60000000000001</v>
      </c>
      <c r="K286" s="180">
        <v>100.6</v>
      </c>
    </row>
    <row r="287" spans="1:11" ht="30" customHeight="1">
      <c r="A287" s="96" t="s">
        <v>161</v>
      </c>
      <c r="B287" s="21" t="s">
        <v>264</v>
      </c>
      <c r="C287" s="21" t="s">
        <v>6</v>
      </c>
      <c r="D287" s="21" t="s">
        <v>9</v>
      </c>
      <c r="E287" s="21" t="s">
        <v>118</v>
      </c>
      <c r="F287" s="21" t="s">
        <v>162</v>
      </c>
      <c r="G287" s="20"/>
      <c r="H287" s="181">
        <v>195.16</v>
      </c>
      <c r="I287" s="180">
        <v>-51.86</v>
      </c>
      <c r="J287" s="180">
        <f t="shared" si="9"/>
        <v>143.3</v>
      </c>
      <c r="K287" s="180">
        <v>143.3</v>
      </c>
    </row>
    <row r="288" spans="1:11" ht="23.25" customHeight="1">
      <c r="A288" s="96" t="s">
        <v>148</v>
      </c>
      <c r="B288" s="21" t="s">
        <v>264</v>
      </c>
      <c r="C288" s="21" t="s">
        <v>6</v>
      </c>
      <c r="D288" s="21" t="s">
        <v>9</v>
      </c>
      <c r="E288" s="21" t="s">
        <v>118</v>
      </c>
      <c r="F288" s="21" t="s">
        <v>150</v>
      </c>
      <c r="G288" s="20"/>
      <c r="H288" s="181">
        <v>7405.56</v>
      </c>
      <c r="I288" s="180">
        <f>-7405.56+2345.63</f>
        <v>-5059.93</v>
      </c>
      <c r="J288" s="180">
        <f t="shared" si="9"/>
        <v>2345.63</v>
      </c>
      <c r="K288" s="180">
        <f>5587.52-5472.2</f>
        <v>115.32000000000062</v>
      </c>
    </row>
    <row r="289" spans="1:11" ht="15" customHeight="1" hidden="1">
      <c r="A289" s="104" t="s">
        <v>94</v>
      </c>
      <c r="B289" s="21" t="s">
        <v>264</v>
      </c>
      <c r="C289" s="21" t="s">
        <v>6</v>
      </c>
      <c r="D289" s="21" t="s">
        <v>9</v>
      </c>
      <c r="E289" s="21" t="s">
        <v>118</v>
      </c>
      <c r="F289" s="21" t="s">
        <v>93</v>
      </c>
      <c r="G289" s="27">
        <f>10-200+200+80.47+1300-0.47-80+50</f>
        <v>1360</v>
      </c>
      <c r="H289" s="191"/>
      <c r="I289" s="180"/>
      <c r="J289" s="180">
        <f t="shared" si="9"/>
        <v>0</v>
      </c>
      <c r="K289" s="190"/>
    </row>
    <row r="290" spans="1:11" ht="24" customHeight="1">
      <c r="A290" s="96" t="s">
        <v>273</v>
      </c>
      <c r="B290" s="21" t="s">
        <v>264</v>
      </c>
      <c r="C290" s="21" t="s">
        <v>6</v>
      </c>
      <c r="D290" s="21" t="s">
        <v>9</v>
      </c>
      <c r="E290" s="21" t="s">
        <v>118</v>
      </c>
      <c r="F290" s="21" t="s">
        <v>164</v>
      </c>
      <c r="G290" s="20"/>
      <c r="H290" s="181">
        <v>360.41</v>
      </c>
      <c r="I290" s="180">
        <v>-360.41</v>
      </c>
      <c r="J290" s="180">
        <f t="shared" si="9"/>
        <v>0</v>
      </c>
      <c r="K290" s="180">
        <v>360.41</v>
      </c>
    </row>
    <row r="291" spans="1:11" s="76" customFormat="1" ht="15.75" customHeight="1">
      <c r="A291" s="100" t="s">
        <v>165</v>
      </c>
      <c r="B291" s="79" t="s">
        <v>264</v>
      </c>
      <c r="C291" s="79" t="s">
        <v>6</v>
      </c>
      <c r="D291" s="79" t="s">
        <v>9</v>
      </c>
      <c r="E291" s="79" t="s">
        <v>118</v>
      </c>
      <c r="F291" s="79" t="s">
        <v>166</v>
      </c>
      <c r="G291" s="80"/>
      <c r="H291" s="181">
        <v>29.6</v>
      </c>
      <c r="I291" s="180">
        <v>-29.6</v>
      </c>
      <c r="J291" s="180">
        <f t="shared" si="9"/>
        <v>0</v>
      </c>
      <c r="K291" s="180">
        <v>259.84</v>
      </c>
    </row>
    <row r="292" spans="1:11" s="76" customFormat="1" ht="25.5" customHeight="1" hidden="1">
      <c r="A292" s="104" t="s">
        <v>497</v>
      </c>
      <c r="B292" s="79" t="s">
        <v>264</v>
      </c>
      <c r="C292" s="79" t="s">
        <v>6</v>
      </c>
      <c r="D292" s="79" t="s">
        <v>9</v>
      </c>
      <c r="E292" s="79" t="s">
        <v>489</v>
      </c>
      <c r="F292" s="79"/>
      <c r="G292" s="80"/>
      <c r="H292" s="181">
        <f>H293</f>
        <v>0</v>
      </c>
      <c r="I292" s="180">
        <f>I293</f>
        <v>0</v>
      </c>
      <c r="J292" s="180">
        <f t="shared" si="9"/>
        <v>0</v>
      </c>
      <c r="K292" s="180">
        <f>K293</f>
        <v>0</v>
      </c>
    </row>
    <row r="293" spans="1:11" s="76" customFormat="1" ht="25.5" customHeight="1" hidden="1">
      <c r="A293" s="104" t="s">
        <v>498</v>
      </c>
      <c r="B293" s="79" t="s">
        <v>264</v>
      </c>
      <c r="C293" s="79" t="s">
        <v>6</v>
      </c>
      <c r="D293" s="79" t="s">
        <v>9</v>
      </c>
      <c r="E293" s="79" t="s">
        <v>489</v>
      </c>
      <c r="F293" s="79" t="s">
        <v>493</v>
      </c>
      <c r="G293" s="80"/>
      <c r="H293" s="181"/>
      <c r="I293" s="180"/>
      <c r="J293" s="180">
        <f t="shared" si="9"/>
        <v>0</v>
      </c>
      <c r="K293" s="180"/>
    </row>
    <row r="294" spans="1:11" s="47" customFormat="1" ht="14.25" customHeight="1" hidden="1">
      <c r="A294" s="92" t="s">
        <v>10</v>
      </c>
      <c r="B294" s="24" t="s">
        <v>264</v>
      </c>
      <c r="C294" s="24" t="s">
        <v>6</v>
      </c>
      <c r="D294" s="24" t="s">
        <v>11</v>
      </c>
      <c r="E294" s="24"/>
      <c r="F294" s="24"/>
      <c r="G294" s="20"/>
      <c r="H294" s="189">
        <f>H295</f>
        <v>0</v>
      </c>
      <c r="I294" s="178">
        <f>I295</f>
        <v>0</v>
      </c>
      <c r="J294" s="178">
        <f t="shared" si="9"/>
        <v>0</v>
      </c>
      <c r="K294" s="188">
        <f>K295</f>
        <v>0</v>
      </c>
    </row>
    <row r="295" spans="1:11" ht="32.25" customHeight="1" hidden="1">
      <c r="A295" s="93" t="s">
        <v>274</v>
      </c>
      <c r="B295" s="21" t="s">
        <v>264</v>
      </c>
      <c r="C295" s="21" t="s">
        <v>6</v>
      </c>
      <c r="D295" s="21" t="s">
        <v>11</v>
      </c>
      <c r="E295" s="21" t="s">
        <v>275</v>
      </c>
      <c r="F295" s="21"/>
      <c r="G295" s="20"/>
      <c r="H295" s="181">
        <f>H296+H297</f>
        <v>0</v>
      </c>
      <c r="I295" s="180">
        <f>I296+I297</f>
        <v>0</v>
      </c>
      <c r="J295" s="180">
        <f t="shared" si="9"/>
        <v>0</v>
      </c>
      <c r="K295" s="180">
        <f>K296+K297</f>
        <v>0</v>
      </c>
    </row>
    <row r="296" spans="1:11" ht="15" customHeight="1" hidden="1">
      <c r="A296" s="104" t="s">
        <v>92</v>
      </c>
      <c r="B296" s="21" t="s">
        <v>264</v>
      </c>
      <c r="C296" s="21" t="s">
        <v>6</v>
      </c>
      <c r="D296" s="21" t="s">
        <v>11</v>
      </c>
      <c r="E296" s="21" t="s">
        <v>275</v>
      </c>
      <c r="F296" s="21" t="s">
        <v>153</v>
      </c>
      <c r="G296" s="27"/>
      <c r="H296" s="191"/>
      <c r="I296" s="180"/>
      <c r="J296" s="180">
        <f t="shared" si="9"/>
        <v>0</v>
      </c>
      <c r="K296" s="190"/>
    </row>
    <row r="297" spans="1:11" ht="31.5" customHeight="1" hidden="1">
      <c r="A297" s="96" t="s">
        <v>148</v>
      </c>
      <c r="B297" s="21" t="s">
        <v>264</v>
      </c>
      <c r="C297" s="21" t="s">
        <v>6</v>
      </c>
      <c r="D297" s="21" t="s">
        <v>11</v>
      </c>
      <c r="E297" s="21" t="s">
        <v>275</v>
      </c>
      <c r="F297" s="21" t="s">
        <v>150</v>
      </c>
      <c r="G297" s="27"/>
      <c r="H297" s="191"/>
      <c r="I297" s="180"/>
      <c r="J297" s="180">
        <f t="shared" si="9"/>
        <v>0</v>
      </c>
      <c r="K297" s="190"/>
    </row>
    <row r="298" spans="1:11" ht="21.75">
      <c r="A298" s="106" t="s">
        <v>196</v>
      </c>
      <c r="B298" s="24" t="s">
        <v>264</v>
      </c>
      <c r="C298" s="24" t="s">
        <v>6</v>
      </c>
      <c r="D298" s="24" t="s">
        <v>12</v>
      </c>
      <c r="E298" s="24"/>
      <c r="F298" s="24"/>
      <c r="G298" s="20" t="e">
        <f>G299</f>
        <v>#REF!</v>
      </c>
      <c r="H298" s="179">
        <f>H299</f>
        <v>557</v>
      </c>
      <c r="I298" s="178">
        <f>I299</f>
        <v>216.01</v>
      </c>
      <c r="J298" s="178">
        <f t="shared" si="9"/>
        <v>773.01</v>
      </c>
      <c r="K298" s="178">
        <f>K299</f>
        <v>773.01</v>
      </c>
    </row>
    <row r="299" spans="1:11" ht="32.25">
      <c r="A299" s="105" t="s">
        <v>197</v>
      </c>
      <c r="B299" s="21" t="s">
        <v>264</v>
      </c>
      <c r="C299" s="21" t="s">
        <v>6</v>
      </c>
      <c r="D299" s="21" t="s">
        <v>12</v>
      </c>
      <c r="E299" s="21" t="s">
        <v>116</v>
      </c>
      <c r="F299" s="21"/>
      <c r="G299" s="27" t="e">
        <f>#REF!+#REF!</f>
        <v>#REF!</v>
      </c>
      <c r="H299" s="181">
        <f>H300+H301+H302+H303</f>
        <v>557</v>
      </c>
      <c r="I299" s="180">
        <f>I300+I301+I302+I303</f>
        <v>216.01</v>
      </c>
      <c r="J299" s="180">
        <f t="shared" si="9"/>
        <v>773.01</v>
      </c>
      <c r="K299" s="180">
        <f>K300+K301+K302+K303</f>
        <v>773.01</v>
      </c>
    </row>
    <row r="300" spans="1:11" ht="15">
      <c r="A300" s="100" t="s">
        <v>351</v>
      </c>
      <c r="B300" s="21" t="s">
        <v>264</v>
      </c>
      <c r="C300" s="21" t="s">
        <v>6</v>
      </c>
      <c r="D300" s="21" t="s">
        <v>12</v>
      </c>
      <c r="E300" s="21" t="s">
        <v>118</v>
      </c>
      <c r="F300" s="21" t="s">
        <v>155</v>
      </c>
      <c r="G300" s="27"/>
      <c r="H300" s="181">
        <v>555</v>
      </c>
      <c r="I300" s="180">
        <v>218.01</v>
      </c>
      <c r="J300" s="180">
        <f t="shared" si="9"/>
        <v>773.01</v>
      </c>
      <c r="K300" s="180">
        <v>773.01</v>
      </c>
    </row>
    <row r="301" spans="1:11" ht="32.25" customHeight="1" hidden="1">
      <c r="A301" s="100" t="s">
        <v>157</v>
      </c>
      <c r="B301" s="21" t="s">
        <v>264</v>
      </c>
      <c r="C301" s="21" t="s">
        <v>6</v>
      </c>
      <c r="D301" s="21" t="s">
        <v>12</v>
      </c>
      <c r="E301" s="21" t="s">
        <v>118</v>
      </c>
      <c r="F301" s="21" t="s">
        <v>158</v>
      </c>
      <c r="G301" s="27"/>
      <c r="H301" s="181"/>
      <c r="I301" s="180"/>
      <c r="J301" s="180">
        <f t="shared" si="9"/>
        <v>0</v>
      </c>
      <c r="K301" s="180"/>
    </row>
    <row r="302" spans="1:11" ht="32.25" customHeight="1" hidden="1">
      <c r="A302" s="100" t="s">
        <v>161</v>
      </c>
      <c r="B302" s="21" t="s">
        <v>264</v>
      </c>
      <c r="C302" s="21" t="s">
        <v>6</v>
      </c>
      <c r="D302" s="21" t="s">
        <v>12</v>
      </c>
      <c r="E302" s="21" t="s">
        <v>118</v>
      </c>
      <c r="F302" s="21" t="s">
        <v>162</v>
      </c>
      <c r="G302" s="27"/>
      <c r="H302" s="181"/>
      <c r="I302" s="180"/>
      <c r="J302" s="180">
        <f t="shared" si="9"/>
        <v>0</v>
      </c>
      <c r="K302" s="180"/>
    </row>
    <row r="303" spans="1:11" ht="21.75">
      <c r="A303" s="100" t="s">
        <v>231</v>
      </c>
      <c r="B303" s="21" t="s">
        <v>264</v>
      </c>
      <c r="C303" s="21" t="s">
        <v>6</v>
      </c>
      <c r="D303" s="21" t="s">
        <v>12</v>
      </c>
      <c r="E303" s="21" t="s">
        <v>118</v>
      </c>
      <c r="F303" s="21" t="s">
        <v>150</v>
      </c>
      <c r="G303" s="27"/>
      <c r="H303" s="181">
        <v>2</v>
      </c>
      <c r="I303" s="180">
        <v>-2</v>
      </c>
      <c r="J303" s="180">
        <f t="shared" si="9"/>
        <v>0</v>
      </c>
      <c r="K303" s="180"/>
    </row>
    <row r="304" spans="1:11" s="47" customFormat="1" ht="14.25" hidden="1">
      <c r="A304" s="103" t="s">
        <v>276</v>
      </c>
      <c r="B304" s="24" t="s">
        <v>264</v>
      </c>
      <c r="C304" s="24" t="s">
        <v>6</v>
      </c>
      <c r="D304" s="24" t="s">
        <v>14</v>
      </c>
      <c r="E304" s="24"/>
      <c r="F304" s="24"/>
      <c r="G304" s="20" t="e">
        <f>G305</f>
        <v>#REF!</v>
      </c>
      <c r="H304" s="189">
        <f>H305</f>
        <v>0</v>
      </c>
      <c r="I304" s="178">
        <f>I305</f>
        <v>0</v>
      </c>
      <c r="J304" s="178">
        <f t="shared" si="9"/>
        <v>0</v>
      </c>
      <c r="K304" s="188">
        <f>K305</f>
        <v>0</v>
      </c>
    </row>
    <row r="305" spans="1:11" ht="18" customHeight="1" hidden="1">
      <c r="A305" s="104" t="s">
        <v>277</v>
      </c>
      <c r="B305" s="21" t="s">
        <v>264</v>
      </c>
      <c r="C305" s="21" t="s">
        <v>6</v>
      </c>
      <c r="D305" s="21" t="s">
        <v>14</v>
      </c>
      <c r="E305" s="21" t="s">
        <v>278</v>
      </c>
      <c r="F305" s="21"/>
      <c r="G305" s="27" t="e">
        <f>G308</f>
        <v>#REF!</v>
      </c>
      <c r="H305" s="191">
        <f>H308</f>
        <v>0</v>
      </c>
      <c r="I305" s="190">
        <f>I308+I306</f>
        <v>0</v>
      </c>
      <c r="J305" s="190">
        <f>J308+J306</f>
        <v>0</v>
      </c>
      <c r="K305" s="190">
        <f>K308</f>
        <v>0</v>
      </c>
    </row>
    <row r="306" spans="1:11" ht="18" customHeight="1" hidden="1">
      <c r="A306" s="104" t="s">
        <v>515</v>
      </c>
      <c r="B306" s="21" t="s">
        <v>264</v>
      </c>
      <c r="C306" s="21" t="s">
        <v>6</v>
      </c>
      <c r="D306" s="21" t="s">
        <v>14</v>
      </c>
      <c r="E306" s="21" t="s">
        <v>514</v>
      </c>
      <c r="F306" s="21"/>
      <c r="G306" s="27" t="e">
        <f>#REF!</f>
        <v>#REF!</v>
      </c>
      <c r="H306" s="181">
        <f>H307</f>
        <v>0</v>
      </c>
      <c r="I306" s="180">
        <f>I307</f>
        <v>0</v>
      </c>
      <c r="J306" s="180">
        <f>H306+I306</f>
        <v>0</v>
      </c>
      <c r="K306" s="180">
        <f>K307</f>
        <v>0</v>
      </c>
    </row>
    <row r="307" spans="1:11" ht="22.5" customHeight="1" hidden="1">
      <c r="A307" s="96" t="s">
        <v>148</v>
      </c>
      <c r="B307" s="21" t="s">
        <v>264</v>
      </c>
      <c r="C307" s="21" t="s">
        <v>6</v>
      </c>
      <c r="D307" s="21" t="s">
        <v>14</v>
      </c>
      <c r="E307" s="21" t="s">
        <v>514</v>
      </c>
      <c r="F307" s="21" t="s">
        <v>150</v>
      </c>
      <c r="G307" s="27"/>
      <c r="H307" s="191"/>
      <c r="I307" s="180"/>
      <c r="J307" s="180">
        <f>H307+I307</f>
        <v>0</v>
      </c>
      <c r="K307" s="190">
        <v>0</v>
      </c>
    </row>
    <row r="308" spans="1:11" ht="18" customHeight="1" hidden="1">
      <c r="A308" s="104" t="s">
        <v>279</v>
      </c>
      <c r="B308" s="21" t="s">
        <v>264</v>
      </c>
      <c r="C308" s="21" t="s">
        <v>6</v>
      </c>
      <c r="D308" s="21" t="s">
        <v>14</v>
      </c>
      <c r="E308" s="21" t="s">
        <v>280</v>
      </c>
      <c r="F308" s="21"/>
      <c r="G308" s="27" t="e">
        <f>#REF!</f>
        <v>#REF!</v>
      </c>
      <c r="H308" s="181">
        <f>H309</f>
        <v>0</v>
      </c>
      <c r="I308" s="180">
        <f>I309</f>
        <v>0</v>
      </c>
      <c r="J308" s="180">
        <f t="shared" si="9"/>
        <v>0</v>
      </c>
      <c r="K308" s="180">
        <f>K309</f>
        <v>0</v>
      </c>
    </row>
    <row r="309" spans="1:11" ht="23.25" customHeight="1" hidden="1">
      <c r="A309" s="96" t="s">
        <v>148</v>
      </c>
      <c r="B309" s="21" t="s">
        <v>264</v>
      </c>
      <c r="C309" s="21" t="s">
        <v>6</v>
      </c>
      <c r="D309" s="21" t="s">
        <v>14</v>
      </c>
      <c r="E309" s="21" t="s">
        <v>280</v>
      </c>
      <c r="F309" s="21" t="s">
        <v>150</v>
      </c>
      <c r="G309" s="27"/>
      <c r="H309" s="191"/>
      <c r="I309" s="180"/>
      <c r="J309" s="180">
        <f t="shared" si="9"/>
        <v>0</v>
      </c>
      <c r="K309" s="190"/>
    </row>
    <row r="310" spans="1:11" ht="16.5" customHeight="1">
      <c r="A310" s="103" t="s">
        <v>19</v>
      </c>
      <c r="B310" s="24" t="s">
        <v>264</v>
      </c>
      <c r="C310" s="24" t="s">
        <v>6</v>
      </c>
      <c r="D310" s="24" t="s">
        <v>18</v>
      </c>
      <c r="E310" s="24"/>
      <c r="F310" s="24"/>
      <c r="G310" s="20">
        <f>G322+G311</f>
        <v>0</v>
      </c>
      <c r="H310" s="178">
        <f>H311+H313+H322+H326+H318+H328</f>
        <v>703.79</v>
      </c>
      <c r="I310" s="178">
        <f>I311+I313+I322+I326+I318+I328</f>
        <v>5939.099999999999</v>
      </c>
      <c r="J310" s="178">
        <f>J311+J313+J322+J326+J318+J328</f>
        <v>6642.889999999999</v>
      </c>
      <c r="K310" s="178">
        <f>K311+K313+K322+K326+K318+K328</f>
        <v>6642.889999999999</v>
      </c>
    </row>
    <row r="311" spans="1:11" ht="24" customHeight="1">
      <c r="A311" s="112" t="s">
        <v>271</v>
      </c>
      <c r="B311" s="21" t="s">
        <v>264</v>
      </c>
      <c r="C311" s="21" t="s">
        <v>6</v>
      </c>
      <c r="D311" s="21" t="s">
        <v>18</v>
      </c>
      <c r="E311" s="21" t="s">
        <v>272</v>
      </c>
      <c r="F311" s="21"/>
      <c r="G311" s="27">
        <f>G314</f>
        <v>195</v>
      </c>
      <c r="H311" s="181">
        <f>H312</f>
        <v>54.3</v>
      </c>
      <c r="I311" s="180">
        <f>I312</f>
        <v>-5.3</v>
      </c>
      <c r="J311" s="180">
        <f t="shared" si="9"/>
        <v>49</v>
      </c>
      <c r="K311" s="180">
        <f>K312</f>
        <v>49</v>
      </c>
    </row>
    <row r="312" spans="1:11" ht="27.75" customHeight="1">
      <c r="A312" s="100" t="s">
        <v>231</v>
      </c>
      <c r="B312" s="21" t="s">
        <v>264</v>
      </c>
      <c r="C312" s="21" t="s">
        <v>6</v>
      </c>
      <c r="D312" s="21" t="s">
        <v>18</v>
      </c>
      <c r="E312" s="21" t="s">
        <v>272</v>
      </c>
      <c r="F312" s="21" t="s">
        <v>150</v>
      </c>
      <c r="G312" s="27"/>
      <c r="H312" s="191">
        <v>54.3</v>
      </c>
      <c r="I312" s="180">
        <v>-5.3</v>
      </c>
      <c r="J312" s="180">
        <f t="shared" si="9"/>
        <v>49</v>
      </c>
      <c r="K312" s="190">
        <v>49</v>
      </c>
    </row>
    <row r="313" spans="1:11" ht="28.5" customHeight="1">
      <c r="A313" s="112" t="s">
        <v>281</v>
      </c>
      <c r="B313" s="21" t="s">
        <v>264</v>
      </c>
      <c r="C313" s="21" t="s">
        <v>6</v>
      </c>
      <c r="D313" s="21" t="s">
        <v>18</v>
      </c>
      <c r="E313" s="21" t="s">
        <v>282</v>
      </c>
      <c r="F313" s="21"/>
      <c r="G313" s="27"/>
      <c r="H313" s="181">
        <f>H314+H315+H316+H317</f>
        <v>479</v>
      </c>
      <c r="I313" s="180">
        <f>I314+I315+I316+I317</f>
        <v>126</v>
      </c>
      <c r="J313" s="180">
        <f t="shared" si="9"/>
        <v>605</v>
      </c>
      <c r="K313" s="180">
        <f>K314+K315+K316+K317</f>
        <v>605</v>
      </c>
    </row>
    <row r="314" spans="1:11" ht="28.5" customHeight="1" hidden="1">
      <c r="A314" s="104" t="s">
        <v>96</v>
      </c>
      <c r="B314" s="21" t="s">
        <v>264</v>
      </c>
      <c r="C314" s="21" t="s">
        <v>6</v>
      </c>
      <c r="D314" s="21" t="s">
        <v>18</v>
      </c>
      <c r="E314" s="21" t="s">
        <v>282</v>
      </c>
      <c r="F314" s="21" t="s">
        <v>97</v>
      </c>
      <c r="G314" s="27">
        <v>195</v>
      </c>
      <c r="H314" s="191"/>
      <c r="I314" s="180"/>
      <c r="J314" s="180">
        <f t="shared" si="9"/>
        <v>0</v>
      </c>
      <c r="K314" s="190"/>
    </row>
    <row r="315" spans="1:11" ht="14.25" customHeight="1">
      <c r="A315" s="96" t="s">
        <v>154</v>
      </c>
      <c r="B315" s="21" t="s">
        <v>264</v>
      </c>
      <c r="C315" s="21" t="s">
        <v>6</v>
      </c>
      <c r="D315" s="21" t="s">
        <v>18</v>
      </c>
      <c r="E315" s="21" t="s">
        <v>282</v>
      </c>
      <c r="F315" s="21" t="s">
        <v>155</v>
      </c>
      <c r="G315" s="27"/>
      <c r="H315" s="181">
        <v>328.56</v>
      </c>
      <c r="I315" s="180">
        <v>126</v>
      </c>
      <c r="J315" s="180">
        <f t="shared" si="9"/>
        <v>454.56</v>
      </c>
      <c r="K315" s="180">
        <v>454.56</v>
      </c>
    </row>
    <row r="316" spans="1:11" ht="28.5" customHeight="1">
      <c r="A316" s="96" t="s">
        <v>157</v>
      </c>
      <c r="B316" s="21" t="s">
        <v>264</v>
      </c>
      <c r="C316" s="21" t="s">
        <v>6</v>
      </c>
      <c r="D316" s="21" t="s">
        <v>18</v>
      </c>
      <c r="E316" s="21" t="s">
        <v>282</v>
      </c>
      <c r="F316" s="21" t="s">
        <v>158</v>
      </c>
      <c r="G316" s="27"/>
      <c r="H316" s="181">
        <v>1</v>
      </c>
      <c r="I316" s="180"/>
      <c r="J316" s="180">
        <f t="shared" si="9"/>
        <v>1</v>
      </c>
      <c r="K316" s="180">
        <v>1</v>
      </c>
    </row>
    <row r="317" spans="1:11" ht="28.5" customHeight="1">
      <c r="A317" s="96" t="s">
        <v>148</v>
      </c>
      <c r="B317" s="21" t="s">
        <v>264</v>
      </c>
      <c r="C317" s="21" t="s">
        <v>6</v>
      </c>
      <c r="D317" s="21" t="s">
        <v>18</v>
      </c>
      <c r="E317" s="21" t="s">
        <v>282</v>
      </c>
      <c r="F317" s="21" t="s">
        <v>150</v>
      </c>
      <c r="G317" s="27"/>
      <c r="H317" s="181">
        <v>149.44</v>
      </c>
      <c r="I317" s="180"/>
      <c r="J317" s="180">
        <f t="shared" si="9"/>
        <v>149.44</v>
      </c>
      <c r="K317" s="180">
        <v>149.44</v>
      </c>
    </row>
    <row r="318" spans="1:11" ht="42">
      <c r="A318" s="108" t="s">
        <v>208</v>
      </c>
      <c r="B318" s="32" t="s">
        <v>264</v>
      </c>
      <c r="C318" s="32" t="s">
        <v>6</v>
      </c>
      <c r="D318" s="32" t="s">
        <v>18</v>
      </c>
      <c r="E318" s="32" t="s">
        <v>209</v>
      </c>
      <c r="F318" s="21"/>
      <c r="G318" s="27"/>
      <c r="H318" s="181">
        <f>H319+H320+H321</f>
        <v>0</v>
      </c>
      <c r="I318" s="180">
        <f>I319+I320+I321</f>
        <v>212</v>
      </c>
      <c r="J318" s="180">
        <f t="shared" si="9"/>
        <v>212</v>
      </c>
      <c r="K318" s="180">
        <f>K319+K320+K321</f>
        <v>212</v>
      </c>
    </row>
    <row r="319" spans="1:11" ht="15.75" customHeight="1">
      <c r="A319" s="96" t="s">
        <v>154</v>
      </c>
      <c r="B319" s="32" t="s">
        <v>264</v>
      </c>
      <c r="C319" s="32" t="s">
        <v>6</v>
      </c>
      <c r="D319" s="32" t="s">
        <v>18</v>
      </c>
      <c r="E319" s="32" t="s">
        <v>209</v>
      </c>
      <c r="F319" s="21" t="s">
        <v>155</v>
      </c>
      <c r="G319" s="27"/>
      <c r="H319" s="181"/>
      <c r="I319" s="180">
        <v>212</v>
      </c>
      <c r="J319" s="180">
        <f t="shared" si="9"/>
        <v>212</v>
      </c>
      <c r="K319" s="180">
        <v>212</v>
      </c>
    </row>
    <row r="320" spans="1:11" ht="31.5" customHeight="1" hidden="1">
      <c r="A320" s="96" t="s">
        <v>161</v>
      </c>
      <c r="B320" s="21" t="s">
        <v>264</v>
      </c>
      <c r="C320" s="21" t="s">
        <v>6</v>
      </c>
      <c r="D320" s="21" t="s">
        <v>18</v>
      </c>
      <c r="E320" s="21" t="s">
        <v>485</v>
      </c>
      <c r="F320" s="21" t="s">
        <v>162</v>
      </c>
      <c r="G320" s="27"/>
      <c r="H320" s="181"/>
      <c r="I320" s="180"/>
      <c r="J320" s="180">
        <f t="shared" si="9"/>
        <v>0</v>
      </c>
      <c r="K320" s="180"/>
    </row>
    <row r="321" spans="1:11" ht="31.5" customHeight="1" hidden="1">
      <c r="A321" s="96" t="s">
        <v>148</v>
      </c>
      <c r="B321" s="21" t="s">
        <v>264</v>
      </c>
      <c r="C321" s="21" t="s">
        <v>6</v>
      </c>
      <c r="D321" s="21" t="s">
        <v>18</v>
      </c>
      <c r="E321" s="21" t="s">
        <v>485</v>
      </c>
      <c r="F321" s="21" t="s">
        <v>150</v>
      </c>
      <c r="G321" s="27"/>
      <c r="H321" s="181"/>
      <c r="I321" s="180"/>
      <c r="J321" s="180">
        <f t="shared" si="9"/>
        <v>0</v>
      </c>
      <c r="K321" s="180"/>
    </row>
    <row r="322" spans="1:11" ht="29.25" customHeight="1">
      <c r="A322" s="104" t="s">
        <v>283</v>
      </c>
      <c r="B322" s="21" t="s">
        <v>264</v>
      </c>
      <c r="C322" s="21" t="s">
        <v>6</v>
      </c>
      <c r="D322" s="21" t="s">
        <v>18</v>
      </c>
      <c r="E322" s="21" t="s">
        <v>284</v>
      </c>
      <c r="F322" s="21"/>
      <c r="G322" s="27">
        <f>G323</f>
        <v>-195</v>
      </c>
      <c r="H322" s="191">
        <f>H323</f>
        <v>0</v>
      </c>
      <c r="I322" s="180">
        <f>I323</f>
        <v>134.2</v>
      </c>
      <c r="J322" s="180">
        <f t="shared" si="9"/>
        <v>134.2</v>
      </c>
      <c r="K322" s="190">
        <f>K323</f>
        <v>134.2</v>
      </c>
    </row>
    <row r="323" spans="1:11" ht="17.25" customHeight="1">
      <c r="A323" s="104" t="s">
        <v>98</v>
      </c>
      <c r="B323" s="21" t="s">
        <v>264</v>
      </c>
      <c r="C323" s="21" t="s">
        <v>6</v>
      </c>
      <c r="D323" s="21" t="s">
        <v>18</v>
      </c>
      <c r="E323" s="21" t="s">
        <v>285</v>
      </c>
      <c r="F323" s="21"/>
      <c r="G323" s="27">
        <f>G324</f>
        <v>-195</v>
      </c>
      <c r="H323" s="181">
        <f>H324+H325</f>
        <v>0</v>
      </c>
      <c r="I323" s="180">
        <f>I324+I325</f>
        <v>134.2</v>
      </c>
      <c r="J323" s="180">
        <f t="shared" si="9"/>
        <v>134.2</v>
      </c>
      <c r="K323" s="180">
        <f>K324+K325</f>
        <v>134.2</v>
      </c>
    </row>
    <row r="324" spans="1:11" ht="27.75" customHeight="1" hidden="1">
      <c r="A324" s="104" t="s">
        <v>96</v>
      </c>
      <c r="B324" s="21" t="s">
        <v>264</v>
      </c>
      <c r="C324" s="21" t="s">
        <v>6</v>
      </c>
      <c r="D324" s="21" t="s">
        <v>18</v>
      </c>
      <c r="E324" s="21" t="s">
        <v>285</v>
      </c>
      <c r="F324" s="21" t="s">
        <v>97</v>
      </c>
      <c r="G324" s="27">
        <v>-195</v>
      </c>
      <c r="H324" s="191"/>
      <c r="I324" s="180"/>
      <c r="J324" s="180">
        <f t="shared" si="9"/>
        <v>0</v>
      </c>
      <c r="K324" s="190"/>
    </row>
    <row r="325" spans="1:11" ht="27" customHeight="1">
      <c r="A325" s="96" t="s">
        <v>148</v>
      </c>
      <c r="B325" s="21" t="s">
        <v>264</v>
      </c>
      <c r="C325" s="21" t="s">
        <v>6</v>
      </c>
      <c r="D325" s="21" t="s">
        <v>18</v>
      </c>
      <c r="E325" s="21" t="s">
        <v>285</v>
      </c>
      <c r="F325" s="21" t="s">
        <v>150</v>
      </c>
      <c r="G325" s="27"/>
      <c r="H325" s="191"/>
      <c r="I325" s="180">
        <v>134.2</v>
      </c>
      <c r="J325" s="180">
        <f t="shared" si="9"/>
        <v>134.2</v>
      </c>
      <c r="K325" s="190">
        <v>134.2</v>
      </c>
    </row>
    <row r="326" spans="1:11" ht="27" customHeight="1">
      <c r="A326" s="97" t="s">
        <v>286</v>
      </c>
      <c r="B326" s="21" t="s">
        <v>264</v>
      </c>
      <c r="C326" s="21" t="s">
        <v>6</v>
      </c>
      <c r="D326" s="21" t="s">
        <v>18</v>
      </c>
      <c r="E326" s="21" t="s">
        <v>287</v>
      </c>
      <c r="F326" s="21"/>
      <c r="G326" s="27"/>
      <c r="H326" s="191">
        <f>H327</f>
        <v>170.49</v>
      </c>
      <c r="I326" s="190">
        <f>I327</f>
        <v>0</v>
      </c>
      <c r="J326" s="180">
        <f t="shared" si="9"/>
        <v>170.49</v>
      </c>
      <c r="K326" s="190">
        <f>K327</f>
        <v>170.49</v>
      </c>
    </row>
    <row r="327" spans="1:11" ht="27" customHeight="1">
      <c r="A327" s="96" t="s">
        <v>148</v>
      </c>
      <c r="B327" s="21" t="s">
        <v>264</v>
      </c>
      <c r="C327" s="21" t="s">
        <v>6</v>
      </c>
      <c r="D327" s="21" t="s">
        <v>18</v>
      </c>
      <c r="E327" s="21" t="s">
        <v>287</v>
      </c>
      <c r="F327" s="21" t="s">
        <v>150</v>
      </c>
      <c r="G327" s="27"/>
      <c r="H327" s="191">
        <v>170.49</v>
      </c>
      <c r="I327" s="180"/>
      <c r="J327" s="180">
        <f t="shared" si="9"/>
        <v>170.49</v>
      </c>
      <c r="K327" s="190">
        <v>170.49</v>
      </c>
    </row>
    <row r="328" spans="1:11" ht="43.5" customHeight="1">
      <c r="A328" s="96" t="s">
        <v>546</v>
      </c>
      <c r="B328" s="21" t="s">
        <v>264</v>
      </c>
      <c r="C328" s="21" t="s">
        <v>6</v>
      </c>
      <c r="D328" s="21" t="s">
        <v>18</v>
      </c>
      <c r="E328" s="21" t="s">
        <v>545</v>
      </c>
      <c r="F328" s="21"/>
      <c r="G328" s="27"/>
      <c r="H328" s="190">
        <f>H329+H330+H331+H332</f>
        <v>0</v>
      </c>
      <c r="I328" s="190">
        <f>I329+I330+I331+I332</f>
        <v>5472.2</v>
      </c>
      <c r="J328" s="190">
        <f>J329+J330+J331+J332</f>
        <v>5472.2</v>
      </c>
      <c r="K328" s="190">
        <f>K329+K330+K331+K332</f>
        <v>5472.2</v>
      </c>
    </row>
    <row r="329" spans="1:11" ht="31.5">
      <c r="A329" s="96" t="s">
        <v>161</v>
      </c>
      <c r="B329" s="21" t="s">
        <v>264</v>
      </c>
      <c r="C329" s="21" t="s">
        <v>6</v>
      </c>
      <c r="D329" s="21" t="s">
        <v>18</v>
      </c>
      <c r="E329" s="21" t="s">
        <v>545</v>
      </c>
      <c r="F329" s="21" t="s">
        <v>162</v>
      </c>
      <c r="G329" s="27"/>
      <c r="H329" s="213"/>
      <c r="I329" s="180">
        <v>51.86</v>
      </c>
      <c r="J329" s="180">
        <f>H329+I329</f>
        <v>51.86</v>
      </c>
      <c r="K329" s="190"/>
    </row>
    <row r="330" spans="1:11" ht="31.5">
      <c r="A330" s="96" t="s">
        <v>148</v>
      </c>
      <c r="B330" s="21" t="s">
        <v>264</v>
      </c>
      <c r="C330" s="21" t="s">
        <v>6</v>
      </c>
      <c r="D330" s="21" t="s">
        <v>18</v>
      </c>
      <c r="E330" s="21" t="s">
        <v>545</v>
      </c>
      <c r="F330" s="21" t="s">
        <v>150</v>
      </c>
      <c r="G330" s="27"/>
      <c r="H330" s="213"/>
      <c r="I330" s="180">
        <f>7405.56-2345.63</f>
        <v>5059.93</v>
      </c>
      <c r="J330" s="180">
        <f>H330+I330</f>
        <v>5059.93</v>
      </c>
      <c r="K330" s="190">
        <v>5472.2</v>
      </c>
    </row>
    <row r="331" spans="1:11" ht="31.5">
      <c r="A331" s="96" t="s">
        <v>273</v>
      </c>
      <c r="B331" s="21" t="s">
        <v>264</v>
      </c>
      <c r="C331" s="21" t="s">
        <v>6</v>
      </c>
      <c r="D331" s="21" t="s">
        <v>18</v>
      </c>
      <c r="E331" s="21" t="s">
        <v>545</v>
      </c>
      <c r="F331" s="21" t="s">
        <v>164</v>
      </c>
      <c r="G331" s="27"/>
      <c r="H331" s="213"/>
      <c r="I331" s="180">
        <v>150</v>
      </c>
      <c r="J331" s="180">
        <f>H331+I331</f>
        <v>150</v>
      </c>
      <c r="K331" s="190"/>
    </row>
    <row r="332" spans="1:11" ht="15">
      <c r="A332" s="100" t="s">
        <v>165</v>
      </c>
      <c r="B332" s="21" t="s">
        <v>264</v>
      </c>
      <c r="C332" s="21" t="s">
        <v>6</v>
      </c>
      <c r="D332" s="21" t="s">
        <v>18</v>
      </c>
      <c r="E332" s="21" t="s">
        <v>545</v>
      </c>
      <c r="F332" s="21" t="s">
        <v>166</v>
      </c>
      <c r="G332" s="27"/>
      <c r="H332" s="191"/>
      <c r="I332" s="180">
        <v>210.41</v>
      </c>
      <c r="J332" s="180">
        <f>H332+I332</f>
        <v>210.41</v>
      </c>
      <c r="K332" s="190"/>
    </row>
    <row r="333" spans="1:11" s="53" customFormat="1" ht="21">
      <c r="A333" s="103" t="s">
        <v>24</v>
      </c>
      <c r="B333" s="24" t="s">
        <v>264</v>
      </c>
      <c r="C333" s="24" t="s">
        <v>8</v>
      </c>
      <c r="D333" s="24"/>
      <c r="E333" s="24"/>
      <c r="F333" s="24"/>
      <c r="G333" s="20" t="e">
        <f>G334</f>
        <v>#REF!</v>
      </c>
      <c r="H333" s="189">
        <f>H334+H338</f>
        <v>25</v>
      </c>
      <c r="I333" s="188">
        <f>I334+I338</f>
        <v>565</v>
      </c>
      <c r="J333" s="178">
        <f t="shared" si="9"/>
        <v>590</v>
      </c>
      <c r="K333" s="188">
        <f>K334+K338</f>
        <v>575</v>
      </c>
    </row>
    <row r="334" spans="1:11" s="47" customFormat="1" ht="31.5">
      <c r="A334" s="103" t="s">
        <v>288</v>
      </c>
      <c r="B334" s="24" t="s">
        <v>264</v>
      </c>
      <c r="C334" s="24" t="s">
        <v>8</v>
      </c>
      <c r="D334" s="24" t="s">
        <v>28</v>
      </c>
      <c r="E334" s="24"/>
      <c r="F334" s="24"/>
      <c r="G334" s="20" t="e">
        <f>G335</f>
        <v>#REF!</v>
      </c>
      <c r="H334" s="189">
        <f>H335</f>
        <v>0</v>
      </c>
      <c r="I334" s="178">
        <f>I335</f>
        <v>565</v>
      </c>
      <c r="J334" s="178">
        <f t="shared" si="9"/>
        <v>565</v>
      </c>
      <c r="K334" s="188">
        <f>K335</f>
        <v>575</v>
      </c>
    </row>
    <row r="335" spans="1:11" ht="21.75">
      <c r="A335" s="104" t="s">
        <v>289</v>
      </c>
      <c r="B335" s="21" t="s">
        <v>264</v>
      </c>
      <c r="C335" s="21" t="s">
        <v>8</v>
      </c>
      <c r="D335" s="21" t="s">
        <v>28</v>
      </c>
      <c r="E335" s="21" t="s">
        <v>290</v>
      </c>
      <c r="F335" s="21"/>
      <c r="G335" s="27" t="e">
        <f>#REF!</f>
        <v>#REF!</v>
      </c>
      <c r="H335" s="190">
        <f>H336+H337</f>
        <v>0</v>
      </c>
      <c r="I335" s="190">
        <f>I336+I337</f>
        <v>565</v>
      </c>
      <c r="J335" s="190">
        <f>J336+J337</f>
        <v>565</v>
      </c>
      <c r="K335" s="190">
        <f>K336+K337</f>
        <v>575</v>
      </c>
    </row>
    <row r="336" spans="1:11" ht="32.25" customHeight="1">
      <c r="A336" s="96" t="s">
        <v>154</v>
      </c>
      <c r="B336" s="21" t="s">
        <v>264</v>
      </c>
      <c r="C336" s="21" t="s">
        <v>8</v>
      </c>
      <c r="D336" s="21" t="s">
        <v>28</v>
      </c>
      <c r="E336" s="21" t="s">
        <v>291</v>
      </c>
      <c r="F336" s="21" t="s">
        <v>155</v>
      </c>
      <c r="G336" s="27"/>
      <c r="H336" s="191"/>
      <c r="I336" s="180">
        <v>490</v>
      </c>
      <c r="J336" s="180">
        <f t="shared" si="9"/>
        <v>490</v>
      </c>
      <c r="K336" s="190">
        <v>500</v>
      </c>
    </row>
    <row r="337" spans="1:11" ht="24.75" customHeight="1">
      <c r="A337" s="96" t="s">
        <v>148</v>
      </c>
      <c r="B337" s="21" t="s">
        <v>264</v>
      </c>
      <c r="C337" s="21" t="s">
        <v>8</v>
      </c>
      <c r="D337" s="21" t="s">
        <v>28</v>
      </c>
      <c r="E337" s="21" t="s">
        <v>291</v>
      </c>
      <c r="F337" s="21" t="s">
        <v>150</v>
      </c>
      <c r="G337" s="27"/>
      <c r="H337" s="191"/>
      <c r="I337" s="180">
        <v>75</v>
      </c>
      <c r="J337" s="180">
        <f t="shared" si="9"/>
        <v>75</v>
      </c>
      <c r="K337" s="190">
        <v>75</v>
      </c>
    </row>
    <row r="338" spans="1:11" s="47" customFormat="1" ht="21">
      <c r="A338" s="113" t="s">
        <v>29</v>
      </c>
      <c r="B338" s="24" t="s">
        <v>264</v>
      </c>
      <c r="C338" s="24" t="s">
        <v>8</v>
      </c>
      <c r="D338" s="24" t="s">
        <v>20</v>
      </c>
      <c r="E338" s="24"/>
      <c r="F338" s="24"/>
      <c r="G338" s="20"/>
      <c r="H338" s="189">
        <f>H339</f>
        <v>25</v>
      </c>
      <c r="I338" s="188">
        <f>I339</f>
        <v>0</v>
      </c>
      <c r="J338" s="178">
        <f t="shared" si="9"/>
        <v>25</v>
      </c>
      <c r="K338" s="188">
        <f>K339</f>
        <v>0</v>
      </c>
    </row>
    <row r="339" spans="1:11" s="47" customFormat="1" ht="14.25">
      <c r="A339" s="104" t="s">
        <v>322</v>
      </c>
      <c r="B339" s="21" t="s">
        <v>264</v>
      </c>
      <c r="C339" s="21" t="s">
        <v>8</v>
      </c>
      <c r="D339" s="21" t="s">
        <v>20</v>
      </c>
      <c r="E339" s="21" t="s">
        <v>258</v>
      </c>
      <c r="F339" s="21"/>
      <c r="G339" s="27"/>
      <c r="H339" s="191">
        <f>H340+H342</f>
        <v>25</v>
      </c>
      <c r="I339" s="190">
        <f>I340+I342</f>
        <v>0</v>
      </c>
      <c r="J339" s="180">
        <f t="shared" si="9"/>
        <v>25</v>
      </c>
      <c r="K339" s="190">
        <f>K340+K342</f>
        <v>0</v>
      </c>
    </row>
    <row r="340" spans="1:11" ht="42">
      <c r="A340" s="97" t="s">
        <v>292</v>
      </c>
      <c r="B340" s="21" t="s">
        <v>264</v>
      </c>
      <c r="C340" s="21" t="s">
        <v>8</v>
      </c>
      <c r="D340" s="21" t="s">
        <v>20</v>
      </c>
      <c r="E340" s="21" t="s">
        <v>293</v>
      </c>
      <c r="F340" s="21"/>
      <c r="G340" s="27"/>
      <c r="H340" s="191">
        <f>H341</f>
        <v>15</v>
      </c>
      <c r="I340" s="190">
        <f>I341</f>
        <v>0</v>
      </c>
      <c r="J340" s="180">
        <f t="shared" si="9"/>
        <v>15</v>
      </c>
      <c r="K340" s="190">
        <f>K341</f>
        <v>0</v>
      </c>
    </row>
    <row r="341" spans="1:11" ht="24.75" customHeight="1">
      <c r="A341" s="96" t="s">
        <v>148</v>
      </c>
      <c r="B341" s="21" t="s">
        <v>264</v>
      </c>
      <c r="C341" s="21" t="s">
        <v>8</v>
      </c>
      <c r="D341" s="21" t="s">
        <v>20</v>
      </c>
      <c r="E341" s="21" t="s">
        <v>293</v>
      </c>
      <c r="F341" s="21" t="s">
        <v>150</v>
      </c>
      <c r="G341" s="27"/>
      <c r="H341" s="191">
        <v>15</v>
      </c>
      <c r="I341" s="190"/>
      <c r="J341" s="180">
        <f t="shared" si="9"/>
        <v>15</v>
      </c>
      <c r="K341" s="190"/>
    </row>
    <row r="342" spans="1:11" ht="21">
      <c r="A342" s="96" t="s">
        <v>294</v>
      </c>
      <c r="B342" s="21" t="s">
        <v>264</v>
      </c>
      <c r="C342" s="21" t="s">
        <v>8</v>
      </c>
      <c r="D342" s="21" t="s">
        <v>20</v>
      </c>
      <c r="E342" s="21" t="s">
        <v>295</v>
      </c>
      <c r="F342" s="21"/>
      <c r="G342" s="27"/>
      <c r="H342" s="191">
        <f>H343</f>
        <v>10</v>
      </c>
      <c r="I342" s="190">
        <f>I343</f>
        <v>0</v>
      </c>
      <c r="J342" s="180">
        <f t="shared" si="9"/>
        <v>10</v>
      </c>
      <c r="K342" s="190">
        <f>K343</f>
        <v>0</v>
      </c>
    </row>
    <row r="343" spans="1:11" ht="21.75" customHeight="1">
      <c r="A343" s="96" t="s">
        <v>148</v>
      </c>
      <c r="B343" s="21" t="s">
        <v>264</v>
      </c>
      <c r="C343" s="21" t="s">
        <v>8</v>
      </c>
      <c r="D343" s="21" t="s">
        <v>20</v>
      </c>
      <c r="E343" s="21" t="s">
        <v>295</v>
      </c>
      <c r="F343" s="21" t="s">
        <v>150</v>
      </c>
      <c r="G343" s="27"/>
      <c r="H343" s="191">
        <v>10</v>
      </c>
      <c r="I343" s="180"/>
      <c r="J343" s="180">
        <f t="shared" si="9"/>
        <v>10</v>
      </c>
      <c r="K343" s="190"/>
    </row>
    <row r="344" spans="1:11" ht="21.75" customHeight="1" hidden="1">
      <c r="A344" s="96" t="s">
        <v>534</v>
      </c>
      <c r="B344" s="21" t="s">
        <v>264</v>
      </c>
      <c r="C344" s="21" t="s">
        <v>8</v>
      </c>
      <c r="D344" s="21" t="s">
        <v>20</v>
      </c>
      <c r="E344" s="21" t="s">
        <v>535</v>
      </c>
      <c r="F344" s="21"/>
      <c r="G344" s="27"/>
      <c r="H344" s="190">
        <f>H345</f>
        <v>0</v>
      </c>
      <c r="I344" s="190">
        <f>I345</f>
        <v>0</v>
      </c>
      <c r="J344" s="190">
        <f>J345</f>
        <v>0</v>
      </c>
      <c r="K344" s="190">
        <f>K345</f>
        <v>0</v>
      </c>
    </row>
    <row r="345" spans="1:11" ht="21.75" customHeight="1" hidden="1">
      <c r="A345" s="96" t="s">
        <v>148</v>
      </c>
      <c r="B345" s="21" t="s">
        <v>264</v>
      </c>
      <c r="C345" s="21" t="s">
        <v>8</v>
      </c>
      <c r="D345" s="21" t="s">
        <v>20</v>
      </c>
      <c r="E345" s="21" t="s">
        <v>536</v>
      </c>
      <c r="F345" s="21" t="s">
        <v>150</v>
      </c>
      <c r="G345" s="27"/>
      <c r="H345" s="191"/>
      <c r="I345" s="180"/>
      <c r="J345" s="180">
        <f>H345+I345</f>
        <v>0</v>
      </c>
      <c r="K345" s="190"/>
    </row>
    <row r="346" spans="1:11" s="53" customFormat="1" ht="14.25">
      <c r="A346" s="103" t="s">
        <v>30</v>
      </c>
      <c r="B346" s="24" t="s">
        <v>264</v>
      </c>
      <c r="C346" s="24" t="s">
        <v>9</v>
      </c>
      <c r="D346" s="24"/>
      <c r="E346" s="24"/>
      <c r="F346" s="24"/>
      <c r="G346" s="20" t="e">
        <f>G347+G352+#REF!</f>
        <v>#REF!</v>
      </c>
      <c r="H346" s="189">
        <f>H347+H352</f>
        <v>160</v>
      </c>
      <c r="I346" s="188">
        <f>I347+I352</f>
        <v>2227.114</v>
      </c>
      <c r="J346" s="178">
        <f t="shared" si="9"/>
        <v>2387.114</v>
      </c>
      <c r="K346" s="188">
        <f>K347+K352</f>
        <v>1727.114</v>
      </c>
    </row>
    <row r="347" spans="1:11" s="47" customFormat="1" ht="14.25">
      <c r="A347" s="103" t="s">
        <v>33</v>
      </c>
      <c r="B347" s="24" t="s">
        <v>264</v>
      </c>
      <c r="C347" s="24" t="s">
        <v>9</v>
      </c>
      <c r="D347" s="24" t="s">
        <v>11</v>
      </c>
      <c r="E347" s="24"/>
      <c r="F347" s="24"/>
      <c r="G347" s="20">
        <f>G349</f>
        <v>0</v>
      </c>
      <c r="H347" s="189">
        <f>H348</f>
        <v>160</v>
      </c>
      <c r="I347" s="188">
        <f>I348</f>
        <v>500</v>
      </c>
      <c r="J347" s="178">
        <f t="shared" si="9"/>
        <v>660</v>
      </c>
      <c r="K347" s="188">
        <f>K348</f>
        <v>0</v>
      </c>
    </row>
    <row r="348" spans="1:11" ht="15">
      <c r="A348" s="104" t="s">
        <v>322</v>
      </c>
      <c r="B348" s="21" t="s">
        <v>264</v>
      </c>
      <c r="C348" s="21" t="s">
        <v>9</v>
      </c>
      <c r="D348" s="21" t="s">
        <v>11</v>
      </c>
      <c r="E348" s="21" t="s">
        <v>258</v>
      </c>
      <c r="F348" s="21"/>
      <c r="G348" s="27"/>
      <c r="H348" s="191">
        <f>H349</f>
        <v>160</v>
      </c>
      <c r="I348" s="190">
        <f>I349</f>
        <v>500</v>
      </c>
      <c r="J348" s="180">
        <f aca="true" t="shared" si="10" ref="J348:J411">H348+I348</f>
        <v>660</v>
      </c>
      <c r="K348" s="190">
        <f>K349</f>
        <v>0</v>
      </c>
    </row>
    <row r="349" spans="1:11" ht="21.75">
      <c r="A349" s="104" t="s">
        <v>296</v>
      </c>
      <c r="B349" s="21" t="s">
        <v>264</v>
      </c>
      <c r="C349" s="21" t="s">
        <v>9</v>
      </c>
      <c r="D349" s="21" t="s">
        <v>11</v>
      </c>
      <c r="E349" s="21" t="s">
        <v>297</v>
      </c>
      <c r="F349" s="21"/>
      <c r="G349" s="27">
        <f>G350</f>
        <v>0</v>
      </c>
      <c r="H349" s="181">
        <f>H350+H351</f>
        <v>160</v>
      </c>
      <c r="I349" s="180">
        <f>I350+I351</f>
        <v>500</v>
      </c>
      <c r="J349" s="180">
        <f t="shared" si="10"/>
        <v>660</v>
      </c>
      <c r="K349" s="180">
        <f>K350+K351</f>
        <v>0</v>
      </c>
    </row>
    <row r="350" spans="1:11" ht="30.75" customHeight="1" hidden="1">
      <c r="A350" s="104" t="s">
        <v>298</v>
      </c>
      <c r="B350" s="21" t="s">
        <v>264</v>
      </c>
      <c r="C350" s="21" t="s">
        <v>9</v>
      </c>
      <c r="D350" s="21" t="s">
        <v>11</v>
      </c>
      <c r="E350" s="21" t="s">
        <v>297</v>
      </c>
      <c r="F350" s="21" t="s">
        <v>299</v>
      </c>
      <c r="G350" s="27"/>
      <c r="H350" s="191"/>
      <c r="I350" s="180"/>
      <c r="J350" s="180">
        <f t="shared" si="10"/>
        <v>0</v>
      </c>
      <c r="K350" s="190"/>
    </row>
    <row r="351" spans="1:11" ht="23.25" customHeight="1">
      <c r="A351" s="96" t="s">
        <v>148</v>
      </c>
      <c r="B351" s="21" t="s">
        <v>264</v>
      </c>
      <c r="C351" s="21" t="s">
        <v>9</v>
      </c>
      <c r="D351" s="21" t="s">
        <v>11</v>
      </c>
      <c r="E351" s="21" t="s">
        <v>297</v>
      </c>
      <c r="F351" s="21" t="s">
        <v>150</v>
      </c>
      <c r="G351" s="27"/>
      <c r="H351" s="191">
        <v>160</v>
      </c>
      <c r="I351" s="180">
        <v>500</v>
      </c>
      <c r="J351" s="180">
        <f t="shared" si="10"/>
        <v>660</v>
      </c>
      <c r="K351" s="190"/>
    </row>
    <row r="352" spans="1:11" s="47" customFormat="1" ht="14.25">
      <c r="A352" s="104" t="s">
        <v>300</v>
      </c>
      <c r="B352" s="24" t="s">
        <v>264</v>
      </c>
      <c r="C352" s="24" t="s">
        <v>9</v>
      </c>
      <c r="D352" s="24" t="s">
        <v>17</v>
      </c>
      <c r="E352" s="24"/>
      <c r="F352" s="24"/>
      <c r="G352" s="20" t="e">
        <f>G353+G358+#REF!</f>
        <v>#REF!</v>
      </c>
      <c r="H352" s="189">
        <f>H353+H358+H356+H364</f>
        <v>0</v>
      </c>
      <c r="I352" s="188">
        <f>I353+I358+I356+I364</f>
        <v>1727.114</v>
      </c>
      <c r="J352" s="178">
        <f t="shared" si="10"/>
        <v>1727.114</v>
      </c>
      <c r="K352" s="188">
        <f>K353+K358+K356+K364</f>
        <v>1727.114</v>
      </c>
    </row>
    <row r="353" spans="1:11" ht="21.75" hidden="1">
      <c r="A353" s="104" t="s">
        <v>305</v>
      </c>
      <c r="B353" s="21" t="s">
        <v>264</v>
      </c>
      <c r="C353" s="21" t="s">
        <v>9</v>
      </c>
      <c r="D353" s="21" t="s">
        <v>17</v>
      </c>
      <c r="E353" s="21" t="s">
        <v>306</v>
      </c>
      <c r="F353" s="21"/>
      <c r="G353" s="26">
        <f>G354+G355</f>
        <v>2750</v>
      </c>
      <c r="H353" s="181">
        <f>H354+H355</f>
        <v>0</v>
      </c>
      <c r="I353" s="180">
        <f>I354+I355</f>
        <v>0</v>
      </c>
      <c r="J353" s="180">
        <f t="shared" si="10"/>
        <v>0</v>
      </c>
      <c r="K353" s="180">
        <f>K354+K355</f>
        <v>0</v>
      </c>
    </row>
    <row r="354" spans="1:11" ht="15" customHeight="1" hidden="1">
      <c r="A354" s="104" t="s">
        <v>94</v>
      </c>
      <c r="B354" s="21" t="s">
        <v>264</v>
      </c>
      <c r="C354" s="21" t="s">
        <v>9</v>
      </c>
      <c r="D354" s="21" t="s">
        <v>17</v>
      </c>
      <c r="E354" s="21" t="s">
        <v>306</v>
      </c>
      <c r="F354" s="21" t="s">
        <v>93</v>
      </c>
      <c r="G354" s="27">
        <f>2377+151+222</f>
        <v>2750</v>
      </c>
      <c r="H354" s="191"/>
      <c r="I354" s="180"/>
      <c r="J354" s="180">
        <f t="shared" si="10"/>
        <v>0</v>
      </c>
      <c r="K354" s="190"/>
    </row>
    <row r="355" spans="1:11" ht="23.25" customHeight="1" hidden="1">
      <c r="A355" s="96" t="s">
        <v>148</v>
      </c>
      <c r="B355" s="21" t="s">
        <v>264</v>
      </c>
      <c r="C355" s="21" t="s">
        <v>9</v>
      </c>
      <c r="D355" s="21" t="s">
        <v>17</v>
      </c>
      <c r="E355" s="21" t="s">
        <v>306</v>
      </c>
      <c r="F355" s="21" t="s">
        <v>150</v>
      </c>
      <c r="G355" s="27"/>
      <c r="H355" s="191"/>
      <c r="I355" s="180"/>
      <c r="J355" s="180">
        <f t="shared" si="10"/>
        <v>0</v>
      </c>
      <c r="K355" s="190"/>
    </row>
    <row r="356" spans="1:11" ht="15">
      <c r="A356" s="96" t="s">
        <v>307</v>
      </c>
      <c r="B356" s="21" t="s">
        <v>264</v>
      </c>
      <c r="C356" s="21" t="s">
        <v>9</v>
      </c>
      <c r="D356" s="21" t="s">
        <v>17</v>
      </c>
      <c r="E356" s="21" t="s">
        <v>308</v>
      </c>
      <c r="F356" s="21"/>
      <c r="G356" s="27"/>
      <c r="H356" s="191">
        <f>H357</f>
        <v>0</v>
      </c>
      <c r="I356" s="190">
        <f>I357</f>
        <v>1051.714</v>
      </c>
      <c r="J356" s="180">
        <f t="shared" si="10"/>
        <v>1051.714</v>
      </c>
      <c r="K356" s="190">
        <f>K357</f>
        <v>1051.714</v>
      </c>
    </row>
    <row r="357" spans="1:11" ht="37.5" customHeight="1">
      <c r="A357" s="96" t="s">
        <v>126</v>
      </c>
      <c r="B357" s="21" t="s">
        <v>264</v>
      </c>
      <c r="C357" s="21" t="s">
        <v>9</v>
      </c>
      <c r="D357" s="21" t="s">
        <v>17</v>
      </c>
      <c r="E357" s="21" t="s">
        <v>308</v>
      </c>
      <c r="F357" s="21" t="s">
        <v>127</v>
      </c>
      <c r="G357" s="27"/>
      <c r="H357" s="191"/>
      <c r="I357" s="180">
        <v>1051.714</v>
      </c>
      <c r="J357" s="180">
        <f t="shared" si="10"/>
        <v>1051.714</v>
      </c>
      <c r="K357" s="190">
        <v>1051.714</v>
      </c>
    </row>
    <row r="358" spans="1:11" ht="25.5" customHeight="1">
      <c r="A358" s="104" t="s">
        <v>309</v>
      </c>
      <c r="B358" s="21" t="s">
        <v>264</v>
      </c>
      <c r="C358" s="21" t="s">
        <v>9</v>
      </c>
      <c r="D358" s="21" t="s">
        <v>17</v>
      </c>
      <c r="E358" s="21" t="s">
        <v>310</v>
      </c>
      <c r="F358" s="21"/>
      <c r="G358" s="27">
        <f>G361</f>
        <v>550</v>
      </c>
      <c r="H358" s="191">
        <f>H361+H359</f>
        <v>0</v>
      </c>
      <c r="I358" s="190">
        <f>I361+I359</f>
        <v>675.4</v>
      </c>
      <c r="J358" s="180">
        <f t="shared" si="10"/>
        <v>675.4</v>
      </c>
      <c r="K358" s="190">
        <f>K361+K359</f>
        <v>675.4</v>
      </c>
    </row>
    <row r="359" spans="1:11" ht="15" customHeight="1" hidden="1">
      <c r="A359" s="96" t="s">
        <v>477</v>
      </c>
      <c r="B359" s="21" t="s">
        <v>264</v>
      </c>
      <c r="C359" s="21" t="s">
        <v>9</v>
      </c>
      <c r="D359" s="21" t="s">
        <v>17</v>
      </c>
      <c r="E359" s="21" t="s">
        <v>476</v>
      </c>
      <c r="F359" s="21"/>
      <c r="G359" s="27"/>
      <c r="H359" s="191">
        <f>H360</f>
        <v>0</v>
      </c>
      <c r="I359" s="190">
        <f>I360</f>
        <v>0</v>
      </c>
      <c r="J359" s="180">
        <f t="shared" si="10"/>
        <v>0</v>
      </c>
      <c r="K359" s="190">
        <f>K360</f>
        <v>0</v>
      </c>
    </row>
    <row r="360" spans="1:11" ht="15" customHeight="1" hidden="1">
      <c r="A360" s="96" t="s">
        <v>165</v>
      </c>
      <c r="B360" s="21" t="s">
        <v>264</v>
      </c>
      <c r="C360" s="21" t="s">
        <v>9</v>
      </c>
      <c r="D360" s="21" t="s">
        <v>17</v>
      </c>
      <c r="E360" s="21" t="s">
        <v>476</v>
      </c>
      <c r="F360" s="21" t="s">
        <v>166</v>
      </c>
      <c r="G360" s="27"/>
      <c r="H360" s="191"/>
      <c r="I360" s="180"/>
      <c r="J360" s="180">
        <f t="shared" si="10"/>
        <v>0</v>
      </c>
      <c r="K360" s="190"/>
    </row>
    <row r="361" spans="1:11" ht="15">
      <c r="A361" s="104" t="s">
        <v>311</v>
      </c>
      <c r="B361" s="21" t="s">
        <v>264</v>
      </c>
      <c r="C361" s="21" t="s">
        <v>9</v>
      </c>
      <c r="D361" s="21" t="s">
        <v>17</v>
      </c>
      <c r="E361" s="21" t="s">
        <v>312</v>
      </c>
      <c r="F361" s="21"/>
      <c r="G361" s="27">
        <f>G362</f>
        <v>550</v>
      </c>
      <c r="H361" s="181">
        <f>H362+H363</f>
        <v>0</v>
      </c>
      <c r="I361" s="180">
        <f>I362+I363</f>
        <v>675.4</v>
      </c>
      <c r="J361" s="180">
        <f t="shared" si="10"/>
        <v>675.4</v>
      </c>
      <c r="K361" s="180">
        <f>K362+K363</f>
        <v>675.4</v>
      </c>
    </row>
    <row r="362" spans="1:11" ht="31.5" customHeight="1" hidden="1">
      <c r="A362" s="96" t="s">
        <v>161</v>
      </c>
      <c r="B362" s="21" t="s">
        <v>264</v>
      </c>
      <c r="C362" s="21" t="s">
        <v>9</v>
      </c>
      <c r="D362" s="21" t="s">
        <v>17</v>
      </c>
      <c r="E362" s="21" t="s">
        <v>312</v>
      </c>
      <c r="F362" s="21" t="s">
        <v>162</v>
      </c>
      <c r="G362" s="27">
        <v>550</v>
      </c>
      <c r="H362" s="191"/>
      <c r="I362" s="180"/>
      <c r="J362" s="180">
        <f t="shared" si="10"/>
        <v>0</v>
      </c>
      <c r="K362" s="190"/>
    </row>
    <row r="363" spans="1:11" ht="25.5" customHeight="1">
      <c r="A363" s="96" t="s">
        <v>148</v>
      </c>
      <c r="B363" s="21" t="s">
        <v>264</v>
      </c>
      <c r="C363" s="21" t="s">
        <v>9</v>
      </c>
      <c r="D363" s="21" t="s">
        <v>17</v>
      </c>
      <c r="E363" s="21" t="s">
        <v>312</v>
      </c>
      <c r="F363" s="21" t="s">
        <v>150</v>
      </c>
      <c r="G363" s="27"/>
      <c r="H363" s="191"/>
      <c r="I363" s="180">
        <v>675.4</v>
      </c>
      <c r="J363" s="180">
        <f t="shared" si="10"/>
        <v>675.4</v>
      </c>
      <c r="K363" s="190">
        <v>675.4</v>
      </c>
    </row>
    <row r="364" spans="1:11" ht="15" customHeight="1" hidden="1">
      <c r="A364" s="96" t="s">
        <v>322</v>
      </c>
      <c r="B364" s="21" t="s">
        <v>264</v>
      </c>
      <c r="C364" s="21" t="s">
        <v>9</v>
      </c>
      <c r="D364" s="21" t="s">
        <v>17</v>
      </c>
      <c r="E364" s="21" t="s">
        <v>258</v>
      </c>
      <c r="F364" s="21"/>
      <c r="G364" s="27"/>
      <c r="H364" s="191">
        <f>H365+H367</f>
        <v>0</v>
      </c>
      <c r="I364" s="190">
        <f>I365+I367</f>
        <v>0</v>
      </c>
      <c r="J364" s="180">
        <f t="shared" si="10"/>
        <v>0</v>
      </c>
      <c r="K364" s="190">
        <f>K365+K367</f>
        <v>0</v>
      </c>
    </row>
    <row r="365" spans="1:11" ht="32.25" customHeight="1" hidden="1">
      <c r="A365" s="111" t="s">
        <v>447</v>
      </c>
      <c r="B365" s="21" t="s">
        <v>264</v>
      </c>
      <c r="C365" s="21" t="s">
        <v>9</v>
      </c>
      <c r="D365" s="21" t="s">
        <v>17</v>
      </c>
      <c r="E365" s="21" t="s">
        <v>446</v>
      </c>
      <c r="F365" s="21"/>
      <c r="G365" s="27"/>
      <c r="H365" s="191">
        <f>H366</f>
        <v>0</v>
      </c>
      <c r="I365" s="190">
        <f>I366</f>
        <v>0</v>
      </c>
      <c r="J365" s="180">
        <f t="shared" si="10"/>
        <v>0</v>
      </c>
      <c r="K365" s="190">
        <f>K366</f>
        <v>0</v>
      </c>
    </row>
    <row r="366" spans="1:11" ht="24.75" customHeight="1" hidden="1">
      <c r="A366" s="96" t="s">
        <v>148</v>
      </c>
      <c r="B366" s="21" t="s">
        <v>264</v>
      </c>
      <c r="C366" s="21" t="s">
        <v>9</v>
      </c>
      <c r="D366" s="21" t="s">
        <v>17</v>
      </c>
      <c r="E366" s="21" t="s">
        <v>446</v>
      </c>
      <c r="F366" s="21" t="s">
        <v>150</v>
      </c>
      <c r="G366" s="27"/>
      <c r="H366" s="191"/>
      <c r="I366" s="180"/>
      <c r="J366" s="180">
        <f t="shared" si="10"/>
        <v>0</v>
      </c>
      <c r="K366" s="190"/>
    </row>
    <row r="367" spans="1:11" ht="21.75" customHeight="1" hidden="1">
      <c r="A367" s="114" t="s">
        <v>454</v>
      </c>
      <c r="B367" s="21" t="s">
        <v>264</v>
      </c>
      <c r="C367" s="21" t="s">
        <v>9</v>
      </c>
      <c r="D367" s="21" t="s">
        <v>17</v>
      </c>
      <c r="E367" s="21" t="s">
        <v>455</v>
      </c>
      <c r="F367" s="21"/>
      <c r="G367" s="27"/>
      <c r="H367" s="191">
        <f>H368</f>
        <v>0</v>
      </c>
      <c r="I367" s="190">
        <f>I368</f>
        <v>0</v>
      </c>
      <c r="J367" s="180">
        <f t="shared" si="10"/>
        <v>0</v>
      </c>
      <c r="K367" s="190">
        <f>K368</f>
        <v>0</v>
      </c>
    </row>
    <row r="368" spans="1:11" ht="29.25" customHeight="1" hidden="1">
      <c r="A368" s="96" t="s">
        <v>148</v>
      </c>
      <c r="B368" s="21" t="s">
        <v>264</v>
      </c>
      <c r="C368" s="21" t="s">
        <v>9</v>
      </c>
      <c r="D368" s="21" t="s">
        <v>17</v>
      </c>
      <c r="E368" s="21" t="s">
        <v>455</v>
      </c>
      <c r="F368" s="21" t="s">
        <v>150</v>
      </c>
      <c r="G368" s="27"/>
      <c r="H368" s="191"/>
      <c r="I368" s="180"/>
      <c r="J368" s="180">
        <f t="shared" si="10"/>
        <v>0</v>
      </c>
      <c r="K368" s="190"/>
    </row>
    <row r="369" spans="1:11" s="53" customFormat="1" ht="14.25">
      <c r="A369" s="103" t="s">
        <v>228</v>
      </c>
      <c r="B369" s="24" t="s">
        <v>264</v>
      </c>
      <c r="C369" s="24" t="s">
        <v>11</v>
      </c>
      <c r="D369" s="24"/>
      <c r="E369" s="24"/>
      <c r="F369" s="24"/>
      <c r="G369" s="20" t="e">
        <f>G370+G382+G404+#REF!</f>
        <v>#REF!</v>
      </c>
      <c r="H369" s="179">
        <f>H370+H382+H404</f>
        <v>0</v>
      </c>
      <c r="I369" s="178">
        <f>I370+I382+I404</f>
        <v>1582.15</v>
      </c>
      <c r="J369" s="178">
        <f t="shared" si="10"/>
        <v>1582.15</v>
      </c>
      <c r="K369" s="178">
        <f>K370+K382+K404</f>
        <v>0</v>
      </c>
    </row>
    <row r="370" spans="1:11" s="47" customFormat="1" ht="15" customHeight="1" hidden="1">
      <c r="A370" s="103" t="s">
        <v>38</v>
      </c>
      <c r="B370" s="24" t="s">
        <v>264</v>
      </c>
      <c r="C370" s="24" t="s">
        <v>11</v>
      </c>
      <c r="D370" s="24" t="s">
        <v>6</v>
      </c>
      <c r="E370" s="24"/>
      <c r="F370" s="24"/>
      <c r="G370" s="20">
        <f>G378</f>
        <v>-40</v>
      </c>
      <c r="H370" s="189">
        <f>H377+H374+H371</f>
        <v>0</v>
      </c>
      <c r="I370" s="188">
        <f>I377+I374+I371</f>
        <v>0</v>
      </c>
      <c r="J370" s="178">
        <f t="shared" si="10"/>
        <v>0</v>
      </c>
      <c r="K370" s="188">
        <f>K377+K374+K371</f>
        <v>0</v>
      </c>
    </row>
    <row r="371" spans="1:11" s="47" customFormat="1" ht="51" customHeight="1" hidden="1">
      <c r="A371" s="104" t="s">
        <v>448</v>
      </c>
      <c r="B371" s="21" t="s">
        <v>264</v>
      </c>
      <c r="C371" s="21" t="s">
        <v>11</v>
      </c>
      <c r="D371" s="21" t="s">
        <v>6</v>
      </c>
      <c r="E371" s="21" t="s">
        <v>458</v>
      </c>
      <c r="F371" s="21"/>
      <c r="G371" s="20"/>
      <c r="H371" s="189">
        <f>H372+H373</f>
        <v>0</v>
      </c>
      <c r="I371" s="188">
        <f>I372+I373</f>
        <v>0</v>
      </c>
      <c r="J371" s="180">
        <f t="shared" si="10"/>
        <v>0</v>
      </c>
      <c r="K371" s="188">
        <f>K372+K373</f>
        <v>0</v>
      </c>
    </row>
    <row r="372" spans="1:11" s="47" customFormat="1" ht="27" customHeight="1" hidden="1">
      <c r="A372" s="96" t="s">
        <v>148</v>
      </c>
      <c r="B372" s="21" t="s">
        <v>264</v>
      </c>
      <c r="C372" s="21" t="s">
        <v>11</v>
      </c>
      <c r="D372" s="21" t="s">
        <v>6</v>
      </c>
      <c r="E372" s="21" t="s">
        <v>458</v>
      </c>
      <c r="F372" s="21" t="s">
        <v>150</v>
      </c>
      <c r="G372" s="20"/>
      <c r="H372" s="191"/>
      <c r="I372" s="190"/>
      <c r="J372" s="180">
        <f t="shared" si="10"/>
        <v>0</v>
      </c>
      <c r="K372" s="190"/>
    </row>
    <row r="373" spans="1:11" s="47" customFormat="1" ht="26.25" customHeight="1" hidden="1">
      <c r="A373" s="96" t="s">
        <v>457</v>
      </c>
      <c r="B373" s="21" t="s">
        <v>264</v>
      </c>
      <c r="C373" s="21" t="s">
        <v>11</v>
      </c>
      <c r="D373" s="21" t="s">
        <v>6</v>
      </c>
      <c r="E373" s="21" t="s">
        <v>458</v>
      </c>
      <c r="F373" s="21" t="s">
        <v>456</v>
      </c>
      <c r="G373" s="27"/>
      <c r="H373" s="191"/>
      <c r="I373" s="190"/>
      <c r="J373" s="180">
        <f t="shared" si="10"/>
        <v>0</v>
      </c>
      <c r="K373" s="190"/>
    </row>
    <row r="374" spans="1:11" s="47" customFormat="1" ht="42.75" customHeight="1" hidden="1">
      <c r="A374" s="104" t="s">
        <v>449</v>
      </c>
      <c r="B374" s="21" t="s">
        <v>264</v>
      </c>
      <c r="C374" s="21" t="s">
        <v>11</v>
      </c>
      <c r="D374" s="21" t="s">
        <v>6</v>
      </c>
      <c r="E374" s="21" t="s">
        <v>425</v>
      </c>
      <c r="F374" s="21"/>
      <c r="G374" s="27"/>
      <c r="H374" s="191">
        <f>H375+H376</f>
        <v>0</v>
      </c>
      <c r="I374" s="190">
        <f>I375+I376</f>
        <v>0</v>
      </c>
      <c r="J374" s="180">
        <f t="shared" si="10"/>
        <v>0</v>
      </c>
      <c r="K374" s="190">
        <f>K375+K376</f>
        <v>0</v>
      </c>
    </row>
    <row r="375" spans="1:11" s="47" customFormat="1" ht="26.25" customHeight="1" hidden="1">
      <c r="A375" s="96" t="s">
        <v>148</v>
      </c>
      <c r="B375" s="21" t="s">
        <v>264</v>
      </c>
      <c r="C375" s="21" t="s">
        <v>11</v>
      </c>
      <c r="D375" s="21" t="s">
        <v>6</v>
      </c>
      <c r="E375" s="21" t="s">
        <v>425</v>
      </c>
      <c r="F375" s="21" t="s">
        <v>150</v>
      </c>
      <c r="G375" s="27"/>
      <c r="H375" s="191"/>
      <c r="I375" s="190"/>
      <c r="J375" s="180">
        <f t="shared" si="10"/>
        <v>0</v>
      </c>
      <c r="K375" s="190"/>
    </row>
    <row r="376" spans="1:11" s="47" customFormat="1" ht="26.25" customHeight="1" hidden="1">
      <c r="A376" s="96" t="s">
        <v>457</v>
      </c>
      <c r="B376" s="21" t="s">
        <v>264</v>
      </c>
      <c r="C376" s="21" t="s">
        <v>11</v>
      </c>
      <c r="D376" s="21" t="s">
        <v>6</v>
      </c>
      <c r="E376" s="21" t="s">
        <v>425</v>
      </c>
      <c r="F376" s="21" t="s">
        <v>456</v>
      </c>
      <c r="G376" s="27"/>
      <c r="H376" s="191"/>
      <c r="I376" s="190"/>
      <c r="J376" s="180">
        <f t="shared" si="10"/>
        <v>0</v>
      </c>
      <c r="K376" s="190"/>
    </row>
    <row r="377" spans="1:11" ht="15" customHeight="1" hidden="1">
      <c r="A377" s="104" t="s">
        <v>322</v>
      </c>
      <c r="B377" s="21" t="s">
        <v>264</v>
      </c>
      <c r="C377" s="21" t="s">
        <v>11</v>
      </c>
      <c r="D377" s="21" t="s">
        <v>6</v>
      </c>
      <c r="E377" s="21" t="s">
        <v>258</v>
      </c>
      <c r="F377" s="21"/>
      <c r="G377" s="27"/>
      <c r="H377" s="191">
        <f>H378+H380</f>
        <v>0</v>
      </c>
      <c r="I377" s="190">
        <f>I378+I380</f>
        <v>0</v>
      </c>
      <c r="J377" s="180">
        <f t="shared" si="10"/>
        <v>0</v>
      </c>
      <c r="K377" s="190">
        <f>K378+K380</f>
        <v>0</v>
      </c>
    </row>
    <row r="378" spans="1:11" ht="30" customHeight="1" hidden="1">
      <c r="A378" s="97" t="s">
        <v>313</v>
      </c>
      <c r="B378" s="21" t="s">
        <v>264</v>
      </c>
      <c r="C378" s="21" t="s">
        <v>11</v>
      </c>
      <c r="D378" s="21" t="s">
        <v>6</v>
      </c>
      <c r="E378" s="21" t="s">
        <v>314</v>
      </c>
      <c r="F378" s="21"/>
      <c r="G378" s="27">
        <f>G379</f>
        <v>-40</v>
      </c>
      <c r="H378" s="191">
        <f>H379</f>
        <v>0</v>
      </c>
      <c r="I378" s="180">
        <f>I379</f>
        <v>0</v>
      </c>
      <c r="J378" s="180">
        <f t="shared" si="10"/>
        <v>0</v>
      </c>
      <c r="K378" s="190">
        <f>K379</f>
        <v>0</v>
      </c>
    </row>
    <row r="379" spans="1:11" ht="30" customHeight="1" hidden="1">
      <c r="A379" s="96" t="s">
        <v>148</v>
      </c>
      <c r="B379" s="21" t="s">
        <v>264</v>
      </c>
      <c r="C379" s="21" t="s">
        <v>11</v>
      </c>
      <c r="D379" s="21" t="s">
        <v>6</v>
      </c>
      <c r="E379" s="21" t="s">
        <v>314</v>
      </c>
      <c r="F379" s="21" t="s">
        <v>150</v>
      </c>
      <c r="G379" s="27">
        <v>-40</v>
      </c>
      <c r="H379" s="191"/>
      <c r="I379" s="180"/>
      <c r="J379" s="180">
        <f t="shared" si="10"/>
        <v>0</v>
      </c>
      <c r="K379" s="190"/>
    </row>
    <row r="380" spans="1:11" ht="38.25" customHeight="1" hidden="1">
      <c r="A380" s="93" t="s">
        <v>444</v>
      </c>
      <c r="B380" s="21" t="s">
        <v>264</v>
      </c>
      <c r="C380" s="21" t="s">
        <v>11</v>
      </c>
      <c r="D380" s="21" t="s">
        <v>6</v>
      </c>
      <c r="E380" s="21" t="s">
        <v>443</v>
      </c>
      <c r="F380" s="21"/>
      <c r="G380" s="27"/>
      <c r="H380" s="191">
        <f>H381</f>
        <v>0</v>
      </c>
      <c r="I380" s="190">
        <f>I381</f>
        <v>0</v>
      </c>
      <c r="J380" s="180">
        <f t="shared" si="10"/>
        <v>0</v>
      </c>
      <c r="K380" s="190">
        <f>K381</f>
        <v>0</v>
      </c>
    </row>
    <row r="381" spans="1:11" ht="30" customHeight="1" hidden="1">
      <c r="A381" s="96" t="s">
        <v>148</v>
      </c>
      <c r="B381" s="21" t="s">
        <v>264</v>
      </c>
      <c r="C381" s="21" t="s">
        <v>11</v>
      </c>
      <c r="D381" s="21" t="s">
        <v>6</v>
      </c>
      <c r="E381" s="21" t="s">
        <v>443</v>
      </c>
      <c r="F381" s="21" t="s">
        <v>150</v>
      </c>
      <c r="G381" s="27"/>
      <c r="H381" s="191"/>
      <c r="I381" s="180"/>
      <c r="J381" s="180">
        <f t="shared" si="10"/>
        <v>0</v>
      </c>
      <c r="K381" s="190"/>
    </row>
    <row r="382" spans="1:11" s="47" customFormat="1" ht="14.25">
      <c r="A382" s="104" t="s">
        <v>39</v>
      </c>
      <c r="B382" s="24" t="s">
        <v>264</v>
      </c>
      <c r="C382" s="24" t="s">
        <v>11</v>
      </c>
      <c r="D382" s="24" t="s">
        <v>7</v>
      </c>
      <c r="E382" s="24"/>
      <c r="F382" s="24"/>
      <c r="G382" s="20" t="e">
        <f>#REF!+G398+#REF!+#REF!</f>
        <v>#REF!</v>
      </c>
      <c r="H382" s="189">
        <f>H387+H390+H398+H393+H385+H383+H395</f>
        <v>0</v>
      </c>
      <c r="I382" s="188">
        <f>I387+I390+I398+I393+I385+I383+I395</f>
        <v>1582.15</v>
      </c>
      <c r="J382" s="178">
        <f t="shared" si="10"/>
        <v>1582.15</v>
      </c>
      <c r="K382" s="188">
        <f>K387+K390+K398+K393+K385+K383+K395</f>
        <v>0</v>
      </c>
    </row>
    <row r="383" spans="1:11" s="47" customFormat="1" ht="21" customHeight="1" hidden="1">
      <c r="A383" s="104" t="s">
        <v>301</v>
      </c>
      <c r="B383" s="21" t="s">
        <v>264</v>
      </c>
      <c r="C383" s="21" t="s">
        <v>11</v>
      </c>
      <c r="D383" s="21" t="s">
        <v>7</v>
      </c>
      <c r="E383" s="21" t="s">
        <v>486</v>
      </c>
      <c r="F383" s="21"/>
      <c r="G383" s="27"/>
      <c r="H383" s="191">
        <f>H384</f>
        <v>0</v>
      </c>
      <c r="I383" s="190">
        <f>I384</f>
        <v>0</v>
      </c>
      <c r="J383" s="180">
        <f t="shared" si="10"/>
        <v>0</v>
      </c>
      <c r="K383" s="190">
        <f>K384</f>
        <v>0</v>
      </c>
    </row>
    <row r="384" spans="1:11" s="47" customFormat="1" ht="31.5" customHeight="1" hidden="1">
      <c r="A384" s="104" t="s">
        <v>318</v>
      </c>
      <c r="B384" s="21" t="s">
        <v>264</v>
      </c>
      <c r="C384" s="21" t="s">
        <v>11</v>
      </c>
      <c r="D384" s="21" t="s">
        <v>7</v>
      </c>
      <c r="E384" s="21" t="s">
        <v>486</v>
      </c>
      <c r="F384" s="21" t="s">
        <v>319</v>
      </c>
      <c r="G384" s="27"/>
      <c r="H384" s="191"/>
      <c r="I384" s="190"/>
      <c r="J384" s="180">
        <f t="shared" si="10"/>
        <v>0</v>
      </c>
      <c r="K384" s="190"/>
    </row>
    <row r="385" spans="1:11" s="47" customFormat="1" ht="39" customHeight="1" hidden="1">
      <c r="A385" s="104" t="s">
        <v>301</v>
      </c>
      <c r="B385" s="21" t="s">
        <v>264</v>
      </c>
      <c r="C385" s="21" t="s">
        <v>11</v>
      </c>
      <c r="D385" s="21" t="s">
        <v>7</v>
      </c>
      <c r="E385" s="21" t="s">
        <v>469</v>
      </c>
      <c r="F385" s="21"/>
      <c r="G385" s="27"/>
      <c r="H385" s="191">
        <f>H386</f>
        <v>0</v>
      </c>
      <c r="I385" s="190">
        <f>I386</f>
        <v>0</v>
      </c>
      <c r="J385" s="180">
        <f t="shared" si="10"/>
        <v>0</v>
      </c>
      <c r="K385" s="190">
        <f>K386</f>
        <v>0</v>
      </c>
    </row>
    <row r="386" spans="1:11" ht="32.25" customHeight="1" hidden="1">
      <c r="A386" s="104" t="s">
        <v>318</v>
      </c>
      <c r="B386" s="21" t="s">
        <v>264</v>
      </c>
      <c r="C386" s="21" t="s">
        <v>11</v>
      </c>
      <c r="D386" s="21" t="s">
        <v>7</v>
      </c>
      <c r="E386" s="21" t="s">
        <v>486</v>
      </c>
      <c r="F386" s="21" t="s">
        <v>319</v>
      </c>
      <c r="G386" s="27"/>
      <c r="H386" s="191"/>
      <c r="I386" s="180"/>
      <c r="J386" s="180">
        <f t="shared" si="10"/>
        <v>0</v>
      </c>
      <c r="K386" s="190"/>
    </row>
    <row r="387" spans="1:11" s="47" customFormat="1" ht="24.75" customHeight="1">
      <c r="A387" s="104" t="s">
        <v>301</v>
      </c>
      <c r="B387" s="21" t="s">
        <v>264</v>
      </c>
      <c r="C387" s="21" t="s">
        <v>11</v>
      </c>
      <c r="D387" s="21" t="s">
        <v>7</v>
      </c>
      <c r="E387" s="21" t="s">
        <v>302</v>
      </c>
      <c r="F387" s="21"/>
      <c r="G387" s="27"/>
      <c r="H387" s="190">
        <f>H389+H388</f>
        <v>0</v>
      </c>
      <c r="I387" s="190">
        <f>I389+I388</f>
        <v>1582.15</v>
      </c>
      <c r="J387" s="190">
        <f>J389+J388</f>
        <v>1582.15</v>
      </c>
      <c r="K387" s="190">
        <f>K389+K388</f>
        <v>0</v>
      </c>
    </row>
    <row r="388" spans="1:11" s="47" customFormat="1" ht="24.75" customHeight="1">
      <c r="A388" s="96" t="s">
        <v>543</v>
      </c>
      <c r="B388" s="21" t="s">
        <v>264</v>
      </c>
      <c r="C388" s="21" t="s">
        <v>11</v>
      </c>
      <c r="D388" s="21" t="s">
        <v>7</v>
      </c>
      <c r="E388" s="21" t="s">
        <v>302</v>
      </c>
      <c r="F388" s="21" t="s">
        <v>542</v>
      </c>
      <c r="G388" s="27"/>
      <c r="H388" s="191"/>
      <c r="I388" s="190">
        <v>1582.15</v>
      </c>
      <c r="J388" s="180">
        <f>H388+I388</f>
        <v>1582.15</v>
      </c>
      <c r="K388" s="190"/>
    </row>
    <row r="389" spans="1:11" ht="32.25" hidden="1">
      <c r="A389" s="104" t="s">
        <v>318</v>
      </c>
      <c r="B389" s="21" t="s">
        <v>264</v>
      </c>
      <c r="C389" s="21" t="s">
        <v>11</v>
      </c>
      <c r="D389" s="21" t="s">
        <v>7</v>
      </c>
      <c r="E389" s="21" t="s">
        <v>302</v>
      </c>
      <c r="F389" s="21" t="s">
        <v>319</v>
      </c>
      <c r="G389" s="27"/>
      <c r="H389" s="191"/>
      <c r="I389" s="180"/>
      <c r="J389" s="180">
        <f t="shared" si="10"/>
        <v>0</v>
      </c>
      <c r="K389" s="190"/>
    </row>
    <row r="390" spans="1:11" ht="15" hidden="1">
      <c r="A390" s="93" t="s">
        <v>320</v>
      </c>
      <c r="B390" s="21" t="s">
        <v>264</v>
      </c>
      <c r="C390" s="21" t="s">
        <v>11</v>
      </c>
      <c r="D390" s="21" t="s">
        <v>7</v>
      </c>
      <c r="E390" s="21" t="s">
        <v>321</v>
      </c>
      <c r="F390" s="21"/>
      <c r="G390" s="27"/>
      <c r="H390" s="181">
        <f>H391+H392</f>
        <v>0</v>
      </c>
      <c r="I390" s="180">
        <f>I391+I392</f>
        <v>0</v>
      </c>
      <c r="J390" s="180">
        <f t="shared" si="10"/>
        <v>0</v>
      </c>
      <c r="K390" s="180">
        <f>K391+K392</f>
        <v>0</v>
      </c>
    </row>
    <row r="391" spans="1:11" ht="26.25" customHeight="1" hidden="1">
      <c r="A391" s="104" t="s">
        <v>94</v>
      </c>
      <c r="B391" s="21" t="s">
        <v>264</v>
      </c>
      <c r="C391" s="21" t="s">
        <v>11</v>
      </c>
      <c r="D391" s="21" t="s">
        <v>7</v>
      </c>
      <c r="E391" s="21" t="s">
        <v>321</v>
      </c>
      <c r="F391" s="21" t="s">
        <v>93</v>
      </c>
      <c r="G391" s="27"/>
      <c r="H391" s="191"/>
      <c r="I391" s="180"/>
      <c r="J391" s="180">
        <f t="shared" si="10"/>
        <v>0</v>
      </c>
      <c r="K391" s="190"/>
    </row>
    <row r="392" spans="1:11" ht="26.25" customHeight="1" hidden="1">
      <c r="A392" s="96" t="s">
        <v>148</v>
      </c>
      <c r="B392" s="21" t="s">
        <v>264</v>
      </c>
      <c r="C392" s="21" t="s">
        <v>11</v>
      </c>
      <c r="D392" s="21" t="s">
        <v>7</v>
      </c>
      <c r="E392" s="21" t="s">
        <v>321</v>
      </c>
      <c r="F392" s="21" t="s">
        <v>150</v>
      </c>
      <c r="G392" s="27"/>
      <c r="H392" s="191"/>
      <c r="I392" s="180"/>
      <c r="J392" s="180">
        <f t="shared" si="10"/>
        <v>0</v>
      </c>
      <c r="K392" s="190"/>
    </row>
    <row r="393" spans="1:11" ht="39" customHeight="1" hidden="1">
      <c r="A393" s="96" t="s">
        <v>426</v>
      </c>
      <c r="B393" s="21" t="s">
        <v>264</v>
      </c>
      <c r="C393" s="21" t="s">
        <v>11</v>
      </c>
      <c r="D393" s="21" t="s">
        <v>7</v>
      </c>
      <c r="E393" s="21" t="s">
        <v>427</v>
      </c>
      <c r="F393" s="21"/>
      <c r="G393" s="27"/>
      <c r="H393" s="191">
        <f>H394</f>
        <v>0</v>
      </c>
      <c r="I393" s="190">
        <f>I394</f>
        <v>0</v>
      </c>
      <c r="J393" s="180">
        <f t="shared" si="10"/>
        <v>0</v>
      </c>
      <c r="K393" s="190">
        <f>K394</f>
        <v>0</v>
      </c>
    </row>
    <row r="394" spans="1:11" ht="32.25" customHeight="1" hidden="1">
      <c r="A394" s="104" t="s">
        <v>318</v>
      </c>
      <c r="B394" s="21" t="s">
        <v>264</v>
      </c>
      <c r="C394" s="21" t="s">
        <v>11</v>
      </c>
      <c r="D394" s="21" t="s">
        <v>7</v>
      </c>
      <c r="E394" s="21" t="s">
        <v>427</v>
      </c>
      <c r="F394" s="21" t="s">
        <v>319</v>
      </c>
      <c r="G394" s="27"/>
      <c r="H394" s="191"/>
      <c r="I394" s="180"/>
      <c r="J394" s="180">
        <f t="shared" si="10"/>
        <v>0</v>
      </c>
      <c r="K394" s="190"/>
    </row>
    <row r="395" spans="1:11" ht="21.75" customHeight="1" hidden="1">
      <c r="A395" s="105" t="s">
        <v>495</v>
      </c>
      <c r="B395" s="21" t="s">
        <v>264</v>
      </c>
      <c r="C395" s="21" t="s">
        <v>11</v>
      </c>
      <c r="D395" s="21" t="s">
        <v>7</v>
      </c>
      <c r="E395" s="21" t="s">
        <v>496</v>
      </c>
      <c r="F395" s="21"/>
      <c r="G395" s="27"/>
      <c r="H395" s="191">
        <f>H396+H397</f>
        <v>0</v>
      </c>
      <c r="I395" s="190">
        <f>I396+I397</f>
        <v>0</v>
      </c>
      <c r="J395" s="180">
        <f t="shared" si="10"/>
        <v>0</v>
      </c>
      <c r="K395" s="190">
        <f>K396+K397</f>
        <v>0</v>
      </c>
    </row>
    <row r="396" spans="1:11" ht="21.75" customHeight="1" hidden="1">
      <c r="A396" s="93" t="s">
        <v>471</v>
      </c>
      <c r="B396" s="21" t="s">
        <v>264</v>
      </c>
      <c r="C396" s="21" t="s">
        <v>11</v>
      </c>
      <c r="D396" s="21" t="s">
        <v>7</v>
      </c>
      <c r="E396" s="21" t="s">
        <v>496</v>
      </c>
      <c r="F396" s="21" t="s">
        <v>470</v>
      </c>
      <c r="G396" s="27"/>
      <c r="H396" s="191"/>
      <c r="I396" s="180"/>
      <c r="J396" s="180">
        <f t="shared" si="10"/>
        <v>0</v>
      </c>
      <c r="K396" s="190"/>
    </row>
    <row r="397" spans="1:11" ht="31.5" customHeight="1" hidden="1">
      <c r="A397" s="96" t="s">
        <v>148</v>
      </c>
      <c r="B397" s="21" t="s">
        <v>264</v>
      </c>
      <c r="C397" s="21" t="s">
        <v>11</v>
      </c>
      <c r="D397" s="21" t="s">
        <v>7</v>
      </c>
      <c r="E397" s="21" t="s">
        <v>496</v>
      </c>
      <c r="F397" s="21" t="s">
        <v>150</v>
      </c>
      <c r="G397" s="27"/>
      <c r="H397" s="191"/>
      <c r="I397" s="180"/>
      <c r="J397" s="180">
        <f t="shared" si="10"/>
        <v>0</v>
      </c>
      <c r="K397" s="190"/>
    </row>
    <row r="398" spans="1:11" ht="15" customHeight="1" hidden="1">
      <c r="A398" s="104" t="s">
        <v>322</v>
      </c>
      <c r="B398" s="21" t="s">
        <v>264</v>
      </c>
      <c r="C398" s="21" t="s">
        <v>11</v>
      </c>
      <c r="D398" s="21" t="s">
        <v>7</v>
      </c>
      <c r="E398" s="21" t="s">
        <v>258</v>
      </c>
      <c r="F398" s="21"/>
      <c r="G398" s="27" t="e">
        <f>G399+#REF!</f>
        <v>#REF!</v>
      </c>
      <c r="H398" s="191">
        <f>H399+H402</f>
        <v>0</v>
      </c>
      <c r="I398" s="190">
        <f>I399+I402</f>
        <v>0</v>
      </c>
      <c r="J398" s="180">
        <f t="shared" si="10"/>
        <v>0</v>
      </c>
      <c r="K398" s="190">
        <f>K399+K402</f>
        <v>0</v>
      </c>
    </row>
    <row r="399" spans="1:11" ht="27" customHeight="1" hidden="1">
      <c r="A399" s="101" t="s">
        <v>323</v>
      </c>
      <c r="B399" s="21" t="s">
        <v>264</v>
      </c>
      <c r="C399" s="21" t="s">
        <v>11</v>
      </c>
      <c r="D399" s="21" t="s">
        <v>7</v>
      </c>
      <c r="E399" s="21" t="s">
        <v>324</v>
      </c>
      <c r="F399" s="21"/>
      <c r="G399" s="27">
        <f>G400</f>
        <v>-1750</v>
      </c>
      <c r="H399" s="191">
        <f>H400+H401</f>
        <v>0</v>
      </c>
      <c r="I399" s="190">
        <f>I400+I401</f>
        <v>0</v>
      </c>
      <c r="J399" s="180">
        <f t="shared" si="10"/>
        <v>0</v>
      </c>
      <c r="K399" s="190">
        <f>K400+K401</f>
        <v>0</v>
      </c>
    </row>
    <row r="400" spans="1:11" ht="12.75" customHeight="1" hidden="1">
      <c r="A400" s="96" t="s">
        <v>148</v>
      </c>
      <c r="B400" s="21" t="s">
        <v>264</v>
      </c>
      <c r="C400" s="21" t="s">
        <v>11</v>
      </c>
      <c r="D400" s="21" t="s">
        <v>7</v>
      </c>
      <c r="E400" s="21" t="s">
        <v>324</v>
      </c>
      <c r="F400" s="21" t="s">
        <v>150</v>
      </c>
      <c r="G400" s="27">
        <v>-1750</v>
      </c>
      <c r="H400" s="191"/>
      <c r="I400" s="180"/>
      <c r="J400" s="180">
        <f t="shared" si="10"/>
        <v>0</v>
      </c>
      <c r="K400" s="190"/>
    </row>
    <row r="401" spans="1:11" ht="12.75" customHeight="1" hidden="1">
      <c r="A401" s="100" t="s">
        <v>165</v>
      </c>
      <c r="B401" s="21" t="s">
        <v>264</v>
      </c>
      <c r="C401" s="21" t="s">
        <v>11</v>
      </c>
      <c r="D401" s="21" t="s">
        <v>7</v>
      </c>
      <c r="E401" s="21" t="s">
        <v>324</v>
      </c>
      <c r="F401" s="21" t="s">
        <v>166</v>
      </c>
      <c r="G401" s="27"/>
      <c r="H401" s="191"/>
      <c r="I401" s="180"/>
      <c r="J401" s="180">
        <f t="shared" si="10"/>
        <v>0</v>
      </c>
      <c r="K401" s="190"/>
    </row>
    <row r="402" spans="1:11" s="88" customFormat="1" ht="42" customHeight="1" hidden="1">
      <c r="A402" s="115" t="s">
        <v>447</v>
      </c>
      <c r="B402" s="21" t="s">
        <v>264</v>
      </c>
      <c r="C402" s="21" t="s">
        <v>11</v>
      </c>
      <c r="D402" s="21" t="s">
        <v>7</v>
      </c>
      <c r="E402" s="21" t="s">
        <v>446</v>
      </c>
      <c r="F402" s="21"/>
      <c r="G402" s="27"/>
      <c r="H402" s="191">
        <f>H403</f>
        <v>0</v>
      </c>
      <c r="I402" s="190">
        <f>I403</f>
        <v>0</v>
      </c>
      <c r="J402" s="180">
        <f t="shared" si="10"/>
        <v>0</v>
      </c>
      <c r="K402" s="190">
        <f>K403</f>
        <v>0</v>
      </c>
    </row>
    <row r="403" spans="1:11" s="88" customFormat="1" ht="25.5" customHeight="1" hidden="1">
      <c r="A403" s="93" t="s">
        <v>471</v>
      </c>
      <c r="B403" s="21" t="s">
        <v>264</v>
      </c>
      <c r="C403" s="21" t="s">
        <v>11</v>
      </c>
      <c r="D403" s="21" t="s">
        <v>7</v>
      </c>
      <c r="E403" s="21" t="s">
        <v>446</v>
      </c>
      <c r="F403" s="21" t="s">
        <v>470</v>
      </c>
      <c r="G403" s="27"/>
      <c r="H403" s="191"/>
      <c r="I403" s="180"/>
      <c r="J403" s="180">
        <f t="shared" si="10"/>
        <v>0</v>
      </c>
      <c r="K403" s="190"/>
    </row>
    <row r="404" spans="1:11" s="47" customFormat="1" ht="14.25" customHeight="1" hidden="1">
      <c r="A404" s="103" t="s">
        <v>325</v>
      </c>
      <c r="B404" s="24" t="s">
        <v>264</v>
      </c>
      <c r="C404" s="24" t="s">
        <v>11</v>
      </c>
      <c r="D404" s="24" t="s">
        <v>8</v>
      </c>
      <c r="E404" s="24"/>
      <c r="F404" s="24"/>
      <c r="G404" s="20" t="e">
        <f>G405</f>
        <v>#REF!</v>
      </c>
      <c r="H404" s="189">
        <f>H405+H407</f>
        <v>0</v>
      </c>
      <c r="I404" s="188">
        <f>I405+I407</f>
        <v>0</v>
      </c>
      <c r="J404" s="178">
        <f t="shared" si="10"/>
        <v>0</v>
      </c>
      <c r="K404" s="188">
        <f>K405+K407</f>
        <v>0</v>
      </c>
    </row>
    <row r="405" spans="1:11" ht="22.5" customHeight="1" hidden="1">
      <c r="A405" s="104" t="s">
        <v>547</v>
      </c>
      <c r="B405" s="21" t="s">
        <v>264</v>
      </c>
      <c r="C405" s="21" t="s">
        <v>11</v>
      </c>
      <c r="D405" s="21" t="s">
        <v>8</v>
      </c>
      <c r="E405" s="21" t="s">
        <v>548</v>
      </c>
      <c r="F405" s="21"/>
      <c r="G405" s="27" t="e">
        <f>#REF!</f>
        <v>#REF!</v>
      </c>
      <c r="H405" s="190">
        <f>H406</f>
        <v>0</v>
      </c>
      <c r="I405" s="190">
        <f>I406</f>
        <v>0</v>
      </c>
      <c r="J405" s="190">
        <f>J406</f>
        <v>0</v>
      </c>
      <c r="K405" s="190">
        <f>K406</f>
        <v>0</v>
      </c>
    </row>
    <row r="406" spans="1:11" ht="30" customHeight="1" hidden="1">
      <c r="A406" s="96" t="s">
        <v>544</v>
      </c>
      <c r="B406" s="21" t="s">
        <v>264</v>
      </c>
      <c r="C406" s="21" t="s">
        <v>11</v>
      </c>
      <c r="D406" s="21" t="s">
        <v>8</v>
      </c>
      <c r="E406" s="21" t="s">
        <v>548</v>
      </c>
      <c r="F406" s="21" t="s">
        <v>150</v>
      </c>
      <c r="G406" s="27">
        <v>-786.5</v>
      </c>
      <c r="H406" s="191"/>
      <c r="I406" s="180"/>
      <c r="J406" s="180">
        <f t="shared" si="10"/>
        <v>0</v>
      </c>
      <c r="K406" s="190"/>
    </row>
    <row r="407" spans="1:11" ht="30" customHeight="1" hidden="1">
      <c r="A407" s="104" t="s">
        <v>487</v>
      </c>
      <c r="B407" s="21" t="s">
        <v>264</v>
      </c>
      <c r="C407" s="21" t="s">
        <v>11</v>
      </c>
      <c r="D407" s="21" t="s">
        <v>8</v>
      </c>
      <c r="E407" s="21" t="s">
        <v>488</v>
      </c>
      <c r="F407" s="21"/>
      <c r="G407" s="27"/>
      <c r="H407" s="191">
        <f>H408</f>
        <v>0</v>
      </c>
      <c r="I407" s="190">
        <f>I408</f>
        <v>0</v>
      </c>
      <c r="J407" s="180">
        <f t="shared" si="10"/>
        <v>0</v>
      </c>
      <c r="K407" s="190">
        <f>K408</f>
        <v>0</v>
      </c>
    </row>
    <row r="408" spans="1:11" ht="30" customHeight="1" hidden="1">
      <c r="A408" s="96" t="s">
        <v>148</v>
      </c>
      <c r="B408" s="21" t="s">
        <v>264</v>
      </c>
      <c r="C408" s="21" t="s">
        <v>11</v>
      </c>
      <c r="D408" s="21" t="s">
        <v>8</v>
      </c>
      <c r="E408" s="21" t="s">
        <v>488</v>
      </c>
      <c r="F408" s="21" t="s">
        <v>150</v>
      </c>
      <c r="G408" s="27"/>
      <c r="H408" s="191"/>
      <c r="I408" s="180"/>
      <c r="J408" s="180">
        <f t="shared" si="10"/>
        <v>0</v>
      </c>
      <c r="K408" s="190"/>
    </row>
    <row r="409" spans="1:11" s="53" customFormat="1" ht="14.25" customHeight="1">
      <c r="A409" s="116" t="s">
        <v>41</v>
      </c>
      <c r="B409" s="24" t="s">
        <v>264</v>
      </c>
      <c r="C409" s="24" t="s">
        <v>14</v>
      </c>
      <c r="D409" s="24"/>
      <c r="E409" s="24"/>
      <c r="F409" s="24"/>
      <c r="G409" s="20" t="e">
        <f>G444+#REF!+#REF!</f>
        <v>#REF!</v>
      </c>
      <c r="H409" s="179">
        <f>H415+H444+H449+H410</f>
        <v>7072.030000000001</v>
      </c>
      <c r="I409" s="178">
        <f>I415+I444+I449+I410</f>
        <v>11490.675000000001</v>
      </c>
      <c r="J409" s="178">
        <f t="shared" si="10"/>
        <v>18562.705</v>
      </c>
      <c r="K409" s="178">
        <f>K415+K444+K449+K410</f>
        <v>15515</v>
      </c>
    </row>
    <row r="410" spans="1:11" ht="15" customHeight="1">
      <c r="A410" s="92" t="s">
        <v>43</v>
      </c>
      <c r="B410" s="24" t="s">
        <v>264</v>
      </c>
      <c r="C410" s="24" t="s">
        <v>14</v>
      </c>
      <c r="D410" s="24" t="s">
        <v>6</v>
      </c>
      <c r="E410" s="24"/>
      <c r="F410" s="24"/>
      <c r="G410" s="33"/>
      <c r="H410" s="189">
        <f aca="true" t="shared" si="11" ref="H410:K411">H411</f>
        <v>2557.03</v>
      </c>
      <c r="I410" s="178">
        <f t="shared" si="11"/>
        <v>-2315.445</v>
      </c>
      <c r="J410" s="178">
        <f t="shared" si="10"/>
        <v>241.58500000000004</v>
      </c>
      <c r="K410" s="188">
        <f t="shared" si="11"/>
        <v>1000</v>
      </c>
    </row>
    <row r="411" spans="1:11" ht="27" customHeight="1">
      <c r="A411" s="93" t="s">
        <v>315</v>
      </c>
      <c r="B411" s="21" t="s">
        <v>264</v>
      </c>
      <c r="C411" s="21" t="s">
        <v>14</v>
      </c>
      <c r="D411" s="21" t="s">
        <v>6</v>
      </c>
      <c r="E411" s="21" t="s">
        <v>316</v>
      </c>
      <c r="F411" s="21"/>
      <c r="G411" s="36"/>
      <c r="H411" s="191">
        <f t="shared" si="11"/>
        <v>2557.03</v>
      </c>
      <c r="I411" s="180">
        <f t="shared" si="11"/>
        <v>-2315.445</v>
      </c>
      <c r="J411" s="180">
        <f t="shared" si="10"/>
        <v>241.58500000000004</v>
      </c>
      <c r="K411" s="190">
        <f t="shared" si="11"/>
        <v>1000</v>
      </c>
    </row>
    <row r="412" spans="1:11" ht="24" customHeight="1">
      <c r="A412" s="93" t="s">
        <v>326</v>
      </c>
      <c r="B412" s="21" t="s">
        <v>264</v>
      </c>
      <c r="C412" s="21" t="s">
        <v>14</v>
      </c>
      <c r="D412" s="21" t="s">
        <v>6</v>
      </c>
      <c r="E412" s="21" t="s">
        <v>302</v>
      </c>
      <c r="F412" s="21"/>
      <c r="G412" s="36"/>
      <c r="H412" s="190">
        <f>H414+H413</f>
        <v>2557.03</v>
      </c>
      <c r="I412" s="190">
        <f>I414+I413</f>
        <v>-2315.445</v>
      </c>
      <c r="J412" s="190">
        <f>J414+J413</f>
        <v>241.585</v>
      </c>
      <c r="K412" s="190">
        <f>K414+K413</f>
        <v>1000</v>
      </c>
    </row>
    <row r="413" spans="1:11" ht="24" customHeight="1">
      <c r="A413" s="96" t="s">
        <v>543</v>
      </c>
      <c r="B413" s="21" t="s">
        <v>264</v>
      </c>
      <c r="C413" s="21" t="s">
        <v>14</v>
      </c>
      <c r="D413" s="21" t="s">
        <v>6</v>
      </c>
      <c r="E413" s="21" t="s">
        <v>302</v>
      </c>
      <c r="F413" s="21" t="s">
        <v>542</v>
      </c>
      <c r="G413" s="36"/>
      <c r="H413" s="191"/>
      <c r="I413" s="180">
        <v>241.585</v>
      </c>
      <c r="J413" s="180">
        <f>H413+I413</f>
        <v>241.585</v>
      </c>
      <c r="K413" s="190"/>
    </row>
    <row r="414" spans="1:11" ht="15" customHeight="1">
      <c r="A414" s="93" t="s">
        <v>303</v>
      </c>
      <c r="B414" s="21" t="s">
        <v>264</v>
      </c>
      <c r="C414" s="21" t="s">
        <v>14</v>
      </c>
      <c r="D414" s="21" t="s">
        <v>6</v>
      </c>
      <c r="E414" s="21" t="s">
        <v>302</v>
      </c>
      <c r="F414" s="21" t="s">
        <v>319</v>
      </c>
      <c r="G414" s="36"/>
      <c r="H414" s="191">
        <v>2557.03</v>
      </c>
      <c r="I414" s="180">
        <v>-2557.03</v>
      </c>
      <c r="J414" s="180">
        <f aca="true" t="shared" si="12" ref="J414:J462">H414+I414</f>
        <v>0</v>
      </c>
      <c r="K414" s="190">
        <v>1000</v>
      </c>
    </row>
    <row r="415" spans="1:11" ht="18" customHeight="1">
      <c r="A415" s="92" t="s">
        <v>44</v>
      </c>
      <c r="B415" s="24" t="s">
        <v>264</v>
      </c>
      <c r="C415" s="24" t="s">
        <v>14</v>
      </c>
      <c r="D415" s="24" t="s">
        <v>7</v>
      </c>
      <c r="E415" s="21"/>
      <c r="F415" s="21"/>
      <c r="G415" s="36"/>
      <c r="H415" s="189">
        <f>H418+H421+H425+H435+H416</f>
        <v>4500</v>
      </c>
      <c r="I415" s="188">
        <f>I418+I421+I425+I435+I416</f>
        <v>13806.12</v>
      </c>
      <c r="J415" s="178">
        <f t="shared" si="12"/>
        <v>18306.120000000003</v>
      </c>
      <c r="K415" s="190">
        <f>K418+K421+K425+K435+K416</f>
        <v>14500</v>
      </c>
    </row>
    <row r="416" spans="1:11" ht="27" customHeight="1" hidden="1">
      <c r="A416" s="93" t="s">
        <v>474</v>
      </c>
      <c r="B416" s="21" t="s">
        <v>264</v>
      </c>
      <c r="C416" s="21" t="s">
        <v>14</v>
      </c>
      <c r="D416" s="21" t="s">
        <v>7</v>
      </c>
      <c r="E416" s="21" t="s">
        <v>475</v>
      </c>
      <c r="F416" s="21"/>
      <c r="G416" s="36"/>
      <c r="H416" s="191">
        <f>H417</f>
        <v>0</v>
      </c>
      <c r="I416" s="190">
        <f>I417</f>
        <v>0</v>
      </c>
      <c r="J416" s="180">
        <f t="shared" si="12"/>
        <v>0</v>
      </c>
      <c r="K416" s="190">
        <f>K417</f>
        <v>0</v>
      </c>
    </row>
    <row r="417" spans="1:11" ht="38.25" customHeight="1" hidden="1">
      <c r="A417" s="93" t="s">
        <v>471</v>
      </c>
      <c r="B417" s="21" t="s">
        <v>264</v>
      </c>
      <c r="C417" s="21" t="s">
        <v>14</v>
      </c>
      <c r="D417" s="21" t="s">
        <v>7</v>
      </c>
      <c r="E417" s="21" t="s">
        <v>475</v>
      </c>
      <c r="F417" s="21" t="s">
        <v>470</v>
      </c>
      <c r="G417" s="36"/>
      <c r="H417" s="191"/>
      <c r="I417" s="190"/>
      <c r="J417" s="180">
        <f t="shared" si="12"/>
        <v>0</v>
      </c>
      <c r="K417" s="190"/>
    </row>
    <row r="418" spans="1:11" ht="25.5" customHeight="1">
      <c r="A418" s="104" t="s">
        <v>301</v>
      </c>
      <c r="B418" s="21" t="s">
        <v>264</v>
      </c>
      <c r="C418" s="21" t="s">
        <v>14</v>
      </c>
      <c r="D418" s="21" t="s">
        <v>7</v>
      </c>
      <c r="E418" s="21" t="s">
        <v>302</v>
      </c>
      <c r="F418" s="21"/>
      <c r="G418" s="36"/>
      <c r="H418" s="180">
        <f>H419+H420</f>
        <v>4500</v>
      </c>
      <c r="I418" s="180">
        <f>I419+I420</f>
        <v>440</v>
      </c>
      <c r="J418" s="180">
        <f>J419+J420</f>
        <v>4940</v>
      </c>
      <c r="K418" s="180">
        <f>K419+K420</f>
        <v>0</v>
      </c>
    </row>
    <row r="419" spans="1:11" ht="16.5" customHeight="1">
      <c r="A419" s="96" t="s">
        <v>543</v>
      </c>
      <c r="B419" s="21" t="s">
        <v>264</v>
      </c>
      <c r="C419" s="21" t="s">
        <v>14</v>
      </c>
      <c r="D419" s="21" t="s">
        <v>7</v>
      </c>
      <c r="E419" s="21" t="s">
        <v>302</v>
      </c>
      <c r="F419" s="21" t="s">
        <v>542</v>
      </c>
      <c r="G419" s="36"/>
      <c r="H419" s="191"/>
      <c r="I419" s="180">
        <v>4940</v>
      </c>
      <c r="J419" s="180">
        <f t="shared" si="12"/>
        <v>4940</v>
      </c>
      <c r="K419" s="190"/>
    </row>
    <row r="420" spans="1:11" ht="32.25">
      <c r="A420" s="104" t="s">
        <v>318</v>
      </c>
      <c r="B420" s="21" t="s">
        <v>264</v>
      </c>
      <c r="C420" s="21" t="s">
        <v>14</v>
      </c>
      <c r="D420" s="21" t="s">
        <v>7</v>
      </c>
      <c r="E420" s="21" t="s">
        <v>302</v>
      </c>
      <c r="F420" s="21" t="s">
        <v>319</v>
      </c>
      <c r="G420" s="36"/>
      <c r="H420" s="191">
        <v>4500</v>
      </c>
      <c r="I420" s="180">
        <v>-4500</v>
      </c>
      <c r="J420" s="180">
        <f t="shared" si="12"/>
        <v>0</v>
      </c>
      <c r="K420" s="190"/>
    </row>
    <row r="421" spans="1:11" ht="21.75" customHeight="1" hidden="1">
      <c r="A421" s="93" t="s">
        <v>123</v>
      </c>
      <c r="B421" s="21" t="s">
        <v>264</v>
      </c>
      <c r="C421" s="21" t="s">
        <v>14</v>
      </c>
      <c r="D421" s="21" t="s">
        <v>7</v>
      </c>
      <c r="E421" s="21" t="s">
        <v>124</v>
      </c>
      <c r="F421" s="21"/>
      <c r="G421" s="36"/>
      <c r="H421" s="191">
        <f>H422</f>
        <v>0</v>
      </c>
      <c r="I421" s="190">
        <f>I422</f>
        <v>0</v>
      </c>
      <c r="J421" s="180">
        <f t="shared" si="12"/>
        <v>0</v>
      </c>
      <c r="K421" s="190">
        <f>K422</f>
        <v>0</v>
      </c>
    </row>
    <row r="422" spans="1:11" ht="15" customHeight="1" hidden="1">
      <c r="A422" s="93" t="s">
        <v>98</v>
      </c>
      <c r="B422" s="21" t="s">
        <v>264</v>
      </c>
      <c r="C422" s="21" t="s">
        <v>14</v>
      </c>
      <c r="D422" s="21" t="s">
        <v>7</v>
      </c>
      <c r="E422" s="21" t="s">
        <v>125</v>
      </c>
      <c r="F422" s="21"/>
      <c r="G422" s="36"/>
      <c r="H422" s="191">
        <f>H424+H423</f>
        <v>0</v>
      </c>
      <c r="I422" s="190">
        <f>I424+I423</f>
        <v>0</v>
      </c>
      <c r="J422" s="180">
        <f t="shared" si="12"/>
        <v>0</v>
      </c>
      <c r="K422" s="190">
        <f>K424+K423</f>
        <v>0</v>
      </c>
    </row>
    <row r="423" spans="1:11" ht="21.75" customHeight="1" hidden="1">
      <c r="A423" s="93" t="s">
        <v>471</v>
      </c>
      <c r="B423" s="21" t="s">
        <v>264</v>
      </c>
      <c r="C423" s="21" t="s">
        <v>14</v>
      </c>
      <c r="D423" s="21" t="s">
        <v>7</v>
      </c>
      <c r="E423" s="21" t="s">
        <v>125</v>
      </c>
      <c r="F423" s="21" t="s">
        <v>470</v>
      </c>
      <c r="G423" s="36"/>
      <c r="H423" s="191"/>
      <c r="I423" s="190"/>
      <c r="J423" s="180">
        <f t="shared" si="12"/>
        <v>0</v>
      </c>
      <c r="K423" s="190"/>
    </row>
    <row r="424" spans="1:11" ht="31.5" customHeight="1" hidden="1">
      <c r="A424" s="96" t="s">
        <v>148</v>
      </c>
      <c r="B424" s="21" t="s">
        <v>264</v>
      </c>
      <c r="C424" s="21" t="s">
        <v>14</v>
      </c>
      <c r="D424" s="21" t="s">
        <v>7</v>
      </c>
      <c r="E424" s="21" t="s">
        <v>125</v>
      </c>
      <c r="F424" s="21" t="s">
        <v>150</v>
      </c>
      <c r="G424" s="36"/>
      <c r="H424" s="191">
        <v>0</v>
      </c>
      <c r="I424" s="180"/>
      <c r="J424" s="180">
        <f t="shared" si="12"/>
        <v>0</v>
      </c>
      <c r="K424" s="190">
        <v>0</v>
      </c>
    </row>
    <row r="425" spans="1:11" ht="21.75">
      <c r="A425" s="93" t="s">
        <v>484</v>
      </c>
      <c r="B425" s="21" t="s">
        <v>264</v>
      </c>
      <c r="C425" s="21" t="s">
        <v>14</v>
      </c>
      <c r="D425" s="21" t="s">
        <v>7</v>
      </c>
      <c r="E425" s="21" t="s">
        <v>140</v>
      </c>
      <c r="F425" s="21"/>
      <c r="G425" s="26"/>
      <c r="H425" s="191">
        <f>H426</f>
        <v>0</v>
      </c>
      <c r="I425" s="180">
        <f>I426</f>
        <v>13366.12</v>
      </c>
      <c r="J425" s="180">
        <f t="shared" si="12"/>
        <v>13366.12</v>
      </c>
      <c r="K425" s="190">
        <f>K426</f>
        <v>14500</v>
      </c>
    </row>
    <row r="426" spans="1:11" ht="16.5" customHeight="1">
      <c r="A426" s="93" t="s">
        <v>98</v>
      </c>
      <c r="B426" s="21" t="s">
        <v>264</v>
      </c>
      <c r="C426" s="21" t="s">
        <v>14</v>
      </c>
      <c r="D426" s="21" t="s">
        <v>7</v>
      </c>
      <c r="E426" s="21" t="s">
        <v>141</v>
      </c>
      <c r="F426" s="21"/>
      <c r="G426" s="27">
        <f>G427</f>
        <v>200</v>
      </c>
      <c r="H426" s="180">
        <f>H427+H428+H429+H432</f>
        <v>0</v>
      </c>
      <c r="I426" s="180">
        <f>I427+I428+I429+I432</f>
        <v>13366.12</v>
      </c>
      <c r="J426" s="180">
        <f>J427+J428+J429+J432</f>
        <v>13366.12</v>
      </c>
      <c r="K426" s="180">
        <f>K427+K428+K429+K432</f>
        <v>14500</v>
      </c>
    </row>
    <row r="427" spans="1:11" ht="22.5" customHeight="1" hidden="1">
      <c r="A427" s="93" t="s">
        <v>471</v>
      </c>
      <c r="B427" s="21" t="s">
        <v>264</v>
      </c>
      <c r="C427" s="21" t="s">
        <v>14</v>
      </c>
      <c r="D427" s="21" t="s">
        <v>7</v>
      </c>
      <c r="E427" s="21" t="s">
        <v>141</v>
      </c>
      <c r="F427" s="21" t="s">
        <v>470</v>
      </c>
      <c r="G427" s="27">
        <v>200</v>
      </c>
      <c r="H427" s="191"/>
      <c r="I427" s="180"/>
      <c r="J427" s="180">
        <f t="shared" si="12"/>
        <v>0</v>
      </c>
      <c r="K427" s="190"/>
    </row>
    <row r="428" spans="1:11" ht="14.25" customHeight="1" hidden="1">
      <c r="A428" s="104" t="s">
        <v>334</v>
      </c>
      <c r="B428" s="21" t="s">
        <v>264</v>
      </c>
      <c r="C428" s="21" t="s">
        <v>14</v>
      </c>
      <c r="D428" s="21" t="s">
        <v>7</v>
      </c>
      <c r="E428" s="21" t="s">
        <v>141</v>
      </c>
      <c r="F428" s="21" t="s">
        <v>335</v>
      </c>
      <c r="G428" s="27"/>
      <c r="H428" s="191"/>
      <c r="I428" s="180"/>
      <c r="J428" s="180">
        <f t="shared" si="12"/>
        <v>0</v>
      </c>
      <c r="K428" s="190"/>
    </row>
    <row r="429" spans="1:11" ht="14.25" customHeight="1">
      <c r="A429" s="104" t="s">
        <v>540</v>
      </c>
      <c r="B429" s="21" t="s">
        <v>264</v>
      </c>
      <c r="C429" s="21" t="s">
        <v>14</v>
      </c>
      <c r="D429" s="21" t="s">
        <v>7</v>
      </c>
      <c r="E429" s="21" t="s">
        <v>537</v>
      </c>
      <c r="F429" s="21"/>
      <c r="G429" s="27"/>
      <c r="H429" s="190">
        <f>H430+H431</f>
        <v>0</v>
      </c>
      <c r="I429" s="190">
        <f>I430+I431</f>
        <v>4000</v>
      </c>
      <c r="J429" s="190">
        <f>J430+J431</f>
        <v>4000</v>
      </c>
      <c r="K429" s="190">
        <f>K430+K431</f>
        <v>4500</v>
      </c>
    </row>
    <row r="430" spans="1:11" ht="38.25" customHeight="1">
      <c r="A430" s="104" t="s">
        <v>539</v>
      </c>
      <c r="B430" s="21" t="s">
        <v>264</v>
      </c>
      <c r="C430" s="21" t="s">
        <v>14</v>
      </c>
      <c r="D430" s="21" t="s">
        <v>7</v>
      </c>
      <c r="E430" s="21" t="s">
        <v>537</v>
      </c>
      <c r="F430" s="21" t="s">
        <v>533</v>
      </c>
      <c r="G430" s="27"/>
      <c r="H430" s="190"/>
      <c r="I430" s="180">
        <v>4000</v>
      </c>
      <c r="J430" s="180">
        <f>H430+I430</f>
        <v>4000</v>
      </c>
      <c r="K430" s="180">
        <v>4500</v>
      </c>
    </row>
    <row r="431" spans="1:11" ht="17.25" customHeight="1" hidden="1">
      <c r="A431" s="104" t="s">
        <v>501</v>
      </c>
      <c r="B431" s="21" t="s">
        <v>264</v>
      </c>
      <c r="C431" s="21" t="s">
        <v>14</v>
      </c>
      <c r="D431" s="21" t="s">
        <v>7</v>
      </c>
      <c r="E431" s="21" t="s">
        <v>537</v>
      </c>
      <c r="F431" s="21" t="s">
        <v>490</v>
      </c>
      <c r="G431" s="27"/>
      <c r="H431" s="190"/>
      <c r="I431" s="180"/>
      <c r="J431" s="180">
        <f>H431+I431</f>
        <v>0</v>
      </c>
      <c r="K431" s="180"/>
    </row>
    <row r="432" spans="1:11" ht="14.25" customHeight="1">
      <c r="A432" s="104" t="s">
        <v>541</v>
      </c>
      <c r="B432" s="21" t="s">
        <v>264</v>
      </c>
      <c r="C432" s="21" t="s">
        <v>14</v>
      </c>
      <c r="D432" s="21" t="s">
        <v>7</v>
      </c>
      <c r="E432" s="21" t="s">
        <v>538</v>
      </c>
      <c r="F432" s="21"/>
      <c r="G432" s="27"/>
      <c r="H432" s="190">
        <f>H433+H434</f>
        <v>0</v>
      </c>
      <c r="I432" s="190">
        <f>I433+I434</f>
        <v>9366.12</v>
      </c>
      <c r="J432" s="190">
        <f>J433+J434</f>
        <v>9366.12</v>
      </c>
      <c r="K432" s="190">
        <f>K433+K434</f>
        <v>10000</v>
      </c>
    </row>
    <row r="433" spans="1:11" ht="35.25" customHeight="1">
      <c r="A433" s="104" t="s">
        <v>539</v>
      </c>
      <c r="B433" s="21" t="s">
        <v>264</v>
      </c>
      <c r="C433" s="21" t="s">
        <v>14</v>
      </c>
      <c r="D433" s="21" t="s">
        <v>7</v>
      </c>
      <c r="E433" s="21" t="s">
        <v>538</v>
      </c>
      <c r="F433" s="21" t="s">
        <v>533</v>
      </c>
      <c r="G433" s="27"/>
      <c r="H433" s="190"/>
      <c r="I433" s="180">
        <v>9366.12</v>
      </c>
      <c r="J433" s="180">
        <f>H433+I433</f>
        <v>9366.12</v>
      </c>
      <c r="K433" s="180">
        <v>10000</v>
      </c>
    </row>
    <row r="434" spans="1:11" ht="14.25" customHeight="1" hidden="1">
      <c r="A434" s="104" t="s">
        <v>501</v>
      </c>
      <c r="B434" s="21" t="s">
        <v>264</v>
      </c>
      <c r="C434" s="21" t="s">
        <v>14</v>
      </c>
      <c r="D434" s="21" t="s">
        <v>7</v>
      </c>
      <c r="E434" s="21" t="s">
        <v>538</v>
      </c>
      <c r="F434" s="21" t="s">
        <v>490</v>
      </c>
      <c r="G434" s="27"/>
      <c r="H434" s="190"/>
      <c r="I434" s="180"/>
      <c r="J434" s="180">
        <f>H434+I434</f>
        <v>0</v>
      </c>
      <c r="K434" s="180"/>
    </row>
    <row r="435" spans="1:11" ht="17.25" customHeight="1" hidden="1">
      <c r="A435" s="104" t="s">
        <v>327</v>
      </c>
      <c r="B435" s="21" t="s">
        <v>264</v>
      </c>
      <c r="C435" s="21" t="s">
        <v>14</v>
      </c>
      <c r="D435" s="21" t="s">
        <v>7</v>
      </c>
      <c r="E435" s="21" t="s">
        <v>328</v>
      </c>
      <c r="F435" s="21"/>
      <c r="G435" s="36"/>
      <c r="H435" s="191">
        <f>H436+H438+H441</f>
        <v>0</v>
      </c>
      <c r="I435" s="190">
        <f>I436+I438+I441</f>
        <v>0</v>
      </c>
      <c r="J435" s="180">
        <f t="shared" si="12"/>
        <v>0</v>
      </c>
      <c r="K435" s="190">
        <f>K436+K438+K441</f>
        <v>0</v>
      </c>
    </row>
    <row r="436" spans="1:11" ht="21.75" customHeight="1" hidden="1">
      <c r="A436" s="104" t="s">
        <v>329</v>
      </c>
      <c r="B436" s="21" t="s">
        <v>264</v>
      </c>
      <c r="C436" s="21" t="s">
        <v>14</v>
      </c>
      <c r="D436" s="21" t="s">
        <v>7</v>
      </c>
      <c r="E436" s="21" t="s">
        <v>330</v>
      </c>
      <c r="F436" s="21"/>
      <c r="G436" s="36"/>
      <c r="H436" s="181">
        <f>H437</f>
        <v>0</v>
      </c>
      <c r="I436" s="180">
        <f>I437</f>
        <v>0</v>
      </c>
      <c r="J436" s="180">
        <f t="shared" si="12"/>
        <v>0</v>
      </c>
      <c r="K436" s="180">
        <f>K437</f>
        <v>0</v>
      </c>
    </row>
    <row r="437" spans="1:11" ht="15" customHeight="1" hidden="1">
      <c r="A437" s="104" t="s">
        <v>303</v>
      </c>
      <c r="B437" s="21" t="s">
        <v>264</v>
      </c>
      <c r="C437" s="21" t="s">
        <v>14</v>
      </c>
      <c r="D437" s="21" t="s">
        <v>7</v>
      </c>
      <c r="E437" s="21" t="s">
        <v>330</v>
      </c>
      <c r="F437" s="21" t="s">
        <v>304</v>
      </c>
      <c r="G437" s="36"/>
      <c r="H437" s="191"/>
      <c r="I437" s="180"/>
      <c r="J437" s="180">
        <f t="shared" si="12"/>
        <v>0</v>
      </c>
      <c r="K437" s="190"/>
    </row>
    <row r="438" spans="1:11" ht="21" customHeight="1" hidden="1">
      <c r="A438" s="96" t="s">
        <v>426</v>
      </c>
      <c r="B438" s="21" t="s">
        <v>264</v>
      </c>
      <c r="C438" s="21" t="s">
        <v>14</v>
      </c>
      <c r="D438" s="21" t="s">
        <v>7</v>
      </c>
      <c r="E438" s="21" t="s">
        <v>427</v>
      </c>
      <c r="F438" s="21"/>
      <c r="G438" s="36"/>
      <c r="H438" s="190">
        <f>H440+H439</f>
        <v>0</v>
      </c>
      <c r="I438" s="190">
        <f>I440+I439</f>
        <v>0</v>
      </c>
      <c r="J438" s="190">
        <f>J440+J439</f>
        <v>0</v>
      </c>
      <c r="K438" s="190">
        <f>K440+K439</f>
        <v>0</v>
      </c>
    </row>
    <row r="439" spans="1:11" ht="21" customHeight="1" hidden="1">
      <c r="A439" s="96" t="s">
        <v>543</v>
      </c>
      <c r="B439" s="21" t="s">
        <v>264</v>
      </c>
      <c r="C439" s="21" t="s">
        <v>14</v>
      </c>
      <c r="D439" s="21" t="s">
        <v>7</v>
      </c>
      <c r="E439" s="21" t="s">
        <v>427</v>
      </c>
      <c r="F439" s="21" t="s">
        <v>542</v>
      </c>
      <c r="G439" s="36"/>
      <c r="H439" s="191"/>
      <c r="I439" s="190"/>
      <c r="J439" s="180">
        <f>H439+I439</f>
        <v>0</v>
      </c>
      <c r="K439" s="190"/>
    </row>
    <row r="440" spans="1:11" ht="31.5" customHeight="1" hidden="1">
      <c r="A440" s="96" t="s">
        <v>331</v>
      </c>
      <c r="B440" s="21" t="s">
        <v>264</v>
      </c>
      <c r="C440" s="21" t="s">
        <v>14</v>
      </c>
      <c r="D440" s="21" t="s">
        <v>7</v>
      </c>
      <c r="E440" s="21" t="s">
        <v>427</v>
      </c>
      <c r="F440" s="21" t="s">
        <v>319</v>
      </c>
      <c r="G440" s="36"/>
      <c r="H440" s="191"/>
      <c r="I440" s="180"/>
      <c r="J440" s="180">
        <f>H440+I440</f>
        <v>0</v>
      </c>
      <c r="K440" s="190"/>
    </row>
    <row r="441" spans="1:11" ht="21.75" customHeight="1" hidden="1">
      <c r="A441" s="104" t="s">
        <v>332</v>
      </c>
      <c r="B441" s="21" t="s">
        <v>264</v>
      </c>
      <c r="C441" s="21" t="s">
        <v>14</v>
      </c>
      <c r="D441" s="21" t="s">
        <v>7</v>
      </c>
      <c r="E441" s="21" t="s">
        <v>333</v>
      </c>
      <c r="F441" s="21"/>
      <c r="G441" s="26">
        <f>G442</f>
        <v>52.672</v>
      </c>
      <c r="H441" s="181">
        <f>H442+H443</f>
        <v>0</v>
      </c>
      <c r="I441" s="180">
        <f>I442+I443</f>
        <v>0</v>
      </c>
      <c r="J441" s="180">
        <f t="shared" si="12"/>
        <v>0</v>
      </c>
      <c r="K441" s="180">
        <f>K442+K443</f>
        <v>0</v>
      </c>
    </row>
    <row r="442" spans="1:11" ht="16.5" customHeight="1" hidden="1">
      <c r="A442" s="96" t="s">
        <v>543</v>
      </c>
      <c r="B442" s="21" t="s">
        <v>264</v>
      </c>
      <c r="C442" s="21" t="s">
        <v>14</v>
      </c>
      <c r="D442" s="21" t="s">
        <v>7</v>
      </c>
      <c r="E442" s="21" t="s">
        <v>333</v>
      </c>
      <c r="F442" s="21" t="s">
        <v>542</v>
      </c>
      <c r="G442" s="26">
        <f>52.672</f>
        <v>52.672</v>
      </c>
      <c r="H442" s="191"/>
      <c r="I442" s="180"/>
      <c r="J442" s="180">
        <f t="shared" si="12"/>
        <v>0</v>
      </c>
      <c r="K442" s="190"/>
    </row>
    <row r="443" spans="1:11" ht="32.25" customHeight="1" hidden="1">
      <c r="A443" s="96" t="s">
        <v>331</v>
      </c>
      <c r="B443" s="21" t="s">
        <v>264</v>
      </c>
      <c r="C443" s="21" t="s">
        <v>14</v>
      </c>
      <c r="D443" s="21" t="s">
        <v>7</v>
      </c>
      <c r="E443" s="21" t="s">
        <v>333</v>
      </c>
      <c r="F443" s="21" t="s">
        <v>319</v>
      </c>
      <c r="G443" s="26"/>
      <c r="H443" s="191"/>
      <c r="I443" s="180"/>
      <c r="J443" s="180">
        <f t="shared" si="12"/>
        <v>0</v>
      </c>
      <c r="K443" s="190"/>
    </row>
    <row r="444" spans="1:11" s="47" customFormat="1" ht="14.25" hidden="1">
      <c r="A444" s="104" t="s">
        <v>229</v>
      </c>
      <c r="B444" s="24" t="s">
        <v>264</v>
      </c>
      <c r="C444" s="24" t="s">
        <v>14</v>
      </c>
      <c r="D444" s="24" t="s">
        <v>11</v>
      </c>
      <c r="E444" s="24"/>
      <c r="F444" s="24"/>
      <c r="G444" s="23" t="e">
        <f>G445+#REF!</f>
        <v>#REF!</v>
      </c>
      <c r="H444" s="189">
        <f>H445</f>
        <v>0</v>
      </c>
      <c r="I444" s="188">
        <f>I445</f>
        <v>0</v>
      </c>
      <c r="J444" s="178">
        <f t="shared" si="12"/>
        <v>0</v>
      </c>
      <c r="K444" s="188">
        <f>K445</f>
        <v>0</v>
      </c>
    </row>
    <row r="445" spans="1:11" ht="15" hidden="1">
      <c r="A445" s="104" t="s">
        <v>88</v>
      </c>
      <c r="B445" s="21" t="s">
        <v>264</v>
      </c>
      <c r="C445" s="21" t="s">
        <v>14</v>
      </c>
      <c r="D445" s="21" t="s">
        <v>11</v>
      </c>
      <c r="E445" s="21" t="s">
        <v>89</v>
      </c>
      <c r="F445" s="21"/>
      <c r="G445" s="27" t="e">
        <f>G446</f>
        <v>#REF!</v>
      </c>
      <c r="H445" s="191">
        <f>H446</f>
        <v>0</v>
      </c>
      <c r="I445" s="180">
        <f>I446</f>
        <v>0</v>
      </c>
      <c r="J445" s="180">
        <f t="shared" si="12"/>
        <v>0</v>
      </c>
      <c r="K445" s="190">
        <f>K446</f>
        <v>0</v>
      </c>
    </row>
    <row r="446" spans="1:11" ht="15" hidden="1">
      <c r="A446" s="104" t="s">
        <v>90</v>
      </c>
      <c r="B446" s="21" t="s">
        <v>264</v>
      </c>
      <c r="C446" s="21" t="s">
        <v>14</v>
      </c>
      <c r="D446" s="21" t="s">
        <v>11</v>
      </c>
      <c r="E446" s="21" t="s">
        <v>91</v>
      </c>
      <c r="F446" s="21"/>
      <c r="G446" s="26" t="e">
        <f>#REF!+G448+G447</f>
        <v>#REF!</v>
      </c>
      <c r="H446" s="181">
        <f>H448+H447</f>
        <v>0</v>
      </c>
      <c r="I446" s="180">
        <f>I448+I447</f>
        <v>0</v>
      </c>
      <c r="J446" s="180">
        <f t="shared" si="12"/>
        <v>0</v>
      </c>
      <c r="K446" s="180">
        <f>K448+K447</f>
        <v>0</v>
      </c>
    </row>
    <row r="447" spans="1:11" ht="22.5" customHeight="1" hidden="1">
      <c r="A447" s="96" t="s">
        <v>157</v>
      </c>
      <c r="B447" s="21" t="s">
        <v>264</v>
      </c>
      <c r="C447" s="21" t="s">
        <v>14</v>
      </c>
      <c r="D447" s="21" t="s">
        <v>11</v>
      </c>
      <c r="E447" s="21" t="s">
        <v>91</v>
      </c>
      <c r="F447" s="21" t="s">
        <v>158</v>
      </c>
      <c r="G447" s="27"/>
      <c r="H447" s="191"/>
      <c r="I447" s="180"/>
      <c r="J447" s="180">
        <f t="shared" si="12"/>
        <v>0</v>
      </c>
      <c r="K447" s="190"/>
    </row>
    <row r="448" spans="1:11" ht="24" customHeight="1" hidden="1">
      <c r="A448" s="96" t="s">
        <v>148</v>
      </c>
      <c r="B448" s="21" t="s">
        <v>264</v>
      </c>
      <c r="C448" s="21" t="s">
        <v>14</v>
      </c>
      <c r="D448" s="21" t="s">
        <v>11</v>
      </c>
      <c r="E448" s="21" t="s">
        <v>91</v>
      </c>
      <c r="F448" s="21" t="s">
        <v>150</v>
      </c>
      <c r="G448" s="27"/>
      <c r="H448" s="191"/>
      <c r="I448" s="180"/>
      <c r="J448" s="180">
        <f t="shared" si="12"/>
        <v>0</v>
      </c>
      <c r="K448" s="190"/>
    </row>
    <row r="449" spans="1:11" s="47" customFormat="1" ht="14.25">
      <c r="A449" s="103" t="s">
        <v>46</v>
      </c>
      <c r="B449" s="24" t="s">
        <v>264</v>
      </c>
      <c r="C449" s="24" t="s">
        <v>14</v>
      </c>
      <c r="D449" s="24" t="s">
        <v>14</v>
      </c>
      <c r="E449" s="24"/>
      <c r="F449" s="24"/>
      <c r="G449" s="20"/>
      <c r="H449" s="189">
        <f aca="true" t="shared" si="13" ref="H449:I451">H450</f>
        <v>15</v>
      </c>
      <c r="I449" s="188">
        <f t="shared" si="13"/>
        <v>0</v>
      </c>
      <c r="J449" s="178">
        <f t="shared" si="12"/>
        <v>15</v>
      </c>
      <c r="K449" s="188">
        <f>K450</f>
        <v>15</v>
      </c>
    </row>
    <row r="450" spans="1:11" s="47" customFormat="1" ht="14.25">
      <c r="A450" s="104" t="s">
        <v>322</v>
      </c>
      <c r="B450" s="21" t="s">
        <v>264</v>
      </c>
      <c r="C450" s="21" t="s">
        <v>14</v>
      </c>
      <c r="D450" s="21" t="s">
        <v>14</v>
      </c>
      <c r="E450" s="21" t="s">
        <v>258</v>
      </c>
      <c r="F450" s="24"/>
      <c r="G450" s="20"/>
      <c r="H450" s="191">
        <f t="shared" si="13"/>
        <v>15</v>
      </c>
      <c r="I450" s="190">
        <f t="shared" si="13"/>
        <v>0</v>
      </c>
      <c r="J450" s="180">
        <f t="shared" si="12"/>
        <v>15</v>
      </c>
      <c r="K450" s="190">
        <f>K451</f>
        <v>15</v>
      </c>
    </row>
    <row r="451" spans="1:11" ht="30" customHeight="1">
      <c r="A451" s="97" t="s">
        <v>336</v>
      </c>
      <c r="B451" s="21" t="s">
        <v>264</v>
      </c>
      <c r="C451" s="21" t="s">
        <v>14</v>
      </c>
      <c r="D451" s="21" t="s">
        <v>14</v>
      </c>
      <c r="E451" s="21" t="s">
        <v>337</v>
      </c>
      <c r="F451" s="21"/>
      <c r="G451" s="27"/>
      <c r="H451" s="191">
        <f t="shared" si="13"/>
        <v>15</v>
      </c>
      <c r="I451" s="190">
        <f t="shared" si="13"/>
        <v>0</v>
      </c>
      <c r="J451" s="180">
        <f t="shared" si="12"/>
        <v>15</v>
      </c>
      <c r="K451" s="190">
        <f>K452</f>
        <v>15</v>
      </c>
    </row>
    <row r="452" spans="1:11" ht="20.25" customHeight="1">
      <c r="A452" s="96" t="s">
        <v>148</v>
      </c>
      <c r="B452" s="21" t="s">
        <v>264</v>
      </c>
      <c r="C452" s="21" t="s">
        <v>14</v>
      </c>
      <c r="D452" s="21" t="s">
        <v>14</v>
      </c>
      <c r="E452" s="21" t="s">
        <v>337</v>
      </c>
      <c r="F452" s="21" t="s">
        <v>150</v>
      </c>
      <c r="G452" s="27"/>
      <c r="H452" s="191">
        <v>15</v>
      </c>
      <c r="I452" s="180"/>
      <c r="J452" s="180">
        <f t="shared" si="12"/>
        <v>15</v>
      </c>
      <c r="K452" s="190">
        <v>15</v>
      </c>
    </row>
    <row r="453" spans="1:11" s="53" customFormat="1" ht="14.25">
      <c r="A453" s="103" t="s">
        <v>434</v>
      </c>
      <c r="B453" s="24" t="s">
        <v>264</v>
      </c>
      <c r="C453" s="24" t="s">
        <v>34</v>
      </c>
      <c r="D453" s="24"/>
      <c r="E453" s="24"/>
      <c r="F453" s="24"/>
      <c r="G453" s="20" t="e">
        <f>#REF!+#REF!</f>
        <v>#REF!</v>
      </c>
      <c r="H453" s="189">
        <f>H454+H458</f>
        <v>1800</v>
      </c>
      <c r="I453" s="188">
        <f>I454+I458</f>
        <v>50</v>
      </c>
      <c r="J453" s="178">
        <f t="shared" si="12"/>
        <v>1850</v>
      </c>
      <c r="K453" s="188">
        <f>K454+K458</f>
        <v>905.778</v>
      </c>
    </row>
    <row r="454" spans="1:11" s="53" customFormat="1" ht="15" customHeight="1">
      <c r="A454" s="104" t="s">
        <v>50</v>
      </c>
      <c r="B454" s="24" t="s">
        <v>264</v>
      </c>
      <c r="C454" s="24" t="s">
        <v>34</v>
      </c>
      <c r="D454" s="24" t="s">
        <v>6</v>
      </c>
      <c r="E454" s="24"/>
      <c r="F454" s="24"/>
      <c r="G454" s="20"/>
      <c r="H454" s="189">
        <f>H455</f>
        <v>1650</v>
      </c>
      <c r="I454" s="188">
        <f>I455</f>
        <v>50</v>
      </c>
      <c r="J454" s="178">
        <f t="shared" si="12"/>
        <v>1700</v>
      </c>
      <c r="K454" s="188">
        <f>K455</f>
        <v>755.778</v>
      </c>
    </row>
    <row r="455" spans="1:11" s="53" customFormat="1" ht="23.25" customHeight="1">
      <c r="A455" s="104" t="s">
        <v>301</v>
      </c>
      <c r="B455" s="21" t="s">
        <v>264</v>
      </c>
      <c r="C455" s="21" t="s">
        <v>34</v>
      </c>
      <c r="D455" s="21" t="s">
        <v>6</v>
      </c>
      <c r="E455" s="21" t="s">
        <v>317</v>
      </c>
      <c r="F455" s="21"/>
      <c r="G455" s="27"/>
      <c r="H455" s="190">
        <f>H457+H456</f>
        <v>1650</v>
      </c>
      <c r="I455" s="190">
        <f>I457+I456</f>
        <v>50</v>
      </c>
      <c r="J455" s="190">
        <f>J457+J456</f>
        <v>1700</v>
      </c>
      <c r="K455" s="190">
        <f>K457+K456</f>
        <v>755.778</v>
      </c>
    </row>
    <row r="456" spans="1:11" s="53" customFormat="1" ht="23.25" customHeight="1">
      <c r="A456" s="96" t="s">
        <v>543</v>
      </c>
      <c r="B456" s="21" t="s">
        <v>264</v>
      </c>
      <c r="C456" s="21" t="s">
        <v>34</v>
      </c>
      <c r="D456" s="21" t="s">
        <v>6</v>
      </c>
      <c r="E456" s="21" t="s">
        <v>302</v>
      </c>
      <c r="F456" s="21" t="s">
        <v>542</v>
      </c>
      <c r="G456" s="27"/>
      <c r="H456" s="191"/>
      <c r="I456" s="190">
        <v>1700</v>
      </c>
      <c r="J456" s="190">
        <f>H456+I456</f>
        <v>1700</v>
      </c>
      <c r="K456" s="190">
        <v>755.778</v>
      </c>
    </row>
    <row r="457" spans="1:11" s="53" customFormat="1" ht="37.5" customHeight="1">
      <c r="A457" s="104" t="s">
        <v>318</v>
      </c>
      <c r="B457" s="21" t="s">
        <v>264</v>
      </c>
      <c r="C457" s="21" t="s">
        <v>34</v>
      </c>
      <c r="D457" s="21" t="s">
        <v>6</v>
      </c>
      <c r="E457" s="21" t="s">
        <v>302</v>
      </c>
      <c r="F457" s="21" t="s">
        <v>319</v>
      </c>
      <c r="G457" s="27"/>
      <c r="H457" s="191">
        <v>1650</v>
      </c>
      <c r="I457" s="180">
        <v>-1650</v>
      </c>
      <c r="J457" s="180">
        <f t="shared" si="12"/>
        <v>0</v>
      </c>
      <c r="K457" s="190"/>
    </row>
    <row r="458" spans="1:11" ht="15">
      <c r="A458" s="103" t="s">
        <v>342</v>
      </c>
      <c r="B458" s="24" t="s">
        <v>264</v>
      </c>
      <c r="C458" s="24" t="s">
        <v>34</v>
      </c>
      <c r="D458" s="24" t="s">
        <v>9</v>
      </c>
      <c r="E458" s="24"/>
      <c r="F458" s="24"/>
      <c r="G458" s="20">
        <f aca="true" t="shared" si="14" ref="G458:I460">G459</f>
        <v>50</v>
      </c>
      <c r="H458" s="189">
        <f t="shared" si="14"/>
        <v>150</v>
      </c>
      <c r="I458" s="178">
        <f t="shared" si="14"/>
        <v>0</v>
      </c>
      <c r="J458" s="178">
        <f t="shared" si="12"/>
        <v>150</v>
      </c>
      <c r="K458" s="188">
        <f>K459</f>
        <v>150</v>
      </c>
    </row>
    <row r="459" spans="1:11" ht="21.75">
      <c r="A459" s="104" t="s">
        <v>343</v>
      </c>
      <c r="B459" s="21" t="s">
        <v>264</v>
      </c>
      <c r="C459" s="21" t="s">
        <v>34</v>
      </c>
      <c r="D459" s="21" t="s">
        <v>9</v>
      </c>
      <c r="E459" s="21" t="s">
        <v>104</v>
      </c>
      <c r="F459" s="21"/>
      <c r="G459" s="27">
        <f t="shared" si="14"/>
        <v>50</v>
      </c>
      <c r="H459" s="191">
        <f t="shared" si="14"/>
        <v>150</v>
      </c>
      <c r="I459" s="180">
        <f t="shared" si="14"/>
        <v>0</v>
      </c>
      <c r="J459" s="180">
        <f t="shared" si="12"/>
        <v>150</v>
      </c>
      <c r="K459" s="190">
        <f>K460</f>
        <v>150</v>
      </c>
    </row>
    <row r="460" spans="1:11" ht="15">
      <c r="A460" s="104" t="s">
        <v>98</v>
      </c>
      <c r="B460" s="21" t="s">
        <v>264</v>
      </c>
      <c r="C460" s="21" t="s">
        <v>34</v>
      </c>
      <c r="D460" s="21" t="s">
        <v>9</v>
      </c>
      <c r="E460" s="21" t="s">
        <v>105</v>
      </c>
      <c r="F460" s="21"/>
      <c r="G460" s="27">
        <f t="shared" si="14"/>
        <v>50</v>
      </c>
      <c r="H460" s="181">
        <f>H461+H462</f>
        <v>150</v>
      </c>
      <c r="I460" s="180">
        <f>I461+I462</f>
        <v>0</v>
      </c>
      <c r="J460" s="180">
        <f t="shared" si="12"/>
        <v>150</v>
      </c>
      <c r="K460" s="180">
        <f>K461+K462</f>
        <v>150</v>
      </c>
    </row>
    <row r="461" spans="1:11" ht="32.25" hidden="1">
      <c r="A461" s="126" t="s">
        <v>161</v>
      </c>
      <c r="B461" s="21" t="s">
        <v>264</v>
      </c>
      <c r="C461" s="21" t="s">
        <v>34</v>
      </c>
      <c r="D461" s="21" t="s">
        <v>9</v>
      </c>
      <c r="E461" s="21" t="s">
        <v>105</v>
      </c>
      <c r="F461" s="21" t="s">
        <v>162</v>
      </c>
      <c r="G461" s="27">
        <v>50</v>
      </c>
      <c r="H461" s="191"/>
      <c r="I461" s="180"/>
      <c r="J461" s="180">
        <f t="shared" si="12"/>
        <v>0</v>
      </c>
      <c r="K461" s="190"/>
    </row>
    <row r="462" spans="1:11" ht="17.25" customHeight="1">
      <c r="A462" s="96" t="s">
        <v>148</v>
      </c>
      <c r="B462" s="21" t="s">
        <v>264</v>
      </c>
      <c r="C462" s="21" t="s">
        <v>34</v>
      </c>
      <c r="D462" s="21" t="s">
        <v>9</v>
      </c>
      <c r="E462" s="21" t="s">
        <v>105</v>
      </c>
      <c r="F462" s="21" t="s">
        <v>150</v>
      </c>
      <c r="G462" s="27"/>
      <c r="H462" s="191">
        <v>150</v>
      </c>
      <c r="I462" s="180"/>
      <c r="J462" s="180">
        <f t="shared" si="12"/>
        <v>150</v>
      </c>
      <c r="K462" s="190">
        <v>150</v>
      </c>
    </row>
    <row r="463" spans="1:11" ht="17.25" customHeight="1">
      <c r="A463" s="107" t="s">
        <v>95</v>
      </c>
      <c r="B463" s="24" t="s">
        <v>264</v>
      </c>
      <c r="C463" s="24" t="s">
        <v>28</v>
      </c>
      <c r="D463" s="24"/>
      <c r="E463" s="24"/>
      <c r="F463" s="24"/>
      <c r="G463" s="20"/>
      <c r="H463" s="189">
        <f>H468+H464</f>
        <v>0</v>
      </c>
      <c r="I463" s="188">
        <f>I468+I464</f>
        <v>390</v>
      </c>
      <c r="J463" s="188">
        <f>J468+J464</f>
        <v>390</v>
      </c>
      <c r="K463" s="188">
        <f>K468</f>
        <v>0</v>
      </c>
    </row>
    <row r="464" spans="1:11" s="47" customFormat="1" ht="17.25" customHeight="1" hidden="1">
      <c r="A464" s="107" t="s">
        <v>56</v>
      </c>
      <c r="B464" s="24" t="s">
        <v>264</v>
      </c>
      <c r="C464" s="24" t="s">
        <v>28</v>
      </c>
      <c r="D464" s="24" t="s">
        <v>7</v>
      </c>
      <c r="E464" s="24"/>
      <c r="F464" s="24"/>
      <c r="G464" s="20"/>
      <c r="H464" s="188">
        <f>H465</f>
        <v>0</v>
      </c>
      <c r="I464" s="188">
        <f>I465</f>
        <v>0</v>
      </c>
      <c r="J464" s="188">
        <f>J465</f>
        <v>0</v>
      </c>
      <c r="K464" s="188">
        <f>K465</f>
        <v>0</v>
      </c>
    </row>
    <row r="465" spans="1:11" ht="21.75" customHeight="1" hidden="1">
      <c r="A465" s="104" t="s">
        <v>301</v>
      </c>
      <c r="B465" s="21" t="s">
        <v>264</v>
      </c>
      <c r="C465" s="21" t="s">
        <v>28</v>
      </c>
      <c r="D465" s="21" t="s">
        <v>7</v>
      </c>
      <c r="E465" s="21" t="s">
        <v>302</v>
      </c>
      <c r="F465" s="21"/>
      <c r="G465" s="27"/>
      <c r="H465" s="190">
        <f>H467+H466</f>
        <v>0</v>
      </c>
      <c r="I465" s="190">
        <f>I467+I466</f>
        <v>0</v>
      </c>
      <c r="J465" s="190">
        <f>J467+J466</f>
        <v>0</v>
      </c>
      <c r="K465" s="190">
        <f>K467+K466</f>
        <v>0</v>
      </c>
    </row>
    <row r="466" spans="1:11" ht="21.75" customHeight="1" hidden="1">
      <c r="A466" s="96" t="s">
        <v>543</v>
      </c>
      <c r="B466" s="21" t="s">
        <v>264</v>
      </c>
      <c r="C466" s="21" t="s">
        <v>28</v>
      </c>
      <c r="D466" s="21" t="s">
        <v>7</v>
      </c>
      <c r="E466" s="21" t="s">
        <v>302</v>
      </c>
      <c r="F466" s="21" t="s">
        <v>542</v>
      </c>
      <c r="G466" s="27"/>
      <c r="H466" s="190"/>
      <c r="I466" s="190"/>
      <c r="J466" s="190">
        <f>H466+I466</f>
        <v>0</v>
      </c>
      <c r="K466" s="190"/>
    </row>
    <row r="467" spans="1:11" ht="17.25" customHeight="1" hidden="1">
      <c r="A467" s="104" t="s">
        <v>318</v>
      </c>
      <c r="B467" s="21" t="s">
        <v>264</v>
      </c>
      <c r="C467" s="21" t="s">
        <v>28</v>
      </c>
      <c r="D467" s="21" t="s">
        <v>7</v>
      </c>
      <c r="E467" s="21" t="s">
        <v>302</v>
      </c>
      <c r="F467" s="21" t="s">
        <v>319</v>
      </c>
      <c r="G467" s="27"/>
      <c r="H467" s="190"/>
      <c r="I467" s="190"/>
      <c r="J467" s="190">
        <f aca="true" t="shared" si="15" ref="J467:J525">H467+I467</f>
        <v>0</v>
      </c>
      <c r="K467" s="190"/>
    </row>
    <row r="468" spans="1:11" s="47" customFormat="1" ht="17.25" customHeight="1">
      <c r="A468" s="92" t="s">
        <v>59</v>
      </c>
      <c r="B468" s="24" t="s">
        <v>264</v>
      </c>
      <c r="C468" s="24" t="s">
        <v>28</v>
      </c>
      <c r="D468" s="24" t="s">
        <v>28</v>
      </c>
      <c r="E468" s="24"/>
      <c r="F468" s="24"/>
      <c r="G468" s="20"/>
      <c r="H468" s="189">
        <f>H469</f>
        <v>0</v>
      </c>
      <c r="I468" s="188">
        <f>I469</f>
        <v>390</v>
      </c>
      <c r="J468" s="178">
        <f t="shared" si="15"/>
        <v>390</v>
      </c>
      <c r="K468" s="188">
        <f>K469</f>
        <v>0</v>
      </c>
    </row>
    <row r="469" spans="1:11" ht="17.25" customHeight="1">
      <c r="A469" s="104" t="s">
        <v>322</v>
      </c>
      <c r="B469" s="21" t="s">
        <v>264</v>
      </c>
      <c r="C469" s="21" t="s">
        <v>28</v>
      </c>
      <c r="D469" s="21" t="s">
        <v>28</v>
      </c>
      <c r="E469" s="21" t="s">
        <v>258</v>
      </c>
      <c r="F469" s="21"/>
      <c r="G469" s="27"/>
      <c r="H469" s="191">
        <f>H470</f>
        <v>0</v>
      </c>
      <c r="I469" s="190">
        <f>I470</f>
        <v>390</v>
      </c>
      <c r="J469" s="180">
        <f t="shared" si="15"/>
        <v>390</v>
      </c>
      <c r="K469" s="190">
        <f>K470</f>
        <v>0</v>
      </c>
    </row>
    <row r="470" spans="1:11" ht="42" customHeight="1">
      <c r="A470" s="96" t="s">
        <v>439</v>
      </c>
      <c r="B470" s="21" t="s">
        <v>264</v>
      </c>
      <c r="C470" s="21" t="s">
        <v>28</v>
      </c>
      <c r="D470" s="21" t="s">
        <v>28</v>
      </c>
      <c r="E470" s="21" t="s">
        <v>440</v>
      </c>
      <c r="F470" s="21"/>
      <c r="G470" s="27"/>
      <c r="H470" s="191">
        <f>H471+H472</f>
        <v>0</v>
      </c>
      <c r="I470" s="190">
        <f>I471+I472</f>
        <v>390</v>
      </c>
      <c r="J470" s="180">
        <f t="shared" si="15"/>
        <v>390</v>
      </c>
      <c r="K470" s="190">
        <f>K471+K472</f>
        <v>0</v>
      </c>
    </row>
    <row r="471" spans="1:11" ht="23.25" customHeight="1">
      <c r="A471" s="96" t="s">
        <v>148</v>
      </c>
      <c r="B471" s="21" t="s">
        <v>264</v>
      </c>
      <c r="C471" s="21" t="s">
        <v>28</v>
      </c>
      <c r="D471" s="21" t="s">
        <v>28</v>
      </c>
      <c r="E471" s="21" t="s">
        <v>440</v>
      </c>
      <c r="F471" s="21" t="s">
        <v>150</v>
      </c>
      <c r="G471" s="27"/>
      <c r="H471" s="191"/>
      <c r="I471" s="180">
        <v>390</v>
      </c>
      <c r="J471" s="180">
        <f t="shared" si="15"/>
        <v>390</v>
      </c>
      <c r="K471" s="190"/>
    </row>
    <row r="472" spans="1:11" ht="38.25" customHeight="1" hidden="1">
      <c r="A472" s="96" t="s">
        <v>473</v>
      </c>
      <c r="B472" s="21" t="s">
        <v>264</v>
      </c>
      <c r="C472" s="21" t="s">
        <v>28</v>
      </c>
      <c r="D472" s="21" t="s">
        <v>28</v>
      </c>
      <c r="E472" s="21" t="s">
        <v>440</v>
      </c>
      <c r="F472" s="21" t="s">
        <v>472</v>
      </c>
      <c r="G472" s="27"/>
      <c r="H472" s="191"/>
      <c r="I472" s="180"/>
      <c r="J472" s="180">
        <f t="shared" si="15"/>
        <v>0</v>
      </c>
      <c r="K472" s="190"/>
    </row>
    <row r="473" spans="1:11" s="54" customFormat="1" ht="17.25" customHeight="1">
      <c r="A473" s="106" t="s">
        <v>62</v>
      </c>
      <c r="B473" s="24" t="s">
        <v>264</v>
      </c>
      <c r="C473" s="24" t="s">
        <v>61</v>
      </c>
      <c r="D473" s="24" t="s">
        <v>211</v>
      </c>
      <c r="E473" s="24"/>
      <c r="F473" s="24"/>
      <c r="G473" s="20"/>
      <c r="H473" s="179">
        <f>H477+H500+H483+H474</f>
        <v>603</v>
      </c>
      <c r="I473" s="178">
        <f>I477+I500+I483+I474</f>
        <v>82.5</v>
      </c>
      <c r="J473" s="178">
        <f t="shared" si="15"/>
        <v>685.5</v>
      </c>
      <c r="K473" s="178">
        <f>K477+K500+K483+K474</f>
        <v>685.5</v>
      </c>
    </row>
    <row r="474" spans="1:11" s="54" customFormat="1" ht="17.25" customHeight="1">
      <c r="A474" s="104" t="s">
        <v>64</v>
      </c>
      <c r="B474" s="24" t="s">
        <v>264</v>
      </c>
      <c r="C474" s="24" t="s">
        <v>61</v>
      </c>
      <c r="D474" s="24" t="s">
        <v>6</v>
      </c>
      <c r="E474" s="24"/>
      <c r="F474" s="24"/>
      <c r="G474" s="20"/>
      <c r="H474" s="179">
        <f aca="true" t="shared" si="16" ref="H474:K475">H475</f>
        <v>45</v>
      </c>
      <c r="I474" s="178">
        <f t="shared" si="16"/>
        <v>78</v>
      </c>
      <c r="J474" s="178">
        <f t="shared" si="15"/>
        <v>123</v>
      </c>
      <c r="K474" s="178">
        <f t="shared" si="16"/>
        <v>123</v>
      </c>
    </row>
    <row r="475" spans="1:11" s="54" customFormat="1" ht="26.25" customHeight="1">
      <c r="A475" s="104" t="s">
        <v>248</v>
      </c>
      <c r="B475" s="21" t="s">
        <v>264</v>
      </c>
      <c r="C475" s="21" t="s">
        <v>61</v>
      </c>
      <c r="D475" s="21" t="s">
        <v>6</v>
      </c>
      <c r="E475" s="21" t="s">
        <v>249</v>
      </c>
      <c r="F475" s="21"/>
      <c r="G475" s="20"/>
      <c r="H475" s="181">
        <f t="shared" si="16"/>
        <v>45</v>
      </c>
      <c r="I475" s="180">
        <f t="shared" si="16"/>
        <v>78</v>
      </c>
      <c r="J475" s="180">
        <f t="shared" si="15"/>
        <v>123</v>
      </c>
      <c r="K475" s="180">
        <f t="shared" si="16"/>
        <v>123</v>
      </c>
    </row>
    <row r="476" spans="1:11" s="54" customFormat="1" ht="24" customHeight="1">
      <c r="A476" s="96" t="s">
        <v>345</v>
      </c>
      <c r="B476" s="21" t="s">
        <v>264</v>
      </c>
      <c r="C476" s="21" t="s">
        <v>61</v>
      </c>
      <c r="D476" s="21" t="s">
        <v>6</v>
      </c>
      <c r="E476" s="21" t="s">
        <v>249</v>
      </c>
      <c r="F476" s="21" t="s">
        <v>346</v>
      </c>
      <c r="G476" s="20"/>
      <c r="H476" s="181">
        <v>45</v>
      </c>
      <c r="I476" s="180">
        <v>78</v>
      </c>
      <c r="J476" s="180">
        <f t="shared" si="15"/>
        <v>123</v>
      </c>
      <c r="K476" s="180">
        <v>123</v>
      </c>
    </row>
    <row r="477" spans="1:11" ht="18" customHeight="1" hidden="1">
      <c r="A477" s="117" t="s">
        <v>65</v>
      </c>
      <c r="B477" s="24" t="s">
        <v>264</v>
      </c>
      <c r="C477" s="24" t="s">
        <v>61</v>
      </c>
      <c r="D477" s="24" t="s">
        <v>7</v>
      </c>
      <c r="E477" s="24"/>
      <c r="F477" s="24"/>
      <c r="G477" s="20"/>
      <c r="H477" s="179">
        <f>H478</f>
        <v>0</v>
      </c>
      <c r="I477" s="178">
        <f>I478</f>
        <v>0</v>
      </c>
      <c r="J477" s="178">
        <f t="shared" si="15"/>
        <v>0</v>
      </c>
      <c r="K477" s="178">
        <f>K478</f>
        <v>0</v>
      </c>
    </row>
    <row r="478" spans="1:11" ht="17.25" customHeight="1" hidden="1">
      <c r="A478" s="105" t="s">
        <v>98</v>
      </c>
      <c r="B478" s="21" t="s">
        <v>264</v>
      </c>
      <c r="C478" s="21" t="s">
        <v>61</v>
      </c>
      <c r="D478" s="21" t="s">
        <v>7</v>
      </c>
      <c r="E478" s="21" t="s">
        <v>250</v>
      </c>
      <c r="F478" s="21"/>
      <c r="G478" s="27"/>
      <c r="H478" s="181">
        <f>H479+H480+H481+H482</f>
        <v>0</v>
      </c>
      <c r="I478" s="180">
        <f>I479+I480+I481+I482</f>
        <v>0</v>
      </c>
      <c r="J478" s="180">
        <f t="shared" si="15"/>
        <v>0</v>
      </c>
      <c r="K478" s="180">
        <f>K479+K480+K481+K482</f>
        <v>0</v>
      </c>
    </row>
    <row r="479" spans="1:11" ht="17.25" customHeight="1" hidden="1">
      <c r="A479" s="105" t="s">
        <v>96</v>
      </c>
      <c r="B479" s="21" t="s">
        <v>264</v>
      </c>
      <c r="C479" s="21" t="s">
        <v>61</v>
      </c>
      <c r="D479" s="21" t="s">
        <v>7</v>
      </c>
      <c r="E479" s="21" t="s">
        <v>250</v>
      </c>
      <c r="F479" s="21" t="s">
        <v>155</v>
      </c>
      <c r="G479" s="27"/>
      <c r="H479" s="191"/>
      <c r="I479" s="180"/>
      <c r="J479" s="180">
        <f t="shared" si="15"/>
        <v>0</v>
      </c>
      <c r="K479" s="190">
        <v>0</v>
      </c>
    </row>
    <row r="480" spans="1:11" ht="17.25" customHeight="1" hidden="1">
      <c r="A480" s="96" t="s">
        <v>157</v>
      </c>
      <c r="B480" s="21" t="s">
        <v>264</v>
      </c>
      <c r="C480" s="21" t="s">
        <v>61</v>
      </c>
      <c r="D480" s="21" t="s">
        <v>7</v>
      </c>
      <c r="E480" s="21" t="s">
        <v>250</v>
      </c>
      <c r="F480" s="21" t="s">
        <v>158</v>
      </c>
      <c r="G480" s="27"/>
      <c r="H480" s="191"/>
      <c r="I480" s="180"/>
      <c r="J480" s="180">
        <f t="shared" si="15"/>
        <v>0</v>
      </c>
      <c r="K480" s="190">
        <v>0</v>
      </c>
    </row>
    <row r="481" spans="1:11" ht="17.25" customHeight="1" hidden="1">
      <c r="A481" s="96" t="s">
        <v>148</v>
      </c>
      <c r="B481" s="21" t="s">
        <v>264</v>
      </c>
      <c r="C481" s="21" t="s">
        <v>61</v>
      </c>
      <c r="D481" s="21" t="s">
        <v>7</v>
      </c>
      <c r="E481" s="21" t="s">
        <v>250</v>
      </c>
      <c r="F481" s="21" t="s">
        <v>150</v>
      </c>
      <c r="G481" s="27"/>
      <c r="H481" s="191"/>
      <c r="I481" s="180"/>
      <c r="J481" s="180">
        <f t="shared" si="15"/>
        <v>0</v>
      </c>
      <c r="K481" s="190">
        <v>0</v>
      </c>
    </row>
    <row r="482" spans="1:11" ht="24" customHeight="1" hidden="1">
      <c r="A482" s="100" t="s">
        <v>165</v>
      </c>
      <c r="B482" s="21" t="s">
        <v>264</v>
      </c>
      <c r="C482" s="21" t="s">
        <v>61</v>
      </c>
      <c r="D482" s="21" t="s">
        <v>7</v>
      </c>
      <c r="E482" s="21" t="s">
        <v>250</v>
      </c>
      <c r="F482" s="21" t="s">
        <v>166</v>
      </c>
      <c r="G482" s="27"/>
      <c r="H482" s="191"/>
      <c r="I482" s="180"/>
      <c r="J482" s="180">
        <f t="shared" si="15"/>
        <v>0</v>
      </c>
      <c r="K482" s="190">
        <v>0</v>
      </c>
    </row>
    <row r="483" spans="1:11" ht="17.25" customHeight="1">
      <c r="A483" s="106" t="s">
        <v>169</v>
      </c>
      <c r="B483" s="24" t="s">
        <v>264</v>
      </c>
      <c r="C483" s="24" t="s">
        <v>61</v>
      </c>
      <c r="D483" s="24" t="s">
        <v>8</v>
      </c>
      <c r="E483" s="24"/>
      <c r="F483" s="21"/>
      <c r="G483" s="27"/>
      <c r="H483" s="181">
        <f>H484+H496+H492+H494+H498</f>
        <v>558</v>
      </c>
      <c r="I483" s="180">
        <f>I484+I496+I492+I494+I498</f>
        <v>4.5</v>
      </c>
      <c r="J483" s="178">
        <f t="shared" si="15"/>
        <v>562.5</v>
      </c>
      <c r="K483" s="180">
        <f>K484+K496+K492+K494+K498</f>
        <v>562.5</v>
      </c>
    </row>
    <row r="484" spans="1:11" ht="17.25" customHeight="1">
      <c r="A484" s="105" t="s">
        <v>251</v>
      </c>
      <c r="B484" s="21" t="s">
        <v>264</v>
      </c>
      <c r="C484" s="21" t="s">
        <v>61</v>
      </c>
      <c r="D484" s="21" t="s">
        <v>8</v>
      </c>
      <c r="E484" s="21" t="s">
        <v>252</v>
      </c>
      <c r="F484" s="21"/>
      <c r="G484" s="27"/>
      <c r="H484" s="181">
        <f>H489+H485+H487</f>
        <v>558</v>
      </c>
      <c r="I484" s="180">
        <f>I489+I485+I487</f>
        <v>4.5</v>
      </c>
      <c r="J484" s="180">
        <f t="shared" si="15"/>
        <v>562.5</v>
      </c>
      <c r="K484" s="180">
        <f>K489+K485+K487</f>
        <v>562.5</v>
      </c>
    </row>
    <row r="485" spans="1:11" ht="63.75" customHeight="1" hidden="1">
      <c r="A485" s="118" t="s">
        <v>428</v>
      </c>
      <c r="B485" s="21" t="s">
        <v>264</v>
      </c>
      <c r="C485" s="21" t="s">
        <v>61</v>
      </c>
      <c r="D485" s="21" t="s">
        <v>8</v>
      </c>
      <c r="E485" s="21" t="s">
        <v>429</v>
      </c>
      <c r="F485" s="21"/>
      <c r="G485" s="27"/>
      <c r="H485" s="181">
        <f>H486</f>
        <v>0</v>
      </c>
      <c r="I485" s="180">
        <f>I486</f>
        <v>0</v>
      </c>
      <c r="J485" s="180">
        <f t="shared" si="15"/>
        <v>0</v>
      </c>
      <c r="K485" s="180">
        <f>K486</f>
        <v>0</v>
      </c>
    </row>
    <row r="486" spans="1:11" s="51" customFormat="1" ht="38.25" customHeight="1" hidden="1">
      <c r="A486" s="119" t="s">
        <v>177</v>
      </c>
      <c r="B486" s="48" t="s">
        <v>264</v>
      </c>
      <c r="C486" s="48" t="s">
        <v>61</v>
      </c>
      <c r="D486" s="48" t="s">
        <v>8</v>
      </c>
      <c r="E486" s="48" t="s">
        <v>429</v>
      </c>
      <c r="F486" s="48" t="s">
        <v>178</v>
      </c>
      <c r="G486" s="49"/>
      <c r="H486" s="181"/>
      <c r="I486" s="180"/>
      <c r="J486" s="180">
        <f t="shared" si="15"/>
        <v>0</v>
      </c>
      <c r="K486" s="180"/>
    </row>
    <row r="487" spans="1:11" ht="64.5" customHeight="1">
      <c r="A487" s="118" t="s">
        <v>430</v>
      </c>
      <c r="B487" s="21" t="s">
        <v>264</v>
      </c>
      <c r="C487" s="21" t="s">
        <v>61</v>
      </c>
      <c r="D487" s="21" t="s">
        <v>8</v>
      </c>
      <c r="E487" s="21" t="s">
        <v>253</v>
      </c>
      <c r="F487" s="21"/>
      <c r="G487" s="27"/>
      <c r="H487" s="181">
        <f>H488</f>
        <v>558</v>
      </c>
      <c r="I487" s="180">
        <f>I488</f>
        <v>4.5</v>
      </c>
      <c r="J487" s="180">
        <f t="shared" si="15"/>
        <v>562.5</v>
      </c>
      <c r="K487" s="180">
        <f>K488</f>
        <v>562.5</v>
      </c>
    </row>
    <row r="488" spans="1:11" ht="25.5" customHeight="1">
      <c r="A488" s="105" t="s">
        <v>177</v>
      </c>
      <c r="B488" s="21" t="s">
        <v>264</v>
      </c>
      <c r="C488" s="21" t="s">
        <v>61</v>
      </c>
      <c r="D488" s="21" t="s">
        <v>8</v>
      </c>
      <c r="E488" s="21" t="s">
        <v>253</v>
      </c>
      <c r="F488" s="21" t="s">
        <v>178</v>
      </c>
      <c r="G488" s="27"/>
      <c r="H488" s="181">
        <v>558</v>
      </c>
      <c r="I488" s="180">
        <v>4.5</v>
      </c>
      <c r="J488" s="180">
        <f t="shared" si="15"/>
        <v>562.5</v>
      </c>
      <c r="K488" s="180">
        <v>562.5</v>
      </c>
    </row>
    <row r="489" spans="1:11" ht="17.25" customHeight="1" hidden="1">
      <c r="A489" s="104" t="s">
        <v>254</v>
      </c>
      <c r="B489" s="21" t="s">
        <v>264</v>
      </c>
      <c r="C489" s="21" t="s">
        <v>61</v>
      </c>
      <c r="D489" s="21" t="s">
        <v>8</v>
      </c>
      <c r="E489" s="21" t="s">
        <v>255</v>
      </c>
      <c r="F489" s="21"/>
      <c r="G489" s="27"/>
      <c r="H489" s="181">
        <f>H490+H491</f>
        <v>0</v>
      </c>
      <c r="I489" s="180">
        <f>I490+I491</f>
        <v>0</v>
      </c>
      <c r="J489" s="180">
        <f t="shared" si="15"/>
        <v>0</v>
      </c>
      <c r="K489" s="180">
        <f>K490+K491</f>
        <v>0</v>
      </c>
    </row>
    <row r="490" spans="1:11" ht="17.25" customHeight="1" hidden="1">
      <c r="A490" s="96" t="s">
        <v>148</v>
      </c>
      <c r="B490" s="21" t="s">
        <v>264</v>
      </c>
      <c r="C490" s="21" t="s">
        <v>61</v>
      </c>
      <c r="D490" s="21" t="s">
        <v>8</v>
      </c>
      <c r="E490" s="21" t="s">
        <v>255</v>
      </c>
      <c r="F490" s="21" t="s">
        <v>184</v>
      </c>
      <c r="G490" s="27"/>
      <c r="H490" s="191"/>
      <c r="I490" s="180"/>
      <c r="J490" s="180">
        <f t="shared" si="15"/>
        <v>0</v>
      </c>
      <c r="K490" s="190"/>
    </row>
    <row r="491" spans="1:11" ht="17.25" customHeight="1" hidden="1">
      <c r="A491" s="96" t="s">
        <v>148</v>
      </c>
      <c r="B491" s="21" t="s">
        <v>264</v>
      </c>
      <c r="C491" s="21" t="s">
        <v>61</v>
      </c>
      <c r="D491" s="21" t="s">
        <v>8</v>
      </c>
      <c r="E491" s="21" t="s">
        <v>445</v>
      </c>
      <c r="F491" s="21" t="s">
        <v>184</v>
      </c>
      <c r="G491" s="27"/>
      <c r="H491" s="191"/>
      <c r="I491" s="180"/>
      <c r="J491" s="180">
        <f t="shared" si="15"/>
        <v>0</v>
      </c>
      <c r="K491" s="190"/>
    </row>
    <row r="492" spans="1:11" ht="41.25" customHeight="1" hidden="1">
      <c r="A492" s="96" t="s">
        <v>500</v>
      </c>
      <c r="B492" s="21" t="s">
        <v>264</v>
      </c>
      <c r="C492" s="21" t="s">
        <v>61</v>
      </c>
      <c r="D492" s="21" t="s">
        <v>8</v>
      </c>
      <c r="E492" s="21" t="s">
        <v>491</v>
      </c>
      <c r="F492" s="21"/>
      <c r="G492" s="27"/>
      <c r="H492" s="191">
        <f>H493</f>
        <v>0</v>
      </c>
      <c r="I492" s="190">
        <f>I493</f>
        <v>0</v>
      </c>
      <c r="J492" s="180">
        <f t="shared" si="15"/>
        <v>0</v>
      </c>
      <c r="K492" s="190">
        <f>K493</f>
        <v>0</v>
      </c>
    </row>
    <row r="493" spans="1:11" ht="32.25" customHeight="1" hidden="1">
      <c r="A493" s="104" t="s">
        <v>348</v>
      </c>
      <c r="B493" s="21" t="s">
        <v>264</v>
      </c>
      <c r="C493" s="21" t="s">
        <v>61</v>
      </c>
      <c r="D493" s="21" t="s">
        <v>8</v>
      </c>
      <c r="E493" s="21" t="s">
        <v>491</v>
      </c>
      <c r="F493" s="21" t="s">
        <v>349</v>
      </c>
      <c r="G493" s="27"/>
      <c r="H493" s="191"/>
      <c r="I493" s="180"/>
      <c r="J493" s="180">
        <f t="shared" si="15"/>
        <v>0</v>
      </c>
      <c r="K493" s="190"/>
    </row>
    <row r="494" spans="1:11" ht="41.25" customHeight="1" hidden="1">
      <c r="A494" s="96" t="s">
        <v>499</v>
      </c>
      <c r="B494" s="21" t="s">
        <v>264</v>
      </c>
      <c r="C494" s="21" t="s">
        <v>61</v>
      </c>
      <c r="D494" s="21" t="s">
        <v>8</v>
      </c>
      <c r="E494" s="21" t="s">
        <v>492</v>
      </c>
      <c r="F494" s="21"/>
      <c r="G494" s="27"/>
      <c r="H494" s="191">
        <f>H495</f>
        <v>0</v>
      </c>
      <c r="I494" s="190">
        <f>I495</f>
        <v>0</v>
      </c>
      <c r="J494" s="180">
        <f t="shared" si="15"/>
        <v>0</v>
      </c>
      <c r="K494" s="190">
        <f>K495</f>
        <v>0</v>
      </c>
    </row>
    <row r="495" spans="1:11" ht="26.25" customHeight="1" hidden="1">
      <c r="A495" s="104" t="s">
        <v>348</v>
      </c>
      <c r="B495" s="21" t="s">
        <v>264</v>
      </c>
      <c r="C495" s="21" t="s">
        <v>61</v>
      </c>
      <c r="D495" s="21" t="s">
        <v>8</v>
      </c>
      <c r="E495" s="21" t="s">
        <v>492</v>
      </c>
      <c r="F495" s="21" t="s">
        <v>349</v>
      </c>
      <c r="G495" s="27"/>
      <c r="H495" s="191"/>
      <c r="I495" s="180"/>
      <c r="J495" s="180">
        <f t="shared" si="15"/>
        <v>0</v>
      </c>
      <c r="K495" s="190"/>
    </row>
    <row r="496" spans="1:11" ht="21.75" hidden="1">
      <c r="A496" s="104" t="s">
        <v>433</v>
      </c>
      <c r="B496" s="21" t="s">
        <v>264</v>
      </c>
      <c r="C496" s="21" t="s">
        <v>61</v>
      </c>
      <c r="D496" s="21" t="s">
        <v>8</v>
      </c>
      <c r="E496" s="21" t="s">
        <v>347</v>
      </c>
      <c r="F496" s="21"/>
      <c r="G496" s="27"/>
      <c r="H496" s="181">
        <f>H497</f>
        <v>0</v>
      </c>
      <c r="I496" s="180">
        <f>I497</f>
        <v>0</v>
      </c>
      <c r="J496" s="180">
        <f t="shared" si="15"/>
        <v>0</v>
      </c>
      <c r="K496" s="180">
        <f>K497</f>
        <v>0</v>
      </c>
    </row>
    <row r="497" spans="1:11" ht="18" customHeight="1" hidden="1">
      <c r="A497" s="104" t="s">
        <v>348</v>
      </c>
      <c r="B497" s="21" t="s">
        <v>264</v>
      </c>
      <c r="C497" s="21" t="s">
        <v>61</v>
      </c>
      <c r="D497" s="21" t="s">
        <v>8</v>
      </c>
      <c r="E497" s="21" t="s">
        <v>347</v>
      </c>
      <c r="F497" s="21" t="s">
        <v>349</v>
      </c>
      <c r="G497" s="27"/>
      <c r="H497" s="191"/>
      <c r="I497" s="180"/>
      <c r="J497" s="180">
        <f t="shared" si="15"/>
        <v>0</v>
      </c>
      <c r="K497" s="190"/>
    </row>
    <row r="498" spans="1:11" ht="29.25" customHeight="1" hidden="1">
      <c r="A498" s="96" t="s">
        <v>439</v>
      </c>
      <c r="B498" s="21" t="s">
        <v>264</v>
      </c>
      <c r="C498" s="21" t="s">
        <v>61</v>
      </c>
      <c r="D498" s="21" t="s">
        <v>8</v>
      </c>
      <c r="E498" s="21" t="s">
        <v>440</v>
      </c>
      <c r="F498" s="21"/>
      <c r="G498" s="27"/>
      <c r="H498" s="191">
        <f>H499</f>
        <v>0</v>
      </c>
      <c r="I498" s="190">
        <f>I499</f>
        <v>0</v>
      </c>
      <c r="J498" s="180">
        <f t="shared" si="15"/>
        <v>0</v>
      </c>
      <c r="K498" s="190">
        <f>K499</f>
        <v>0</v>
      </c>
    </row>
    <row r="499" spans="1:11" ht="29.25" customHeight="1" hidden="1">
      <c r="A499" s="104" t="s">
        <v>348</v>
      </c>
      <c r="B499" s="21" t="s">
        <v>264</v>
      </c>
      <c r="C499" s="21" t="s">
        <v>61</v>
      </c>
      <c r="D499" s="21" t="s">
        <v>8</v>
      </c>
      <c r="E499" s="21" t="s">
        <v>440</v>
      </c>
      <c r="F499" s="21" t="s">
        <v>349</v>
      </c>
      <c r="G499" s="27"/>
      <c r="H499" s="191"/>
      <c r="I499" s="180"/>
      <c r="J499" s="180">
        <f t="shared" si="15"/>
        <v>0</v>
      </c>
      <c r="K499" s="190"/>
    </row>
    <row r="500" spans="1:11" ht="20.25" customHeight="1" hidden="1">
      <c r="A500" s="120" t="s">
        <v>68</v>
      </c>
      <c r="B500" s="24" t="s">
        <v>264</v>
      </c>
      <c r="C500" s="24" t="s">
        <v>61</v>
      </c>
      <c r="D500" s="24" t="s">
        <v>12</v>
      </c>
      <c r="E500" s="24"/>
      <c r="F500" s="24"/>
      <c r="G500" s="27"/>
      <c r="H500" s="181">
        <f>H501+H506+H504</f>
        <v>0</v>
      </c>
      <c r="I500" s="180">
        <f>I501+I506+I504</f>
        <v>0</v>
      </c>
      <c r="J500" s="178">
        <f t="shared" si="15"/>
        <v>0</v>
      </c>
      <c r="K500" s="180">
        <f>K501+K506+K504</f>
        <v>0</v>
      </c>
    </row>
    <row r="501" spans="1:11" ht="21" customHeight="1" hidden="1">
      <c r="A501" s="104" t="s">
        <v>256</v>
      </c>
      <c r="B501" s="21" t="s">
        <v>264</v>
      </c>
      <c r="C501" s="21" t="s">
        <v>61</v>
      </c>
      <c r="D501" s="21" t="s">
        <v>12</v>
      </c>
      <c r="E501" s="21" t="s">
        <v>116</v>
      </c>
      <c r="F501" s="21"/>
      <c r="G501" s="27"/>
      <c r="H501" s="181">
        <f>H502</f>
        <v>0</v>
      </c>
      <c r="I501" s="180">
        <f>I502</f>
        <v>0</v>
      </c>
      <c r="J501" s="180">
        <f t="shared" si="15"/>
        <v>0</v>
      </c>
      <c r="K501" s="180">
        <f>K502</f>
        <v>0</v>
      </c>
    </row>
    <row r="502" spans="1:11" ht="17.25" customHeight="1" hidden="1">
      <c r="A502" s="104" t="s">
        <v>117</v>
      </c>
      <c r="B502" s="21" t="s">
        <v>264</v>
      </c>
      <c r="C502" s="21" t="s">
        <v>61</v>
      </c>
      <c r="D502" s="21" t="s">
        <v>12</v>
      </c>
      <c r="E502" s="21" t="s">
        <v>118</v>
      </c>
      <c r="F502" s="21"/>
      <c r="G502" s="27"/>
      <c r="H502" s="181">
        <f>H503</f>
        <v>0</v>
      </c>
      <c r="I502" s="180">
        <f>I503</f>
        <v>0</v>
      </c>
      <c r="J502" s="180">
        <f t="shared" si="15"/>
        <v>0</v>
      </c>
      <c r="K502" s="180">
        <f>K503</f>
        <v>0</v>
      </c>
    </row>
    <row r="503" spans="1:11" ht="17.25" customHeight="1" hidden="1">
      <c r="A503" s="104" t="s">
        <v>96</v>
      </c>
      <c r="B503" s="21" t="s">
        <v>264</v>
      </c>
      <c r="C503" s="21" t="s">
        <v>61</v>
      </c>
      <c r="D503" s="21" t="s">
        <v>12</v>
      </c>
      <c r="E503" s="21" t="s">
        <v>118</v>
      </c>
      <c r="F503" s="21" t="s">
        <v>155</v>
      </c>
      <c r="G503" s="27"/>
      <c r="H503" s="191"/>
      <c r="I503" s="180"/>
      <c r="J503" s="180">
        <f t="shared" si="15"/>
        <v>0</v>
      </c>
      <c r="K503" s="190">
        <v>0</v>
      </c>
    </row>
    <row r="504" spans="1:11" ht="27" customHeight="1" hidden="1">
      <c r="A504" s="104" t="s">
        <v>507</v>
      </c>
      <c r="B504" s="21" t="s">
        <v>264</v>
      </c>
      <c r="C504" s="21" t="s">
        <v>61</v>
      </c>
      <c r="D504" s="21" t="s">
        <v>12</v>
      </c>
      <c r="E504" s="21" t="s">
        <v>260</v>
      </c>
      <c r="F504" s="21"/>
      <c r="G504" s="27"/>
      <c r="H504" s="191"/>
      <c r="I504" s="180"/>
      <c r="J504" s="180">
        <f t="shared" si="15"/>
        <v>0</v>
      </c>
      <c r="K504" s="190"/>
    </row>
    <row r="505" spans="1:11" ht="17.25" customHeight="1" hidden="1">
      <c r="A505" s="96" t="s">
        <v>148</v>
      </c>
      <c r="B505" s="21" t="s">
        <v>264</v>
      </c>
      <c r="C505" s="21" t="s">
        <v>61</v>
      </c>
      <c r="D505" s="21" t="s">
        <v>12</v>
      </c>
      <c r="E505" s="21" t="s">
        <v>260</v>
      </c>
      <c r="F505" s="21" t="s">
        <v>150</v>
      </c>
      <c r="G505" s="27"/>
      <c r="H505" s="191"/>
      <c r="I505" s="180"/>
      <c r="J505" s="180">
        <f t="shared" si="15"/>
        <v>0</v>
      </c>
      <c r="K505" s="190"/>
    </row>
    <row r="506" spans="1:11" ht="33" customHeight="1" hidden="1">
      <c r="A506" s="104" t="s">
        <v>261</v>
      </c>
      <c r="B506" s="21" t="s">
        <v>264</v>
      </c>
      <c r="C506" s="21" t="s">
        <v>61</v>
      </c>
      <c r="D506" s="21" t="s">
        <v>12</v>
      </c>
      <c r="E506" s="21" t="s">
        <v>262</v>
      </c>
      <c r="F506" s="21"/>
      <c r="G506" s="27"/>
      <c r="H506" s="191">
        <f>H507</f>
        <v>0</v>
      </c>
      <c r="I506" s="190">
        <f>I507</f>
        <v>0</v>
      </c>
      <c r="J506" s="180">
        <f t="shared" si="15"/>
        <v>0</v>
      </c>
      <c r="K506" s="190">
        <f>K507</f>
        <v>0</v>
      </c>
    </row>
    <row r="507" spans="1:11" ht="22.5" customHeight="1" hidden="1">
      <c r="A507" s="96" t="s">
        <v>148</v>
      </c>
      <c r="B507" s="21" t="s">
        <v>264</v>
      </c>
      <c r="C507" s="21" t="s">
        <v>61</v>
      </c>
      <c r="D507" s="21" t="s">
        <v>12</v>
      </c>
      <c r="E507" s="21" t="s">
        <v>262</v>
      </c>
      <c r="F507" s="21" t="s">
        <v>150</v>
      </c>
      <c r="G507" s="27"/>
      <c r="H507" s="191"/>
      <c r="I507" s="180"/>
      <c r="J507" s="180">
        <f t="shared" si="15"/>
        <v>0</v>
      </c>
      <c r="K507" s="190"/>
    </row>
    <row r="508" spans="1:11" ht="15.75" customHeight="1">
      <c r="A508" s="103" t="s">
        <v>71</v>
      </c>
      <c r="B508" s="24" t="s">
        <v>264</v>
      </c>
      <c r="C508" s="24" t="s">
        <v>17</v>
      </c>
      <c r="D508" s="24"/>
      <c r="E508" s="24"/>
      <c r="F508" s="24"/>
      <c r="G508" s="20"/>
      <c r="H508" s="189">
        <f>H509</f>
        <v>903.6</v>
      </c>
      <c r="I508" s="178">
        <f>I509</f>
        <v>376.58</v>
      </c>
      <c r="J508" s="178">
        <f t="shared" si="15"/>
        <v>1280.18</v>
      </c>
      <c r="K508" s="188">
        <f>K509</f>
        <v>1280.18</v>
      </c>
    </row>
    <row r="509" spans="1:11" ht="15">
      <c r="A509" s="103" t="s">
        <v>51</v>
      </c>
      <c r="B509" s="24" t="s">
        <v>264</v>
      </c>
      <c r="C509" s="24" t="s">
        <v>17</v>
      </c>
      <c r="D509" s="24" t="s">
        <v>7</v>
      </c>
      <c r="E509" s="24"/>
      <c r="F509" s="24"/>
      <c r="G509" s="20">
        <f>G510</f>
        <v>0</v>
      </c>
      <c r="H509" s="189">
        <f>H510+H514</f>
        <v>903.6</v>
      </c>
      <c r="I509" s="188">
        <f>I510+I514</f>
        <v>376.58</v>
      </c>
      <c r="J509" s="178">
        <f t="shared" si="15"/>
        <v>1280.18</v>
      </c>
      <c r="K509" s="188">
        <f>K510+K514</f>
        <v>1280.18</v>
      </c>
    </row>
    <row r="510" spans="1:11" ht="22.5" customHeight="1">
      <c r="A510" s="104" t="s">
        <v>338</v>
      </c>
      <c r="B510" s="21" t="s">
        <v>264</v>
      </c>
      <c r="C510" s="21" t="s">
        <v>17</v>
      </c>
      <c r="D510" s="21" t="s">
        <v>7</v>
      </c>
      <c r="E510" s="21" t="s">
        <v>339</v>
      </c>
      <c r="F510" s="21"/>
      <c r="G510" s="27">
        <f>G511</f>
        <v>0</v>
      </c>
      <c r="H510" s="181">
        <f>H511</f>
        <v>903.6</v>
      </c>
      <c r="I510" s="180">
        <f>I511</f>
        <v>376.58</v>
      </c>
      <c r="J510" s="180">
        <f t="shared" si="15"/>
        <v>1280.18</v>
      </c>
      <c r="K510" s="180">
        <f>K511</f>
        <v>1280.18</v>
      </c>
    </row>
    <row r="511" spans="1:11" ht="24.75" customHeight="1">
      <c r="A511" s="104" t="s">
        <v>340</v>
      </c>
      <c r="B511" s="21" t="s">
        <v>264</v>
      </c>
      <c r="C511" s="21" t="s">
        <v>17</v>
      </c>
      <c r="D511" s="21" t="s">
        <v>7</v>
      </c>
      <c r="E511" s="21" t="s">
        <v>341</v>
      </c>
      <c r="F511" s="21"/>
      <c r="G511" s="27">
        <f>G512</f>
        <v>0</v>
      </c>
      <c r="H511" s="181">
        <f>H512+H513</f>
        <v>903.6</v>
      </c>
      <c r="I511" s="180">
        <f>I512+I513</f>
        <v>376.58</v>
      </c>
      <c r="J511" s="180">
        <f t="shared" si="15"/>
        <v>1280.18</v>
      </c>
      <c r="K511" s="180">
        <f>K512+K513</f>
        <v>1280.18</v>
      </c>
    </row>
    <row r="512" spans="1:11" ht="16.5" customHeight="1" hidden="1">
      <c r="A512" s="104" t="s">
        <v>222</v>
      </c>
      <c r="B512" s="21" t="s">
        <v>264</v>
      </c>
      <c r="C512" s="21" t="s">
        <v>17</v>
      </c>
      <c r="D512" s="21" t="s">
        <v>7</v>
      </c>
      <c r="E512" s="21" t="s">
        <v>341</v>
      </c>
      <c r="F512" s="21" t="s">
        <v>223</v>
      </c>
      <c r="G512" s="27"/>
      <c r="H512" s="191"/>
      <c r="I512" s="180"/>
      <c r="J512" s="180">
        <f t="shared" si="15"/>
        <v>0</v>
      </c>
      <c r="K512" s="190"/>
    </row>
    <row r="513" spans="1:11" ht="16.5" customHeight="1">
      <c r="A513" s="104" t="s">
        <v>334</v>
      </c>
      <c r="B513" s="21" t="s">
        <v>264</v>
      </c>
      <c r="C513" s="21" t="s">
        <v>17</v>
      </c>
      <c r="D513" s="21" t="s">
        <v>7</v>
      </c>
      <c r="E513" s="21" t="s">
        <v>341</v>
      </c>
      <c r="F513" s="21" t="s">
        <v>335</v>
      </c>
      <c r="G513" s="27"/>
      <c r="H513" s="191">
        <v>903.6</v>
      </c>
      <c r="I513" s="180">
        <v>376.58</v>
      </c>
      <c r="J513" s="180">
        <f t="shared" si="15"/>
        <v>1280.18</v>
      </c>
      <c r="K513" s="190">
        <v>1280.18</v>
      </c>
    </row>
    <row r="514" spans="1:11" ht="27" customHeight="1" hidden="1">
      <c r="A514" s="104" t="s">
        <v>497</v>
      </c>
      <c r="B514" s="21" t="s">
        <v>264</v>
      </c>
      <c r="C514" s="21" t="s">
        <v>17</v>
      </c>
      <c r="D514" s="21" t="s">
        <v>7</v>
      </c>
      <c r="E514" s="21" t="s">
        <v>489</v>
      </c>
      <c r="F514" s="21"/>
      <c r="G514" s="27"/>
      <c r="H514" s="191">
        <f>H515</f>
        <v>0</v>
      </c>
      <c r="I514" s="190">
        <f>I515</f>
        <v>0</v>
      </c>
      <c r="J514" s="180">
        <f t="shared" si="15"/>
        <v>0</v>
      </c>
      <c r="K514" s="190">
        <f>K515</f>
        <v>0</v>
      </c>
    </row>
    <row r="515" spans="1:11" ht="24.75" customHeight="1" hidden="1">
      <c r="A515" s="104" t="s">
        <v>501</v>
      </c>
      <c r="B515" s="21" t="s">
        <v>264</v>
      </c>
      <c r="C515" s="21" t="s">
        <v>17</v>
      </c>
      <c r="D515" s="21" t="s">
        <v>7</v>
      </c>
      <c r="E515" s="21" t="s">
        <v>489</v>
      </c>
      <c r="F515" s="21" t="s">
        <v>490</v>
      </c>
      <c r="G515" s="27"/>
      <c r="H515" s="191"/>
      <c r="I515" s="180"/>
      <c r="J515" s="180">
        <f t="shared" si="15"/>
        <v>0</v>
      </c>
      <c r="K515" s="190"/>
    </row>
    <row r="516" spans="1:11" ht="15">
      <c r="A516" s="121" t="s">
        <v>350</v>
      </c>
      <c r="B516" s="81" t="s">
        <v>226</v>
      </c>
      <c r="C516" s="81"/>
      <c r="D516" s="81"/>
      <c r="E516" s="81"/>
      <c r="F516" s="81"/>
      <c r="G516" s="82" t="e">
        <f>G517+G531</f>
        <v>#REF!</v>
      </c>
      <c r="H516" s="182">
        <f>H517+H522+H531+H568+H561</f>
        <v>8393.55</v>
      </c>
      <c r="I516" s="182">
        <f>I517+I522+I531+I568+I561</f>
        <v>4045.137</v>
      </c>
      <c r="J516" s="182">
        <f>J517+J522+J531+J568+J561</f>
        <v>12438.686999999998</v>
      </c>
      <c r="K516" s="182">
        <f>K517+K522+K531+K568+K561</f>
        <v>12364.279</v>
      </c>
    </row>
    <row r="517" spans="1:11" s="53" customFormat="1" ht="14.25">
      <c r="A517" s="103" t="s">
        <v>4</v>
      </c>
      <c r="B517" s="24" t="s">
        <v>226</v>
      </c>
      <c r="C517" s="24" t="s">
        <v>6</v>
      </c>
      <c r="D517" s="24"/>
      <c r="E517" s="24"/>
      <c r="F517" s="24"/>
      <c r="G517" s="20" t="e">
        <f aca="true" t="shared" si="17" ref="G517:L520">G518</f>
        <v>#REF!</v>
      </c>
      <c r="H517" s="179">
        <f>H518</f>
        <v>805</v>
      </c>
      <c r="I517" s="178">
        <f t="shared" si="17"/>
        <v>146.892</v>
      </c>
      <c r="J517" s="178">
        <f t="shared" si="15"/>
        <v>951.892</v>
      </c>
      <c r="K517" s="178">
        <f t="shared" si="17"/>
        <v>951.892</v>
      </c>
    </row>
    <row r="518" spans="1:11" s="47" customFormat="1" ht="31.5">
      <c r="A518" s="104" t="s">
        <v>193</v>
      </c>
      <c r="B518" s="24" t="s">
        <v>226</v>
      </c>
      <c r="C518" s="24" t="s">
        <v>6</v>
      </c>
      <c r="D518" s="24" t="s">
        <v>9</v>
      </c>
      <c r="E518" s="24"/>
      <c r="F518" s="24"/>
      <c r="G518" s="20" t="e">
        <f t="shared" si="17"/>
        <v>#REF!</v>
      </c>
      <c r="H518" s="179">
        <f t="shared" si="17"/>
        <v>805</v>
      </c>
      <c r="I518" s="178">
        <f t="shared" si="17"/>
        <v>146.892</v>
      </c>
      <c r="J518" s="178">
        <f t="shared" si="15"/>
        <v>951.892</v>
      </c>
      <c r="K518" s="178">
        <f t="shared" si="17"/>
        <v>951.892</v>
      </c>
    </row>
    <row r="519" spans="1:11" ht="15">
      <c r="A519" s="104" t="s">
        <v>256</v>
      </c>
      <c r="B519" s="21" t="s">
        <v>226</v>
      </c>
      <c r="C519" s="21" t="s">
        <v>6</v>
      </c>
      <c r="D519" s="21" t="s">
        <v>9</v>
      </c>
      <c r="E519" s="21" t="s">
        <v>116</v>
      </c>
      <c r="F519" s="21"/>
      <c r="G519" s="27" t="e">
        <f t="shared" si="17"/>
        <v>#REF!</v>
      </c>
      <c r="H519" s="181">
        <f t="shared" si="17"/>
        <v>805</v>
      </c>
      <c r="I519" s="180">
        <f t="shared" si="17"/>
        <v>146.892</v>
      </c>
      <c r="J519" s="180">
        <f t="shared" si="15"/>
        <v>951.892</v>
      </c>
      <c r="K519" s="180">
        <f t="shared" si="17"/>
        <v>951.892</v>
      </c>
    </row>
    <row r="520" spans="1:12" ht="15">
      <c r="A520" s="104" t="s">
        <v>117</v>
      </c>
      <c r="B520" s="21" t="s">
        <v>226</v>
      </c>
      <c r="C520" s="21" t="s">
        <v>6</v>
      </c>
      <c r="D520" s="21" t="s">
        <v>9</v>
      </c>
      <c r="E520" s="21" t="s">
        <v>118</v>
      </c>
      <c r="F520" s="21"/>
      <c r="G520" s="27" t="e">
        <f>#REF!</f>
        <v>#REF!</v>
      </c>
      <c r="H520" s="180">
        <f t="shared" si="17"/>
        <v>805</v>
      </c>
      <c r="I520" s="180">
        <f t="shared" si="17"/>
        <v>146.892</v>
      </c>
      <c r="J520" s="180">
        <f t="shared" si="17"/>
        <v>951.892</v>
      </c>
      <c r="K520" s="180">
        <f t="shared" si="17"/>
        <v>951.892</v>
      </c>
      <c r="L520" s="87">
        <f t="shared" si="17"/>
        <v>0</v>
      </c>
    </row>
    <row r="521" spans="1:11" ht="15">
      <c r="A521" s="100" t="s">
        <v>351</v>
      </c>
      <c r="B521" s="21" t="s">
        <v>226</v>
      </c>
      <c r="C521" s="21" t="s">
        <v>6</v>
      </c>
      <c r="D521" s="21" t="s">
        <v>9</v>
      </c>
      <c r="E521" s="21" t="s">
        <v>118</v>
      </c>
      <c r="F521" s="21" t="s">
        <v>155</v>
      </c>
      <c r="G521" s="27"/>
      <c r="H521" s="181">
        <v>805</v>
      </c>
      <c r="I521" s="180">
        <v>146.892</v>
      </c>
      <c r="J521" s="180">
        <f t="shared" si="15"/>
        <v>951.892</v>
      </c>
      <c r="K521" s="180">
        <v>951.892</v>
      </c>
    </row>
    <row r="522" spans="1:11" s="53" customFormat="1" ht="14.25">
      <c r="A522" s="116" t="s">
        <v>41</v>
      </c>
      <c r="B522" s="24" t="s">
        <v>226</v>
      </c>
      <c r="C522" s="24" t="s">
        <v>14</v>
      </c>
      <c r="D522" s="24"/>
      <c r="E522" s="24"/>
      <c r="F522" s="24"/>
      <c r="G522" s="20" t="e">
        <f>#REF!+#REF!+#REF!</f>
        <v>#REF!</v>
      </c>
      <c r="H522" s="179">
        <f>H523</f>
        <v>0</v>
      </c>
      <c r="I522" s="178">
        <f>I523</f>
        <v>340.427</v>
      </c>
      <c r="J522" s="178">
        <f t="shared" si="15"/>
        <v>340.427</v>
      </c>
      <c r="K522" s="178">
        <f>K523</f>
        <v>340.427</v>
      </c>
    </row>
    <row r="523" spans="1:11" s="47" customFormat="1" ht="14.25">
      <c r="A523" s="104" t="s">
        <v>46</v>
      </c>
      <c r="B523" s="24" t="s">
        <v>226</v>
      </c>
      <c r="C523" s="24" t="s">
        <v>14</v>
      </c>
      <c r="D523" s="24" t="s">
        <v>14</v>
      </c>
      <c r="E523" s="24"/>
      <c r="F523" s="24"/>
      <c r="G523" s="20" t="e">
        <f>#REF!</f>
        <v>#REF!</v>
      </c>
      <c r="H523" s="178">
        <f>H524+H527</f>
        <v>0</v>
      </c>
      <c r="I523" s="178">
        <f>I524+I528</f>
        <v>340.427</v>
      </c>
      <c r="J523" s="178">
        <f t="shared" si="15"/>
        <v>340.427</v>
      </c>
      <c r="K523" s="178">
        <f>K524+K528</f>
        <v>340.427</v>
      </c>
    </row>
    <row r="524" spans="1:11" ht="15">
      <c r="A524" s="104" t="s">
        <v>98</v>
      </c>
      <c r="B524" s="21" t="s">
        <v>226</v>
      </c>
      <c r="C524" s="21" t="s">
        <v>14</v>
      </c>
      <c r="D524" s="21" t="s">
        <v>14</v>
      </c>
      <c r="E524" s="21" t="s">
        <v>352</v>
      </c>
      <c r="F524" s="21"/>
      <c r="G524" s="27"/>
      <c r="H524" s="180">
        <f>H525+H526</f>
        <v>0</v>
      </c>
      <c r="I524" s="180">
        <f>I525+I526</f>
        <v>340.427</v>
      </c>
      <c r="J524" s="180">
        <f>J525+J526</f>
        <v>340.427</v>
      </c>
      <c r="K524" s="180">
        <f>K525+K526</f>
        <v>340.427</v>
      </c>
    </row>
    <row r="525" spans="1:11" ht="15">
      <c r="A525" s="100" t="s">
        <v>351</v>
      </c>
      <c r="B525" s="21" t="s">
        <v>226</v>
      </c>
      <c r="C525" s="21" t="s">
        <v>14</v>
      </c>
      <c r="D525" s="21" t="s">
        <v>14</v>
      </c>
      <c r="E525" s="21" t="s">
        <v>352</v>
      </c>
      <c r="F525" s="21" t="s">
        <v>155</v>
      </c>
      <c r="G525" s="27"/>
      <c r="H525" s="181"/>
      <c r="I525" s="180">
        <f>174.227+9.5</f>
        <v>183.727</v>
      </c>
      <c r="J525" s="180">
        <f t="shared" si="15"/>
        <v>183.727</v>
      </c>
      <c r="K525" s="180">
        <v>183.727</v>
      </c>
    </row>
    <row r="526" spans="1:11" ht="31.5">
      <c r="A526" s="96" t="s">
        <v>148</v>
      </c>
      <c r="B526" s="21" t="s">
        <v>226</v>
      </c>
      <c r="C526" s="21" t="s">
        <v>14</v>
      </c>
      <c r="D526" s="21" t="s">
        <v>14</v>
      </c>
      <c r="E526" s="21" t="s">
        <v>352</v>
      </c>
      <c r="F526" s="21" t="s">
        <v>150</v>
      </c>
      <c r="G526" s="27"/>
      <c r="H526" s="181"/>
      <c r="I526" s="180">
        <v>156.7</v>
      </c>
      <c r="J526" s="180">
        <f>H526+I526</f>
        <v>156.7</v>
      </c>
      <c r="K526" s="180">
        <v>156.7</v>
      </c>
    </row>
    <row r="527" spans="1:11" ht="15" hidden="1">
      <c r="A527" s="104" t="s">
        <v>257</v>
      </c>
      <c r="B527" s="21" t="s">
        <v>226</v>
      </c>
      <c r="C527" s="21" t="s">
        <v>14</v>
      </c>
      <c r="D527" s="21" t="s">
        <v>14</v>
      </c>
      <c r="E527" s="21" t="s">
        <v>258</v>
      </c>
      <c r="F527" s="21"/>
      <c r="G527" s="27"/>
      <c r="H527" s="181">
        <f>H528</f>
        <v>0</v>
      </c>
      <c r="I527" s="180">
        <f>I528</f>
        <v>0</v>
      </c>
      <c r="J527" s="180">
        <f>J528</f>
        <v>0</v>
      </c>
      <c r="K527" s="180">
        <f>K528</f>
        <v>0</v>
      </c>
    </row>
    <row r="528" spans="1:11" ht="21.75" hidden="1">
      <c r="A528" s="104" t="s">
        <v>433</v>
      </c>
      <c r="B528" s="21" t="s">
        <v>226</v>
      </c>
      <c r="C528" s="21" t="s">
        <v>14</v>
      </c>
      <c r="D528" s="21" t="s">
        <v>14</v>
      </c>
      <c r="E528" s="21" t="s">
        <v>347</v>
      </c>
      <c r="F528" s="21"/>
      <c r="G528" s="27"/>
      <c r="H528" s="181">
        <f>H529+H530</f>
        <v>0</v>
      </c>
      <c r="I528" s="180">
        <f>I529+I530</f>
        <v>0</v>
      </c>
      <c r="J528" s="180">
        <f>J529+J530</f>
        <v>0</v>
      </c>
      <c r="K528" s="180">
        <f>K529+K530</f>
        <v>0</v>
      </c>
    </row>
    <row r="529" spans="1:11" ht="24" customHeight="1" hidden="1">
      <c r="A529" s="96" t="s">
        <v>157</v>
      </c>
      <c r="B529" s="21" t="s">
        <v>226</v>
      </c>
      <c r="C529" s="21" t="s">
        <v>14</v>
      </c>
      <c r="D529" s="21" t="s">
        <v>14</v>
      </c>
      <c r="E529" s="21" t="s">
        <v>347</v>
      </c>
      <c r="F529" s="21" t="s">
        <v>158</v>
      </c>
      <c r="G529" s="27"/>
      <c r="H529" s="181"/>
      <c r="I529" s="180"/>
      <c r="J529" s="180">
        <f>H529+I529</f>
        <v>0</v>
      </c>
      <c r="K529" s="180"/>
    </row>
    <row r="530" spans="1:11" ht="21.75" customHeight="1" hidden="1">
      <c r="A530" s="96" t="s">
        <v>148</v>
      </c>
      <c r="B530" s="21" t="s">
        <v>226</v>
      </c>
      <c r="C530" s="21" t="s">
        <v>14</v>
      </c>
      <c r="D530" s="21" t="s">
        <v>14</v>
      </c>
      <c r="E530" s="21" t="s">
        <v>347</v>
      </c>
      <c r="F530" s="21" t="s">
        <v>150</v>
      </c>
      <c r="G530" s="27"/>
      <c r="H530" s="181"/>
      <c r="I530" s="180"/>
      <c r="J530" s="180">
        <f>H530+I530</f>
        <v>0</v>
      </c>
      <c r="K530" s="180"/>
    </row>
    <row r="531" spans="1:11" s="53" customFormat="1" ht="14.25">
      <c r="A531" s="103" t="s">
        <v>434</v>
      </c>
      <c r="B531" s="24" t="s">
        <v>226</v>
      </c>
      <c r="C531" s="24" t="s">
        <v>34</v>
      </c>
      <c r="D531" s="24"/>
      <c r="E531" s="24"/>
      <c r="F531" s="24"/>
      <c r="G531" s="20" t="e">
        <f>G532+#REF!</f>
        <v>#REF!</v>
      </c>
      <c r="H531" s="178">
        <f>H532+H553</f>
        <v>6306.69</v>
      </c>
      <c r="I531" s="178">
        <f>I532+I553</f>
        <v>2518.378</v>
      </c>
      <c r="J531" s="178">
        <f>J532+J553</f>
        <v>8825.068</v>
      </c>
      <c r="K531" s="178">
        <f>K532+K553</f>
        <v>8750.660000000002</v>
      </c>
    </row>
    <row r="532" spans="1:11" s="47" customFormat="1" ht="14.25">
      <c r="A532" s="104" t="s">
        <v>50</v>
      </c>
      <c r="B532" s="24" t="s">
        <v>226</v>
      </c>
      <c r="C532" s="24" t="s">
        <v>34</v>
      </c>
      <c r="D532" s="24" t="s">
        <v>6</v>
      </c>
      <c r="E532" s="24"/>
      <c r="F532" s="24"/>
      <c r="G532" s="20" t="e">
        <f>G535+G541</f>
        <v>#REF!</v>
      </c>
      <c r="H532" s="178">
        <f>H535+H541+H551+H533</f>
        <v>4007.2</v>
      </c>
      <c r="I532" s="178">
        <f>I535+I541+I551+I533</f>
        <v>1628.957</v>
      </c>
      <c r="J532" s="178">
        <f>J535+J541+J551+J533</f>
        <v>5636.157</v>
      </c>
      <c r="K532" s="178">
        <f>K535+K541+K551+K533</f>
        <v>5635.760000000001</v>
      </c>
    </row>
    <row r="533" spans="1:11" s="47" customFormat="1" ht="21" customHeight="1" hidden="1">
      <c r="A533" s="104" t="s">
        <v>502</v>
      </c>
      <c r="B533" s="21" t="s">
        <v>226</v>
      </c>
      <c r="C533" s="21" t="s">
        <v>34</v>
      </c>
      <c r="D533" s="21" t="s">
        <v>6</v>
      </c>
      <c r="E533" s="21" t="s">
        <v>494</v>
      </c>
      <c r="F533" s="21"/>
      <c r="G533" s="20"/>
      <c r="H533" s="181">
        <f>H534</f>
        <v>0</v>
      </c>
      <c r="I533" s="180">
        <f>I534</f>
        <v>0</v>
      </c>
      <c r="J533" s="180">
        <f>J534</f>
        <v>0</v>
      </c>
      <c r="K533" s="180">
        <f>K534</f>
        <v>0</v>
      </c>
    </row>
    <row r="534" spans="1:11" s="47" customFormat="1" ht="31.5" customHeight="1" hidden="1">
      <c r="A534" s="96" t="s">
        <v>148</v>
      </c>
      <c r="B534" s="21" t="s">
        <v>226</v>
      </c>
      <c r="C534" s="21" t="s">
        <v>34</v>
      </c>
      <c r="D534" s="21" t="s">
        <v>6</v>
      </c>
      <c r="E534" s="21" t="s">
        <v>494</v>
      </c>
      <c r="F534" s="21" t="s">
        <v>150</v>
      </c>
      <c r="G534" s="20"/>
      <c r="H534" s="181"/>
      <c r="I534" s="180"/>
      <c r="J534" s="180">
        <f aca="true" t="shared" si="18" ref="J534:J552">H534+I534</f>
        <v>0</v>
      </c>
      <c r="K534" s="180"/>
    </row>
    <row r="535" spans="1:11" ht="15">
      <c r="A535" s="104" t="s">
        <v>353</v>
      </c>
      <c r="B535" s="21" t="s">
        <v>226</v>
      </c>
      <c r="C535" s="21" t="s">
        <v>34</v>
      </c>
      <c r="D535" s="21" t="s">
        <v>6</v>
      </c>
      <c r="E535" s="21" t="s">
        <v>354</v>
      </c>
      <c r="F535" s="21"/>
      <c r="G535" s="27" t="e">
        <f>G536</f>
        <v>#REF!</v>
      </c>
      <c r="H535" s="180">
        <f>H536</f>
        <v>953.8300000000002</v>
      </c>
      <c r="I535" s="180">
        <f>I536</f>
        <v>126.14</v>
      </c>
      <c r="J535" s="180">
        <f>J536</f>
        <v>1079.97</v>
      </c>
      <c r="K535" s="180">
        <f>K536</f>
        <v>1079.97</v>
      </c>
    </row>
    <row r="536" spans="1:11" ht="15">
      <c r="A536" s="104" t="s">
        <v>98</v>
      </c>
      <c r="B536" s="21" t="s">
        <v>226</v>
      </c>
      <c r="C536" s="21" t="s">
        <v>34</v>
      </c>
      <c r="D536" s="21" t="s">
        <v>6</v>
      </c>
      <c r="E536" s="21" t="s">
        <v>355</v>
      </c>
      <c r="F536" s="21"/>
      <c r="G536" s="27" t="e">
        <f>#REF!</f>
        <v>#REF!</v>
      </c>
      <c r="H536" s="180">
        <f>H537+H538+H539+H540</f>
        <v>953.8300000000002</v>
      </c>
      <c r="I536" s="180">
        <f>I537+I538+I539+I540</f>
        <v>126.14</v>
      </c>
      <c r="J536" s="180">
        <f>J537+J538+J539+J540</f>
        <v>1079.97</v>
      </c>
      <c r="K536" s="180">
        <f>K537+K538+K539+K540</f>
        <v>1079.97</v>
      </c>
    </row>
    <row r="537" spans="1:11" ht="15.75" customHeight="1">
      <c r="A537" s="96" t="s">
        <v>154</v>
      </c>
      <c r="B537" s="21" t="s">
        <v>226</v>
      </c>
      <c r="C537" s="21" t="s">
        <v>34</v>
      </c>
      <c r="D537" s="21" t="s">
        <v>6</v>
      </c>
      <c r="E537" s="21" t="s">
        <v>355</v>
      </c>
      <c r="F537" s="21" t="s">
        <v>155</v>
      </c>
      <c r="G537" s="27"/>
      <c r="H537" s="181">
        <v>702.7</v>
      </c>
      <c r="I537" s="180">
        <f>70.14+42</f>
        <v>112.14</v>
      </c>
      <c r="J537" s="180">
        <f t="shared" si="18"/>
        <v>814.84</v>
      </c>
      <c r="K537" s="180">
        <v>814.84</v>
      </c>
    </row>
    <row r="538" spans="1:11" ht="24.75" customHeight="1">
      <c r="A538" s="96" t="s">
        <v>157</v>
      </c>
      <c r="B538" s="21" t="s">
        <v>226</v>
      </c>
      <c r="C538" s="21" t="s">
        <v>34</v>
      </c>
      <c r="D538" s="21" t="s">
        <v>6</v>
      </c>
      <c r="E538" s="21" t="s">
        <v>355</v>
      </c>
      <c r="F538" s="21" t="s">
        <v>158</v>
      </c>
      <c r="G538" s="27"/>
      <c r="H538" s="181">
        <v>1.7</v>
      </c>
      <c r="I538" s="180"/>
      <c r="J538" s="180">
        <f t="shared" si="18"/>
        <v>1.7</v>
      </c>
      <c r="K538" s="180">
        <v>1.7</v>
      </c>
    </row>
    <row r="539" spans="1:11" ht="30" customHeight="1">
      <c r="A539" s="96" t="s">
        <v>161</v>
      </c>
      <c r="B539" s="21" t="s">
        <v>226</v>
      </c>
      <c r="C539" s="21" t="s">
        <v>34</v>
      </c>
      <c r="D539" s="21" t="s">
        <v>6</v>
      </c>
      <c r="E539" s="21" t="s">
        <v>355</v>
      </c>
      <c r="F539" s="21" t="s">
        <v>162</v>
      </c>
      <c r="G539" s="27"/>
      <c r="H539" s="181"/>
      <c r="I539" s="180">
        <v>14</v>
      </c>
      <c r="J539" s="180">
        <f t="shared" si="18"/>
        <v>14</v>
      </c>
      <c r="K539" s="180">
        <v>14</v>
      </c>
    </row>
    <row r="540" spans="1:11" ht="30" customHeight="1">
      <c r="A540" s="96" t="s">
        <v>148</v>
      </c>
      <c r="B540" s="21" t="s">
        <v>226</v>
      </c>
      <c r="C540" s="21" t="s">
        <v>34</v>
      </c>
      <c r="D540" s="21" t="s">
        <v>6</v>
      </c>
      <c r="E540" s="21" t="s">
        <v>355</v>
      </c>
      <c r="F540" s="21" t="s">
        <v>150</v>
      </c>
      <c r="G540" s="27"/>
      <c r="H540" s="181">
        <v>249.43</v>
      </c>
      <c r="I540" s="180"/>
      <c r="J540" s="180">
        <f t="shared" si="18"/>
        <v>249.43</v>
      </c>
      <c r="K540" s="180">
        <v>249.43</v>
      </c>
    </row>
    <row r="541" spans="1:11" ht="21.75">
      <c r="A541" s="104" t="s">
        <v>356</v>
      </c>
      <c r="B541" s="21" t="s">
        <v>226</v>
      </c>
      <c r="C541" s="21" t="s">
        <v>34</v>
      </c>
      <c r="D541" s="21" t="s">
        <v>6</v>
      </c>
      <c r="E541" s="21" t="s">
        <v>357</v>
      </c>
      <c r="F541" s="21"/>
      <c r="G541" s="27" t="e">
        <f>G542+G549</f>
        <v>#REF!</v>
      </c>
      <c r="H541" s="181">
        <f>H542+H549</f>
        <v>3016.5699999999997</v>
      </c>
      <c r="I541" s="180">
        <f>I542+I549</f>
        <v>1503.117</v>
      </c>
      <c r="J541" s="180">
        <f>J542+J549</f>
        <v>4519.687</v>
      </c>
      <c r="K541" s="180">
        <f>K542+K549</f>
        <v>4519.6900000000005</v>
      </c>
    </row>
    <row r="542" spans="1:11" ht="15">
      <c r="A542" s="104" t="s">
        <v>98</v>
      </c>
      <c r="B542" s="21" t="s">
        <v>226</v>
      </c>
      <c r="C542" s="21" t="s">
        <v>34</v>
      </c>
      <c r="D542" s="21" t="s">
        <v>6</v>
      </c>
      <c r="E542" s="21" t="s">
        <v>358</v>
      </c>
      <c r="F542" s="21"/>
      <c r="G542" s="27" t="e">
        <f>#REF!</f>
        <v>#REF!</v>
      </c>
      <c r="H542" s="181">
        <f>H543+H545+H547+H544+H546+H548</f>
        <v>2978.5699999999997</v>
      </c>
      <c r="I542" s="180">
        <f>I543+I545+I547+I544+I546+I548</f>
        <v>1501.117</v>
      </c>
      <c r="J542" s="180">
        <f>J543+J545+J547+J544+J546+J548</f>
        <v>4479.687</v>
      </c>
      <c r="K542" s="180">
        <f>K543+K545+K547+K544+K546+K548</f>
        <v>4474.6900000000005</v>
      </c>
    </row>
    <row r="543" spans="1:11" ht="15">
      <c r="A543" s="96" t="s">
        <v>351</v>
      </c>
      <c r="B543" s="21" t="s">
        <v>226</v>
      </c>
      <c r="C543" s="21" t="s">
        <v>34</v>
      </c>
      <c r="D543" s="21" t="s">
        <v>6</v>
      </c>
      <c r="E543" s="21" t="s">
        <v>358</v>
      </c>
      <c r="F543" s="21" t="s">
        <v>155</v>
      </c>
      <c r="G543" s="27"/>
      <c r="H543" s="181">
        <v>2350.1</v>
      </c>
      <c r="I543" s="180">
        <f>229.586+140.5</f>
        <v>370.086</v>
      </c>
      <c r="J543" s="180">
        <f>H543+I543</f>
        <v>2720.1859999999997</v>
      </c>
      <c r="K543" s="180">
        <v>2720.19</v>
      </c>
    </row>
    <row r="544" spans="1:11" ht="21">
      <c r="A544" s="96" t="s">
        <v>230</v>
      </c>
      <c r="B544" s="21" t="s">
        <v>226</v>
      </c>
      <c r="C544" s="21" t="s">
        <v>34</v>
      </c>
      <c r="D544" s="21" t="s">
        <v>6</v>
      </c>
      <c r="E544" s="21" t="s">
        <v>358</v>
      </c>
      <c r="F544" s="21" t="s">
        <v>158</v>
      </c>
      <c r="G544" s="27"/>
      <c r="H544" s="181">
        <v>89.6</v>
      </c>
      <c r="I544" s="180"/>
      <c r="J544" s="180">
        <f>H544+I544</f>
        <v>89.6</v>
      </c>
      <c r="K544" s="180">
        <v>89.6</v>
      </c>
    </row>
    <row r="545" spans="1:11" ht="25.5" customHeight="1">
      <c r="A545" s="96" t="s">
        <v>161</v>
      </c>
      <c r="B545" s="21" t="s">
        <v>226</v>
      </c>
      <c r="C545" s="21" t="s">
        <v>34</v>
      </c>
      <c r="D545" s="21" t="s">
        <v>6</v>
      </c>
      <c r="E545" s="21" t="s">
        <v>358</v>
      </c>
      <c r="F545" s="21" t="s">
        <v>162</v>
      </c>
      <c r="G545" s="27"/>
      <c r="H545" s="181">
        <v>200</v>
      </c>
      <c r="I545" s="180">
        <v>113.2</v>
      </c>
      <c r="J545" s="180">
        <f>H545+I545</f>
        <v>313.2</v>
      </c>
      <c r="K545" s="180">
        <v>313.2</v>
      </c>
    </row>
    <row r="546" spans="1:11" ht="21">
      <c r="A546" s="96" t="s">
        <v>231</v>
      </c>
      <c r="B546" s="21" t="s">
        <v>226</v>
      </c>
      <c r="C546" s="21" t="s">
        <v>34</v>
      </c>
      <c r="D546" s="21" t="s">
        <v>6</v>
      </c>
      <c r="E546" s="21" t="s">
        <v>358</v>
      </c>
      <c r="F546" s="21" t="s">
        <v>150</v>
      </c>
      <c r="G546" s="27"/>
      <c r="H546" s="181">
        <v>338.87</v>
      </c>
      <c r="I546" s="180">
        <v>997.011</v>
      </c>
      <c r="J546" s="180">
        <f>H546+I546</f>
        <v>1335.8809999999999</v>
      </c>
      <c r="K546" s="180">
        <v>1330.88</v>
      </c>
    </row>
    <row r="547" spans="1:11" ht="21.75" customHeight="1">
      <c r="A547" s="96" t="s">
        <v>273</v>
      </c>
      <c r="B547" s="21" t="s">
        <v>226</v>
      </c>
      <c r="C547" s="21" t="s">
        <v>34</v>
      </c>
      <c r="D547" s="21" t="s">
        <v>6</v>
      </c>
      <c r="E547" s="21" t="s">
        <v>358</v>
      </c>
      <c r="F547" s="21" t="s">
        <v>164</v>
      </c>
      <c r="G547" s="27"/>
      <c r="H547" s="181"/>
      <c r="I547" s="180">
        <v>20.82</v>
      </c>
      <c r="J547" s="180">
        <f t="shared" si="18"/>
        <v>20.82</v>
      </c>
      <c r="K547" s="180">
        <v>20.82</v>
      </c>
    </row>
    <row r="548" spans="1:11" ht="15" customHeight="1" hidden="1">
      <c r="A548" s="100" t="s">
        <v>165</v>
      </c>
      <c r="B548" s="21" t="s">
        <v>226</v>
      </c>
      <c r="C548" s="21" t="s">
        <v>34</v>
      </c>
      <c r="D548" s="21" t="s">
        <v>6</v>
      </c>
      <c r="E548" s="21" t="s">
        <v>358</v>
      </c>
      <c r="F548" s="21" t="s">
        <v>166</v>
      </c>
      <c r="G548" s="27"/>
      <c r="H548" s="181"/>
      <c r="I548" s="180"/>
      <c r="J548" s="180">
        <f t="shared" si="18"/>
        <v>0</v>
      </c>
      <c r="K548" s="180"/>
    </row>
    <row r="549" spans="1:11" ht="15">
      <c r="A549" s="104" t="s">
        <v>98</v>
      </c>
      <c r="B549" s="21" t="s">
        <v>226</v>
      </c>
      <c r="C549" s="21" t="s">
        <v>34</v>
      </c>
      <c r="D549" s="21" t="s">
        <v>6</v>
      </c>
      <c r="E549" s="21" t="s">
        <v>359</v>
      </c>
      <c r="F549" s="21"/>
      <c r="G549" s="27" t="e">
        <f>#REF!</f>
        <v>#REF!</v>
      </c>
      <c r="H549" s="181">
        <f>H550</f>
        <v>38</v>
      </c>
      <c r="I549" s="180">
        <f>I550</f>
        <v>2</v>
      </c>
      <c r="J549" s="180">
        <f>J550</f>
        <v>40</v>
      </c>
      <c r="K549" s="180">
        <f>K550</f>
        <v>45</v>
      </c>
    </row>
    <row r="550" spans="1:11" ht="21">
      <c r="A550" s="96" t="s">
        <v>231</v>
      </c>
      <c r="B550" s="21" t="s">
        <v>226</v>
      </c>
      <c r="C550" s="21" t="s">
        <v>34</v>
      </c>
      <c r="D550" s="21" t="s">
        <v>6</v>
      </c>
      <c r="E550" s="21" t="s">
        <v>359</v>
      </c>
      <c r="F550" s="21" t="s">
        <v>150</v>
      </c>
      <c r="G550" s="27"/>
      <c r="H550" s="181">
        <v>38</v>
      </c>
      <c r="I550" s="180">
        <v>2</v>
      </c>
      <c r="J550" s="180">
        <f t="shared" si="18"/>
        <v>40</v>
      </c>
      <c r="K550" s="180">
        <v>45</v>
      </c>
    </row>
    <row r="551" spans="1:11" ht="15">
      <c r="A551" s="104" t="s">
        <v>431</v>
      </c>
      <c r="B551" s="21" t="s">
        <v>226</v>
      </c>
      <c r="C551" s="21" t="s">
        <v>34</v>
      </c>
      <c r="D551" s="21" t="s">
        <v>6</v>
      </c>
      <c r="E551" s="21" t="s">
        <v>432</v>
      </c>
      <c r="F551" s="21"/>
      <c r="G551" s="26">
        <f>G552</f>
        <v>0</v>
      </c>
      <c r="H551" s="181">
        <f>H552</f>
        <v>36.8</v>
      </c>
      <c r="I551" s="180">
        <f>I552</f>
        <v>-0.3</v>
      </c>
      <c r="J551" s="180">
        <f>J552</f>
        <v>36.5</v>
      </c>
      <c r="K551" s="180">
        <f>K552</f>
        <v>36.1</v>
      </c>
    </row>
    <row r="552" spans="1:11" ht="21">
      <c r="A552" s="96" t="s">
        <v>231</v>
      </c>
      <c r="B552" s="21" t="s">
        <v>226</v>
      </c>
      <c r="C552" s="21" t="s">
        <v>34</v>
      </c>
      <c r="D552" s="21" t="s">
        <v>6</v>
      </c>
      <c r="E552" s="21" t="s">
        <v>432</v>
      </c>
      <c r="F552" s="21" t="s">
        <v>150</v>
      </c>
      <c r="G552" s="27"/>
      <c r="H552" s="181">
        <v>36.8</v>
      </c>
      <c r="I552" s="180">
        <v>-0.3</v>
      </c>
      <c r="J552" s="180">
        <f t="shared" si="18"/>
        <v>36.5</v>
      </c>
      <c r="K552" s="180">
        <v>36.1</v>
      </c>
    </row>
    <row r="553" spans="1:11" ht="15">
      <c r="A553" s="103" t="s">
        <v>360</v>
      </c>
      <c r="B553" s="24" t="s">
        <v>226</v>
      </c>
      <c r="C553" s="24" t="s">
        <v>34</v>
      </c>
      <c r="D553" s="24" t="s">
        <v>9</v>
      </c>
      <c r="E553" s="24"/>
      <c r="F553" s="24"/>
      <c r="G553" s="20" t="e">
        <f aca="true" t="shared" si="19" ref="G553:K554">G554</f>
        <v>#REF!</v>
      </c>
      <c r="H553" s="178">
        <f>H554</f>
        <v>2299.49</v>
      </c>
      <c r="I553" s="178">
        <f t="shared" si="19"/>
        <v>889.421</v>
      </c>
      <c r="J553" s="178">
        <f t="shared" si="19"/>
        <v>3188.911</v>
      </c>
      <c r="K553" s="178">
        <f t="shared" si="19"/>
        <v>3114.9</v>
      </c>
    </row>
    <row r="554" spans="1:11" ht="21.75">
      <c r="A554" s="104" t="s">
        <v>343</v>
      </c>
      <c r="B554" s="21" t="s">
        <v>226</v>
      </c>
      <c r="C554" s="21" t="s">
        <v>34</v>
      </c>
      <c r="D554" s="21" t="s">
        <v>9</v>
      </c>
      <c r="E554" s="21" t="s">
        <v>104</v>
      </c>
      <c r="F554" s="21"/>
      <c r="G554" s="27" t="e">
        <f t="shared" si="19"/>
        <v>#REF!</v>
      </c>
      <c r="H554" s="180">
        <f t="shared" si="19"/>
        <v>2299.49</v>
      </c>
      <c r="I554" s="180">
        <f t="shared" si="19"/>
        <v>889.421</v>
      </c>
      <c r="J554" s="180">
        <f t="shared" si="19"/>
        <v>3188.911</v>
      </c>
      <c r="K554" s="180">
        <f t="shared" si="19"/>
        <v>3114.9</v>
      </c>
    </row>
    <row r="555" spans="1:11" ht="15">
      <c r="A555" s="104" t="s">
        <v>98</v>
      </c>
      <c r="B555" s="21" t="s">
        <v>226</v>
      </c>
      <c r="C555" s="21" t="s">
        <v>34</v>
      </c>
      <c r="D555" s="21" t="s">
        <v>9</v>
      </c>
      <c r="E555" s="21" t="s">
        <v>105</v>
      </c>
      <c r="F555" s="21"/>
      <c r="G555" s="27" t="e">
        <f>#REF!</f>
        <v>#REF!</v>
      </c>
      <c r="H555" s="180">
        <f>H556+H557+H559+H558+H560</f>
        <v>2299.49</v>
      </c>
      <c r="I555" s="180">
        <f>I556+I557+I559+I558+I560</f>
        <v>889.421</v>
      </c>
      <c r="J555" s="180">
        <f>J556+J557+J559+J558+J560</f>
        <v>3188.911</v>
      </c>
      <c r="K555" s="180">
        <f>K556+K557+K559+K558+K560</f>
        <v>3114.9</v>
      </c>
    </row>
    <row r="556" spans="1:11" ht="15">
      <c r="A556" s="96" t="s">
        <v>351</v>
      </c>
      <c r="B556" s="21" t="s">
        <v>226</v>
      </c>
      <c r="C556" s="21" t="s">
        <v>34</v>
      </c>
      <c r="D556" s="21" t="s">
        <v>9</v>
      </c>
      <c r="E556" s="21" t="s">
        <v>105</v>
      </c>
      <c r="F556" s="21" t="s">
        <v>155</v>
      </c>
      <c r="G556" s="27"/>
      <c r="H556" s="181">
        <v>1934.8</v>
      </c>
      <c r="I556" s="180">
        <f>91.316+110+180.895</f>
        <v>382.211</v>
      </c>
      <c r="J556" s="180">
        <f aca="true" t="shared" si="20" ref="J556:J574">H556+I556</f>
        <v>2317.011</v>
      </c>
      <c r="K556" s="180">
        <v>2317</v>
      </c>
    </row>
    <row r="557" spans="1:11" ht="21" customHeight="1" hidden="1">
      <c r="A557" s="96" t="s">
        <v>230</v>
      </c>
      <c r="B557" s="21" t="s">
        <v>226</v>
      </c>
      <c r="C557" s="21" t="s">
        <v>34</v>
      </c>
      <c r="D557" s="21" t="s">
        <v>9</v>
      </c>
      <c r="E557" s="21" t="s">
        <v>105</v>
      </c>
      <c r="F557" s="21" t="s">
        <v>158</v>
      </c>
      <c r="G557" s="27"/>
      <c r="H557" s="181"/>
      <c r="I557" s="180"/>
      <c r="J557" s="180">
        <f t="shared" si="20"/>
        <v>0</v>
      </c>
      <c r="K557" s="180"/>
    </row>
    <row r="558" spans="1:11" ht="27.75" customHeight="1">
      <c r="A558" s="96" t="s">
        <v>161</v>
      </c>
      <c r="B558" s="21" t="s">
        <v>226</v>
      </c>
      <c r="C558" s="21" t="s">
        <v>34</v>
      </c>
      <c r="D558" s="21" t="s">
        <v>9</v>
      </c>
      <c r="E558" s="21" t="s">
        <v>105</v>
      </c>
      <c r="F558" s="21" t="s">
        <v>162</v>
      </c>
      <c r="G558" s="27"/>
      <c r="H558" s="181">
        <v>5</v>
      </c>
      <c r="I558" s="180">
        <v>77.8</v>
      </c>
      <c r="J558" s="180">
        <f t="shared" si="20"/>
        <v>82.8</v>
      </c>
      <c r="K558" s="180">
        <v>8.8</v>
      </c>
    </row>
    <row r="559" spans="1:11" ht="21">
      <c r="A559" s="96" t="s">
        <v>231</v>
      </c>
      <c r="B559" s="21" t="s">
        <v>226</v>
      </c>
      <c r="C559" s="21" t="s">
        <v>34</v>
      </c>
      <c r="D559" s="21" t="s">
        <v>9</v>
      </c>
      <c r="E559" s="21" t="s">
        <v>105</v>
      </c>
      <c r="F559" s="21" t="s">
        <v>150</v>
      </c>
      <c r="G559" s="27"/>
      <c r="H559" s="181">
        <v>359.69</v>
      </c>
      <c r="I559" s="180">
        <v>403.71</v>
      </c>
      <c r="J559" s="180">
        <f t="shared" si="20"/>
        <v>763.4</v>
      </c>
      <c r="K559" s="180">
        <v>763.4</v>
      </c>
    </row>
    <row r="560" spans="1:11" ht="15">
      <c r="A560" s="100" t="s">
        <v>165</v>
      </c>
      <c r="B560" s="21" t="s">
        <v>226</v>
      </c>
      <c r="C560" s="21" t="s">
        <v>34</v>
      </c>
      <c r="D560" s="21" t="s">
        <v>9</v>
      </c>
      <c r="E560" s="21" t="s">
        <v>105</v>
      </c>
      <c r="F560" s="21" t="s">
        <v>166</v>
      </c>
      <c r="G560" s="27"/>
      <c r="H560" s="181"/>
      <c r="I560" s="180">
        <v>25.7</v>
      </c>
      <c r="J560" s="180">
        <f t="shared" si="20"/>
        <v>25.7</v>
      </c>
      <c r="K560" s="180">
        <v>25.7</v>
      </c>
    </row>
    <row r="561" spans="1:11" s="47" customFormat="1" ht="14.25">
      <c r="A561" s="106" t="s">
        <v>62</v>
      </c>
      <c r="B561" s="24" t="s">
        <v>226</v>
      </c>
      <c r="C561" s="24" t="s">
        <v>61</v>
      </c>
      <c r="D561" s="24" t="s">
        <v>211</v>
      </c>
      <c r="E561" s="24"/>
      <c r="F561" s="24"/>
      <c r="G561" s="20"/>
      <c r="H561" s="178">
        <f>H562</f>
        <v>0</v>
      </c>
      <c r="I561" s="178">
        <f>I562</f>
        <v>320</v>
      </c>
      <c r="J561" s="178">
        <f>J562</f>
        <v>320</v>
      </c>
      <c r="K561" s="178">
        <f>K562</f>
        <v>320</v>
      </c>
    </row>
    <row r="562" spans="1:11" s="47" customFormat="1" ht="14.25">
      <c r="A562" s="120" t="s">
        <v>68</v>
      </c>
      <c r="B562" s="24" t="s">
        <v>226</v>
      </c>
      <c r="C562" s="24" t="s">
        <v>61</v>
      </c>
      <c r="D562" s="24" t="s">
        <v>12</v>
      </c>
      <c r="E562" s="24"/>
      <c r="F562" s="24"/>
      <c r="G562" s="20"/>
      <c r="H562" s="179">
        <f aca="true" t="shared" si="21" ref="H562:I564">H563</f>
        <v>0</v>
      </c>
      <c r="I562" s="178">
        <f t="shared" si="21"/>
        <v>320</v>
      </c>
      <c r="J562" s="178">
        <f t="shared" si="20"/>
        <v>320</v>
      </c>
      <c r="K562" s="178">
        <f>K563</f>
        <v>320</v>
      </c>
    </row>
    <row r="563" spans="1:11" ht="15">
      <c r="A563" s="104" t="s">
        <v>322</v>
      </c>
      <c r="B563" s="21" t="s">
        <v>226</v>
      </c>
      <c r="C563" s="21" t="s">
        <v>61</v>
      </c>
      <c r="D563" s="21" t="s">
        <v>12</v>
      </c>
      <c r="E563" s="21" t="s">
        <v>258</v>
      </c>
      <c r="F563" s="21"/>
      <c r="G563" s="27">
        <f>G564+G566</f>
        <v>75</v>
      </c>
      <c r="H563" s="179">
        <f t="shared" si="21"/>
        <v>0</v>
      </c>
      <c r="I563" s="178">
        <f t="shared" si="21"/>
        <v>320</v>
      </c>
      <c r="J563" s="178">
        <f t="shared" si="20"/>
        <v>320</v>
      </c>
      <c r="K563" s="178">
        <f>K564</f>
        <v>320</v>
      </c>
    </row>
    <row r="564" spans="1:11" ht="21.75">
      <c r="A564" s="93" t="s">
        <v>259</v>
      </c>
      <c r="B564" s="21" t="s">
        <v>226</v>
      </c>
      <c r="C564" s="21" t="s">
        <v>61</v>
      </c>
      <c r="D564" s="21" t="s">
        <v>12</v>
      </c>
      <c r="E564" s="21" t="s">
        <v>260</v>
      </c>
      <c r="F564" s="21"/>
      <c r="G564" s="27">
        <f>G565</f>
        <v>35</v>
      </c>
      <c r="H564" s="180">
        <f t="shared" si="21"/>
        <v>0</v>
      </c>
      <c r="I564" s="180">
        <f t="shared" si="21"/>
        <v>320</v>
      </c>
      <c r="J564" s="180">
        <f>J565</f>
        <v>320</v>
      </c>
      <c r="K564" s="180">
        <f>K565</f>
        <v>320</v>
      </c>
    </row>
    <row r="565" spans="1:11" ht="21" customHeight="1">
      <c r="A565" s="96" t="s">
        <v>148</v>
      </c>
      <c r="B565" s="21" t="s">
        <v>226</v>
      </c>
      <c r="C565" s="21" t="s">
        <v>61</v>
      </c>
      <c r="D565" s="21" t="s">
        <v>12</v>
      </c>
      <c r="E565" s="21" t="s">
        <v>260</v>
      </c>
      <c r="F565" s="21" t="s">
        <v>150</v>
      </c>
      <c r="G565" s="27">
        <f>15.4+19.6</f>
        <v>35</v>
      </c>
      <c r="H565" s="181">
        <f>H566</f>
        <v>0</v>
      </c>
      <c r="I565" s="180">
        <v>320</v>
      </c>
      <c r="J565" s="180">
        <f t="shared" si="20"/>
        <v>320</v>
      </c>
      <c r="K565" s="180">
        <v>320</v>
      </c>
    </row>
    <row r="566" spans="1:11" ht="30" customHeight="1" hidden="1">
      <c r="A566" s="104" t="s">
        <v>261</v>
      </c>
      <c r="B566" s="21" t="s">
        <v>226</v>
      </c>
      <c r="C566" s="21" t="s">
        <v>61</v>
      </c>
      <c r="D566" s="21" t="s">
        <v>12</v>
      </c>
      <c r="E566" s="21" t="s">
        <v>262</v>
      </c>
      <c r="F566" s="21"/>
      <c r="G566" s="27">
        <f>G567</f>
        <v>40</v>
      </c>
      <c r="H566" s="181">
        <f>H567</f>
        <v>0</v>
      </c>
      <c r="I566" s="181">
        <f>I567</f>
        <v>0</v>
      </c>
      <c r="J566" s="181">
        <f>J567</f>
        <v>0</v>
      </c>
      <c r="K566" s="181">
        <f>K567</f>
        <v>0</v>
      </c>
    </row>
    <row r="567" spans="1:11" ht="31.5" customHeight="1" hidden="1">
      <c r="A567" s="96" t="s">
        <v>148</v>
      </c>
      <c r="B567" s="21" t="s">
        <v>264</v>
      </c>
      <c r="C567" s="21" t="s">
        <v>61</v>
      </c>
      <c r="D567" s="21" t="s">
        <v>12</v>
      </c>
      <c r="E567" s="21" t="s">
        <v>262</v>
      </c>
      <c r="F567" s="21" t="s">
        <v>150</v>
      </c>
      <c r="G567" s="27">
        <v>40</v>
      </c>
      <c r="H567" s="181"/>
      <c r="I567" s="180"/>
      <c r="J567" s="178">
        <f>H567+I567</f>
        <v>0</v>
      </c>
      <c r="K567" s="180"/>
    </row>
    <row r="568" spans="1:11" ht="15">
      <c r="A568" s="92" t="s">
        <v>58</v>
      </c>
      <c r="B568" s="24" t="s">
        <v>226</v>
      </c>
      <c r="C568" s="24" t="s">
        <v>16</v>
      </c>
      <c r="D568" s="21"/>
      <c r="E568" s="21"/>
      <c r="F568" s="21"/>
      <c r="G568" s="27"/>
      <c r="H568" s="178">
        <f>H569</f>
        <v>1281.86</v>
      </c>
      <c r="I568" s="178">
        <f>I569</f>
        <v>719.44</v>
      </c>
      <c r="J568" s="178">
        <f>J569</f>
        <v>2001.3</v>
      </c>
      <c r="K568" s="178">
        <f>K569</f>
        <v>2001.3</v>
      </c>
    </row>
    <row r="569" spans="1:11" ht="15">
      <c r="A569" s="103" t="s">
        <v>363</v>
      </c>
      <c r="B569" s="24" t="s">
        <v>226</v>
      </c>
      <c r="C569" s="24" t="s">
        <v>16</v>
      </c>
      <c r="D569" s="24" t="s">
        <v>6</v>
      </c>
      <c r="E569" s="24"/>
      <c r="F569" s="24"/>
      <c r="G569" s="20" t="e">
        <f aca="true" t="shared" si="22" ref="G569:I570">G570</f>
        <v>#REF!</v>
      </c>
      <c r="H569" s="179">
        <f t="shared" si="22"/>
        <v>1281.86</v>
      </c>
      <c r="I569" s="178">
        <f t="shared" si="22"/>
        <v>719.44</v>
      </c>
      <c r="J569" s="178">
        <f t="shared" si="20"/>
        <v>2001.3</v>
      </c>
      <c r="K569" s="178">
        <f>K570</f>
        <v>2001.3</v>
      </c>
    </row>
    <row r="570" spans="1:11" ht="21.75">
      <c r="A570" s="104" t="s">
        <v>344</v>
      </c>
      <c r="B570" s="21" t="s">
        <v>226</v>
      </c>
      <c r="C570" s="21" t="s">
        <v>16</v>
      </c>
      <c r="D570" s="21" t="s">
        <v>6</v>
      </c>
      <c r="E570" s="21" t="s">
        <v>361</v>
      </c>
      <c r="F570" s="21"/>
      <c r="G570" s="27" t="e">
        <f t="shared" si="22"/>
        <v>#REF!</v>
      </c>
      <c r="H570" s="179">
        <f t="shared" si="22"/>
        <v>1281.86</v>
      </c>
      <c r="I570" s="178">
        <f t="shared" si="22"/>
        <v>719.44</v>
      </c>
      <c r="J570" s="178">
        <f t="shared" si="20"/>
        <v>2001.3</v>
      </c>
      <c r="K570" s="178">
        <f>K571</f>
        <v>2001.3</v>
      </c>
    </row>
    <row r="571" spans="1:11" ht="15.75" customHeight="1">
      <c r="A571" s="104" t="s">
        <v>364</v>
      </c>
      <c r="B571" s="21" t="s">
        <v>226</v>
      </c>
      <c r="C571" s="21" t="s">
        <v>16</v>
      </c>
      <c r="D571" s="21" t="s">
        <v>6</v>
      </c>
      <c r="E571" s="21" t="s">
        <v>362</v>
      </c>
      <c r="F571" s="21"/>
      <c r="G571" s="27" t="e">
        <f>#REF!</f>
        <v>#REF!</v>
      </c>
      <c r="H571" s="180">
        <f>H572+H573</f>
        <v>1281.86</v>
      </c>
      <c r="I571" s="180">
        <f>I572+I573</f>
        <v>719.44</v>
      </c>
      <c r="J571" s="180">
        <f>J572+J573</f>
        <v>2001.3</v>
      </c>
      <c r="K571" s="180">
        <f>K572+K573</f>
        <v>2001.3</v>
      </c>
    </row>
    <row r="572" spans="1:11" ht="21">
      <c r="A572" s="96" t="s">
        <v>230</v>
      </c>
      <c r="B572" s="21" t="s">
        <v>226</v>
      </c>
      <c r="C572" s="21" t="s">
        <v>16</v>
      </c>
      <c r="D572" s="21" t="s">
        <v>6</v>
      </c>
      <c r="E572" s="21" t="s">
        <v>362</v>
      </c>
      <c r="F572" s="21" t="s">
        <v>158</v>
      </c>
      <c r="G572" s="27"/>
      <c r="H572" s="181">
        <v>122.5</v>
      </c>
      <c r="I572" s="180">
        <v>220.3</v>
      </c>
      <c r="J572" s="180">
        <f t="shared" si="20"/>
        <v>342.8</v>
      </c>
      <c r="K572" s="180">
        <v>342.8</v>
      </c>
    </row>
    <row r="573" spans="1:11" ht="21">
      <c r="A573" s="127" t="s">
        <v>231</v>
      </c>
      <c r="B573" s="128" t="s">
        <v>226</v>
      </c>
      <c r="C573" s="128" t="s">
        <v>16</v>
      </c>
      <c r="D573" s="128" t="s">
        <v>6</v>
      </c>
      <c r="E573" s="128" t="s">
        <v>362</v>
      </c>
      <c r="F573" s="128" t="s">
        <v>150</v>
      </c>
      <c r="G573" s="129"/>
      <c r="H573" s="181">
        <v>1159.36</v>
      </c>
      <c r="I573" s="180">
        <v>499.14</v>
      </c>
      <c r="J573" s="180">
        <f t="shared" si="20"/>
        <v>1658.5</v>
      </c>
      <c r="K573" s="180">
        <v>1658.5</v>
      </c>
    </row>
    <row r="574" spans="1:11" ht="15">
      <c r="A574" s="96" t="s">
        <v>513</v>
      </c>
      <c r="B574" s="21" t="s">
        <v>510</v>
      </c>
      <c r="C574" s="21" t="s">
        <v>511</v>
      </c>
      <c r="D574" s="21" t="s">
        <v>511</v>
      </c>
      <c r="E574" s="21" t="s">
        <v>512</v>
      </c>
      <c r="F574" s="21" t="s">
        <v>510</v>
      </c>
      <c r="G574" s="27"/>
      <c r="H574" s="192">
        <v>14788.9</v>
      </c>
      <c r="I574" s="180">
        <v>-6465.155</v>
      </c>
      <c r="J574" s="180">
        <f t="shared" si="20"/>
        <v>8323.744999999999</v>
      </c>
      <c r="K574" s="180">
        <v>17163.09</v>
      </c>
    </row>
    <row r="575" spans="1:11" s="133" customFormat="1" ht="13.5" customHeight="1" thickBot="1">
      <c r="A575" s="168" t="s">
        <v>365</v>
      </c>
      <c r="B575" s="169"/>
      <c r="C575" s="169"/>
      <c r="D575" s="169"/>
      <c r="E575" s="169"/>
      <c r="F575" s="169"/>
      <c r="G575" s="170" t="e">
        <f>#REF!+G24+G143+#REF!+#REF!+G256+G516</f>
        <v>#REF!</v>
      </c>
      <c r="H575" s="214">
        <f>H24+H143+H256+H516+H574</f>
        <v>295777.83</v>
      </c>
      <c r="I575" s="214">
        <f>I24+I143+I256+I516+I574</f>
        <v>35504.57000000001</v>
      </c>
      <c r="J575" s="214">
        <f>J24+J143+J256+J516+J574</f>
        <v>332949.8</v>
      </c>
      <c r="K575" s="214">
        <f>K24+K143+K256+K516+K574</f>
        <v>343261.7</v>
      </c>
    </row>
    <row r="576" spans="1:11" s="133" customFormat="1" ht="13.5" customHeight="1" thickBot="1">
      <c r="A576" s="130"/>
      <c r="B576" s="131"/>
      <c r="C576" s="131"/>
      <c r="D576" s="131"/>
      <c r="E576" s="131"/>
      <c r="F576" s="131"/>
      <c r="G576" s="132"/>
      <c r="H576" s="194">
        <v>295777.83</v>
      </c>
      <c r="I576" s="193"/>
      <c r="J576" s="193">
        <v>332949.8</v>
      </c>
      <c r="K576" s="193">
        <v>343261.7</v>
      </c>
    </row>
    <row r="577" spans="1:11" ht="15">
      <c r="A577" s="122"/>
      <c r="B577" s="37"/>
      <c r="C577" s="37"/>
      <c r="D577" s="37"/>
      <c r="E577" s="37"/>
      <c r="F577" s="37"/>
      <c r="G577" s="37"/>
      <c r="H577" s="195">
        <f>H575-H576</f>
        <v>0</v>
      </c>
      <c r="I577" s="195"/>
      <c r="J577" s="195">
        <f>J575-J576</f>
        <v>0</v>
      </c>
      <c r="K577" s="195">
        <f>K575-K576</f>
        <v>0</v>
      </c>
    </row>
    <row r="578" spans="1:11" ht="25.5" customHeight="1">
      <c r="A578" s="123"/>
      <c r="B578" s="37"/>
      <c r="C578" s="37"/>
      <c r="D578" s="37"/>
      <c r="E578" s="37"/>
      <c r="F578" s="37"/>
      <c r="G578" s="37"/>
      <c r="H578" s="196">
        <f>H576-H577</f>
        <v>295777.83</v>
      </c>
      <c r="I578" s="196">
        <f>I577-I576</f>
        <v>0</v>
      </c>
      <c r="J578" s="196">
        <f>J577-J576</f>
        <v>-332949.8</v>
      </c>
      <c r="K578" s="197">
        <f>K576-K577</f>
        <v>343261.7</v>
      </c>
    </row>
    <row r="579" spans="1:11" ht="15.75" customHeight="1">
      <c r="A579" s="123"/>
      <c r="B579" s="37"/>
      <c r="C579" s="37"/>
      <c r="D579" s="37"/>
      <c r="E579" s="37"/>
      <c r="F579" s="37"/>
      <c r="G579" s="37"/>
      <c r="H579" s="196"/>
      <c r="I579" s="196"/>
      <c r="J579" s="198"/>
      <c r="K579" s="197"/>
    </row>
    <row r="580" spans="1:11" ht="15">
      <c r="A580" s="124"/>
      <c r="B580" s="37"/>
      <c r="C580" s="37"/>
      <c r="D580" s="37"/>
      <c r="E580" s="37"/>
      <c r="F580" s="37"/>
      <c r="G580" s="37"/>
      <c r="H580" s="196"/>
      <c r="I580" s="196"/>
      <c r="J580" s="196"/>
      <c r="K580" s="197"/>
    </row>
    <row r="581" spans="1:11" ht="15.75" thickBot="1">
      <c r="A581" s="125"/>
      <c r="H581" s="196"/>
      <c r="I581" s="196"/>
      <c r="J581" s="196"/>
      <c r="K581" s="197"/>
    </row>
    <row r="582" spans="1:11" ht="15.75" thickBot="1">
      <c r="A582" s="125"/>
      <c r="E582" s="74" t="e">
        <f>SUM(#REF!)</f>
        <v>#REF!</v>
      </c>
      <c r="F582" s="45" t="s">
        <v>6</v>
      </c>
      <c r="G582" s="38" t="e">
        <f>#REF!+G144+G257+G517</f>
        <v>#REF!</v>
      </c>
      <c r="H582" s="210">
        <f>H583+H584+H585+H586+H587+H588+H590+H592</f>
        <v>26177.28</v>
      </c>
      <c r="I582" s="210">
        <f>I583+I584+I585+I586+I587+I588+I590+I592</f>
        <v>4566.4699999999975</v>
      </c>
      <c r="J582" s="210">
        <f>J583+J584+J585+J586+J587+J588+J590+J592</f>
        <v>30743.75</v>
      </c>
      <c r="K582" s="210">
        <f>K583+K584+K585+K586+K587+K588+K590+K592</f>
        <v>29149.194000000003</v>
      </c>
    </row>
    <row r="583" spans="1:11" ht="15.75" thickBot="1">
      <c r="A583" s="125"/>
      <c r="E583" s="50"/>
      <c r="F583" s="55" t="s">
        <v>366</v>
      </c>
      <c r="G583" s="39" t="e">
        <f>G258</f>
        <v>#REF!</v>
      </c>
      <c r="H583" s="225">
        <f>H258</f>
        <v>1047.9</v>
      </c>
      <c r="I583" s="225">
        <f>I258</f>
        <v>216.636</v>
      </c>
      <c r="J583" s="225">
        <f>J258</f>
        <v>1264.536</v>
      </c>
      <c r="K583" s="225">
        <f>K258</f>
        <v>1264.54</v>
      </c>
    </row>
    <row r="584" spans="1:11" ht="15">
      <c r="A584" s="125"/>
      <c r="E584" s="50"/>
      <c r="F584" s="56" t="s">
        <v>367</v>
      </c>
      <c r="G584" s="40" t="e">
        <f>G264</f>
        <v>#REF!</v>
      </c>
      <c r="H584" s="200">
        <f>H263</f>
        <v>1768.6</v>
      </c>
      <c r="I584" s="200">
        <f>I263</f>
        <v>-324.98199999999997</v>
      </c>
      <c r="J584" s="200">
        <f>J263</f>
        <v>1443.618</v>
      </c>
      <c r="K584" s="200">
        <f>K263</f>
        <v>1443.618</v>
      </c>
    </row>
    <row r="585" spans="5:11" ht="15">
      <c r="E585" s="50"/>
      <c r="F585" s="56" t="s">
        <v>368</v>
      </c>
      <c r="G585" s="40" t="e">
        <f>G273+G518+#REF!+G145</f>
        <v>#REF!</v>
      </c>
      <c r="H585" s="179">
        <f>H145+H273+H518</f>
        <v>18687.17</v>
      </c>
      <c r="I585" s="179">
        <f>I145+I273+I518</f>
        <v>-2412.974000000001</v>
      </c>
      <c r="J585" s="179">
        <f>J145+J273+J518</f>
        <v>16274.195999999998</v>
      </c>
      <c r="K585" s="179">
        <f>K145+K273+K518</f>
        <v>14674.136</v>
      </c>
    </row>
    <row r="586" spans="5:11" ht="15" hidden="1">
      <c r="E586" s="50"/>
      <c r="F586" s="56" t="s">
        <v>369</v>
      </c>
      <c r="G586" s="40" t="e">
        <f>#REF!</f>
        <v>#REF!</v>
      </c>
      <c r="H586" s="179"/>
      <c r="I586" s="179"/>
      <c r="J586" s="179"/>
      <c r="K586" s="179"/>
    </row>
    <row r="587" spans="5:11" ht="15">
      <c r="E587" s="50"/>
      <c r="F587" s="56" t="s">
        <v>370</v>
      </c>
      <c r="G587" s="40" t="e">
        <f>G151</f>
        <v>#REF!</v>
      </c>
      <c r="H587" s="179">
        <f>H151+H298</f>
        <v>3549.2200000000003</v>
      </c>
      <c r="I587" s="179">
        <f>I151+I298</f>
        <v>1235.79</v>
      </c>
      <c r="J587" s="179">
        <f>J151+J298</f>
        <v>4785.01</v>
      </c>
      <c r="K587" s="179">
        <f>K151+K298</f>
        <v>4785.01</v>
      </c>
    </row>
    <row r="588" spans="5:11" ht="15">
      <c r="E588" s="50"/>
      <c r="F588" s="56" t="s">
        <v>371</v>
      </c>
      <c r="G588" s="40" t="e">
        <f>G304</f>
        <v>#REF!</v>
      </c>
      <c r="H588" s="179">
        <f>H304</f>
        <v>0</v>
      </c>
      <c r="I588" s="179">
        <f>I304</f>
        <v>0</v>
      </c>
      <c r="J588" s="179">
        <f>J304</f>
        <v>0</v>
      </c>
      <c r="K588" s="179">
        <f>K304</f>
        <v>0</v>
      </c>
    </row>
    <row r="589" spans="5:11" ht="15" customHeight="1" hidden="1">
      <c r="E589" s="50"/>
      <c r="F589" s="57" t="s">
        <v>372</v>
      </c>
      <c r="G589" s="58" t="e">
        <f>#REF!</f>
        <v>#REF!</v>
      </c>
      <c r="H589" s="179">
        <f>H304</f>
        <v>0</v>
      </c>
      <c r="I589" s="179">
        <f>I304</f>
        <v>0</v>
      </c>
      <c r="J589" s="179">
        <f>J304</f>
        <v>0</v>
      </c>
      <c r="K589" s="179">
        <f>K304</f>
        <v>0</v>
      </c>
    </row>
    <row r="590" spans="5:11" ht="15">
      <c r="E590" s="50"/>
      <c r="F590" s="57" t="s">
        <v>372</v>
      </c>
      <c r="G590" s="58"/>
      <c r="H590" s="179">
        <f>H162</f>
        <v>233</v>
      </c>
      <c r="I590" s="179">
        <f>I162</f>
        <v>100</v>
      </c>
      <c r="J590" s="179">
        <f>J162</f>
        <v>333</v>
      </c>
      <c r="K590" s="179">
        <f>K162</f>
        <v>333</v>
      </c>
    </row>
    <row r="591" spans="5:11" ht="15" customHeight="1" hidden="1">
      <c r="E591" s="50"/>
      <c r="F591" s="56" t="s">
        <v>373</v>
      </c>
      <c r="G591" s="40" t="e">
        <f>#REF!</f>
        <v>#REF!</v>
      </c>
      <c r="H591" s="179">
        <f>H162</f>
        <v>233</v>
      </c>
      <c r="I591" s="179">
        <f>I162</f>
        <v>100</v>
      </c>
      <c r="J591" s="179">
        <f>J162</f>
        <v>333</v>
      </c>
      <c r="K591" s="179">
        <f>K162</f>
        <v>333</v>
      </c>
    </row>
    <row r="592" spans="5:11" ht="15.75" thickBot="1">
      <c r="E592" s="50"/>
      <c r="F592" s="56" t="s">
        <v>374</v>
      </c>
      <c r="G592" s="40"/>
      <c r="H592" s="179">
        <f>H167+H310</f>
        <v>891.39</v>
      </c>
      <c r="I592" s="179">
        <f>I167+I310</f>
        <v>5751.999999999999</v>
      </c>
      <c r="J592" s="179">
        <f>J167+J310</f>
        <v>6643.389999999999</v>
      </c>
      <c r="K592" s="179">
        <f>K167+K310</f>
        <v>6648.889999999999</v>
      </c>
    </row>
    <row r="593" spans="5:11" ht="15.75" customHeight="1" hidden="1" thickBot="1">
      <c r="E593" s="50"/>
      <c r="F593" s="59" t="s">
        <v>375</v>
      </c>
      <c r="G593" s="42" t="e">
        <f>G173+#REF!</f>
        <v>#REF!</v>
      </c>
      <c r="H593" s="179">
        <f>H310+H171+H169</f>
        <v>891.39</v>
      </c>
      <c r="I593" s="179">
        <f>I310+I171+I169</f>
        <v>5751.999999999999</v>
      </c>
      <c r="J593" s="179">
        <f>J310+J171+J169</f>
        <v>6643.389999999999</v>
      </c>
      <c r="K593" s="202">
        <f>K310+K171+K169</f>
        <v>6648.889999999999</v>
      </c>
    </row>
    <row r="594" spans="5:11" ht="15.75" thickBot="1">
      <c r="E594" s="74" t="e">
        <f>#REF!</f>
        <v>#REF!</v>
      </c>
      <c r="F594" s="60" t="s">
        <v>7</v>
      </c>
      <c r="G594" s="61"/>
      <c r="H594" s="203">
        <f>H595</f>
        <v>581.2</v>
      </c>
      <c r="I594" s="203">
        <f>I595</f>
        <v>24.4</v>
      </c>
      <c r="J594" s="203">
        <f>J595</f>
        <v>605.6</v>
      </c>
      <c r="K594" s="203">
        <f>K595</f>
        <v>606.9</v>
      </c>
    </row>
    <row r="595" spans="5:11" ht="15.75" thickBot="1">
      <c r="E595" s="50"/>
      <c r="F595" s="62" t="s">
        <v>376</v>
      </c>
      <c r="G595" s="43"/>
      <c r="H595" s="225">
        <f>H174</f>
        <v>581.2</v>
      </c>
      <c r="I595" s="225">
        <f>I174</f>
        <v>24.4</v>
      </c>
      <c r="J595" s="225">
        <f>J174</f>
        <v>605.6</v>
      </c>
      <c r="K595" s="225">
        <f>K174</f>
        <v>606.9</v>
      </c>
    </row>
    <row r="596" spans="5:11" ht="15.75" thickBot="1">
      <c r="E596" s="74" t="e">
        <f>SUM(#REF!)</f>
        <v>#REF!</v>
      </c>
      <c r="F596" s="45" t="s">
        <v>8</v>
      </c>
      <c r="G596" s="44" t="e">
        <f>G333+#REF!</f>
        <v>#REF!</v>
      </c>
      <c r="H596" s="207">
        <f>H597+H598+H599</f>
        <v>25</v>
      </c>
      <c r="I596" s="207">
        <f>I597+I598+I599</f>
        <v>565</v>
      </c>
      <c r="J596" s="207">
        <f>J597+J598+J599</f>
        <v>590</v>
      </c>
      <c r="K596" s="207">
        <f>K597+K598+K599</f>
        <v>575</v>
      </c>
    </row>
    <row r="597" spans="5:11" ht="15.75" hidden="1" thickBot="1">
      <c r="E597" s="50"/>
      <c r="F597" s="55" t="s">
        <v>377</v>
      </c>
      <c r="G597" s="39" t="e">
        <f>#REF!</f>
        <v>#REF!</v>
      </c>
      <c r="H597" s="219"/>
      <c r="I597" s="219"/>
      <c r="J597" s="219"/>
      <c r="K597" s="220"/>
    </row>
    <row r="598" spans="5:11" ht="15">
      <c r="E598" s="50"/>
      <c r="F598" s="56" t="s">
        <v>378</v>
      </c>
      <c r="G598" s="40" t="e">
        <f>G334</f>
        <v>#REF!</v>
      </c>
      <c r="H598" s="200">
        <f>H334</f>
        <v>0</v>
      </c>
      <c r="I598" s="200">
        <f>I334</f>
        <v>565</v>
      </c>
      <c r="J598" s="200">
        <f>J334</f>
        <v>565</v>
      </c>
      <c r="K598" s="200">
        <f>K334</f>
        <v>575</v>
      </c>
    </row>
    <row r="599" spans="5:11" ht="15.75" thickBot="1">
      <c r="E599" s="50"/>
      <c r="F599" s="63" t="s">
        <v>379</v>
      </c>
      <c r="G599" s="43"/>
      <c r="H599" s="179">
        <f>H338</f>
        <v>25</v>
      </c>
      <c r="I599" s="179">
        <f>I338</f>
        <v>0</v>
      </c>
      <c r="J599" s="179">
        <f>J338</f>
        <v>25</v>
      </c>
      <c r="K599" s="179">
        <f>K338</f>
        <v>0</v>
      </c>
    </row>
    <row r="600" spans="5:11" ht="15.75" thickBot="1">
      <c r="E600" s="74" t="e">
        <f>SUM(#REF!)</f>
        <v>#REF!</v>
      </c>
      <c r="F600" s="64" t="s">
        <v>9</v>
      </c>
      <c r="G600" s="44" t="e">
        <f>G190+G346</f>
        <v>#REF!</v>
      </c>
      <c r="H600" s="207">
        <f>H601+H602+H604</f>
        <v>160</v>
      </c>
      <c r="I600" s="207">
        <f>I601+I602+I604</f>
        <v>2627.114</v>
      </c>
      <c r="J600" s="207">
        <f>J601+J602+J604</f>
        <v>2787.114</v>
      </c>
      <c r="K600" s="207">
        <f>K601+K602+K604</f>
        <v>2127.114</v>
      </c>
    </row>
    <row r="601" spans="5:11" ht="15.75" thickBot="1">
      <c r="E601" s="50"/>
      <c r="F601" s="55" t="s">
        <v>380</v>
      </c>
      <c r="G601" s="39" t="e">
        <f>#REF!+G347</f>
        <v>#REF!</v>
      </c>
      <c r="H601" s="225">
        <f>H347</f>
        <v>160</v>
      </c>
      <c r="I601" s="225">
        <f>I347</f>
        <v>500</v>
      </c>
      <c r="J601" s="225">
        <f>J347</f>
        <v>660</v>
      </c>
      <c r="K601" s="225">
        <f>K347</f>
        <v>0</v>
      </c>
    </row>
    <row r="602" spans="5:11" ht="15" hidden="1">
      <c r="E602" s="50"/>
      <c r="F602" s="56" t="s">
        <v>381</v>
      </c>
      <c r="G602" s="43" t="e">
        <f>#REF!</f>
        <v>#REF!</v>
      </c>
      <c r="H602" s="200"/>
      <c r="I602" s="200"/>
      <c r="J602" s="200"/>
      <c r="K602" s="200"/>
    </row>
    <row r="603" spans="5:11" ht="15" customHeight="1" hidden="1">
      <c r="E603" s="50"/>
      <c r="F603" s="62" t="s">
        <v>382</v>
      </c>
      <c r="G603" s="43"/>
      <c r="H603" s="179"/>
      <c r="I603" s="179"/>
      <c r="J603" s="179"/>
      <c r="K603" s="179"/>
    </row>
    <row r="604" spans="5:11" ht="15.75" thickBot="1">
      <c r="E604" s="50"/>
      <c r="F604" s="59" t="s">
        <v>383</v>
      </c>
      <c r="G604" s="42" t="e">
        <f>G352+G196</f>
        <v>#REF!</v>
      </c>
      <c r="H604" s="207">
        <f>H352+H196</f>
        <v>0</v>
      </c>
      <c r="I604" s="207">
        <f>I352+I196</f>
        <v>2127.114</v>
      </c>
      <c r="J604" s="207">
        <f>J352+J196</f>
        <v>2127.114</v>
      </c>
      <c r="K604" s="207">
        <f>K352+K196</f>
        <v>2127.114</v>
      </c>
    </row>
    <row r="605" spans="5:11" ht="15.75" thickBot="1">
      <c r="E605" s="72" t="e">
        <f>SUM(#REF!)</f>
        <v>#REF!</v>
      </c>
      <c r="F605" s="45" t="s">
        <v>11</v>
      </c>
      <c r="G605" s="44" t="e">
        <f>G369</f>
        <v>#REF!</v>
      </c>
      <c r="H605" s="203">
        <f>H606+H607+H608</f>
        <v>0</v>
      </c>
      <c r="I605" s="203">
        <f>I606+I607+I608</f>
        <v>1582.15</v>
      </c>
      <c r="J605" s="203">
        <f>J606+J607+J608</f>
        <v>1582.15</v>
      </c>
      <c r="K605" s="203">
        <f>K606+K607+K608</f>
        <v>0</v>
      </c>
    </row>
    <row r="606" spans="5:11" ht="15.75" thickBot="1">
      <c r="E606" s="50"/>
      <c r="F606" s="55" t="s">
        <v>384</v>
      </c>
      <c r="G606" s="39">
        <f>G378</f>
        <v>-40</v>
      </c>
      <c r="H606" s="221"/>
      <c r="I606" s="221"/>
      <c r="J606" s="221"/>
      <c r="K606" s="222"/>
    </row>
    <row r="607" spans="5:11" ht="15">
      <c r="E607" s="50"/>
      <c r="F607" s="56" t="s">
        <v>385</v>
      </c>
      <c r="G607" s="40" t="e">
        <f>G382</f>
        <v>#REF!</v>
      </c>
      <c r="H607" s="200">
        <f>H207+H382</f>
        <v>0</v>
      </c>
      <c r="I607" s="200">
        <f>I207+I382</f>
        <v>1582.15</v>
      </c>
      <c r="J607" s="200">
        <f>J207+J382</f>
        <v>1582.15</v>
      </c>
      <c r="K607" s="200">
        <f>K207+K382</f>
        <v>0</v>
      </c>
    </row>
    <row r="608" spans="5:11" ht="15.75" thickBot="1">
      <c r="E608" s="50"/>
      <c r="F608" s="56" t="s">
        <v>386</v>
      </c>
      <c r="G608" s="40" t="e">
        <f>G404</f>
        <v>#REF!</v>
      </c>
      <c r="H608" s="179">
        <f>H219+H404</f>
        <v>0</v>
      </c>
      <c r="I608" s="179">
        <f>I219+I404</f>
        <v>0</v>
      </c>
      <c r="J608" s="179">
        <f>J219+J404</f>
        <v>0</v>
      </c>
      <c r="K608" s="179">
        <f>K219+K404</f>
        <v>0</v>
      </c>
    </row>
    <row r="609" spans="5:11" ht="15.75" customHeight="1" hidden="1" thickBot="1">
      <c r="E609" s="50"/>
      <c r="F609" s="59" t="s">
        <v>387</v>
      </c>
      <c r="G609" s="42" t="e">
        <f>#REF!</f>
        <v>#REF!</v>
      </c>
      <c r="H609" s="179">
        <f>H404+H219</f>
        <v>0</v>
      </c>
      <c r="I609" s="179">
        <f>I404+I219</f>
        <v>0</v>
      </c>
      <c r="J609" s="179">
        <f>J404+J219</f>
        <v>0</v>
      </c>
      <c r="K609" s="202">
        <f>K404+K219</f>
        <v>0</v>
      </c>
    </row>
    <row r="610" spans="5:11" ht="15.75" thickBot="1">
      <c r="E610" s="72" t="e">
        <f>SUM(#REF!)</f>
        <v>#REF!</v>
      </c>
      <c r="F610" s="45" t="s">
        <v>14</v>
      </c>
      <c r="G610" s="46" t="e">
        <f>#REF!+G25+#REF!+#REF!+G409</f>
        <v>#REF!</v>
      </c>
      <c r="H610" s="203">
        <f>H611+H612+H613+H614+H615</f>
        <v>196419.08</v>
      </c>
      <c r="I610" s="203">
        <f>I611+I612+I613+I614+I615</f>
        <v>18665.293</v>
      </c>
      <c r="J610" s="203">
        <f>J611+J612+J613+J614+J615</f>
        <v>216751.773</v>
      </c>
      <c r="K610" s="203">
        <f>K611+K612+K613+K614+K615</f>
        <v>223537.584</v>
      </c>
    </row>
    <row r="611" spans="5:11" ht="15.75" thickBot="1">
      <c r="E611" s="50"/>
      <c r="F611" s="55" t="s">
        <v>388</v>
      </c>
      <c r="G611" s="39">
        <f>G26</f>
        <v>-926.36</v>
      </c>
      <c r="H611" s="225">
        <f>H26+H410</f>
        <v>2557.03</v>
      </c>
      <c r="I611" s="225">
        <f>I26+I410</f>
        <v>-2315.445</v>
      </c>
      <c r="J611" s="225">
        <f>J26+J410</f>
        <v>241.58500000000004</v>
      </c>
      <c r="K611" s="225">
        <f>K26+K410</f>
        <v>1000</v>
      </c>
    </row>
    <row r="612" spans="5:11" ht="15">
      <c r="E612" s="50"/>
      <c r="F612" s="56" t="s">
        <v>389</v>
      </c>
      <c r="G612" s="31" t="e">
        <f>G36+#REF!</f>
        <v>#REF!</v>
      </c>
      <c r="H612" s="200">
        <f>H36+H415</f>
        <v>187959.02</v>
      </c>
      <c r="I612" s="200">
        <f>I36+I415</f>
        <v>15283.220000000001</v>
      </c>
      <c r="J612" s="200">
        <f>J36+J415</f>
        <v>204909.63999999998</v>
      </c>
      <c r="K612" s="200">
        <f>K36+K415</f>
        <v>210860.31</v>
      </c>
    </row>
    <row r="613" spans="5:11" ht="15">
      <c r="E613" s="50"/>
      <c r="F613" s="56" t="s">
        <v>390</v>
      </c>
      <c r="G613" s="41" t="e">
        <f>#REF!+G89+#REF!+G444+#REF!</f>
        <v>#REF!</v>
      </c>
      <c r="H613" s="179">
        <f>H89+H223+H444</f>
        <v>0</v>
      </c>
      <c r="I613" s="179">
        <f>I89+I223+I444</f>
        <v>0</v>
      </c>
      <c r="J613" s="179">
        <f>J89+J223+J444</f>
        <v>0</v>
      </c>
      <c r="K613" s="179">
        <f>K89+K223+K444</f>
        <v>0</v>
      </c>
    </row>
    <row r="614" spans="5:11" ht="15">
      <c r="E614" s="50"/>
      <c r="F614" s="56" t="s">
        <v>391</v>
      </c>
      <c r="G614" s="40" t="e">
        <f>G94+#REF!</f>
        <v>#REF!</v>
      </c>
      <c r="H614" s="179">
        <f>H94+H449+H523</f>
        <v>205.2</v>
      </c>
      <c r="I614" s="179">
        <f>I94+I449+I523</f>
        <v>1954.2269999999999</v>
      </c>
      <c r="J614" s="179">
        <f>J94+J449+J523</f>
        <v>2159.427</v>
      </c>
      <c r="K614" s="179">
        <f>K94+K449+K523</f>
        <v>2159.427</v>
      </c>
    </row>
    <row r="615" spans="5:11" ht="15.75" thickBot="1">
      <c r="E615" s="50"/>
      <c r="F615" s="59" t="s">
        <v>392</v>
      </c>
      <c r="G615" s="42" t="e">
        <f>G103</f>
        <v>#REF!</v>
      </c>
      <c r="H615" s="179">
        <f>H103</f>
        <v>5697.83</v>
      </c>
      <c r="I615" s="179">
        <f>I103</f>
        <v>3743.2909999999997</v>
      </c>
      <c r="J615" s="179">
        <f>J103</f>
        <v>9441.121</v>
      </c>
      <c r="K615" s="179">
        <f>K103</f>
        <v>9517.847</v>
      </c>
    </row>
    <row r="616" spans="5:11" ht="15.75" thickBot="1">
      <c r="E616" s="73" t="e">
        <f>SUM(#REF!)</f>
        <v>#REF!</v>
      </c>
      <c r="F616" s="45" t="s">
        <v>34</v>
      </c>
      <c r="G616" s="44" t="e">
        <f>G453+G531</f>
        <v>#REF!</v>
      </c>
      <c r="H616" s="203">
        <f>H617+H619</f>
        <v>8106.69</v>
      </c>
      <c r="I616" s="203">
        <f>I617+I619</f>
        <v>2568.378</v>
      </c>
      <c r="J616" s="203">
        <f>J617+J619</f>
        <v>10675.068</v>
      </c>
      <c r="K616" s="203">
        <f>K617+K619</f>
        <v>9656.438000000002</v>
      </c>
    </row>
    <row r="617" spans="5:11" ht="15.75" thickBot="1">
      <c r="E617" s="50"/>
      <c r="F617" s="55" t="s">
        <v>393</v>
      </c>
      <c r="G617" s="39" t="e">
        <f>G532</f>
        <v>#REF!</v>
      </c>
      <c r="H617" s="225">
        <f>H229+H454+H532</f>
        <v>5657.2</v>
      </c>
      <c r="I617" s="225">
        <f>I229+I454+I532</f>
        <v>1678.957</v>
      </c>
      <c r="J617" s="225">
        <f>J229+J454+J532</f>
        <v>7336.157</v>
      </c>
      <c r="K617" s="225">
        <f>K229+K454+K532</f>
        <v>6391.538000000001</v>
      </c>
    </row>
    <row r="618" spans="5:11" ht="15" customHeight="1" hidden="1">
      <c r="E618" s="50"/>
      <c r="F618" s="57" t="s">
        <v>394</v>
      </c>
      <c r="G618" s="58" t="e">
        <f>#REF!</f>
        <v>#REF!</v>
      </c>
      <c r="H618" s="200"/>
      <c r="I618" s="200"/>
      <c r="J618" s="200"/>
      <c r="K618" s="200"/>
    </row>
    <row r="619" spans="5:11" ht="15.75" thickBot="1">
      <c r="E619" s="50"/>
      <c r="F619" s="65" t="s">
        <v>394</v>
      </c>
      <c r="G619" s="66"/>
      <c r="H619" s="179">
        <f>H553+H458</f>
        <v>2449.49</v>
      </c>
      <c r="I619" s="179">
        <f>I553+I458</f>
        <v>889.421</v>
      </c>
      <c r="J619" s="179">
        <f>J553+J458</f>
        <v>3338.911</v>
      </c>
      <c r="K619" s="179">
        <f>K553+K458</f>
        <v>3264.9</v>
      </c>
    </row>
    <row r="620" spans="5:11" ht="15.75" customHeight="1" hidden="1" thickBot="1">
      <c r="E620" s="50"/>
      <c r="F620" s="59" t="s">
        <v>395</v>
      </c>
      <c r="G620" s="42" t="e">
        <f>#REF!+#REF!</f>
        <v>#REF!</v>
      </c>
      <c r="H620" s="208">
        <f>H554+H458</f>
        <v>2449.49</v>
      </c>
      <c r="I620" s="208">
        <f>I554+I458</f>
        <v>889.421</v>
      </c>
      <c r="J620" s="208">
        <f>J554+J458</f>
        <v>3338.911</v>
      </c>
      <c r="K620" s="209">
        <f>K554+K458</f>
        <v>3264.9</v>
      </c>
    </row>
    <row r="621" spans="5:11" ht="15.75" thickBot="1">
      <c r="E621" s="50" t="e">
        <f>SUM(#REF!)</f>
        <v>#REF!</v>
      </c>
      <c r="F621" s="45" t="s">
        <v>28</v>
      </c>
      <c r="G621" s="44" t="e">
        <f>#REF!+#REF!</f>
        <v>#REF!</v>
      </c>
      <c r="H621" s="203">
        <f>H622+H623+H624+H625+H626</f>
        <v>0</v>
      </c>
      <c r="I621" s="203">
        <f>I622+I623+I624+I625+I626</f>
        <v>390</v>
      </c>
      <c r="J621" s="203">
        <f>J622+J623+J624+J625+J626</f>
        <v>390</v>
      </c>
      <c r="K621" s="203">
        <f>K622+K623+K624+K625+K626</f>
        <v>0</v>
      </c>
    </row>
    <row r="622" spans="5:11" ht="15" hidden="1">
      <c r="E622" s="50"/>
      <c r="F622" s="55" t="s">
        <v>396</v>
      </c>
      <c r="G622" s="39" t="e">
        <f>#REF!</f>
        <v>#REF!</v>
      </c>
      <c r="H622" s="223"/>
      <c r="I622" s="223"/>
      <c r="J622" s="223"/>
      <c r="K622" s="223"/>
    </row>
    <row r="623" spans="5:11" ht="15" hidden="1">
      <c r="E623" s="50"/>
      <c r="F623" s="56" t="s">
        <v>397</v>
      </c>
      <c r="G623" s="141">
        <f>G464</f>
        <v>0</v>
      </c>
      <c r="H623" s="223"/>
      <c r="I623" s="223"/>
      <c r="J623" s="223"/>
      <c r="K623" s="224"/>
    </row>
    <row r="624" spans="5:11" ht="15" hidden="1">
      <c r="E624" s="50"/>
      <c r="F624" s="56" t="s">
        <v>398</v>
      </c>
      <c r="G624" s="40" t="e">
        <f>#REF!</f>
        <v>#REF!</v>
      </c>
      <c r="H624" s="223"/>
      <c r="I624" s="223"/>
      <c r="J624" s="223"/>
      <c r="K624" s="223"/>
    </row>
    <row r="625" spans="3:11" ht="15" hidden="1">
      <c r="C625" s="18" t="s">
        <v>399</v>
      </c>
      <c r="E625" s="50"/>
      <c r="F625" s="57" t="s">
        <v>400</v>
      </c>
      <c r="G625" s="58" t="e">
        <f>#REF!</f>
        <v>#REF!</v>
      </c>
      <c r="H625" s="223"/>
      <c r="I625" s="223"/>
      <c r="J625" s="223"/>
      <c r="K625" s="224"/>
    </row>
    <row r="626" spans="5:11" ht="15.75" thickBot="1">
      <c r="E626" s="50"/>
      <c r="F626" s="65" t="s">
        <v>401</v>
      </c>
      <c r="G626" s="66"/>
      <c r="H626" s="179">
        <f>H468</f>
        <v>0</v>
      </c>
      <c r="I626" s="179">
        <f>I468</f>
        <v>390</v>
      </c>
      <c r="J626" s="179">
        <f>J468</f>
        <v>390</v>
      </c>
      <c r="K626" s="179">
        <f>K468</f>
        <v>0</v>
      </c>
    </row>
    <row r="627" spans="5:11" ht="15.75" customHeight="1" hidden="1" thickBot="1">
      <c r="E627" s="50"/>
      <c r="F627" s="59" t="s">
        <v>402</v>
      </c>
      <c r="G627" s="42">
        <f>G10</f>
        <v>0</v>
      </c>
      <c r="H627" s="208">
        <f>H468</f>
        <v>0</v>
      </c>
      <c r="I627" s="208">
        <f>I468</f>
        <v>390</v>
      </c>
      <c r="J627" s="208">
        <f>J468</f>
        <v>390</v>
      </c>
      <c r="K627" s="209">
        <f>K468</f>
        <v>0</v>
      </c>
    </row>
    <row r="628" spans="5:11" ht="15.75" thickBot="1">
      <c r="E628" s="50" t="e">
        <f>SUM(#REF!)</f>
        <v>#REF!</v>
      </c>
      <c r="F628" s="45" t="s">
        <v>61</v>
      </c>
      <c r="G628" s="44" t="e">
        <f>G124+#REF!+#REF!</f>
        <v>#REF!</v>
      </c>
      <c r="H628" s="203">
        <f>H629+H630+H631+H632+H633</f>
        <v>18201.1</v>
      </c>
      <c r="I628" s="203">
        <f>I629+I630+I631+I632+I633</f>
        <v>3972.4</v>
      </c>
      <c r="J628" s="203">
        <f>J629+J630+J631+J632+J633</f>
        <v>22173.5</v>
      </c>
      <c r="K628" s="203">
        <f>K629+K630+K631+K632+K633</f>
        <v>22166.5</v>
      </c>
    </row>
    <row r="629" spans="5:11" ht="15.75" thickBot="1">
      <c r="E629" s="50"/>
      <c r="F629" s="55" t="s">
        <v>403</v>
      </c>
      <c r="G629" s="39" t="e">
        <f>#REF!</f>
        <v>#REF!</v>
      </c>
      <c r="H629" s="225">
        <f>H474</f>
        <v>45</v>
      </c>
      <c r="I629" s="225">
        <f>I474</f>
        <v>78</v>
      </c>
      <c r="J629" s="225">
        <f>J474</f>
        <v>123</v>
      </c>
      <c r="K629" s="225">
        <f>K474</f>
        <v>123</v>
      </c>
    </row>
    <row r="630" spans="5:11" ht="15">
      <c r="E630" s="50"/>
      <c r="F630" s="56" t="s">
        <v>404</v>
      </c>
      <c r="G630" s="40" t="e">
        <f>#REF!</f>
        <v>#REF!</v>
      </c>
      <c r="H630" s="200">
        <f>H477</f>
        <v>0</v>
      </c>
      <c r="I630" s="200">
        <f>I477</f>
        <v>0</v>
      </c>
      <c r="J630" s="200">
        <f>J477</f>
        <v>0</v>
      </c>
      <c r="K630" s="200">
        <f>K477</f>
        <v>0</v>
      </c>
    </row>
    <row r="631" spans="5:11" ht="15">
      <c r="E631" s="50"/>
      <c r="F631" s="56" t="s">
        <v>405</v>
      </c>
      <c r="G631" s="40" t="e">
        <f>#REF!+#REF!+G125</f>
        <v>#REF!</v>
      </c>
      <c r="H631" s="179">
        <f>H483</f>
        <v>558</v>
      </c>
      <c r="I631" s="179">
        <f>I483</f>
        <v>4.5</v>
      </c>
      <c r="J631" s="179">
        <f>J483</f>
        <v>562.5</v>
      </c>
      <c r="K631" s="179">
        <f>K483</f>
        <v>562.5</v>
      </c>
    </row>
    <row r="632" spans="5:11" ht="15">
      <c r="E632" s="50"/>
      <c r="F632" s="59" t="s">
        <v>406</v>
      </c>
      <c r="G632" s="42" t="e">
        <f>G128</f>
        <v>#REF!</v>
      </c>
      <c r="H632" s="179">
        <f>H128</f>
        <v>17598.1</v>
      </c>
      <c r="I632" s="179">
        <f>I128</f>
        <v>3569.9</v>
      </c>
      <c r="J632" s="179">
        <f>J128</f>
        <v>21168</v>
      </c>
      <c r="K632" s="179">
        <f>K128</f>
        <v>21161</v>
      </c>
    </row>
    <row r="633" spans="5:11" ht="15.75" thickBot="1">
      <c r="E633" s="50"/>
      <c r="F633" s="59" t="s">
        <v>407</v>
      </c>
      <c r="G633" s="42" t="e">
        <f>#REF!</f>
        <v>#REF!</v>
      </c>
      <c r="H633" s="203">
        <f>H562+H500</f>
        <v>0</v>
      </c>
      <c r="I633" s="203">
        <f>I562+I500</f>
        <v>320</v>
      </c>
      <c r="J633" s="203">
        <f>J562+J500</f>
        <v>320</v>
      </c>
      <c r="K633" s="203">
        <f>K562+K500</f>
        <v>320</v>
      </c>
    </row>
    <row r="634" spans="5:11" ht="15.75" customHeight="1" hidden="1" thickBot="1">
      <c r="E634" s="50" t="e">
        <f>SUM(#REF!)</f>
        <v>#REF!</v>
      </c>
      <c r="F634" s="45" t="s">
        <v>16</v>
      </c>
      <c r="G634" s="44" t="e">
        <f>#REF!</f>
        <v>#REF!</v>
      </c>
      <c r="H634" s="203">
        <f>H500+H563</f>
        <v>0</v>
      </c>
      <c r="I634" s="203">
        <f>I500+I563</f>
        <v>320</v>
      </c>
      <c r="J634" s="203">
        <f>J500+J563</f>
        <v>320</v>
      </c>
      <c r="K634" s="204">
        <f>K500+K563</f>
        <v>320</v>
      </c>
    </row>
    <row r="635" spans="5:11" ht="15.75" customHeight="1" hidden="1" thickBot="1">
      <c r="E635" s="50"/>
      <c r="F635" s="55" t="s">
        <v>408</v>
      </c>
      <c r="G635" s="39" t="e">
        <f>#REF!</f>
        <v>#REF!</v>
      </c>
      <c r="H635" s="205">
        <f>H636+H637+H638+H639</f>
        <v>1281.86</v>
      </c>
      <c r="I635" s="205">
        <f>I636+I637+I638+I639</f>
        <v>719.44</v>
      </c>
      <c r="J635" s="205">
        <f>J636+J637+J638+J639</f>
        <v>2001.3</v>
      </c>
      <c r="K635" s="206">
        <f>K636+K637+K638+K639</f>
        <v>2001.3</v>
      </c>
    </row>
    <row r="636" spans="5:11" ht="15.75" customHeight="1" hidden="1" thickBot="1">
      <c r="E636" s="50"/>
      <c r="F636" s="56" t="s">
        <v>409</v>
      </c>
      <c r="G636" s="40" t="e">
        <f>#REF!</f>
        <v>#REF!</v>
      </c>
      <c r="H636" s="200"/>
      <c r="I636" s="200"/>
      <c r="J636" s="200"/>
      <c r="K636" s="201"/>
    </row>
    <row r="637" spans="5:11" ht="15.75" customHeight="1" hidden="1" thickBot="1">
      <c r="E637" s="50"/>
      <c r="F637" s="56" t="s">
        <v>410</v>
      </c>
      <c r="G637" s="40" t="e">
        <f>#REF!</f>
        <v>#REF!</v>
      </c>
      <c r="H637" s="179"/>
      <c r="I637" s="179"/>
      <c r="J637" s="179"/>
      <c r="K637" s="202"/>
    </row>
    <row r="638" spans="5:11" ht="15.75" customHeight="1" hidden="1" thickBot="1">
      <c r="E638" s="50"/>
      <c r="F638" s="43">
        <v>1104</v>
      </c>
      <c r="G638" s="43" t="e">
        <f>G238</f>
        <v>#REF!</v>
      </c>
      <c r="H638" s="179"/>
      <c r="I638" s="179"/>
      <c r="J638" s="179"/>
      <c r="K638" s="202"/>
    </row>
    <row r="639" spans="5:11" ht="15.75" thickBot="1">
      <c r="E639" s="50"/>
      <c r="F639" s="67">
        <v>11</v>
      </c>
      <c r="G639" s="44"/>
      <c r="H639" s="179">
        <f>H640</f>
        <v>1281.86</v>
      </c>
      <c r="I639" s="179">
        <f>I640</f>
        <v>719.44</v>
      </c>
      <c r="J639" s="179">
        <f>J640</f>
        <v>2001.3</v>
      </c>
      <c r="K639" s="179">
        <f>K640</f>
        <v>2001.3</v>
      </c>
    </row>
    <row r="640" spans="5:11" ht="15.75" thickBot="1">
      <c r="E640" s="50"/>
      <c r="F640" s="43">
        <v>1101</v>
      </c>
      <c r="G640" s="43"/>
      <c r="H640" s="226">
        <f>H233+H569</f>
        <v>1281.86</v>
      </c>
      <c r="I640" s="226">
        <f>I233+I569</f>
        <v>719.44</v>
      </c>
      <c r="J640" s="226">
        <f>J233+J569</f>
        <v>2001.3</v>
      </c>
      <c r="K640" s="226">
        <f>K233+K569</f>
        <v>2001.3</v>
      </c>
    </row>
    <row r="641" spans="5:11" ht="15.75" thickBot="1">
      <c r="E641" s="50"/>
      <c r="F641" s="68">
        <v>12</v>
      </c>
      <c r="G641" s="44"/>
      <c r="H641" s="207">
        <f>H643</f>
        <v>903.6</v>
      </c>
      <c r="I641" s="207">
        <f>I643</f>
        <v>376.58</v>
      </c>
      <c r="J641" s="207">
        <f>J643</f>
        <v>1280.18</v>
      </c>
      <c r="K641" s="207">
        <f>K643</f>
        <v>1280.18</v>
      </c>
    </row>
    <row r="642" spans="5:11" ht="15" customHeight="1" hidden="1">
      <c r="E642" s="50"/>
      <c r="F642" s="39">
        <v>1201</v>
      </c>
      <c r="G642" s="39"/>
      <c r="H642" s="216">
        <f>H643+H644+H645+H646</f>
        <v>1814.42</v>
      </c>
      <c r="I642" s="216">
        <f>I643+I644+I645+I646</f>
        <v>893.16</v>
      </c>
      <c r="J642" s="217">
        <f>J643+J644+J645+J646</f>
        <v>2707.58</v>
      </c>
      <c r="K642" s="218">
        <f>K643+K644+K645+K646</f>
        <v>2660.36</v>
      </c>
    </row>
    <row r="643" spans="5:11" ht="15.75" thickBot="1">
      <c r="E643" s="50"/>
      <c r="F643" s="40">
        <v>1202</v>
      </c>
      <c r="G643" s="40"/>
      <c r="H643" s="179">
        <f>H509</f>
        <v>903.6</v>
      </c>
      <c r="I643" s="179">
        <f>I509</f>
        <v>376.58</v>
      </c>
      <c r="J643" s="179">
        <f>J509</f>
        <v>1280.18</v>
      </c>
      <c r="K643" s="179">
        <f>K509</f>
        <v>1280.18</v>
      </c>
    </row>
    <row r="644" spans="5:11" ht="15.75" customHeight="1" hidden="1" thickBot="1">
      <c r="E644" s="50"/>
      <c r="F644" s="40">
        <v>1203</v>
      </c>
      <c r="G644" s="40"/>
      <c r="H644" s="179">
        <f>H509</f>
        <v>903.6</v>
      </c>
      <c r="I644" s="179">
        <f>I509</f>
        <v>376.58</v>
      </c>
      <c r="J644" s="179">
        <f>J509</f>
        <v>1280.18</v>
      </c>
      <c r="K644" s="202">
        <f>K509</f>
        <v>1280.18</v>
      </c>
    </row>
    <row r="645" spans="5:11" ht="15.75" customHeight="1" hidden="1" thickBot="1">
      <c r="E645" s="50"/>
      <c r="F645" s="42">
        <v>1204</v>
      </c>
      <c r="G645" s="42"/>
      <c r="H645" s="179"/>
      <c r="I645" s="179"/>
      <c r="J645" s="179"/>
      <c r="K645" s="202"/>
    </row>
    <row r="646" spans="5:11" ht="15.75" thickBot="1">
      <c r="E646" s="50"/>
      <c r="F646" s="68">
        <v>13</v>
      </c>
      <c r="G646" s="44"/>
      <c r="H646" s="203">
        <f>H647</f>
        <v>7.22</v>
      </c>
      <c r="I646" s="203">
        <f>I647</f>
        <v>140</v>
      </c>
      <c r="J646" s="203">
        <f>J647</f>
        <v>147.22</v>
      </c>
      <c r="K646" s="203">
        <f>K647</f>
        <v>100</v>
      </c>
    </row>
    <row r="647" spans="5:11" ht="15.75" thickBot="1">
      <c r="E647" s="50"/>
      <c r="F647" s="39">
        <v>1301</v>
      </c>
      <c r="G647" s="39"/>
      <c r="H647" s="205">
        <f aca="true" t="shared" si="23" ref="H647:K648">H237</f>
        <v>7.22</v>
      </c>
      <c r="I647" s="205">
        <f t="shared" si="23"/>
        <v>140</v>
      </c>
      <c r="J647" s="205">
        <f t="shared" si="23"/>
        <v>147.22</v>
      </c>
      <c r="K647" s="205">
        <f t="shared" si="23"/>
        <v>100</v>
      </c>
    </row>
    <row r="648" spans="5:11" ht="15.75" customHeight="1" hidden="1" thickBot="1">
      <c r="E648" s="50"/>
      <c r="F648" s="42">
        <v>1302</v>
      </c>
      <c r="G648" s="42"/>
      <c r="H648" s="200">
        <f t="shared" si="23"/>
        <v>7.22</v>
      </c>
      <c r="I648" s="200">
        <f t="shared" si="23"/>
        <v>140</v>
      </c>
      <c r="J648" s="200">
        <f t="shared" si="23"/>
        <v>147.22</v>
      </c>
      <c r="K648" s="201">
        <f t="shared" si="23"/>
        <v>100</v>
      </c>
    </row>
    <row r="649" spans="5:11" ht="15.75" thickBot="1">
      <c r="E649" s="50"/>
      <c r="F649" s="68">
        <v>14</v>
      </c>
      <c r="G649" s="44"/>
      <c r="H649" s="203">
        <f>H650+H652</f>
        <v>29125.9</v>
      </c>
      <c r="I649" s="203">
        <f>I650+I652</f>
        <v>5772.5</v>
      </c>
      <c r="J649" s="203">
        <f>J650+J652</f>
        <v>34898.4</v>
      </c>
      <c r="K649" s="203">
        <f>K650+K652</f>
        <v>34898.399999999994</v>
      </c>
    </row>
    <row r="650" spans="5:11" ht="15.75" thickBot="1">
      <c r="E650" s="50"/>
      <c r="F650" s="39">
        <v>1401</v>
      </c>
      <c r="G650" s="39"/>
      <c r="H650" s="225">
        <f>H243</f>
        <v>29125.9</v>
      </c>
      <c r="I650" s="225">
        <f>I243</f>
        <v>5772.5</v>
      </c>
      <c r="J650" s="225">
        <f>J243</f>
        <v>34898.4</v>
      </c>
      <c r="K650" s="225">
        <f>K243</f>
        <v>34898.399999999994</v>
      </c>
    </row>
    <row r="651" spans="5:11" ht="15" customHeight="1" hidden="1">
      <c r="E651" s="50"/>
      <c r="F651" s="40">
        <v>1402</v>
      </c>
      <c r="G651" s="40"/>
      <c r="H651" s="200"/>
      <c r="I651" s="200"/>
      <c r="J651" s="200"/>
      <c r="K651" s="200"/>
    </row>
    <row r="652" spans="5:11" ht="15">
      <c r="E652" s="50"/>
      <c r="F652" s="42">
        <v>1403</v>
      </c>
      <c r="G652" s="42"/>
      <c r="H652" s="179">
        <f>H251</f>
        <v>0</v>
      </c>
      <c r="I652" s="179">
        <f>I251</f>
        <v>0</v>
      </c>
      <c r="J652" s="179">
        <f>J251</f>
        <v>0</v>
      </c>
      <c r="K652" s="179">
        <f>K251</f>
        <v>0</v>
      </c>
    </row>
    <row r="653" spans="5:11" ht="15">
      <c r="E653" s="50"/>
      <c r="F653" s="40">
        <v>9999</v>
      </c>
      <c r="G653" s="40"/>
      <c r="H653" s="203">
        <f>H574</f>
        <v>14788.9</v>
      </c>
      <c r="I653" s="203">
        <f>I574</f>
        <v>-6465.155</v>
      </c>
      <c r="J653" s="203">
        <f>J574</f>
        <v>8323.744999999999</v>
      </c>
      <c r="K653" s="203">
        <f>K574</f>
        <v>17163.09</v>
      </c>
    </row>
    <row r="654" spans="5:11" ht="15.75" thickBot="1">
      <c r="E654" s="50"/>
      <c r="F654" s="69" t="s">
        <v>411</v>
      </c>
      <c r="G654" s="70" t="e">
        <f>G582+G596+G600+G605+G610+G616+G621+G628+G634</f>
        <v>#REF!</v>
      </c>
      <c r="H654" s="178">
        <f>H582+H594+H596+H600+H605+H610+H616+H621+H628+H639+H641+H646+H649+H653</f>
        <v>295777.83</v>
      </c>
      <c r="I654" s="178">
        <f>I582+I594+I596+I600+I605+I610+I616+I621+I628+I639+I641+I646+I649+I653</f>
        <v>35504.57</v>
      </c>
      <c r="J654" s="178">
        <f>J582+J594+J596+J600+J605+J610+J616+J621+J628+J639+J641+J646+J649+J653</f>
        <v>332949.79999999993</v>
      </c>
      <c r="K654" s="178">
        <f>K582+K594+K596+K600+K605+K610+K616+K621+K628+K639+K641+K646+K649+K653</f>
        <v>343261.7</v>
      </c>
    </row>
    <row r="655" spans="6:11" ht="15.75" thickBot="1">
      <c r="F655" s="71"/>
      <c r="G655" s="47"/>
      <c r="H655" s="194">
        <v>295777.83</v>
      </c>
      <c r="I655" s="193"/>
      <c r="J655" s="193">
        <v>332949.8</v>
      </c>
      <c r="K655" s="193">
        <v>343261.7</v>
      </c>
    </row>
    <row r="656" spans="6:11" ht="15">
      <c r="F656" s="71"/>
      <c r="G656" s="47"/>
      <c r="H656" s="196">
        <f>H654-H655</f>
        <v>0</v>
      </c>
      <c r="I656" s="196">
        <f>I654-I655</f>
        <v>35504.57</v>
      </c>
      <c r="J656" s="196">
        <f>J654-J655</f>
        <v>0</v>
      </c>
      <c r="K656" s="196">
        <f>K654-K655</f>
        <v>0</v>
      </c>
    </row>
    <row r="657" spans="6:9" ht="15">
      <c r="F657" s="71"/>
      <c r="G657" s="47"/>
      <c r="I657" s="210"/>
    </row>
    <row r="658" spans="6:9" ht="15">
      <c r="F658" s="71"/>
      <c r="G658" s="47"/>
      <c r="I658" s="210"/>
    </row>
    <row r="659" spans="6:9" ht="15">
      <c r="F659" s="71"/>
      <c r="G659" s="47"/>
      <c r="I659" s="210"/>
    </row>
    <row r="660" spans="6:9" ht="15">
      <c r="F660" s="71"/>
      <c r="G660" s="47"/>
      <c r="I660" s="210"/>
    </row>
    <row r="661" spans="6:9" ht="15">
      <c r="F661" s="71"/>
      <c r="G661" s="47"/>
      <c r="I661" s="210"/>
    </row>
    <row r="662" spans="7:9" ht="15">
      <c r="G662" s="47"/>
      <c r="I662" s="210"/>
    </row>
    <row r="663" spans="7:9" ht="15">
      <c r="G663" s="47"/>
      <c r="I663" s="210"/>
    </row>
    <row r="664" spans="1:11" s="139" customFormat="1" ht="15">
      <c r="A664" s="91"/>
      <c r="B664" s="18"/>
      <c r="C664" s="18"/>
      <c r="D664" s="18"/>
      <c r="E664" s="18"/>
      <c r="F664" s="18"/>
      <c r="G664" s="47"/>
      <c r="H664" s="175"/>
      <c r="I664" s="210"/>
      <c r="J664" s="175"/>
      <c r="K664" s="199"/>
    </row>
    <row r="665" spans="1:11" s="139" customFormat="1" ht="15">
      <c r="A665" s="91"/>
      <c r="B665" s="18"/>
      <c r="C665" s="18"/>
      <c r="D665" s="18"/>
      <c r="E665" s="18"/>
      <c r="F665" s="18"/>
      <c r="G665" s="47"/>
      <c r="H665" s="175"/>
      <c r="I665" s="210"/>
      <c r="J665" s="175"/>
      <c r="K665" s="199"/>
    </row>
    <row r="666" spans="1:11" s="139" customFormat="1" ht="15">
      <c r="A666" s="91"/>
      <c r="B666" s="18"/>
      <c r="C666" s="18"/>
      <c r="D666" s="18"/>
      <c r="E666" s="18"/>
      <c r="F666" s="18"/>
      <c r="G666" s="47"/>
      <c r="H666" s="175"/>
      <c r="I666" s="210"/>
      <c r="J666" s="175"/>
      <c r="K666" s="199"/>
    </row>
    <row r="667" spans="1:11" s="139" customFormat="1" ht="15">
      <c r="A667" s="91"/>
      <c r="B667" s="18"/>
      <c r="C667" s="18"/>
      <c r="D667" s="18"/>
      <c r="E667" s="18"/>
      <c r="F667" s="18"/>
      <c r="G667" s="47"/>
      <c r="H667" s="175"/>
      <c r="I667" s="210"/>
      <c r="J667" s="175"/>
      <c r="K667" s="199"/>
    </row>
    <row r="668" spans="1:11" s="139" customFormat="1" ht="15">
      <c r="A668" s="91"/>
      <c r="B668" s="18"/>
      <c r="C668" s="18"/>
      <c r="D668" s="18"/>
      <c r="E668" s="18"/>
      <c r="F668" s="18"/>
      <c r="G668" s="47"/>
      <c r="H668" s="175"/>
      <c r="I668" s="210"/>
      <c r="J668" s="175"/>
      <c r="K668" s="199"/>
    </row>
    <row r="669" spans="1:11" s="139" customFormat="1" ht="15">
      <c r="A669" s="91"/>
      <c r="B669" s="18"/>
      <c r="C669" s="18"/>
      <c r="D669" s="18"/>
      <c r="E669" s="18"/>
      <c r="F669" s="18"/>
      <c r="G669" s="47"/>
      <c r="H669" s="175"/>
      <c r="I669" s="210"/>
      <c r="J669" s="175"/>
      <c r="K669" s="199"/>
    </row>
    <row r="670" spans="1:11" s="139" customFormat="1" ht="15">
      <c r="A670" s="91"/>
      <c r="B670" s="18"/>
      <c r="C670" s="18"/>
      <c r="D670" s="18"/>
      <c r="E670" s="18"/>
      <c r="F670" s="18"/>
      <c r="G670" s="47"/>
      <c r="H670" s="175"/>
      <c r="I670" s="210"/>
      <c r="J670" s="175"/>
      <c r="K670" s="199"/>
    </row>
    <row r="671" spans="1:11" s="139" customFormat="1" ht="15">
      <c r="A671" s="91"/>
      <c r="B671" s="18"/>
      <c r="C671" s="18"/>
      <c r="D671" s="18"/>
      <c r="E671" s="18"/>
      <c r="F671" s="18"/>
      <c r="G671" s="47"/>
      <c r="H671" s="175"/>
      <c r="I671" s="210"/>
      <c r="J671" s="175"/>
      <c r="K671" s="199"/>
    </row>
    <row r="672" spans="1:11" s="139" customFormat="1" ht="15">
      <c r="A672" s="91"/>
      <c r="B672" s="18"/>
      <c r="C672" s="18"/>
      <c r="D672" s="18"/>
      <c r="E672" s="18"/>
      <c r="F672" s="18"/>
      <c r="G672" s="47"/>
      <c r="H672" s="175"/>
      <c r="I672" s="210"/>
      <c r="J672" s="175"/>
      <c r="K672" s="199"/>
    </row>
    <row r="673" spans="1:11" s="139" customFormat="1" ht="15">
      <c r="A673" s="91"/>
      <c r="B673" s="18"/>
      <c r="C673" s="18"/>
      <c r="D673" s="18"/>
      <c r="E673" s="18"/>
      <c r="F673" s="18"/>
      <c r="G673" s="47"/>
      <c r="H673" s="175"/>
      <c r="I673" s="210"/>
      <c r="J673" s="175"/>
      <c r="K673" s="199"/>
    </row>
    <row r="674" spans="1:11" s="139" customFormat="1" ht="15">
      <c r="A674" s="91"/>
      <c r="B674" s="18"/>
      <c r="C674" s="18"/>
      <c r="D674" s="18"/>
      <c r="E674" s="18"/>
      <c r="F674" s="18"/>
      <c r="G674" s="47"/>
      <c r="H674" s="175"/>
      <c r="I674" s="210"/>
      <c r="J674" s="175"/>
      <c r="K674" s="199"/>
    </row>
    <row r="675" spans="1:11" s="139" customFormat="1" ht="15">
      <c r="A675" s="91"/>
      <c r="B675" s="18"/>
      <c r="C675" s="18"/>
      <c r="D675" s="18"/>
      <c r="E675" s="18"/>
      <c r="F675" s="18"/>
      <c r="G675" s="47"/>
      <c r="H675" s="175"/>
      <c r="I675" s="210"/>
      <c r="J675" s="175"/>
      <c r="K675" s="199"/>
    </row>
    <row r="676" spans="1:11" s="139" customFormat="1" ht="15">
      <c r="A676" s="91"/>
      <c r="B676" s="18"/>
      <c r="C676" s="18"/>
      <c r="D676" s="18"/>
      <c r="E676" s="18"/>
      <c r="F676" s="18"/>
      <c r="G676" s="47"/>
      <c r="H676" s="175"/>
      <c r="I676" s="210"/>
      <c r="J676" s="175"/>
      <c r="K676" s="199"/>
    </row>
    <row r="677" spans="1:11" s="139" customFormat="1" ht="15">
      <c r="A677" s="91"/>
      <c r="B677" s="18"/>
      <c r="C677" s="18"/>
      <c r="D677" s="18"/>
      <c r="E677" s="18"/>
      <c r="F677" s="18"/>
      <c r="G677" s="47"/>
      <c r="H677" s="175"/>
      <c r="I677" s="210"/>
      <c r="J677" s="175"/>
      <c r="K677" s="199"/>
    </row>
    <row r="678" spans="1:11" s="139" customFormat="1" ht="15">
      <c r="A678" s="91"/>
      <c r="B678" s="18"/>
      <c r="C678" s="18"/>
      <c r="D678" s="18"/>
      <c r="E678" s="18"/>
      <c r="F678" s="18"/>
      <c r="G678" s="47"/>
      <c r="H678" s="175"/>
      <c r="I678" s="210"/>
      <c r="J678" s="175"/>
      <c r="K678" s="199"/>
    </row>
    <row r="679" spans="1:11" s="139" customFormat="1" ht="15">
      <c r="A679" s="91"/>
      <c r="B679" s="18"/>
      <c r="C679" s="18"/>
      <c r="D679" s="18"/>
      <c r="E679" s="18"/>
      <c r="F679" s="18"/>
      <c r="G679" s="47"/>
      <c r="H679" s="175"/>
      <c r="I679" s="210"/>
      <c r="J679" s="175"/>
      <c r="K679" s="199"/>
    </row>
    <row r="680" spans="1:11" s="139" customFormat="1" ht="15">
      <c r="A680" s="91"/>
      <c r="B680" s="18"/>
      <c r="C680" s="18"/>
      <c r="D680" s="18"/>
      <c r="E680" s="18"/>
      <c r="F680" s="18"/>
      <c r="G680" s="47"/>
      <c r="H680" s="175"/>
      <c r="I680" s="210"/>
      <c r="J680" s="175"/>
      <c r="K680" s="199"/>
    </row>
    <row r="681" spans="1:11" s="139" customFormat="1" ht="15">
      <c r="A681" s="91"/>
      <c r="B681" s="18"/>
      <c r="C681" s="18"/>
      <c r="D681" s="18"/>
      <c r="E681" s="18"/>
      <c r="F681" s="18"/>
      <c r="G681" s="47"/>
      <c r="H681" s="175"/>
      <c r="I681" s="210"/>
      <c r="J681" s="175"/>
      <c r="K681" s="199"/>
    </row>
    <row r="682" spans="1:11" s="139" customFormat="1" ht="15">
      <c r="A682" s="91"/>
      <c r="B682" s="18"/>
      <c r="C682" s="18"/>
      <c r="D682" s="18"/>
      <c r="E682" s="18"/>
      <c r="F682" s="18"/>
      <c r="G682" s="47"/>
      <c r="H682" s="175"/>
      <c r="I682" s="210"/>
      <c r="J682" s="175"/>
      <c r="K682" s="199"/>
    </row>
    <row r="683" spans="1:11" s="139" customFormat="1" ht="15">
      <c r="A683" s="91"/>
      <c r="B683" s="18"/>
      <c r="C683" s="18"/>
      <c r="D683" s="18"/>
      <c r="E683" s="18"/>
      <c r="F683" s="18"/>
      <c r="G683" s="47"/>
      <c r="H683" s="175"/>
      <c r="I683" s="210"/>
      <c r="J683" s="175"/>
      <c r="K683" s="199"/>
    </row>
    <row r="684" spans="1:11" s="139" customFormat="1" ht="15">
      <c r="A684" s="91"/>
      <c r="B684" s="18"/>
      <c r="C684" s="18"/>
      <c r="D684" s="18"/>
      <c r="E684" s="18"/>
      <c r="F684" s="18"/>
      <c r="G684" s="47"/>
      <c r="H684" s="175"/>
      <c r="I684" s="210"/>
      <c r="J684" s="175"/>
      <c r="K684" s="199"/>
    </row>
    <row r="685" spans="1:11" s="139" customFormat="1" ht="15">
      <c r="A685" s="91"/>
      <c r="B685" s="18"/>
      <c r="C685" s="18"/>
      <c r="D685" s="18"/>
      <c r="E685" s="18"/>
      <c r="F685" s="18"/>
      <c r="G685" s="47"/>
      <c r="H685" s="175"/>
      <c r="I685" s="210"/>
      <c r="J685" s="175"/>
      <c r="K685" s="199"/>
    </row>
    <row r="686" spans="1:11" s="139" customFormat="1" ht="15">
      <c r="A686" s="91"/>
      <c r="B686" s="18"/>
      <c r="C686" s="18"/>
      <c r="D686" s="18"/>
      <c r="E686" s="18"/>
      <c r="F686" s="18"/>
      <c r="G686" s="47"/>
      <c r="H686" s="175"/>
      <c r="I686" s="210"/>
      <c r="J686" s="175"/>
      <c r="K686" s="199"/>
    </row>
    <row r="687" spans="1:11" s="139" customFormat="1" ht="15">
      <c r="A687" s="91"/>
      <c r="B687" s="18"/>
      <c r="C687" s="18"/>
      <c r="D687" s="18"/>
      <c r="E687" s="18"/>
      <c r="F687" s="18"/>
      <c r="G687" s="47"/>
      <c r="H687" s="175"/>
      <c r="I687" s="210"/>
      <c r="J687" s="175"/>
      <c r="K687" s="199"/>
    </row>
    <row r="688" spans="1:11" s="139" customFormat="1" ht="15">
      <c r="A688" s="91"/>
      <c r="B688" s="18"/>
      <c r="C688" s="18"/>
      <c r="D688" s="18"/>
      <c r="E688" s="18"/>
      <c r="F688" s="18"/>
      <c r="G688" s="47"/>
      <c r="H688" s="175"/>
      <c r="I688" s="210"/>
      <c r="J688" s="175"/>
      <c r="K688" s="199"/>
    </row>
    <row r="689" spans="1:11" s="139" customFormat="1" ht="15">
      <c r="A689" s="91"/>
      <c r="B689" s="18"/>
      <c r="C689" s="18"/>
      <c r="D689" s="18"/>
      <c r="E689" s="18"/>
      <c r="F689" s="18"/>
      <c r="G689" s="47"/>
      <c r="H689" s="175"/>
      <c r="I689" s="210"/>
      <c r="J689" s="175"/>
      <c r="K689" s="199"/>
    </row>
    <row r="690" spans="1:11" s="139" customFormat="1" ht="15">
      <c r="A690" s="91"/>
      <c r="B690" s="18"/>
      <c r="C690" s="18"/>
      <c r="D690" s="18"/>
      <c r="E690" s="18"/>
      <c r="F690" s="18"/>
      <c r="G690" s="47"/>
      <c r="H690" s="175"/>
      <c r="I690" s="210"/>
      <c r="J690" s="175"/>
      <c r="K690" s="199"/>
    </row>
    <row r="691" spans="1:11" s="139" customFormat="1" ht="15">
      <c r="A691" s="91"/>
      <c r="B691" s="18"/>
      <c r="C691" s="18"/>
      <c r="D691" s="18"/>
      <c r="E691" s="18"/>
      <c r="F691" s="18"/>
      <c r="G691" s="47"/>
      <c r="H691" s="175"/>
      <c r="I691" s="210"/>
      <c r="J691" s="175"/>
      <c r="K691" s="199"/>
    </row>
    <row r="692" spans="1:11" s="139" customFormat="1" ht="15">
      <c r="A692" s="91"/>
      <c r="B692" s="18"/>
      <c r="C692" s="18"/>
      <c r="D692" s="18"/>
      <c r="E692" s="18"/>
      <c r="F692" s="18"/>
      <c r="G692" s="47"/>
      <c r="H692" s="175"/>
      <c r="I692" s="210"/>
      <c r="J692" s="175"/>
      <c r="K692" s="199"/>
    </row>
    <row r="693" spans="1:11" s="139" customFormat="1" ht="15">
      <c r="A693" s="91"/>
      <c r="B693" s="18"/>
      <c r="C693" s="18"/>
      <c r="D693" s="18"/>
      <c r="E693" s="18"/>
      <c r="F693" s="18"/>
      <c r="G693" s="47"/>
      <c r="H693" s="175"/>
      <c r="I693" s="210"/>
      <c r="J693" s="175"/>
      <c r="K693" s="199"/>
    </row>
    <row r="694" spans="1:11" s="139" customFormat="1" ht="15">
      <c r="A694" s="91"/>
      <c r="B694" s="18"/>
      <c r="C694" s="18"/>
      <c r="D694" s="18"/>
      <c r="E694" s="18"/>
      <c r="F694" s="18"/>
      <c r="G694" s="47"/>
      <c r="H694" s="175"/>
      <c r="I694" s="210"/>
      <c r="J694" s="175"/>
      <c r="K694" s="199"/>
    </row>
    <row r="695" spans="1:11" s="139" customFormat="1" ht="15">
      <c r="A695" s="91"/>
      <c r="B695" s="18"/>
      <c r="C695" s="18"/>
      <c r="D695" s="18"/>
      <c r="E695" s="18"/>
      <c r="F695" s="18"/>
      <c r="G695" s="47"/>
      <c r="H695" s="175"/>
      <c r="I695" s="210"/>
      <c r="J695" s="175"/>
      <c r="K695" s="199"/>
    </row>
    <row r="696" spans="1:11" s="139" customFormat="1" ht="15">
      <c r="A696" s="91"/>
      <c r="B696" s="18"/>
      <c r="C696" s="18"/>
      <c r="D696" s="18"/>
      <c r="E696" s="18"/>
      <c r="F696" s="18"/>
      <c r="G696" s="47"/>
      <c r="H696" s="175"/>
      <c r="I696" s="210"/>
      <c r="J696" s="175"/>
      <c r="K696" s="199"/>
    </row>
    <row r="697" spans="1:11" s="139" customFormat="1" ht="15">
      <c r="A697" s="91"/>
      <c r="B697" s="18"/>
      <c r="C697" s="18"/>
      <c r="D697" s="18"/>
      <c r="E697" s="18"/>
      <c r="F697" s="18"/>
      <c r="G697" s="47"/>
      <c r="H697" s="175"/>
      <c r="I697" s="210"/>
      <c r="J697" s="175"/>
      <c r="K697" s="199"/>
    </row>
    <row r="698" spans="1:11" s="139" customFormat="1" ht="15">
      <c r="A698" s="91"/>
      <c r="B698" s="18"/>
      <c r="C698" s="18"/>
      <c r="D698" s="18"/>
      <c r="E698" s="18"/>
      <c r="F698" s="18"/>
      <c r="G698" s="47"/>
      <c r="H698" s="175"/>
      <c r="I698" s="210"/>
      <c r="J698" s="175"/>
      <c r="K698" s="199"/>
    </row>
    <row r="699" spans="1:11" s="139" customFormat="1" ht="15">
      <c r="A699" s="91"/>
      <c r="B699" s="18"/>
      <c r="C699" s="18"/>
      <c r="D699" s="18"/>
      <c r="E699" s="18"/>
      <c r="F699" s="18"/>
      <c r="G699" s="47"/>
      <c r="H699" s="175"/>
      <c r="I699" s="210"/>
      <c r="J699" s="175"/>
      <c r="K699" s="199"/>
    </row>
    <row r="700" spans="1:11" s="139" customFormat="1" ht="15">
      <c r="A700" s="91"/>
      <c r="B700" s="18"/>
      <c r="C700" s="18"/>
      <c r="D700" s="18"/>
      <c r="E700" s="18"/>
      <c r="F700" s="18"/>
      <c r="G700" s="47"/>
      <c r="H700" s="175"/>
      <c r="I700" s="210"/>
      <c r="J700" s="175"/>
      <c r="K700" s="199"/>
    </row>
    <row r="701" spans="1:11" s="139" customFormat="1" ht="15">
      <c r="A701" s="91"/>
      <c r="B701" s="18"/>
      <c r="C701" s="18"/>
      <c r="D701" s="18"/>
      <c r="E701" s="18"/>
      <c r="F701" s="18"/>
      <c r="G701" s="47"/>
      <c r="H701" s="175"/>
      <c r="I701" s="210"/>
      <c r="J701" s="175"/>
      <c r="K701" s="199"/>
    </row>
    <row r="702" spans="1:11" s="139" customFormat="1" ht="15">
      <c r="A702" s="91"/>
      <c r="B702" s="18"/>
      <c r="C702" s="18"/>
      <c r="D702" s="18"/>
      <c r="E702" s="18"/>
      <c r="F702" s="18"/>
      <c r="G702" s="47"/>
      <c r="H702" s="175"/>
      <c r="I702" s="210"/>
      <c r="J702" s="175"/>
      <c r="K702" s="199"/>
    </row>
    <row r="703" spans="1:11" s="139" customFormat="1" ht="15">
      <c r="A703" s="91"/>
      <c r="B703" s="18"/>
      <c r="C703" s="18"/>
      <c r="D703" s="18"/>
      <c r="E703" s="18"/>
      <c r="F703" s="18"/>
      <c r="G703" s="47"/>
      <c r="H703" s="175"/>
      <c r="I703" s="210"/>
      <c r="J703" s="175"/>
      <c r="K703" s="199"/>
    </row>
    <row r="704" spans="1:11" s="139" customFormat="1" ht="15">
      <c r="A704" s="91"/>
      <c r="B704" s="18"/>
      <c r="C704" s="18"/>
      <c r="D704" s="18"/>
      <c r="E704" s="18"/>
      <c r="F704" s="18"/>
      <c r="G704" s="47"/>
      <c r="H704" s="175"/>
      <c r="I704" s="210"/>
      <c r="J704" s="175"/>
      <c r="K704" s="199"/>
    </row>
    <row r="705" spans="1:11" s="139" customFormat="1" ht="15">
      <c r="A705" s="91"/>
      <c r="B705" s="18"/>
      <c r="C705" s="18"/>
      <c r="D705" s="18"/>
      <c r="E705" s="18"/>
      <c r="F705" s="18"/>
      <c r="G705" s="47"/>
      <c r="H705" s="175"/>
      <c r="I705" s="210"/>
      <c r="J705" s="175"/>
      <c r="K705" s="199"/>
    </row>
    <row r="706" spans="1:11" s="139" customFormat="1" ht="15">
      <c r="A706" s="91"/>
      <c r="B706" s="18"/>
      <c r="C706" s="18"/>
      <c r="D706" s="18"/>
      <c r="E706" s="18"/>
      <c r="F706" s="18"/>
      <c r="G706" s="47"/>
      <c r="H706" s="175"/>
      <c r="I706" s="210"/>
      <c r="J706" s="175"/>
      <c r="K706" s="199"/>
    </row>
    <row r="707" spans="1:11" s="139" customFormat="1" ht="15">
      <c r="A707" s="91"/>
      <c r="B707" s="18"/>
      <c r="C707" s="18"/>
      <c r="D707" s="18"/>
      <c r="E707" s="18"/>
      <c r="F707" s="18"/>
      <c r="G707" s="47"/>
      <c r="H707" s="175"/>
      <c r="I707" s="210"/>
      <c r="J707" s="175"/>
      <c r="K707" s="199"/>
    </row>
    <row r="708" spans="1:11" s="139" customFormat="1" ht="15">
      <c r="A708" s="91"/>
      <c r="B708" s="18"/>
      <c r="C708" s="18"/>
      <c r="D708" s="18"/>
      <c r="E708" s="18"/>
      <c r="F708" s="18"/>
      <c r="G708" s="47"/>
      <c r="H708" s="175"/>
      <c r="I708" s="210"/>
      <c r="J708" s="175"/>
      <c r="K708" s="199"/>
    </row>
    <row r="709" spans="1:11" s="139" customFormat="1" ht="15">
      <c r="A709" s="91"/>
      <c r="B709" s="18"/>
      <c r="C709" s="18"/>
      <c r="D709" s="18"/>
      <c r="E709" s="18"/>
      <c r="F709" s="18"/>
      <c r="G709" s="47"/>
      <c r="H709" s="175"/>
      <c r="I709" s="210"/>
      <c r="J709" s="175"/>
      <c r="K709" s="199"/>
    </row>
    <row r="710" spans="1:11" s="139" customFormat="1" ht="15">
      <c r="A710" s="91"/>
      <c r="B710" s="18"/>
      <c r="C710" s="18"/>
      <c r="D710" s="18"/>
      <c r="E710" s="18"/>
      <c r="F710" s="18"/>
      <c r="G710" s="47"/>
      <c r="H710" s="175"/>
      <c r="I710" s="210"/>
      <c r="J710" s="175"/>
      <c r="K710" s="199"/>
    </row>
    <row r="711" spans="1:11" s="139" customFormat="1" ht="15">
      <c r="A711" s="91"/>
      <c r="B711" s="18"/>
      <c r="C711" s="18"/>
      <c r="D711" s="18"/>
      <c r="E711" s="18"/>
      <c r="F711" s="18"/>
      <c r="G711" s="47"/>
      <c r="H711" s="175"/>
      <c r="I711" s="210"/>
      <c r="J711" s="175"/>
      <c r="K711" s="199"/>
    </row>
    <row r="712" spans="1:11" s="139" customFormat="1" ht="15">
      <c r="A712" s="91"/>
      <c r="B712" s="18"/>
      <c r="C712" s="18"/>
      <c r="D712" s="18"/>
      <c r="E712" s="18"/>
      <c r="F712" s="18"/>
      <c r="G712" s="47"/>
      <c r="H712" s="175"/>
      <c r="I712" s="210"/>
      <c r="J712" s="175"/>
      <c r="K712" s="199"/>
    </row>
    <row r="713" spans="1:11" s="139" customFormat="1" ht="15">
      <c r="A713" s="91"/>
      <c r="B713" s="18"/>
      <c r="C713" s="18"/>
      <c r="D713" s="18"/>
      <c r="E713" s="18"/>
      <c r="F713" s="18"/>
      <c r="G713" s="47"/>
      <c r="H713" s="175"/>
      <c r="I713" s="210"/>
      <c r="J713" s="175"/>
      <c r="K713" s="199"/>
    </row>
    <row r="714" spans="1:11" s="139" customFormat="1" ht="15">
      <c r="A714" s="91"/>
      <c r="B714" s="18"/>
      <c r="C714" s="18"/>
      <c r="D714" s="18"/>
      <c r="E714" s="18"/>
      <c r="F714" s="18"/>
      <c r="G714" s="47"/>
      <c r="H714" s="175"/>
      <c r="I714" s="210"/>
      <c r="J714" s="175"/>
      <c r="K714" s="199"/>
    </row>
    <row r="715" spans="1:11" s="139" customFormat="1" ht="15">
      <c r="A715" s="91"/>
      <c r="B715" s="18"/>
      <c r="C715" s="18"/>
      <c r="D715" s="18"/>
      <c r="E715" s="18"/>
      <c r="F715" s="18"/>
      <c r="G715" s="47"/>
      <c r="H715" s="175"/>
      <c r="I715" s="210"/>
      <c r="J715" s="175"/>
      <c r="K715" s="199"/>
    </row>
    <row r="716" spans="1:11" s="139" customFormat="1" ht="15">
      <c r="A716" s="91"/>
      <c r="B716" s="18"/>
      <c r="C716" s="18"/>
      <c r="D716" s="18"/>
      <c r="E716" s="18"/>
      <c r="F716" s="18"/>
      <c r="G716" s="47"/>
      <c r="H716" s="175"/>
      <c r="I716" s="210"/>
      <c r="J716" s="175"/>
      <c r="K716" s="199"/>
    </row>
    <row r="717" spans="1:11" s="139" customFormat="1" ht="15">
      <c r="A717" s="91"/>
      <c r="B717" s="18"/>
      <c r="C717" s="18"/>
      <c r="D717" s="18"/>
      <c r="E717" s="18"/>
      <c r="F717" s="18"/>
      <c r="G717" s="47"/>
      <c r="H717" s="175"/>
      <c r="I717" s="210"/>
      <c r="J717" s="175"/>
      <c r="K717" s="199"/>
    </row>
    <row r="718" spans="1:11" s="139" customFormat="1" ht="15">
      <c r="A718" s="91"/>
      <c r="B718" s="18"/>
      <c r="C718" s="18"/>
      <c r="D718" s="18"/>
      <c r="E718" s="18"/>
      <c r="F718" s="18"/>
      <c r="G718" s="47"/>
      <c r="H718" s="175"/>
      <c r="I718" s="210"/>
      <c r="J718" s="175"/>
      <c r="K718" s="199"/>
    </row>
    <row r="719" spans="1:11" s="139" customFormat="1" ht="15">
      <c r="A719" s="91"/>
      <c r="B719" s="18"/>
      <c r="C719" s="18"/>
      <c r="D719" s="18"/>
      <c r="E719" s="18"/>
      <c r="F719" s="18"/>
      <c r="G719" s="47"/>
      <c r="H719" s="175"/>
      <c r="I719" s="210"/>
      <c r="J719" s="175"/>
      <c r="K719" s="199"/>
    </row>
    <row r="720" spans="1:11" s="139" customFormat="1" ht="15">
      <c r="A720" s="91"/>
      <c r="B720" s="18"/>
      <c r="C720" s="18"/>
      <c r="D720" s="18"/>
      <c r="E720" s="18"/>
      <c r="F720" s="18"/>
      <c r="G720" s="47"/>
      <c r="H720" s="175"/>
      <c r="I720" s="210"/>
      <c r="J720" s="175"/>
      <c r="K720" s="199"/>
    </row>
    <row r="721" spans="1:11" s="139" customFormat="1" ht="15">
      <c r="A721" s="91"/>
      <c r="B721" s="18"/>
      <c r="C721" s="18"/>
      <c r="D721" s="18"/>
      <c r="E721" s="18"/>
      <c r="F721" s="18"/>
      <c r="G721" s="47"/>
      <c r="H721" s="175"/>
      <c r="I721" s="210"/>
      <c r="J721" s="175"/>
      <c r="K721" s="199"/>
    </row>
    <row r="722" spans="1:11" s="139" customFormat="1" ht="15">
      <c r="A722" s="91"/>
      <c r="B722" s="18"/>
      <c r="C722" s="18"/>
      <c r="D722" s="18"/>
      <c r="E722" s="18"/>
      <c r="F722" s="18"/>
      <c r="G722" s="47"/>
      <c r="H722" s="175"/>
      <c r="I722" s="210"/>
      <c r="J722" s="175"/>
      <c r="K722" s="199"/>
    </row>
    <row r="723" spans="1:11" s="139" customFormat="1" ht="15">
      <c r="A723" s="91"/>
      <c r="B723" s="18"/>
      <c r="C723" s="18"/>
      <c r="D723" s="18"/>
      <c r="E723" s="18"/>
      <c r="F723" s="18"/>
      <c r="G723" s="47"/>
      <c r="H723" s="175"/>
      <c r="I723" s="210"/>
      <c r="J723" s="175"/>
      <c r="K723" s="199"/>
    </row>
    <row r="724" spans="1:11" s="139" customFormat="1" ht="15">
      <c r="A724" s="91"/>
      <c r="B724" s="18"/>
      <c r="C724" s="18"/>
      <c r="D724" s="18"/>
      <c r="E724" s="18"/>
      <c r="F724" s="18"/>
      <c r="G724" s="47"/>
      <c r="H724" s="175"/>
      <c r="I724" s="210"/>
      <c r="J724" s="175"/>
      <c r="K724" s="199"/>
    </row>
    <row r="725" spans="1:11" s="139" customFormat="1" ht="15">
      <c r="A725" s="91"/>
      <c r="B725" s="18"/>
      <c r="C725" s="18"/>
      <c r="D725" s="18"/>
      <c r="E725" s="18"/>
      <c r="F725" s="18"/>
      <c r="G725" s="47"/>
      <c r="H725" s="175"/>
      <c r="I725" s="210"/>
      <c r="J725" s="175"/>
      <c r="K725" s="199"/>
    </row>
    <row r="726" spans="1:11" s="139" customFormat="1" ht="15">
      <c r="A726" s="91"/>
      <c r="B726" s="18"/>
      <c r="C726" s="18"/>
      <c r="D726" s="18"/>
      <c r="E726" s="18"/>
      <c r="F726" s="18"/>
      <c r="G726" s="47"/>
      <c r="H726" s="175"/>
      <c r="I726" s="210"/>
      <c r="J726" s="175"/>
      <c r="K726" s="199"/>
    </row>
    <row r="727" spans="1:11" s="139" customFormat="1" ht="15">
      <c r="A727" s="91"/>
      <c r="B727" s="18"/>
      <c r="C727" s="18"/>
      <c r="D727" s="18"/>
      <c r="E727" s="18"/>
      <c r="F727" s="18"/>
      <c r="G727" s="47"/>
      <c r="H727" s="175"/>
      <c r="I727" s="210"/>
      <c r="J727" s="175"/>
      <c r="K727" s="199"/>
    </row>
    <row r="728" spans="1:11" s="139" customFormat="1" ht="15">
      <c r="A728" s="91"/>
      <c r="B728" s="18"/>
      <c r="C728" s="18"/>
      <c r="D728" s="18"/>
      <c r="E728" s="18"/>
      <c r="F728" s="18"/>
      <c r="G728" s="47"/>
      <c r="H728" s="175"/>
      <c r="I728" s="210"/>
      <c r="J728" s="175"/>
      <c r="K728" s="199"/>
    </row>
    <row r="729" spans="1:11" s="139" customFormat="1" ht="15">
      <c r="A729" s="91"/>
      <c r="B729" s="18"/>
      <c r="C729" s="18"/>
      <c r="D729" s="18"/>
      <c r="E729" s="18"/>
      <c r="F729" s="18"/>
      <c r="G729" s="47"/>
      <c r="H729" s="175"/>
      <c r="I729" s="210"/>
      <c r="J729" s="175"/>
      <c r="K729" s="199"/>
    </row>
    <row r="730" spans="1:11" s="139" customFormat="1" ht="15">
      <c r="A730" s="91"/>
      <c r="B730" s="18"/>
      <c r="C730" s="18"/>
      <c r="D730" s="18"/>
      <c r="E730" s="18"/>
      <c r="F730" s="18"/>
      <c r="G730" s="47"/>
      <c r="H730" s="175"/>
      <c r="I730" s="210"/>
      <c r="J730" s="175"/>
      <c r="K730" s="199"/>
    </row>
    <row r="731" spans="1:11" s="139" customFormat="1" ht="15">
      <c r="A731" s="91"/>
      <c r="B731" s="18"/>
      <c r="C731" s="18"/>
      <c r="D731" s="18"/>
      <c r="E731" s="18"/>
      <c r="F731" s="18"/>
      <c r="G731" s="47"/>
      <c r="H731" s="175"/>
      <c r="I731" s="210"/>
      <c r="J731" s="175"/>
      <c r="K731" s="199"/>
    </row>
    <row r="732" spans="1:11" s="139" customFormat="1" ht="15">
      <c r="A732" s="91"/>
      <c r="B732" s="18"/>
      <c r="C732" s="18"/>
      <c r="D732" s="18"/>
      <c r="E732" s="18"/>
      <c r="F732" s="18"/>
      <c r="G732" s="47"/>
      <c r="H732" s="175"/>
      <c r="I732" s="210"/>
      <c r="J732" s="175"/>
      <c r="K732" s="199"/>
    </row>
    <row r="733" spans="1:11" s="139" customFormat="1" ht="15">
      <c r="A733" s="91"/>
      <c r="B733" s="18"/>
      <c r="C733" s="18"/>
      <c r="D733" s="18"/>
      <c r="E733" s="18"/>
      <c r="F733" s="18"/>
      <c r="G733" s="47"/>
      <c r="H733" s="175"/>
      <c r="I733" s="210"/>
      <c r="J733" s="175"/>
      <c r="K733" s="199"/>
    </row>
    <row r="734" spans="1:11" s="139" customFormat="1" ht="15">
      <c r="A734" s="91"/>
      <c r="B734" s="18"/>
      <c r="C734" s="18"/>
      <c r="D734" s="18"/>
      <c r="E734" s="18"/>
      <c r="F734" s="18"/>
      <c r="G734" s="47"/>
      <c r="H734" s="175"/>
      <c r="I734" s="210"/>
      <c r="J734" s="175"/>
      <c r="K734" s="199"/>
    </row>
    <row r="735" spans="1:11" s="139" customFormat="1" ht="15">
      <c r="A735" s="91"/>
      <c r="B735" s="18"/>
      <c r="C735" s="18"/>
      <c r="D735" s="18"/>
      <c r="E735" s="18"/>
      <c r="F735" s="18"/>
      <c r="G735" s="47"/>
      <c r="H735" s="175"/>
      <c r="I735" s="210"/>
      <c r="J735" s="175"/>
      <c r="K735" s="199"/>
    </row>
    <row r="736" spans="1:11" s="139" customFormat="1" ht="15">
      <c r="A736" s="91"/>
      <c r="B736" s="18"/>
      <c r="C736" s="18"/>
      <c r="D736" s="18"/>
      <c r="E736" s="18"/>
      <c r="F736" s="18"/>
      <c r="G736" s="47"/>
      <c r="H736" s="175"/>
      <c r="I736" s="210"/>
      <c r="J736" s="175"/>
      <c r="K736" s="199"/>
    </row>
    <row r="737" spans="1:11" s="139" customFormat="1" ht="15">
      <c r="A737" s="91"/>
      <c r="B737" s="18"/>
      <c r="C737" s="18"/>
      <c r="D737" s="18"/>
      <c r="E737" s="18"/>
      <c r="F737" s="18"/>
      <c r="G737" s="47"/>
      <c r="H737" s="175"/>
      <c r="I737" s="210"/>
      <c r="J737" s="175"/>
      <c r="K737" s="199"/>
    </row>
    <row r="738" spans="1:11" s="139" customFormat="1" ht="15">
      <c r="A738" s="91"/>
      <c r="B738" s="18"/>
      <c r="C738" s="18"/>
      <c r="D738" s="18"/>
      <c r="E738" s="18"/>
      <c r="F738" s="18"/>
      <c r="G738" s="47"/>
      <c r="H738" s="175"/>
      <c r="I738" s="210"/>
      <c r="J738" s="175"/>
      <c r="K738" s="199"/>
    </row>
    <row r="739" spans="1:11" s="139" customFormat="1" ht="15">
      <c r="A739" s="91"/>
      <c r="B739" s="18"/>
      <c r="C739" s="18"/>
      <c r="D739" s="18"/>
      <c r="E739" s="18"/>
      <c r="F739" s="18"/>
      <c r="G739" s="47"/>
      <c r="H739" s="175"/>
      <c r="I739" s="210"/>
      <c r="J739" s="175"/>
      <c r="K739" s="199"/>
    </row>
    <row r="740" spans="1:11" s="139" customFormat="1" ht="15">
      <c r="A740" s="91"/>
      <c r="B740" s="18"/>
      <c r="C740" s="18"/>
      <c r="D740" s="18"/>
      <c r="E740" s="18"/>
      <c r="F740" s="18"/>
      <c r="G740" s="47"/>
      <c r="H740" s="175"/>
      <c r="I740" s="210"/>
      <c r="J740" s="175"/>
      <c r="K740" s="199"/>
    </row>
    <row r="741" spans="1:11" s="139" customFormat="1" ht="15">
      <c r="A741" s="91"/>
      <c r="B741" s="18"/>
      <c r="C741" s="18"/>
      <c r="D741" s="18"/>
      <c r="E741" s="18"/>
      <c r="F741" s="18"/>
      <c r="G741" s="47"/>
      <c r="H741" s="175"/>
      <c r="I741" s="210"/>
      <c r="J741" s="175"/>
      <c r="K741" s="199"/>
    </row>
    <row r="742" spans="1:11" s="139" customFormat="1" ht="15">
      <c r="A742" s="91"/>
      <c r="B742" s="18"/>
      <c r="C742" s="18"/>
      <c r="D742" s="18"/>
      <c r="E742" s="18"/>
      <c r="F742" s="18"/>
      <c r="G742" s="47"/>
      <c r="H742" s="175"/>
      <c r="I742" s="210"/>
      <c r="J742" s="175"/>
      <c r="K742" s="199"/>
    </row>
    <row r="743" spans="1:11" s="139" customFormat="1" ht="15">
      <c r="A743" s="91"/>
      <c r="B743" s="18"/>
      <c r="C743" s="18"/>
      <c r="D743" s="18"/>
      <c r="E743" s="18"/>
      <c r="F743" s="18"/>
      <c r="G743" s="47"/>
      <c r="H743" s="175"/>
      <c r="I743" s="210"/>
      <c r="J743" s="175"/>
      <c r="K743" s="199"/>
    </row>
    <row r="744" spans="1:11" s="139" customFormat="1" ht="15">
      <c r="A744" s="91"/>
      <c r="B744" s="18"/>
      <c r="C744" s="18"/>
      <c r="D744" s="18"/>
      <c r="E744" s="18"/>
      <c r="F744" s="18"/>
      <c r="G744" s="47"/>
      <c r="H744" s="175"/>
      <c r="I744" s="210"/>
      <c r="J744" s="175"/>
      <c r="K744" s="199"/>
    </row>
    <row r="745" spans="1:11" s="139" customFormat="1" ht="15">
      <c r="A745" s="91"/>
      <c r="B745" s="18"/>
      <c r="C745" s="18"/>
      <c r="D745" s="18"/>
      <c r="E745" s="18"/>
      <c r="F745" s="18"/>
      <c r="G745" s="47"/>
      <c r="H745" s="175"/>
      <c r="I745" s="210"/>
      <c r="J745" s="175"/>
      <c r="K745" s="199"/>
    </row>
    <row r="746" spans="1:11" s="139" customFormat="1" ht="15">
      <c r="A746" s="91"/>
      <c r="B746" s="18"/>
      <c r="C746" s="18"/>
      <c r="D746" s="18"/>
      <c r="E746" s="18"/>
      <c r="F746" s="18"/>
      <c r="G746" s="47"/>
      <c r="H746" s="175"/>
      <c r="I746" s="210"/>
      <c r="J746" s="175"/>
      <c r="K746" s="199"/>
    </row>
    <row r="747" spans="1:11" s="139" customFormat="1" ht="15">
      <c r="A747" s="91"/>
      <c r="B747" s="18"/>
      <c r="C747" s="18"/>
      <c r="D747" s="18"/>
      <c r="E747" s="18"/>
      <c r="F747" s="18"/>
      <c r="G747" s="47"/>
      <c r="H747" s="175"/>
      <c r="I747" s="210"/>
      <c r="J747" s="175"/>
      <c r="K747" s="199"/>
    </row>
    <row r="748" spans="1:11" s="139" customFormat="1" ht="15">
      <c r="A748" s="91"/>
      <c r="B748" s="18"/>
      <c r="C748" s="18"/>
      <c r="D748" s="18"/>
      <c r="E748" s="18"/>
      <c r="F748" s="18"/>
      <c r="G748" s="47"/>
      <c r="H748" s="175"/>
      <c r="I748" s="210"/>
      <c r="J748" s="175"/>
      <c r="K748" s="199"/>
    </row>
    <row r="749" spans="1:11" s="139" customFormat="1" ht="15">
      <c r="A749" s="91"/>
      <c r="B749" s="18"/>
      <c r="C749" s="18"/>
      <c r="D749" s="18"/>
      <c r="E749" s="18"/>
      <c r="F749" s="18"/>
      <c r="G749" s="47"/>
      <c r="H749" s="175"/>
      <c r="I749" s="210"/>
      <c r="J749" s="175"/>
      <c r="K749" s="199"/>
    </row>
    <row r="750" spans="1:11" s="139" customFormat="1" ht="15">
      <c r="A750" s="91"/>
      <c r="B750" s="18"/>
      <c r="C750" s="18"/>
      <c r="D750" s="18"/>
      <c r="E750" s="18"/>
      <c r="F750" s="18"/>
      <c r="G750" s="47"/>
      <c r="H750" s="175"/>
      <c r="I750" s="210"/>
      <c r="J750" s="175"/>
      <c r="K750" s="199"/>
    </row>
    <row r="751" spans="1:11" s="139" customFormat="1" ht="15">
      <c r="A751" s="91"/>
      <c r="B751" s="18"/>
      <c r="C751" s="18"/>
      <c r="D751" s="18"/>
      <c r="E751" s="18"/>
      <c r="F751" s="18"/>
      <c r="G751" s="47"/>
      <c r="H751" s="175"/>
      <c r="I751" s="210"/>
      <c r="J751" s="175"/>
      <c r="K751" s="199"/>
    </row>
    <row r="752" spans="1:11" s="139" customFormat="1" ht="15">
      <c r="A752" s="91"/>
      <c r="B752" s="18"/>
      <c r="C752" s="18"/>
      <c r="D752" s="18"/>
      <c r="E752" s="18"/>
      <c r="F752" s="18"/>
      <c r="G752" s="47"/>
      <c r="H752" s="175"/>
      <c r="I752" s="210"/>
      <c r="J752" s="175"/>
      <c r="K752" s="199"/>
    </row>
    <row r="753" spans="1:11" s="139" customFormat="1" ht="15">
      <c r="A753" s="91"/>
      <c r="B753" s="18"/>
      <c r="C753" s="18"/>
      <c r="D753" s="18"/>
      <c r="E753" s="18"/>
      <c r="F753" s="18"/>
      <c r="G753" s="47"/>
      <c r="H753" s="175"/>
      <c r="I753" s="210"/>
      <c r="J753" s="175"/>
      <c r="K753" s="199"/>
    </row>
    <row r="754" spans="1:11" s="139" customFormat="1" ht="15">
      <c r="A754" s="91"/>
      <c r="B754" s="18"/>
      <c r="C754" s="18"/>
      <c r="D754" s="18"/>
      <c r="E754" s="18"/>
      <c r="F754" s="18"/>
      <c r="G754" s="47"/>
      <c r="H754" s="175"/>
      <c r="I754" s="210"/>
      <c r="J754" s="175"/>
      <c r="K754" s="199"/>
    </row>
    <row r="755" spans="1:11" s="139" customFormat="1" ht="15">
      <c r="A755" s="91"/>
      <c r="B755" s="18"/>
      <c r="C755" s="18"/>
      <c r="D755" s="18"/>
      <c r="E755" s="18"/>
      <c r="F755" s="18"/>
      <c r="G755" s="47"/>
      <c r="H755" s="175"/>
      <c r="I755" s="210"/>
      <c r="J755" s="175"/>
      <c r="K755" s="199"/>
    </row>
    <row r="756" spans="1:11" s="139" customFormat="1" ht="15">
      <c r="A756" s="91"/>
      <c r="B756" s="18"/>
      <c r="C756" s="18"/>
      <c r="D756" s="18"/>
      <c r="E756" s="18"/>
      <c r="F756" s="18"/>
      <c r="G756" s="47"/>
      <c r="H756" s="175"/>
      <c r="I756" s="210"/>
      <c r="J756" s="175"/>
      <c r="K756" s="199"/>
    </row>
    <row r="757" spans="1:11" s="139" customFormat="1" ht="15">
      <c r="A757" s="91"/>
      <c r="B757" s="18"/>
      <c r="C757" s="18"/>
      <c r="D757" s="18"/>
      <c r="E757" s="18"/>
      <c r="F757" s="18"/>
      <c r="G757" s="47"/>
      <c r="H757" s="175"/>
      <c r="I757" s="210"/>
      <c r="J757" s="175"/>
      <c r="K757" s="199"/>
    </row>
    <row r="758" spans="1:11" s="139" customFormat="1" ht="15">
      <c r="A758" s="91"/>
      <c r="B758" s="18"/>
      <c r="C758" s="18"/>
      <c r="D758" s="18"/>
      <c r="E758" s="18"/>
      <c r="F758" s="18"/>
      <c r="G758" s="47"/>
      <c r="H758" s="175"/>
      <c r="I758" s="210"/>
      <c r="J758" s="175"/>
      <c r="K758" s="199"/>
    </row>
    <row r="759" spans="1:11" s="139" customFormat="1" ht="15">
      <c r="A759" s="91"/>
      <c r="B759" s="18"/>
      <c r="C759" s="18"/>
      <c r="D759" s="18"/>
      <c r="E759" s="18"/>
      <c r="F759" s="18"/>
      <c r="G759" s="47"/>
      <c r="H759" s="175"/>
      <c r="I759" s="210"/>
      <c r="J759" s="175"/>
      <c r="K759" s="199"/>
    </row>
    <row r="760" spans="1:11" s="139" customFormat="1" ht="15">
      <c r="A760" s="91"/>
      <c r="B760" s="18"/>
      <c r="C760" s="18"/>
      <c r="D760" s="18"/>
      <c r="E760" s="18"/>
      <c r="F760" s="18"/>
      <c r="G760" s="47"/>
      <c r="H760" s="175"/>
      <c r="I760" s="210"/>
      <c r="J760" s="175"/>
      <c r="K760" s="199"/>
    </row>
    <row r="761" spans="1:11" s="139" customFormat="1" ht="15">
      <c r="A761" s="91"/>
      <c r="B761" s="18"/>
      <c r="C761" s="18"/>
      <c r="D761" s="18"/>
      <c r="E761" s="18"/>
      <c r="F761" s="18"/>
      <c r="G761" s="47"/>
      <c r="H761" s="175"/>
      <c r="I761" s="210"/>
      <c r="J761" s="175"/>
      <c r="K761" s="199"/>
    </row>
    <row r="762" spans="1:11" s="139" customFormat="1" ht="15">
      <c r="A762" s="91"/>
      <c r="B762" s="18"/>
      <c r="C762" s="18"/>
      <c r="D762" s="18"/>
      <c r="E762" s="18"/>
      <c r="F762" s="18"/>
      <c r="G762" s="47"/>
      <c r="H762" s="175"/>
      <c r="I762" s="210"/>
      <c r="J762" s="175"/>
      <c r="K762" s="199"/>
    </row>
    <row r="763" spans="1:11" s="139" customFormat="1" ht="15">
      <c r="A763" s="91"/>
      <c r="B763" s="18"/>
      <c r="C763" s="18"/>
      <c r="D763" s="18"/>
      <c r="E763" s="18"/>
      <c r="F763" s="18"/>
      <c r="G763" s="47"/>
      <c r="H763" s="175"/>
      <c r="I763" s="210"/>
      <c r="J763" s="175"/>
      <c r="K763" s="199"/>
    </row>
    <row r="764" spans="1:11" s="139" customFormat="1" ht="15">
      <c r="A764" s="91"/>
      <c r="B764" s="18"/>
      <c r="C764" s="18"/>
      <c r="D764" s="18"/>
      <c r="E764" s="18"/>
      <c r="F764" s="18"/>
      <c r="G764" s="47"/>
      <c r="H764" s="175"/>
      <c r="I764" s="210"/>
      <c r="J764" s="175"/>
      <c r="K764" s="199"/>
    </row>
    <row r="765" spans="1:11" s="139" customFormat="1" ht="15">
      <c r="A765" s="91"/>
      <c r="B765" s="18"/>
      <c r="C765" s="18"/>
      <c r="D765" s="18"/>
      <c r="E765" s="18"/>
      <c r="F765" s="18"/>
      <c r="G765" s="47"/>
      <c r="H765" s="175"/>
      <c r="I765" s="210"/>
      <c r="J765" s="175"/>
      <c r="K765" s="199"/>
    </row>
    <row r="766" spans="1:11" s="139" customFormat="1" ht="15">
      <c r="A766" s="91"/>
      <c r="B766" s="18"/>
      <c r="C766" s="18"/>
      <c r="D766" s="18"/>
      <c r="E766" s="18"/>
      <c r="F766" s="18"/>
      <c r="G766" s="47"/>
      <c r="H766" s="175"/>
      <c r="I766" s="210"/>
      <c r="J766" s="175"/>
      <c r="K766" s="199"/>
    </row>
    <row r="767" spans="1:11" s="139" customFormat="1" ht="15">
      <c r="A767" s="91"/>
      <c r="B767" s="18"/>
      <c r="C767" s="18"/>
      <c r="D767" s="18"/>
      <c r="E767" s="18"/>
      <c r="F767" s="18"/>
      <c r="G767" s="47"/>
      <c r="H767" s="175"/>
      <c r="I767" s="210"/>
      <c r="J767" s="175"/>
      <c r="K767" s="199"/>
    </row>
    <row r="768" spans="1:11" s="139" customFormat="1" ht="15">
      <c r="A768" s="91"/>
      <c r="B768" s="18"/>
      <c r="C768" s="18"/>
      <c r="D768" s="18"/>
      <c r="E768" s="18"/>
      <c r="F768" s="18"/>
      <c r="G768" s="47"/>
      <c r="H768" s="175"/>
      <c r="I768" s="210"/>
      <c r="J768" s="175"/>
      <c r="K768" s="199"/>
    </row>
    <row r="769" spans="1:11" s="139" customFormat="1" ht="15">
      <c r="A769" s="91"/>
      <c r="B769" s="18"/>
      <c r="C769" s="18"/>
      <c r="D769" s="18"/>
      <c r="E769" s="18"/>
      <c r="F769" s="18"/>
      <c r="G769" s="47"/>
      <c r="H769" s="175"/>
      <c r="I769" s="210"/>
      <c r="J769" s="175"/>
      <c r="K769" s="199"/>
    </row>
    <row r="770" spans="1:11" s="139" customFormat="1" ht="15">
      <c r="A770" s="91"/>
      <c r="B770" s="18"/>
      <c r="C770" s="18"/>
      <c r="D770" s="18"/>
      <c r="E770" s="18"/>
      <c r="F770" s="18"/>
      <c r="G770" s="47"/>
      <c r="H770" s="175"/>
      <c r="I770" s="210"/>
      <c r="J770" s="175"/>
      <c r="K770" s="199"/>
    </row>
    <row r="771" spans="1:11" s="139" customFormat="1" ht="15">
      <c r="A771" s="91"/>
      <c r="B771" s="18"/>
      <c r="C771" s="18"/>
      <c r="D771" s="18"/>
      <c r="E771" s="18"/>
      <c r="F771" s="18"/>
      <c r="G771" s="47"/>
      <c r="H771" s="175"/>
      <c r="I771" s="210"/>
      <c r="J771" s="175"/>
      <c r="K771" s="199"/>
    </row>
    <row r="772" spans="1:11" s="139" customFormat="1" ht="15">
      <c r="A772" s="91"/>
      <c r="B772" s="18"/>
      <c r="C772" s="18"/>
      <c r="D772" s="18"/>
      <c r="E772" s="18"/>
      <c r="F772" s="18"/>
      <c r="G772" s="47"/>
      <c r="H772" s="175"/>
      <c r="I772" s="210"/>
      <c r="J772" s="175"/>
      <c r="K772" s="199"/>
    </row>
    <row r="773" spans="1:11" s="139" customFormat="1" ht="15">
      <c r="A773" s="91"/>
      <c r="B773" s="18"/>
      <c r="C773" s="18"/>
      <c r="D773" s="18"/>
      <c r="E773" s="18"/>
      <c r="F773" s="18"/>
      <c r="G773" s="47"/>
      <c r="H773" s="175"/>
      <c r="I773" s="210"/>
      <c r="J773" s="175"/>
      <c r="K773" s="199"/>
    </row>
    <row r="774" spans="1:11" s="139" customFormat="1" ht="15">
      <c r="A774" s="91"/>
      <c r="B774" s="18"/>
      <c r="C774" s="18"/>
      <c r="D774" s="18"/>
      <c r="E774" s="18"/>
      <c r="F774" s="18"/>
      <c r="G774" s="47"/>
      <c r="H774" s="175"/>
      <c r="I774" s="210"/>
      <c r="J774" s="175"/>
      <c r="K774" s="199"/>
    </row>
    <row r="775" spans="1:11" s="139" customFormat="1" ht="15">
      <c r="A775" s="91"/>
      <c r="B775" s="18"/>
      <c r="C775" s="18"/>
      <c r="D775" s="18"/>
      <c r="E775" s="18"/>
      <c r="F775" s="18"/>
      <c r="G775" s="47"/>
      <c r="H775" s="175"/>
      <c r="I775" s="210"/>
      <c r="J775" s="175"/>
      <c r="K775" s="199"/>
    </row>
    <row r="776" spans="1:11" s="139" customFormat="1" ht="15">
      <c r="A776" s="91"/>
      <c r="B776" s="18"/>
      <c r="C776" s="18"/>
      <c r="D776" s="18"/>
      <c r="E776" s="18"/>
      <c r="F776" s="18"/>
      <c r="G776" s="47"/>
      <c r="H776" s="175"/>
      <c r="I776" s="210"/>
      <c r="J776" s="175"/>
      <c r="K776" s="199"/>
    </row>
    <row r="777" spans="1:11" s="139" customFormat="1" ht="15">
      <c r="A777" s="91"/>
      <c r="B777" s="18"/>
      <c r="C777" s="18"/>
      <c r="D777" s="18"/>
      <c r="E777" s="18"/>
      <c r="F777" s="18"/>
      <c r="G777" s="47"/>
      <c r="H777" s="175"/>
      <c r="I777" s="210"/>
      <c r="J777" s="175"/>
      <c r="K777" s="199"/>
    </row>
    <row r="778" spans="1:11" s="139" customFormat="1" ht="15">
      <c r="A778" s="91"/>
      <c r="B778" s="18"/>
      <c r="C778" s="18"/>
      <c r="D778" s="18"/>
      <c r="E778" s="18"/>
      <c r="F778" s="18"/>
      <c r="G778" s="47"/>
      <c r="H778" s="175"/>
      <c r="I778" s="210"/>
      <c r="J778" s="175"/>
      <c r="K778" s="199"/>
    </row>
    <row r="779" spans="1:11" s="139" customFormat="1" ht="15">
      <c r="A779" s="91"/>
      <c r="B779" s="18"/>
      <c r="C779" s="18"/>
      <c r="D779" s="18"/>
      <c r="E779" s="18"/>
      <c r="F779" s="18"/>
      <c r="G779" s="47"/>
      <c r="H779" s="175"/>
      <c r="I779" s="210"/>
      <c r="J779" s="175"/>
      <c r="K779" s="199"/>
    </row>
    <row r="780" spans="1:11" s="139" customFormat="1" ht="15">
      <c r="A780" s="91"/>
      <c r="B780" s="18"/>
      <c r="C780" s="18"/>
      <c r="D780" s="18"/>
      <c r="E780" s="18"/>
      <c r="F780" s="18"/>
      <c r="G780" s="47"/>
      <c r="H780" s="175"/>
      <c r="I780" s="210"/>
      <c r="J780" s="175"/>
      <c r="K780" s="199"/>
    </row>
    <row r="781" spans="1:11" s="139" customFormat="1" ht="15">
      <c r="A781" s="91"/>
      <c r="B781" s="18"/>
      <c r="C781" s="18"/>
      <c r="D781" s="18"/>
      <c r="E781" s="18"/>
      <c r="F781" s="18"/>
      <c r="G781" s="47"/>
      <c r="H781" s="175"/>
      <c r="I781" s="210"/>
      <c r="J781" s="175"/>
      <c r="K781" s="199"/>
    </row>
    <row r="782" spans="1:11" s="139" customFormat="1" ht="15">
      <c r="A782" s="91"/>
      <c r="B782" s="18"/>
      <c r="C782" s="18"/>
      <c r="D782" s="18"/>
      <c r="E782" s="18"/>
      <c r="F782" s="18"/>
      <c r="G782" s="47"/>
      <c r="H782" s="175"/>
      <c r="I782" s="210"/>
      <c r="J782" s="175"/>
      <c r="K782" s="199"/>
    </row>
    <row r="783" spans="1:11" s="139" customFormat="1" ht="15">
      <c r="A783" s="91"/>
      <c r="B783" s="18"/>
      <c r="C783" s="18"/>
      <c r="D783" s="18"/>
      <c r="E783" s="18"/>
      <c r="F783" s="18"/>
      <c r="G783" s="47"/>
      <c r="H783" s="175"/>
      <c r="I783" s="210"/>
      <c r="J783" s="175"/>
      <c r="K783" s="199"/>
    </row>
    <row r="784" spans="1:11" s="139" customFormat="1" ht="15">
      <c r="A784" s="91"/>
      <c r="B784" s="18"/>
      <c r="C784" s="18"/>
      <c r="D784" s="18"/>
      <c r="E784" s="18"/>
      <c r="F784" s="18"/>
      <c r="G784" s="47"/>
      <c r="H784" s="175"/>
      <c r="I784" s="210"/>
      <c r="J784" s="175"/>
      <c r="K784" s="199"/>
    </row>
    <row r="785" spans="1:11" s="139" customFormat="1" ht="15">
      <c r="A785" s="91"/>
      <c r="B785" s="18"/>
      <c r="C785" s="18"/>
      <c r="D785" s="18"/>
      <c r="E785" s="18"/>
      <c r="F785" s="18"/>
      <c r="G785" s="47"/>
      <c r="H785" s="175"/>
      <c r="I785" s="210"/>
      <c r="J785" s="175"/>
      <c r="K785" s="199"/>
    </row>
    <row r="786" spans="1:11" s="139" customFormat="1" ht="15">
      <c r="A786" s="91"/>
      <c r="B786" s="18"/>
      <c r="C786" s="18"/>
      <c r="D786" s="18"/>
      <c r="E786" s="18"/>
      <c r="F786" s="18"/>
      <c r="G786" s="47"/>
      <c r="H786" s="175"/>
      <c r="I786" s="210"/>
      <c r="J786" s="175"/>
      <c r="K786" s="199"/>
    </row>
    <row r="787" spans="1:11" s="139" customFormat="1" ht="15">
      <c r="A787" s="91"/>
      <c r="B787" s="18"/>
      <c r="C787" s="18"/>
      <c r="D787" s="18"/>
      <c r="E787" s="18"/>
      <c r="F787" s="18"/>
      <c r="G787" s="47"/>
      <c r="H787" s="175"/>
      <c r="I787" s="210"/>
      <c r="J787" s="175"/>
      <c r="K787" s="199"/>
    </row>
    <row r="788" spans="1:11" s="139" customFormat="1" ht="15">
      <c r="A788" s="91"/>
      <c r="B788" s="18"/>
      <c r="C788" s="18"/>
      <c r="D788" s="18"/>
      <c r="E788" s="18"/>
      <c r="F788" s="18"/>
      <c r="G788" s="47"/>
      <c r="H788" s="175"/>
      <c r="I788" s="210"/>
      <c r="J788" s="175"/>
      <c r="K788" s="199"/>
    </row>
    <row r="789" spans="1:11" s="139" customFormat="1" ht="15">
      <c r="A789" s="91"/>
      <c r="B789" s="18"/>
      <c r="C789" s="18"/>
      <c r="D789" s="18"/>
      <c r="E789" s="18"/>
      <c r="F789" s="18"/>
      <c r="G789" s="47"/>
      <c r="H789" s="175"/>
      <c r="I789" s="210"/>
      <c r="J789" s="175"/>
      <c r="K789" s="199"/>
    </row>
    <row r="790" spans="1:11" s="139" customFormat="1" ht="15">
      <c r="A790" s="91"/>
      <c r="B790" s="18"/>
      <c r="C790" s="18"/>
      <c r="D790" s="18"/>
      <c r="E790" s="18"/>
      <c r="F790" s="18"/>
      <c r="G790" s="47"/>
      <c r="H790" s="175"/>
      <c r="I790" s="210"/>
      <c r="J790" s="175"/>
      <c r="K790" s="199"/>
    </row>
    <row r="791" spans="1:11" s="139" customFormat="1" ht="15">
      <c r="A791" s="91"/>
      <c r="B791" s="18"/>
      <c r="C791" s="18"/>
      <c r="D791" s="18"/>
      <c r="E791" s="18"/>
      <c r="F791" s="18"/>
      <c r="G791" s="47"/>
      <c r="H791" s="175"/>
      <c r="I791" s="210"/>
      <c r="J791" s="175"/>
      <c r="K791" s="199"/>
    </row>
    <row r="792" spans="1:11" s="139" customFormat="1" ht="15">
      <c r="A792" s="91"/>
      <c r="B792" s="18"/>
      <c r="C792" s="18"/>
      <c r="D792" s="18"/>
      <c r="E792" s="18"/>
      <c r="F792" s="18"/>
      <c r="G792" s="47"/>
      <c r="H792" s="175"/>
      <c r="I792" s="210"/>
      <c r="J792" s="175"/>
      <c r="K792" s="199"/>
    </row>
    <row r="793" spans="1:11" s="139" customFormat="1" ht="15">
      <c r="A793" s="91"/>
      <c r="B793" s="18"/>
      <c r="C793" s="18"/>
      <c r="D793" s="18"/>
      <c r="E793" s="18"/>
      <c r="F793" s="18"/>
      <c r="G793" s="47"/>
      <c r="H793" s="175"/>
      <c r="I793" s="210"/>
      <c r="J793" s="175"/>
      <c r="K793" s="199"/>
    </row>
    <row r="794" spans="1:11" s="139" customFormat="1" ht="15">
      <c r="A794" s="91"/>
      <c r="B794" s="18"/>
      <c r="C794" s="18"/>
      <c r="D794" s="18"/>
      <c r="E794" s="18"/>
      <c r="F794" s="18"/>
      <c r="G794" s="47"/>
      <c r="H794" s="175"/>
      <c r="I794" s="210"/>
      <c r="J794" s="175"/>
      <c r="K794" s="199"/>
    </row>
    <row r="795" spans="1:11" s="139" customFormat="1" ht="15">
      <c r="A795" s="91"/>
      <c r="B795" s="18"/>
      <c r="C795" s="18"/>
      <c r="D795" s="18"/>
      <c r="E795" s="18"/>
      <c r="F795" s="18"/>
      <c r="G795" s="47"/>
      <c r="H795" s="175"/>
      <c r="I795" s="210"/>
      <c r="J795" s="175"/>
      <c r="K795" s="199"/>
    </row>
    <row r="796" spans="1:11" s="139" customFormat="1" ht="15">
      <c r="A796" s="91"/>
      <c r="B796" s="18"/>
      <c r="C796" s="18"/>
      <c r="D796" s="18"/>
      <c r="E796" s="18"/>
      <c r="F796" s="18"/>
      <c r="G796" s="47"/>
      <c r="H796" s="175"/>
      <c r="I796" s="210"/>
      <c r="J796" s="175"/>
      <c r="K796" s="199"/>
    </row>
    <row r="797" spans="1:11" s="139" customFormat="1" ht="15">
      <c r="A797" s="91"/>
      <c r="B797" s="18"/>
      <c r="C797" s="18"/>
      <c r="D797" s="18"/>
      <c r="E797" s="18"/>
      <c r="F797" s="18"/>
      <c r="G797" s="47"/>
      <c r="H797" s="175"/>
      <c r="I797" s="210"/>
      <c r="J797" s="175"/>
      <c r="K797" s="199"/>
    </row>
    <row r="798" spans="1:11" s="139" customFormat="1" ht="15">
      <c r="A798" s="91"/>
      <c r="B798" s="18"/>
      <c r="C798" s="18"/>
      <c r="D798" s="18"/>
      <c r="E798" s="18"/>
      <c r="F798" s="18"/>
      <c r="G798" s="47"/>
      <c r="H798" s="175"/>
      <c r="I798" s="210"/>
      <c r="J798" s="175"/>
      <c r="K798" s="199"/>
    </row>
    <row r="799" spans="1:11" s="139" customFormat="1" ht="15">
      <c r="A799" s="91"/>
      <c r="B799" s="18"/>
      <c r="C799" s="18"/>
      <c r="D799" s="18"/>
      <c r="E799" s="18"/>
      <c r="F799" s="18"/>
      <c r="G799" s="47"/>
      <c r="H799" s="175"/>
      <c r="I799" s="210"/>
      <c r="J799" s="175"/>
      <c r="K799" s="199"/>
    </row>
    <row r="800" spans="1:11" s="139" customFormat="1" ht="15">
      <c r="A800" s="91"/>
      <c r="B800" s="18"/>
      <c r="C800" s="18"/>
      <c r="D800" s="18"/>
      <c r="E800" s="18"/>
      <c r="F800" s="18"/>
      <c r="G800" s="47"/>
      <c r="H800" s="175"/>
      <c r="I800" s="210"/>
      <c r="J800" s="175"/>
      <c r="K800" s="199"/>
    </row>
    <row r="801" spans="1:11" s="139" customFormat="1" ht="15">
      <c r="A801" s="91"/>
      <c r="B801" s="18"/>
      <c r="C801" s="18"/>
      <c r="D801" s="18"/>
      <c r="E801" s="18"/>
      <c r="F801" s="18"/>
      <c r="G801" s="47"/>
      <c r="H801" s="175"/>
      <c r="I801" s="210"/>
      <c r="J801" s="175"/>
      <c r="K801" s="199"/>
    </row>
    <row r="802" spans="1:11" s="139" customFormat="1" ht="15">
      <c r="A802" s="91"/>
      <c r="B802" s="18"/>
      <c r="C802" s="18"/>
      <c r="D802" s="18"/>
      <c r="E802" s="18"/>
      <c r="F802" s="18"/>
      <c r="G802" s="47"/>
      <c r="H802" s="175"/>
      <c r="I802" s="210"/>
      <c r="J802" s="175"/>
      <c r="K802" s="199"/>
    </row>
    <row r="803" spans="1:11" s="139" customFormat="1" ht="15">
      <c r="A803" s="91"/>
      <c r="B803" s="18"/>
      <c r="C803" s="18"/>
      <c r="D803" s="18"/>
      <c r="E803" s="18"/>
      <c r="F803" s="18"/>
      <c r="G803" s="47"/>
      <c r="H803" s="175"/>
      <c r="I803" s="210"/>
      <c r="J803" s="175"/>
      <c r="K803" s="199"/>
    </row>
    <row r="804" spans="1:11" s="139" customFormat="1" ht="15">
      <c r="A804" s="91"/>
      <c r="B804" s="18"/>
      <c r="C804" s="18"/>
      <c r="D804" s="18"/>
      <c r="E804" s="18"/>
      <c r="F804" s="18"/>
      <c r="G804" s="47"/>
      <c r="H804" s="175"/>
      <c r="I804" s="210"/>
      <c r="J804" s="175"/>
      <c r="K804" s="199"/>
    </row>
    <row r="805" spans="1:11" s="139" customFormat="1" ht="15">
      <c r="A805" s="91"/>
      <c r="B805" s="18"/>
      <c r="C805" s="18"/>
      <c r="D805" s="18"/>
      <c r="E805" s="18"/>
      <c r="F805" s="18"/>
      <c r="G805" s="47"/>
      <c r="H805" s="175"/>
      <c r="I805" s="210"/>
      <c r="J805" s="175"/>
      <c r="K805" s="199"/>
    </row>
    <row r="806" spans="1:11" s="139" customFormat="1" ht="15">
      <c r="A806" s="91"/>
      <c r="B806" s="18"/>
      <c r="C806" s="18"/>
      <c r="D806" s="18"/>
      <c r="E806" s="18"/>
      <c r="F806" s="18"/>
      <c r="G806" s="47"/>
      <c r="H806" s="175"/>
      <c r="I806" s="210"/>
      <c r="J806" s="175"/>
      <c r="K806" s="199"/>
    </row>
    <row r="807" spans="1:11" s="139" customFormat="1" ht="15">
      <c r="A807" s="91"/>
      <c r="B807" s="18"/>
      <c r="C807" s="18"/>
      <c r="D807" s="18"/>
      <c r="E807" s="18"/>
      <c r="F807" s="18"/>
      <c r="G807" s="47"/>
      <c r="H807" s="175"/>
      <c r="I807" s="210"/>
      <c r="J807" s="175"/>
      <c r="K807" s="199"/>
    </row>
    <row r="808" spans="1:11" s="139" customFormat="1" ht="15">
      <c r="A808" s="91"/>
      <c r="B808" s="18"/>
      <c r="C808" s="18"/>
      <c r="D808" s="18"/>
      <c r="E808" s="18"/>
      <c r="F808" s="18"/>
      <c r="G808" s="47"/>
      <c r="H808" s="175"/>
      <c r="I808" s="210"/>
      <c r="J808" s="175"/>
      <c r="K808" s="199"/>
    </row>
    <row r="809" spans="1:11" s="139" customFormat="1" ht="15">
      <c r="A809" s="91"/>
      <c r="B809" s="18"/>
      <c r="C809" s="18"/>
      <c r="D809" s="18"/>
      <c r="E809" s="18"/>
      <c r="F809" s="18"/>
      <c r="G809" s="47"/>
      <c r="H809" s="175"/>
      <c r="I809" s="210"/>
      <c r="J809" s="175"/>
      <c r="K809" s="199"/>
    </row>
    <row r="810" spans="1:11" s="139" customFormat="1" ht="15">
      <c r="A810" s="91"/>
      <c r="B810" s="18"/>
      <c r="C810" s="18"/>
      <c r="D810" s="18"/>
      <c r="E810" s="18"/>
      <c r="F810" s="18"/>
      <c r="G810" s="47"/>
      <c r="H810" s="175"/>
      <c r="I810" s="210"/>
      <c r="J810" s="175"/>
      <c r="K810" s="199"/>
    </row>
    <row r="811" spans="1:11" s="139" customFormat="1" ht="15">
      <c r="A811" s="91"/>
      <c r="B811" s="18"/>
      <c r="C811" s="18"/>
      <c r="D811" s="18"/>
      <c r="E811" s="18"/>
      <c r="F811" s="18"/>
      <c r="G811" s="47"/>
      <c r="H811" s="175"/>
      <c r="I811" s="210"/>
      <c r="J811" s="175"/>
      <c r="K811" s="199"/>
    </row>
    <row r="812" spans="1:11" s="139" customFormat="1" ht="15">
      <c r="A812" s="91"/>
      <c r="B812" s="18"/>
      <c r="C812" s="18"/>
      <c r="D812" s="18"/>
      <c r="E812" s="18"/>
      <c r="F812" s="18"/>
      <c r="G812" s="47"/>
      <c r="H812" s="175"/>
      <c r="I812" s="210"/>
      <c r="J812" s="175"/>
      <c r="K812" s="199"/>
    </row>
    <row r="813" spans="1:11" s="139" customFormat="1" ht="15">
      <c r="A813" s="91"/>
      <c r="B813" s="18"/>
      <c r="C813" s="18"/>
      <c r="D813" s="18"/>
      <c r="E813" s="18"/>
      <c r="F813" s="18"/>
      <c r="G813" s="47"/>
      <c r="H813" s="175"/>
      <c r="I813" s="210"/>
      <c r="J813" s="175"/>
      <c r="K813" s="199"/>
    </row>
    <row r="814" spans="1:11" s="139" customFormat="1" ht="15">
      <c r="A814" s="91"/>
      <c r="B814" s="18"/>
      <c r="C814" s="18"/>
      <c r="D814" s="18"/>
      <c r="E814" s="18"/>
      <c r="F814" s="18"/>
      <c r="G814" s="47"/>
      <c r="H814" s="175"/>
      <c r="I814" s="210"/>
      <c r="J814" s="175"/>
      <c r="K814" s="199"/>
    </row>
    <row r="815" spans="1:11" s="139" customFormat="1" ht="15">
      <c r="A815" s="91"/>
      <c r="B815" s="18"/>
      <c r="C815" s="18"/>
      <c r="D815" s="18"/>
      <c r="E815" s="18"/>
      <c r="F815" s="18"/>
      <c r="G815" s="47"/>
      <c r="H815" s="175"/>
      <c r="I815" s="210"/>
      <c r="J815" s="175"/>
      <c r="K815" s="199"/>
    </row>
    <row r="816" spans="1:11" s="139" customFormat="1" ht="15">
      <c r="A816" s="91"/>
      <c r="B816" s="18"/>
      <c r="C816" s="18"/>
      <c r="D816" s="18"/>
      <c r="E816" s="18"/>
      <c r="F816" s="18"/>
      <c r="G816" s="47"/>
      <c r="H816" s="175"/>
      <c r="I816" s="210"/>
      <c r="J816" s="175"/>
      <c r="K816" s="199"/>
    </row>
    <row r="817" spans="1:11" s="139" customFormat="1" ht="15">
      <c r="A817" s="91"/>
      <c r="B817" s="18"/>
      <c r="C817" s="18"/>
      <c r="D817" s="18"/>
      <c r="E817" s="18"/>
      <c r="F817" s="18"/>
      <c r="G817" s="47"/>
      <c r="H817" s="175"/>
      <c r="I817" s="210"/>
      <c r="J817" s="175"/>
      <c r="K817" s="199"/>
    </row>
    <row r="818" spans="1:11" s="139" customFormat="1" ht="15">
      <c r="A818" s="91"/>
      <c r="B818" s="18"/>
      <c r="C818" s="18"/>
      <c r="D818" s="18"/>
      <c r="E818" s="18"/>
      <c r="F818" s="18"/>
      <c r="G818" s="47"/>
      <c r="H818" s="175"/>
      <c r="I818" s="210"/>
      <c r="J818" s="175"/>
      <c r="K818" s="199"/>
    </row>
    <row r="819" spans="1:11" s="139" customFormat="1" ht="15">
      <c r="A819" s="91"/>
      <c r="B819" s="18"/>
      <c r="C819" s="18"/>
      <c r="D819" s="18"/>
      <c r="E819" s="18"/>
      <c r="F819" s="18"/>
      <c r="G819" s="47"/>
      <c r="H819" s="175"/>
      <c r="I819" s="210"/>
      <c r="J819" s="175"/>
      <c r="K819" s="199"/>
    </row>
    <row r="820" spans="1:11" s="139" customFormat="1" ht="15">
      <c r="A820" s="91"/>
      <c r="B820" s="18"/>
      <c r="C820" s="18"/>
      <c r="D820" s="18"/>
      <c r="E820" s="18"/>
      <c r="F820" s="18"/>
      <c r="G820" s="47"/>
      <c r="H820" s="175"/>
      <c r="I820" s="210"/>
      <c r="J820" s="175"/>
      <c r="K820" s="199"/>
    </row>
    <row r="821" spans="1:11" s="139" customFormat="1" ht="15">
      <c r="A821" s="91"/>
      <c r="B821" s="18"/>
      <c r="C821" s="18"/>
      <c r="D821" s="18"/>
      <c r="E821" s="18"/>
      <c r="F821" s="18"/>
      <c r="G821" s="47"/>
      <c r="H821" s="175"/>
      <c r="I821" s="210"/>
      <c r="J821" s="175"/>
      <c r="K821" s="199"/>
    </row>
    <row r="822" spans="1:11" s="139" customFormat="1" ht="15">
      <c r="A822" s="91"/>
      <c r="B822" s="18"/>
      <c r="C822" s="18"/>
      <c r="D822" s="18"/>
      <c r="E822" s="18"/>
      <c r="F822" s="18"/>
      <c r="G822" s="47"/>
      <c r="H822" s="175"/>
      <c r="I822" s="210"/>
      <c r="J822" s="175"/>
      <c r="K822" s="199"/>
    </row>
    <row r="823" spans="1:11" s="139" customFormat="1" ht="15">
      <c r="A823" s="91"/>
      <c r="B823" s="18"/>
      <c r="C823" s="18"/>
      <c r="D823" s="18"/>
      <c r="E823" s="18"/>
      <c r="F823" s="18"/>
      <c r="G823" s="47"/>
      <c r="H823" s="175"/>
      <c r="I823" s="210"/>
      <c r="J823" s="175"/>
      <c r="K823" s="199"/>
    </row>
    <row r="824" spans="1:11" s="139" customFormat="1" ht="15">
      <c r="A824" s="91"/>
      <c r="B824" s="18"/>
      <c r="C824" s="18"/>
      <c r="D824" s="18"/>
      <c r="E824" s="18"/>
      <c r="F824" s="18"/>
      <c r="G824" s="47"/>
      <c r="H824" s="175"/>
      <c r="I824" s="210"/>
      <c r="J824" s="175"/>
      <c r="K824" s="199"/>
    </row>
    <row r="825" spans="1:11" s="139" customFormat="1" ht="15">
      <c r="A825" s="91"/>
      <c r="B825" s="18"/>
      <c r="C825" s="18"/>
      <c r="D825" s="18"/>
      <c r="E825" s="18"/>
      <c r="F825" s="18"/>
      <c r="G825" s="47"/>
      <c r="H825" s="175"/>
      <c r="I825" s="210"/>
      <c r="J825" s="175"/>
      <c r="K825" s="199"/>
    </row>
    <row r="826" spans="1:11" s="139" customFormat="1" ht="15">
      <c r="A826" s="91"/>
      <c r="B826" s="18"/>
      <c r="C826" s="18"/>
      <c r="D826" s="18"/>
      <c r="E826" s="18"/>
      <c r="F826" s="18"/>
      <c r="G826" s="47"/>
      <c r="H826" s="175"/>
      <c r="I826" s="210"/>
      <c r="J826" s="175"/>
      <c r="K826" s="199"/>
    </row>
    <row r="827" spans="1:11" s="139" customFormat="1" ht="15">
      <c r="A827" s="91"/>
      <c r="B827" s="18"/>
      <c r="C827" s="18"/>
      <c r="D827" s="18"/>
      <c r="E827" s="18"/>
      <c r="F827" s="18"/>
      <c r="G827" s="47"/>
      <c r="H827" s="175"/>
      <c r="I827" s="210"/>
      <c r="J827" s="175"/>
      <c r="K827" s="199"/>
    </row>
    <row r="828" spans="1:11" s="139" customFormat="1" ht="15">
      <c r="A828" s="91"/>
      <c r="B828" s="18"/>
      <c r="C828" s="18"/>
      <c r="D828" s="18"/>
      <c r="E828" s="18"/>
      <c r="F828" s="18"/>
      <c r="G828" s="47"/>
      <c r="H828" s="175"/>
      <c r="I828" s="210"/>
      <c r="J828" s="175"/>
      <c r="K828" s="199"/>
    </row>
    <row r="829" spans="1:11" s="139" customFormat="1" ht="15">
      <c r="A829" s="91"/>
      <c r="B829" s="18"/>
      <c r="C829" s="18"/>
      <c r="D829" s="18"/>
      <c r="E829" s="18"/>
      <c r="F829" s="18"/>
      <c r="G829" s="47"/>
      <c r="H829" s="175"/>
      <c r="I829" s="210"/>
      <c r="J829" s="175"/>
      <c r="K829" s="199"/>
    </row>
    <row r="830" spans="1:11" s="139" customFormat="1" ht="15">
      <c r="A830" s="91"/>
      <c r="B830" s="18"/>
      <c r="C830" s="18"/>
      <c r="D830" s="18"/>
      <c r="E830" s="18"/>
      <c r="F830" s="18"/>
      <c r="G830" s="47"/>
      <c r="H830" s="175"/>
      <c r="I830" s="210"/>
      <c r="J830" s="175"/>
      <c r="K830" s="199"/>
    </row>
    <row r="831" spans="1:11" s="139" customFormat="1" ht="15">
      <c r="A831" s="91"/>
      <c r="B831" s="18"/>
      <c r="C831" s="18"/>
      <c r="D831" s="18"/>
      <c r="E831" s="18"/>
      <c r="F831" s="18"/>
      <c r="G831" s="47"/>
      <c r="H831" s="175"/>
      <c r="I831" s="210"/>
      <c r="J831" s="175"/>
      <c r="K831" s="199"/>
    </row>
    <row r="832" spans="1:11" s="139" customFormat="1" ht="15">
      <c r="A832" s="91"/>
      <c r="B832" s="18"/>
      <c r="C832" s="18"/>
      <c r="D832" s="18"/>
      <c r="E832" s="18"/>
      <c r="F832" s="18"/>
      <c r="G832" s="47"/>
      <c r="H832" s="175"/>
      <c r="I832" s="210"/>
      <c r="J832" s="175"/>
      <c r="K832" s="199"/>
    </row>
    <row r="833" spans="1:11" s="139" customFormat="1" ht="15">
      <c r="A833" s="91"/>
      <c r="B833" s="18"/>
      <c r="C833" s="18"/>
      <c r="D833" s="18"/>
      <c r="E833" s="18"/>
      <c r="F833" s="18"/>
      <c r="G833" s="47"/>
      <c r="H833" s="175"/>
      <c r="I833" s="210"/>
      <c r="J833" s="175"/>
      <c r="K833" s="199"/>
    </row>
    <row r="834" spans="1:11" s="139" customFormat="1" ht="15">
      <c r="A834" s="91"/>
      <c r="B834" s="18"/>
      <c r="C834" s="18"/>
      <c r="D834" s="18"/>
      <c r="E834" s="18"/>
      <c r="F834" s="18"/>
      <c r="G834" s="47"/>
      <c r="H834" s="175"/>
      <c r="I834" s="210"/>
      <c r="J834" s="175"/>
      <c r="K834" s="199"/>
    </row>
    <row r="835" spans="1:11" s="139" customFormat="1" ht="15">
      <c r="A835" s="91"/>
      <c r="B835" s="18"/>
      <c r="C835" s="18"/>
      <c r="D835" s="18"/>
      <c r="E835" s="18"/>
      <c r="F835" s="18"/>
      <c r="G835" s="47"/>
      <c r="H835" s="175"/>
      <c r="I835" s="210"/>
      <c r="J835" s="175"/>
      <c r="K835" s="199"/>
    </row>
    <row r="836" spans="1:11" s="139" customFormat="1" ht="15">
      <c r="A836" s="91"/>
      <c r="B836" s="18"/>
      <c r="C836" s="18"/>
      <c r="D836" s="18"/>
      <c r="E836" s="18"/>
      <c r="F836" s="18"/>
      <c r="G836" s="47"/>
      <c r="H836" s="175"/>
      <c r="I836" s="210"/>
      <c r="J836" s="175"/>
      <c r="K836" s="199"/>
    </row>
    <row r="837" spans="1:11" s="139" customFormat="1" ht="15">
      <c r="A837" s="91"/>
      <c r="B837" s="18"/>
      <c r="C837" s="18"/>
      <c r="D837" s="18"/>
      <c r="E837" s="18"/>
      <c r="F837" s="18"/>
      <c r="G837" s="47"/>
      <c r="H837" s="175"/>
      <c r="I837" s="210"/>
      <c r="J837" s="175"/>
      <c r="K837" s="199"/>
    </row>
    <row r="838" spans="1:11" s="139" customFormat="1" ht="15">
      <c r="A838" s="91"/>
      <c r="B838" s="18"/>
      <c r="C838" s="18"/>
      <c r="D838" s="18"/>
      <c r="E838" s="18"/>
      <c r="F838" s="18"/>
      <c r="G838" s="47"/>
      <c r="H838" s="175"/>
      <c r="I838" s="210"/>
      <c r="J838" s="175"/>
      <c r="K838" s="199"/>
    </row>
    <row r="839" spans="1:11" s="139" customFormat="1" ht="15">
      <c r="A839" s="91"/>
      <c r="B839" s="18"/>
      <c r="C839" s="18"/>
      <c r="D839" s="18"/>
      <c r="E839" s="18"/>
      <c r="F839" s="18"/>
      <c r="G839" s="47"/>
      <c r="H839" s="175"/>
      <c r="I839" s="210"/>
      <c r="J839" s="175"/>
      <c r="K839" s="199"/>
    </row>
    <row r="840" spans="1:11" s="139" customFormat="1" ht="15">
      <c r="A840" s="91"/>
      <c r="B840" s="18"/>
      <c r="C840" s="18"/>
      <c r="D840" s="18"/>
      <c r="E840" s="18"/>
      <c r="F840" s="18"/>
      <c r="G840" s="47"/>
      <c r="H840" s="175"/>
      <c r="I840" s="210"/>
      <c r="J840" s="175"/>
      <c r="K840" s="199"/>
    </row>
    <row r="841" spans="1:11" s="139" customFormat="1" ht="15">
      <c r="A841" s="91"/>
      <c r="B841" s="18"/>
      <c r="C841" s="18"/>
      <c r="D841" s="18"/>
      <c r="E841" s="18"/>
      <c r="F841" s="18"/>
      <c r="G841" s="47"/>
      <c r="H841" s="175"/>
      <c r="I841" s="210"/>
      <c r="J841" s="175"/>
      <c r="K841" s="199"/>
    </row>
    <row r="842" spans="1:11" s="139" customFormat="1" ht="15">
      <c r="A842" s="91"/>
      <c r="B842" s="18"/>
      <c r="C842" s="18"/>
      <c r="D842" s="18"/>
      <c r="E842" s="18"/>
      <c r="F842" s="18"/>
      <c r="G842" s="47"/>
      <c r="H842" s="175"/>
      <c r="I842" s="210"/>
      <c r="J842" s="175"/>
      <c r="K842" s="199"/>
    </row>
    <row r="843" spans="1:11" s="139" customFormat="1" ht="15">
      <c r="A843" s="91"/>
      <c r="B843" s="18"/>
      <c r="C843" s="18"/>
      <c r="D843" s="18"/>
      <c r="E843" s="18"/>
      <c r="F843" s="18"/>
      <c r="G843" s="47"/>
      <c r="H843" s="175"/>
      <c r="I843" s="210"/>
      <c r="J843" s="175"/>
      <c r="K843" s="199"/>
    </row>
    <row r="844" spans="1:11" s="139" customFormat="1" ht="15">
      <c r="A844" s="91"/>
      <c r="B844" s="18"/>
      <c r="C844" s="18"/>
      <c r="D844" s="18"/>
      <c r="E844" s="18"/>
      <c r="F844" s="18"/>
      <c r="G844" s="47"/>
      <c r="H844" s="175"/>
      <c r="I844" s="210"/>
      <c r="J844" s="175"/>
      <c r="K844" s="199"/>
    </row>
    <row r="845" spans="1:11" s="139" customFormat="1" ht="15">
      <c r="A845" s="91"/>
      <c r="B845" s="18"/>
      <c r="C845" s="18"/>
      <c r="D845" s="18"/>
      <c r="E845" s="18"/>
      <c r="F845" s="18"/>
      <c r="G845" s="47"/>
      <c r="H845" s="175"/>
      <c r="I845" s="210"/>
      <c r="J845" s="175"/>
      <c r="K845" s="199"/>
    </row>
    <row r="846" spans="1:11" s="139" customFormat="1" ht="15">
      <c r="A846" s="91"/>
      <c r="B846" s="18"/>
      <c r="C846" s="18"/>
      <c r="D846" s="18"/>
      <c r="E846" s="18"/>
      <c r="F846" s="18"/>
      <c r="G846" s="47"/>
      <c r="H846" s="175"/>
      <c r="I846" s="210"/>
      <c r="J846" s="175"/>
      <c r="K846" s="199"/>
    </row>
    <row r="847" spans="1:11" s="139" customFormat="1" ht="15">
      <c r="A847" s="91"/>
      <c r="B847" s="18"/>
      <c r="C847" s="18"/>
      <c r="D847" s="18"/>
      <c r="E847" s="18"/>
      <c r="F847" s="18"/>
      <c r="G847" s="47"/>
      <c r="H847" s="175"/>
      <c r="I847" s="210"/>
      <c r="J847" s="175"/>
      <c r="K847" s="199"/>
    </row>
    <row r="848" spans="1:11" s="139" customFormat="1" ht="15">
      <c r="A848" s="91"/>
      <c r="B848" s="18"/>
      <c r="C848" s="18"/>
      <c r="D848" s="18"/>
      <c r="E848" s="18"/>
      <c r="F848" s="18"/>
      <c r="G848" s="47"/>
      <c r="H848" s="175"/>
      <c r="I848" s="210"/>
      <c r="J848" s="175"/>
      <c r="K848" s="199"/>
    </row>
    <row r="849" spans="1:11" s="139" customFormat="1" ht="15">
      <c r="A849" s="91"/>
      <c r="B849" s="18"/>
      <c r="C849" s="18"/>
      <c r="D849" s="18"/>
      <c r="E849" s="18"/>
      <c r="F849" s="18"/>
      <c r="G849" s="47"/>
      <c r="H849" s="175"/>
      <c r="I849" s="210"/>
      <c r="J849" s="175"/>
      <c r="K849" s="199"/>
    </row>
    <row r="850" spans="1:11" s="139" customFormat="1" ht="15">
      <c r="A850" s="91"/>
      <c r="B850" s="18"/>
      <c r="C850" s="18"/>
      <c r="D850" s="18"/>
      <c r="E850" s="18"/>
      <c r="F850" s="18"/>
      <c r="G850" s="47"/>
      <c r="H850" s="175"/>
      <c r="I850" s="210"/>
      <c r="J850" s="175"/>
      <c r="K850" s="199"/>
    </row>
    <row r="851" spans="1:11" s="139" customFormat="1" ht="15">
      <c r="A851" s="91"/>
      <c r="B851" s="18"/>
      <c r="C851" s="18"/>
      <c r="D851" s="18"/>
      <c r="E851" s="18"/>
      <c r="F851" s="18"/>
      <c r="G851" s="47"/>
      <c r="H851" s="175"/>
      <c r="I851" s="210"/>
      <c r="J851" s="175"/>
      <c r="K851" s="199"/>
    </row>
    <row r="852" spans="1:11" s="139" customFormat="1" ht="15">
      <c r="A852" s="91"/>
      <c r="B852" s="18"/>
      <c r="C852" s="18"/>
      <c r="D852" s="18"/>
      <c r="E852" s="18"/>
      <c r="F852" s="18"/>
      <c r="G852" s="47"/>
      <c r="H852" s="175"/>
      <c r="I852" s="210"/>
      <c r="J852" s="175"/>
      <c r="K852" s="199"/>
    </row>
    <row r="853" spans="1:11" s="139" customFormat="1" ht="15">
      <c r="A853" s="91"/>
      <c r="B853" s="18"/>
      <c r="C853" s="18"/>
      <c r="D853" s="18"/>
      <c r="E853" s="18"/>
      <c r="F853" s="18"/>
      <c r="G853" s="47"/>
      <c r="H853" s="175"/>
      <c r="I853" s="210"/>
      <c r="J853" s="175"/>
      <c r="K853" s="199"/>
    </row>
    <row r="854" spans="1:11" s="139" customFormat="1" ht="15">
      <c r="A854" s="91"/>
      <c r="B854" s="18"/>
      <c r="C854" s="18"/>
      <c r="D854" s="18"/>
      <c r="E854" s="18"/>
      <c r="F854" s="18"/>
      <c r="G854" s="47"/>
      <c r="H854" s="175"/>
      <c r="I854" s="210"/>
      <c r="J854" s="175"/>
      <c r="K854" s="199"/>
    </row>
    <row r="855" spans="1:11" s="139" customFormat="1" ht="15">
      <c r="A855" s="91"/>
      <c r="B855" s="18"/>
      <c r="C855" s="18"/>
      <c r="D855" s="18"/>
      <c r="E855" s="18"/>
      <c r="F855" s="18"/>
      <c r="G855" s="47"/>
      <c r="H855" s="175"/>
      <c r="I855" s="210"/>
      <c r="J855" s="175"/>
      <c r="K855" s="199"/>
    </row>
    <row r="856" spans="1:11" s="139" customFormat="1" ht="15">
      <c r="A856" s="91"/>
      <c r="B856" s="18"/>
      <c r="C856" s="18"/>
      <c r="D856" s="18"/>
      <c r="E856" s="18"/>
      <c r="F856" s="18"/>
      <c r="G856" s="47"/>
      <c r="H856" s="175"/>
      <c r="I856" s="210"/>
      <c r="J856" s="175"/>
      <c r="K856" s="199"/>
    </row>
    <row r="857" spans="1:11" s="139" customFormat="1" ht="15">
      <c r="A857" s="91"/>
      <c r="B857" s="18"/>
      <c r="C857" s="18"/>
      <c r="D857" s="18"/>
      <c r="E857" s="18"/>
      <c r="F857" s="18"/>
      <c r="G857" s="47"/>
      <c r="H857" s="175"/>
      <c r="I857" s="210"/>
      <c r="J857" s="175"/>
      <c r="K857" s="199"/>
    </row>
    <row r="858" spans="1:11" s="139" customFormat="1" ht="15">
      <c r="A858" s="91"/>
      <c r="B858" s="18"/>
      <c r="C858" s="18"/>
      <c r="D858" s="18"/>
      <c r="E858" s="18"/>
      <c r="F858" s="18"/>
      <c r="G858" s="47"/>
      <c r="H858" s="175"/>
      <c r="I858" s="210"/>
      <c r="J858" s="175"/>
      <c r="K858" s="199"/>
    </row>
    <row r="859" spans="1:11" s="139" customFormat="1" ht="15">
      <c r="A859" s="91"/>
      <c r="B859" s="18"/>
      <c r="C859" s="18"/>
      <c r="D859" s="18"/>
      <c r="E859" s="18"/>
      <c r="F859" s="18"/>
      <c r="G859" s="47"/>
      <c r="H859" s="175"/>
      <c r="I859" s="210"/>
      <c r="J859" s="175"/>
      <c r="K859" s="199"/>
    </row>
    <row r="860" spans="1:11" s="139" customFormat="1" ht="15">
      <c r="A860" s="91"/>
      <c r="B860" s="18"/>
      <c r="C860" s="18"/>
      <c r="D860" s="18"/>
      <c r="E860" s="18"/>
      <c r="F860" s="18"/>
      <c r="G860" s="47"/>
      <c r="H860" s="175"/>
      <c r="I860" s="210"/>
      <c r="J860" s="175"/>
      <c r="K860" s="199"/>
    </row>
    <row r="861" spans="1:11" s="139" customFormat="1" ht="15">
      <c r="A861" s="91"/>
      <c r="B861" s="18"/>
      <c r="C861" s="18"/>
      <c r="D861" s="18"/>
      <c r="E861" s="18"/>
      <c r="F861" s="18"/>
      <c r="G861" s="47"/>
      <c r="H861" s="175"/>
      <c r="I861" s="210"/>
      <c r="J861" s="175"/>
      <c r="K861" s="199"/>
    </row>
    <row r="862" spans="1:11" s="139" customFormat="1" ht="15">
      <c r="A862" s="91"/>
      <c r="B862" s="18"/>
      <c r="C862" s="18"/>
      <c r="D862" s="18"/>
      <c r="E862" s="18"/>
      <c r="F862" s="18"/>
      <c r="G862" s="47"/>
      <c r="H862" s="175"/>
      <c r="I862" s="210"/>
      <c r="J862" s="175"/>
      <c r="K862" s="199"/>
    </row>
    <row r="863" spans="1:11" s="139" customFormat="1" ht="15">
      <c r="A863" s="91"/>
      <c r="B863" s="18"/>
      <c r="C863" s="18"/>
      <c r="D863" s="18"/>
      <c r="E863" s="18"/>
      <c r="F863" s="18"/>
      <c r="G863" s="47"/>
      <c r="H863" s="175"/>
      <c r="I863" s="210"/>
      <c r="J863" s="175"/>
      <c r="K863" s="199"/>
    </row>
    <row r="864" spans="1:11" s="139" customFormat="1" ht="15">
      <c r="A864" s="91"/>
      <c r="B864" s="18"/>
      <c r="C864" s="18"/>
      <c r="D864" s="18"/>
      <c r="E864" s="18"/>
      <c r="F864" s="18"/>
      <c r="G864" s="18"/>
      <c r="H864" s="175"/>
      <c r="I864" s="210"/>
      <c r="J864" s="175"/>
      <c r="K864" s="199"/>
    </row>
  </sheetData>
  <sheetProtection/>
  <mergeCells count="14">
    <mergeCell ref="G6:G8"/>
    <mergeCell ref="B7:F7"/>
    <mergeCell ref="F1:G1"/>
    <mergeCell ref="F2:G2"/>
    <mergeCell ref="I2:K2"/>
    <mergeCell ref="F3:G3"/>
    <mergeCell ref="I3:K3"/>
    <mergeCell ref="H6:H8"/>
    <mergeCell ref="I6:I8"/>
    <mergeCell ref="J6:J8"/>
    <mergeCell ref="K6:K8"/>
    <mergeCell ref="A4:K4"/>
    <mergeCell ref="A6:A8"/>
    <mergeCell ref="B6:F6"/>
  </mergeCells>
  <printOptions/>
  <pageMargins left="0.5905511811023623" right="0" top="0.3937007874015748" bottom="0.1968503937007874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2012-12-17T07:18:54Z</cp:lastPrinted>
  <dcterms:created xsi:type="dcterms:W3CDTF">1996-10-08T23:32:33Z</dcterms:created>
  <dcterms:modified xsi:type="dcterms:W3CDTF">2012-12-26T08:46:22Z</dcterms:modified>
  <cp:category/>
  <cp:version/>
  <cp:contentType/>
  <cp:contentStatus/>
</cp:coreProperties>
</file>