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17 (2014)" sheetId="1" r:id="rId1"/>
    <sheet name="Пр 17 справ. на 26.06.2014г" sheetId="2" r:id="rId2"/>
    <sheet name="Пр 17 справ. на01.10.2014" sheetId="3" r:id="rId3"/>
    <sheet name="Лист3" sheetId="4" r:id="rId4"/>
  </sheets>
  <externalReferences>
    <externalReference r:id="rId7"/>
  </externalReferences>
  <definedNames>
    <definedName name="В11">#REF!</definedName>
    <definedName name="_xlnm.Print_Titles" localSheetId="1">'Пр 17 справ. на 26.06.2014г'!$10:$11</definedName>
    <definedName name="_xlnm.Print_Titles" localSheetId="2">'Пр 17 справ. на01.10.2014'!$10:$11</definedName>
    <definedName name="_xlnm.Print_Titles" localSheetId="0">'Приложение 17 (2014)'!$10:$11</definedName>
    <definedName name="_xlnm.Print_Area" localSheetId="1">'Пр 17 справ. на 26.06.2014г'!$C$2:$O$36</definedName>
    <definedName name="_xlnm.Print_Area" localSheetId="2">'Пр 17 справ. на01.10.2014'!$C$2:$O$36</definedName>
    <definedName name="_xlnm.Print_Area" localSheetId="0">'Приложение 17 (2014)'!$C$2:$O$28</definedName>
  </definedNames>
  <calcPr fullCalcOnLoad="1"/>
</workbook>
</file>

<file path=xl/sharedStrings.xml><?xml version="1.0" encoding="utf-8"?>
<sst xmlns="http://schemas.openxmlformats.org/spreadsheetml/2006/main" count="153" uniqueCount="55">
  <si>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</si>
  <si>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</si>
  <si>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</si>
  <si>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</si>
  <si>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</si>
  <si>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</si>
  <si>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</si>
  <si>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</si>
  <si>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</si>
  <si>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</si>
  <si>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</si>
  <si>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</si>
  <si>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</si>
  <si>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</si>
  <si>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</si>
  <si>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</si>
  <si>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</si>
  <si>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1.4.</t>
  </si>
  <si>
    <t xml:space="preserve">Субсидии на капитальный и текущий ремонт объектов социально- культурной сферы 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</si>
  <si>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</si>
  <si>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</si>
  <si>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</si>
  <si>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</si>
  <si>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</si>
  <si>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</si>
  <si>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</si>
  <si>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</si>
  <si>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</si>
  <si>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</si>
  <si>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</si>
  <si>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</si>
  <si>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</si>
  <si>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 Приложение 17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</si>
  <si>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</si>
  <si>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</si>
  <si>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3.2.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</si>
  <si>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</si>
  <si>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</si>
  <si>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</si>
  <si>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4.2.</t>
  </si>
  <si>
    <t>4.3</t>
  </si>
  <si>
    <t>На осуществление части полномочий по решению вопросов местного значения в соотвтетствии с заключенными  соглашениями</t>
  </si>
  <si>
    <t>Субсидии на осуществление энергосберегающих тех.мероприятий  на системах теплоснабжения, системах водоснабжения и водоотведения и  модерниз оборудования на объектах , участвующих в предоставлении коммун услуг подпрограммы "Развитие ЖК комплекса" госпрограммы РА "Развитие жкх и транспортного комплекса"</t>
  </si>
  <si>
    <t>к решению "О бюджете муниципального образования "Онгудайский район" на 2014 год и на   2015 и 2016 годы" (в редакции решения сессии от 20.03.2014г №5-1, от 27.06.2014г № 7- 2, от 00.10.2014г №      )</t>
  </si>
  <si>
    <t xml:space="preserve">0409/5201500/ ремонт мостов </t>
  </si>
  <si>
    <t>1101/5201500/спортзал</t>
  </si>
  <si>
    <t>1403/5201500/ матер помощь погорельцам</t>
  </si>
  <si>
    <t>0502/5201500/ установка КТП</t>
  </si>
  <si>
    <t>1403/5201500/ типографские расходы</t>
  </si>
  <si>
    <t>0502/5201500/ возмещ расх на Э/Э пожарн.подстанц.</t>
  </si>
  <si>
    <t>1403/5201500/ подготока Эл-Ойын</t>
  </si>
  <si>
    <t>1403/5201500/ ремонт дорог</t>
  </si>
  <si>
    <t>4.4.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</si>
  <si>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</si>
  <si>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к решению "О бюджете муниципального образования "Онгудайский район" на 2014 год и на   2015 и 2016 годы" (в редакции решения сессии от 20.03.2014г №5-1, от 27.06.2014г № 7- 2, 30.10.2014г №9-1, 29.12.2014г №11-1)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</si>
</sst>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_р_._-;\-* #,##0.000_р_._-;_-* &quot;-&quot;???_р_.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43" fontId="23" fillId="24" borderId="13" xfId="57" applyNumberFormat="1" applyFont="1" applyFill="1" applyBorder="1" applyAlignment="1" applyProtection="1">
      <alignment horizontal="center" vertical="center"/>
      <protection locked="0"/>
    </xf>
    <xf numFmtId="181" fontId="4" fillId="24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4" xfId="57" applyFont="1" applyFill="1" applyBorder="1">
      <alignment/>
      <protection/>
    </xf>
    <xf numFmtId="43" fontId="23" fillId="0" borderId="15" xfId="56" applyNumberFormat="1" applyFont="1" applyBorder="1" applyAlignment="1">
      <alignment horizontal="center"/>
      <protection/>
    </xf>
    <xf numFmtId="43" fontId="4" fillId="0" borderId="15" xfId="56" applyNumberFormat="1" applyFont="1" applyBorder="1" applyAlignment="1">
      <alignment horizontal="center"/>
      <protection/>
    </xf>
    <xf numFmtId="43" fontId="4" fillId="25" borderId="15" xfId="56" applyNumberFormat="1" applyFont="1" applyFill="1" applyBorder="1" applyAlignment="1">
      <alignment horizontal="center"/>
      <protection/>
    </xf>
    <xf numFmtId="43" fontId="4" fillId="0" borderId="15" xfId="56" applyNumberFormat="1" applyFont="1" applyBorder="1">
      <alignment/>
      <protection/>
    </xf>
    <xf numFmtId="43" fontId="23" fillId="0" borderId="14" xfId="56" applyNumberFormat="1" applyFont="1" applyBorder="1" applyAlignment="1">
      <alignment horizontal="center"/>
      <protection/>
    </xf>
    <xf numFmtId="43" fontId="4" fillId="0" borderId="16" xfId="56" applyNumberFormat="1" applyFont="1" applyFill="1" applyBorder="1" applyAlignment="1">
      <alignment horizontal="center"/>
      <protection/>
    </xf>
    <xf numFmtId="43" fontId="4" fillId="0" borderId="16" xfId="56" applyNumberFormat="1" applyFont="1" applyFill="1" applyBorder="1">
      <alignment/>
      <protection/>
    </xf>
    <xf numFmtId="43" fontId="23" fillId="0" borderId="17" xfId="56" applyNumberFormat="1" applyFont="1" applyBorder="1" applyAlignment="1">
      <alignment horizontal="center"/>
      <protection/>
    </xf>
    <xf numFmtId="43" fontId="4" fillId="0" borderId="18" xfId="56" applyNumberFormat="1" applyFont="1" applyFill="1" applyBorder="1" applyAlignment="1">
      <alignment horizontal="center"/>
      <protection/>
    </xf>
    <xf numFmtId="43" fontId="4" fillId="0" borderId="18" xfId="56" applyNumberFormat="1" applyFont="1" applyFill="1" applyBorder="1">
      <alignment/>
      <protection/>
    </xf>
    <xf numFmtId="43" fontId="23" fillId="0" borderId="13" xfId="56" applyNumberFormat="1" applyFont="1" applyBorder="1" applyAlignment="1">
      <alignment horizontal="center"/>
      <protection/>
    </xf>
    <xf numFmtId="43" fontId="4" fillId="0" borderId="13" xfId="56" applyNumberFormat="1" applyFont="1" applyBorder="1" applyAlignment="1">
      <alignment horizontal="center"/>
      <protection/>
    </xf>
    <xf numFmtId="43" fontId="24" fillId="25" borderId="13" xfId="56" applyNumberFormat="1" applyFont="1" applyFill="1" applyBorder="1" applyAlignment="1">
      <alignment horizontal="center"/>
      <protection/>
    </xf>
    <xf numFmtId="43" fontId="4" fillId="25" borderId="13" xfId="56" applyNumberFormat="1" applyFont="1" applyFill="1" applyBorder="1" applyAlignment="1">
      <alignment horizontal="center"/>
      <protection/>
    </xf>
    <xf numFmtId="43" fontId="4" fillId="0" borderId="19" xfId="56" applyNumberFormat="1" applyFont="1" applyBorder="1">
      <alignment/>
      <protection/>
    </xf>
    <xf numFmtId="43" fontId="4" fillId="0" borderId="14" xfId="72" applyNumberFormat="1" applyFont="1" applyFill="1" applyBorder="1" applyAlignment="1">
      <alignment horizontal="center"/>
    </xf>
    <xf numFmtId="43" fontId="23" fillId="24" borderId="20" xfId="72" applyNumberFormat="1" applyFont="1" applyFill="1" applyBorder="1" applyAlignment="1" applyProtection="1">
      <alignment vertical="center" wrapText="1"/>
      <protection locked="0"/>
    </xf>
    <xf numFmtId="43" fontId="23" fillId="26" borderId="20" xfId="56" applyNumberFormat="1" applyFont="1" applyFill="1" applyBorder="1" applyAlignment="1">
      <alignment horizontal="center" vertical="center"/>
      <protection/>
    </xf>
    <xf numFmtId="43" fontId="23" fillId="24" borderId="20" xfId="57" applyNumberFormat="1" applyFont="1" applyFill="1" applyBorder="1" applyAlignment="1">
      <alignment horizontal="center" vertical="center" wrapText="1"/>
      <protection/>
    </xf>
    <xf numFmtId="49" fontId="4" fillId="0" borderId="15" xfId="57" applyNumberFormat="1" applyFont="1" applyFill="1" applyBorder="1" applyAlignment="1">
      <alignment horizontal="right" vertical="center"/>
      <protection/>
    </xf>
    <xf numFmtId="49" fontId="23" fillId="24" borderId="13" xfId="57" applyNumberFormat="1" applyFont="1" applyFill="1" applyBorder="1" applyAlignment="1">
      <alignment horizontal="right" vertical="center"/>
      <protection/>
    </xf>
    <xf numFmtId="0" fontId="4" fillId="0" borderId="0" xfId="56" applyFont="1">
      <alignment/>
      <protection/>
    </xf>
    <xf numFmtId="0" fontId="25" fillId="0" borderId="0" xfId="56" applyFont="1">
      <alignment/>
      <protection/>
    </xf>
    <xf numFmtId="49" fontId="25" fillId="0" borderId="21" xfId="56" applyNumberFormat="1" applyFont="1" applyBorder="1" applyAlignment="1">
      <alignment horizontal="right" vertic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8" applyFont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49" fontId="4" fillId="0" borderId="22" xfId="56" applyNumberFormat="1" applyFont="1" applyBorder="1" applyAlignment="1">
      <alignment horizontal="right" vertical="center"/>
      <protection/>
    </xf>
    <xf numFmtId="181" fontId="4" fillId="0" borderId="0" xfId="56" applyNumberFormat="1" applyFont="1">
      <alignment/>
      <protection/>
    </xf>
    <xf numFmtId="49" fontId="4" fillId="0" borderId="23" xfId="56" applyNumberFormat="1" applyFont="1" applyBorder="1" applyAlignment="1">
      <alignment horizontal="right" vertical="center"/>
      <protection/>
    </xf>
    <xf numFmtId="0" fontId="4" fillId="0" borderId="24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1" fontId="4" fillId="0" borderId="0" xfId="56" applyNumberFormat="1" applyFont="1">
      <alignment/>
      <protection/>
    </xf>
    <xf numFmtId="0" fontId="4" fillId="0" borderId="0" xfId="57" applyFont="1" applyFill="1">
      <alignment/>
      <protection/>
    </xf>
    <xf numFmtId="0" fontId="4" fillId="0" borderId="25" xfId="57" applyFont="1" applyFill="1" applyBorder="1" applyAlignment="1">
      <alignment horizontal="right" vertical="center"/>
      <protection/>
    </xf>
    <xf numFmtId="49" fontId="4" fillId="0" borderId="0" xfId="57" applyNumberFormat="1" applyFont="1" applyFill="1" applyBorder="1" applyAlignment="1">
      <alignment horizontal="right" vertical="center"/>
      <protection/>
    </xf>
    <xf numFmtId="180" fontId="4" fillId="0" borderId="0" xfId="57" applyNumberFormat="1" applyFont="1" applyFill="1" applyBorder="1">
      <alignment/>
      <protection/>
    </xf>
    <xf numFmtId="0" fontId="4" fillId="0" borderId="0" xfId="59" applyFont="1" applyAlignment="1">
      <alignment wrapText="1"/>
      <protection/>
    </xf>
    <xf numFmtId="0" fontId="23" fillId="0" borderId="0" xfId="56" applyFont="1" applyFill="1" applyBorder="1" applyAlignment="1">
      <alignment horizontal="righ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top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/>
      <protection/>
    </xf>
    <xf numFmtId="180" fontId="23" fillId="0" borderId="0" xfId="57" applyNumberFormat="1" applyFont="1" applyFill="1" applyBorder="1" applyAlignment="1">
      <alignment/>
      <protection/>
    </xf>
    <xf numFmtId="49" fontId="4" fillId="0" borderId="26" xfId="56" applyNumberFormat="1" applyFont="1" applyBorder="1" applyAlignment="1">
      <alignment horizontal="right" vertical="center"/>
      <protection/>
    </xf>
    <xf numFmtId="49" fontId="23" fillId="0" borderId="27" xfId="56" applyNumberFormat="1" applyFont="1" applyBorder="1" applyAlignment="1">
      <alignment horizontal="right" vertical="center"/>
      <protection/>
    </xf>
    <xf numFmtId="0" fontId="23" fillId="0" borderId="14" xfId="56" applyFont="1" applyBorder="1" applyAlignment="1">
      <alignment horizontal="center" vertical="top"/>
      <protection/>
    </xf>
    <xf numFmtId="0" fontId="23" fillId="0" borderId="11" xfId="56" applyFont="1" applyBorder="1" applyAlignment="1">
      <alignment horizontal="justify" vertical="top"/>
      <protection/>
    </xf>
    <xf numFmtId="0" fontId="23" fillId="0" borderId="22" xfId="56" applyFont="1" applyBorder="1" applyAlignment="1">
      <alignment horizontal="justify" vertical="top"/>
      <protection/>
    </xf>
    <xf numFmtId="0" fontId="23" fillId="0" borderId="19" xfId="56" applyFont="1" applyBorder="1" applyAlignment="1">
      <alignment horizontal="justify" vertical="top"/>
      <protection/>
    </xf>
    <xf numFmtId="0" fontId="4" fillId="24" borderId="11" xfId="57" applyFont="1" applyFill="1" applyBorder="1">
      <alignment/>
      <protection/>
    </xf>
    <xf numFmtId="0" fontId="4" fillId="24" borderId="12" xfId="57" applyFont="1" applyFill="1" applyBorder="1">
      <alignment/>
      <protection/>
    </xf>
    <xf numFmtId="49" fontId="23" fillId="24" borderId="20" xfId="57" applyNumberFormat="1" applyFont="1" applyFill="1" applyBorder="1" applyAlignment="1">
      <alignment horizontal="right" vertical="center"/>
      <protection/>
    </xf>
    <xf numFmtId="182" fontId="4" fillId="24" borderId="0" xfId="57" applyNumberFormat="1" applyFont="1" applyFill="1" applyBorder="1">
      <alignment/>
      <protection/>
    </xf>
    <xf numFmtId="0" fontId="4" fillId="24" borderId="0" xfId="57" applyFont="1" applyFill="1" applyBorder="1">
      <alignment/>
      <protection/>
    </xf>
    <xf numFmtId="0" fontId="4" fillId="24" borderId="14" xfId="57" applyFont="1" applyFill="1" applyBorder="1">
      <alignment/>
      <protection/>
    </xf>
    <xf numFmtId="49" fontId="4" fillId="0" borderId="16" xfId="56" applyNumberFormat="1" applyFont="1" applyFill="1" applyBorder="1" applyAlignment="1">
      <alignment horizontal="right" vertical="center"/>
      <protection/>
    </xf>
    <xf numFmtId="0" fontId="23" fillId="26" borderId="0" xfId="56" applyFont="1" applyFill="1" applyAlignment="1">
      <alignment vertical="center"/>
      <protection/>
    </xf>
    <xf numFmtId="49" fontId="23" fillId="26" borderId="28" xfId="56" applyNumberFormat="1" applyFont="1" applyFill="1" applyBorder="1" applyAlignment="1">
      <alignment horizontal="right" vertical="center"/>
      <protection/>
    </xf>
    <xf numFmtId="49" fontId="4" fillId="0" borderId="29" xfId="56" applyNumberFormat="1" applyFont="1" applyBorder="1" applyAlignment="1">
      <alignment horizontal="right" vertical="center"/>
      <protection/>
    </xf>
    <xf numFmtId="180" fontId="4" fillId="0" borderId="25" xfId="57" applyNumberFormat="1" applyFont="1" applyFill="1" applyBorder="1">
      <alignment/>
      <protection/>
    </xf>
    <xf numFmtId="43" fontId="4" fillId="0" borderId="15" xfId="72" applyNumberFormat="1" applyFont="1" applyFill="1" applyBorder="1" applyAlignment="1" applyProtection="1">
      <alignment horizontal="center" wrapText="1"/>
      <protection locked="0"/>
    </xf>
    <xf numFmtId="43" fontId="4" fillId="0" borderId="15" xfId="57" applyNumberFormat="1" applyFont="1" applyFill="1" applyBorder="1" applyAlignment="1">
      <alignment horizontal="center"/>
      <protection/>
    </xf>
    <xf numFmtId="43" fontId="4" fillId="0" borderId="14" xfId="72" applyNumberFormat="1" applyFont="1" applyFill="1" applyBorder="1" applyAlignment="1">
      <alignment/>
    </xf>
    <xf numFmtId="49" fontId="4" fillId="0" borderId="14" xfId="57" applyNumberFormat="1" applyFont="1" applyFill="1" applyBorder="1" applyAlignment="1">
      <alignment horizontal="right" vertical="center"/>
      <protection/>
    </xf>
    <xf numFmtId="43" fontId="23" fillId="0" borderId="14" xfId="56" applyNumberFormat="1" applyFont="1" applyBorder="1" applyAlignment="1">
      <alignment horizontal="right"/>
      <protection/>
    </xf>
    <xf numFmtId="43" fontId="4" fillId="0" borderId="14" xfId="72" applyNumberFormat="1" applyFont="1" applyFill="1" applyBorder="1" applyAlignment="1" applyProtection="1">
      <alignment wrapText="1"/>
      <protection locked="0"/>
    </xf>
    <xf numFmtId="43" fontId="4" fillId="0" borderId="16" xfId="57" applyNumberFormat="1" applyFont="1" applyFill="1" applyBorder="1" applyAlignment="1">
      <alignment/>
      <protection/>
    </xf>
    <xf numFmtId="43" fontId="23" fillId="26" borderId="20" xfId="56" applyNumberFormat="1" applyFont="1" applyFill="1" applyBorder="1" applyAlignment="1">
      <alignment horizontal="right"/>
      <protection/>
    </xf>
    <xf numFmtId="49" fontId="23" fillId="26" borderId="30" xfId="57" applyNumberFormat="1" applyFont="1" applyFill="1" applyBorder="1" applyAlignment="1">
      <alignment horizontal="right" vertical="center"/>
      <protection/>
    </xf>
    <xf numFmtId="43" fontId="23" fillId="26" borderId="20" xfId="72" applyNumberFormat="1" applyFont="1" applyFill="1" applyBorder="1" applyAlignment="1" applyProtection="1">
      <alignment wrapText="1"/>
      <protection locked="0"/>
    </xf>
    <xf numFmtId="43" fontId="4" fillId="0" borderId="19" xfId="72" applyNumberFormat="1" applyFont="1" applyFill="1" applyBorder="1" applyAlignment="1">
      <alignment horizontal="center"/>
    </xf>
    <xf numFmtId="49" fontId="4" fillId="0" borderId="19" xfId="71" applyNumberFormat="1" applyFont="1" applyFill="1" applyBorder="1" applyAlignment="1">
      <alignment horizontal="left" vertical="center" wrapText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33" xfId="56" applyFont="1" applyBorder="1">
      <alignment/>
      <protection/>
    </xf>
    <xf numFmtId="0" fontId="23" fillId="24" borderId="20" xfId="57" applyFont="1" applyFill="1" applyBorder="1" applyAlignment="1">
      <alignment horizontal="justify" vertical="center" wrapText="1"/>
      <protection/>
    </xf>
    <xf numFmtId="0" fontId="4" fillId="0" borderId="22" xfId="58" applyFont="1" applyBorder="1" applyAlignment="1">
      <alignment wrapText="1"/>
      <protection/>
    </xf>
    <xf numFmtId="0" fontId="4" fillId="0" borderId="16" xfId="56" applyFont="1" applyFill="1" applyBorder="1" applyAlignment="1">
      <alignment horizontal="justify" wrapText="1"/>
      <protection/>
    </xf>
    <xf numFmtId="0" fontId="23" fillId="26" borderId="20" xfId="56" applyFont="1" applyFill="1" applyBorder="1" applyAlignment="1">
      <alignment horizontal="justify" vertical="center"/>
      <protection/>
    </xf>
    <xf numFmtId="0" fontId="4" fillId="0" borderId="17" xfId="56" applyFont="1" applyBorder="1" applyAlignment="1">
      <alignment horizontal="justify"/>
      <protection/>
    </xf>
    <xf numFmtId="0" fontId="4" fillId="0" borderId="34" xfId="56" applyFont="1" applyBorder="1" applyAlignment="1">
      <alignment horizontal="justify" wrapText="1"/>
      <protection/>
    </xf>
    <xf numFmtId="1" fontId="4" fillId="0" borderId="14" xfId="57" applyNumberFormat="1" applyFont="1" applyFill="1" applyBorder="1" applyAlignment="1" applyProtection="1">
      <alignment horizontal="justify" vertical="center" wrapText="1"/>
      <protection locked="0"/>
    </xf>
    <xf numFmtId="1" fontId="23" fillId="26" borderId="20" xfId="57" applyNumberFormat="1" applyFont="1" applyFill="1" applyBorder="1" applyAlignment="1" applyProtection="1">
      <alignment horizontal="justify" vertical="center" wrapText="1"/>
      <protection locked="0"/>
    </xf>
    <xf numFmtId="0" fontId="4" fillId="0" borderId="15" xfId="56" applyFont="1" applyBorder="1" applyAlignment="1">
      <alignment horizontal="justify" wrapText="1"/>
      <protection/>
    </xf>
    <xf numFmtId="1" fontId="23" fillId="24" borderId="13" xfId="57" applyNumberFormat="1" applyFont="1" applyFill="1" applyBorder="1" applyAlignment="1" applyProtection="1">
      <alignment horizontal="justify" vertical="center"/>
      <protection locked="0"/>
    </xf>
    <xf numFmtId="0" fontId="4" fillId="0" borderId="25" xfId="57" applyFont="1" applyFill="1" applyBorder="1">
      <alignment/>
      <protection/>
    </xf>
    <xf numFmtId="0" fontId="26" fillId="0" borderId="11" xfId="57" applyFont="1" applyFill="1" applyBorder="1">
      <alignment/>
      <protection/>
    </xf>
    <xf numFmtId="0" fontId="26" fillId="0" borderId="12" xfId="57" applyFont="1" applyFill="1" applyBorder="1">
      <alignment/>
      <protection/>
    </xf>
    <xf numFmtId="49" fontId="26" fillId="0" borderId="15" xfId="57" applyNumberFormat="1" applyFont="1" applyFill="1" applyBorder="1" applyAlignment="1">
      <alignment horizontal="right" vertical="center"/>
      <protection/>
    </xf>
    <xf numFmtId="0" fontId="26" fillId="0" borderId="15" xfId="56" applyFont="1" applyBorder="1" applyAlignment="1">
      <alignment horizontal="justify" wrapText="1"/>
      <protection/>
    </xf>
    <xf numFmtId="43" fontId="26" fillId="0" borderId="15" xfId="56" applyNumberFormat="1" applyFont="1" applyBorder="1" applyAlignment="1">
      <alignment horizontal="center"/>
      <protection/>
    </xf>
    <xf numFmtId="43" fontId="26" fillId="0" borderId="15" xfId="72" applyNumberFormat="1" applyFont="1" applyFill="1" applyBorder="1" applyAlignment="1" applyProtection="1">
      <alignment horizontal="center" wrapText="1"/>
      <protection locked="0"/>
    </xf>
    <xf numFmtId="43" fontId="26" fillId="0" borderId="15" xfId="72" applyNumberFormat="1" applyFont="1" applyFill="1" applyBorder="1" applyAlignment="1">
      <alignment horizontal="center"/>
    </xf>
    <xf numFmtId="43" fontId="26" fillId="0" borderId="15" xfId="57" applyNumberFormat="1" applyFont="1" applyFill="1" applyBorder="1" applyAlignment="1">
      <alignment horizontal="center"/>
      <protection/>
    </xf>
    <xf numFmtId="182" fontId="26" fillId="24" borderId="0" xfId="57" applyNumberFormat="1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6" fillId="0" borderId="14" xfId="57" applyFont="1" applyFill="1" applyBorder="1">
      <alignment/>
      <protection/>
    </xf>
    <xf numFmtId="0" fontId="4" fillId="26" borderId="11" xfId="57" applyFont="1" applyFill="1" applyBorder="1">
      <alignment/>
      <protection/>
    </xf>
    <xf numFmtId="0" fontId="4" fillId="26" borderId="12" xfId="57" applyFont="1" applyFill="1" applyBorder="1">
      <alignment/>
      <protection/>
    </xf>
    <xf numFmtId="49" fontId="4" fillId="26" borderId="15" xfId="57" applyNumberFormat="1" applyFont="1" applyFill="1" applyBorder="1" applyAlignment="1">
      <alignment horizontal="right" vertical="center"/>
      <protection/>
    </xf>
    <xf numFmtId="0" fontId="4" fillId="26" borderId="15" xfId="56" applyFont="1" applyFill="1" applyBorder="1" applyAlignment="1">
      <alignment horizontal="justify" wrapText="1"/>
      <protection/>
    </xf>
    <xf numFmtId="43" fontId="4" fillId="26" borderId="15" xfId="56" applyNumberFormat="1" applyFont="1" applyFill="1" applyBorder="1" applyAlignment="1">
      <alignment horizontal="center"/>
      <protection/>
    </xf>
    <xf numFmtId="43" fontId="4" fillId="26" borderId="15" xfId="72" applyNumberFormat="1" applyFont="1" applyFill="1" applyBorder="1" applyAlignment="1" applyProtection="1">
      <alignment horizontal="center" wrapText="1"/>
      <protection locked="0"/>
    </xf>
    <xf numFmtId="43" fontId="4" fillId="26" borderId="19" xfId="72" applyNumberFormat="1" applyFont="1" applyFill="1" applyBorder="1" applyAlignment="1">
      <alignment horizontal="center"/>
    </xf>
    <xf numFmtId="43" fontId="4" fillId="26" borderId="15" xfId="57" applyNumberFormat="1" applyFont="1" applyFill="1" applyBorder="1" applyAlignment="1">
      <alignment horizontal="center"/>
      <protection/>
    </xf>
    <xf numFmtId="182" fontId="4" fillId="26" borderId="0" xfId="57" applyNumberFormat="1" applyFont="1" applyFill="1" applyBorder="1">
      <alignment/>
      <protection/>
    </xf>
    <xf numFmtId="0" fontId="4" fillId="26" borderId="0" xfId="57" applyFont="1" applyFill="1" applyBorder="1">
      <alignment/>
      <protection/>
    </xf>
    <xf numFmtId="0" fontId="4" fillId="26" borderId="14" xfId="57" applyFont="1" applyFill="1" applyBorder="1">
      <alignment/>
      <protection/>
    </xf>
    <xf numFmtId="43" fontId="4" fillId="26" borderId="14" xfId="72" applyNumberFormat="1" applyFont="1" applyFill="1" applyBorder="1" applyAlignment="1">
      <alignment horizontal="center"/>
    </xf>
    <xf numFmtId="49" fontId="4" fillId="0" borderId="19" xfId="53" applyNumberFormat="1" applyFont="1" applyFill="1" applyBorder="1" applyAlignment="1">
      <alignment horizontal="left" wrapText="1" shrinkToFit="1"/>
      <protection/>
    </xf>
    <xf numFmtId="200" fontId="4" fillId="0" borderId="0" xfId="57" applyNumberFormat="1" applyFont="1" applyFill="1">
      <alignment/>
      <protection/>
    </xf>
    <xf numFmtId="0" fontId="23" fillId="0" borderId="26" xfId="56" applyFont="1" applyBorder="1" applyAlignment="1">
      <alignment horizontal="center" vertical="center" wrapText="1"/>
      <protection/>
    </xf>
    <xf numFmtId="0" fontId="4" fillId="0" borderId="27" xfId="58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lef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23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3" fillId="0" borderId="35" xfId="56" applyFont="1" applyBorder="1" applyAlignment="1">
      <alignment horizontal="center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1" fontId="23" fillId="0" borderId="37" xfId="56" applyNumberFormat="1" applyFont="1" applyBorder="1" applyAlignment="1">
      <alignment horizontal="center" wrapText="1"/>
      <protection/>
    </xf>
    <xf numFmtId="1" fontId="23" fillId="0" borderId="38" xfId="56" applyNumberFormat="1" applyFont="1" applyBorder="1" applyAlignment="1">
      <alignment horizontal="center" wrapText="1"/>
      <protection/>
    </xf>
    <xf numFmtId="0" fontId="23" fillId="0" borderId="35" xfId="56" applyFont="1" applyBorder="1" applyAlignment="1">
      <alignment horizontal="center" wrapText="1"/>
      <protection/>
    </xf>
    <xf numFmtId="0" fontId="23" fillId="0" borderId="36" xfId="56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Normal="75" zoomScaleSheetLayoutView="100" zoomScalePageLayoutView="0" workbookViewId="0" topLeftCell="D16">
      <selection activeCell="E30" sqref="E30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7" width="14.57421875" style="42" customWidth="1"/>
    <col min="8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54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16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1.2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2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27.75" customHeight="1">
      <c r="C10" s="55"/>
      <c r="D10" s="133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27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529.8999999999999</v>
      </c>
      <c r="F15" s="25">
        <f>F16</f>
        <v>57.1</v>
      </c>
      <c r="G15" s="25">
        <f aca="true" t="shared" si="2" ref="G15:O15">G16</f>
        <v>144.1</v>
      </c>
      <c r="H15" s="25">
        <f t="shared" si="2"/>
        <v>42.9</v>
      </c>
      <c r="I15" s="25">
        <f t="shared" si="2"/>
        <v>57.1</v>
      </c>
      <c r="J15" s="25">
        <f t="shared" si="2"/>
        <v>42.9</v>
      </c>
      <c r="K15" s="25">
        <f t="shared" si="2"/>
        <v>42.9</v>
      </c>
      <c r="L15" s="25">
        <f t="shared" si="2"/>
        <v>42.9</v>
      </c>
      <c r="M15" s="25">
        <f t="shared" si="2"/>
        <v>42.9</v>
      </c>
      <c r="N15" s="25">
        <f t="shared" si="2"/>
        <v>57.1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529.8999999999999</v>
      </c>
      <c r="F16" s="16">
        <f>54.4+2.7</f>
        <v>57.1</v>
      </c>
      <c r="G16" s="16">
        <f>137.2+6.9</f>
        <v>144.1</v>
      </c>
      <c r="H16" s="16">
        <f>40.8+2.1</f>
        <v>42.9</v>
      </c>
      <c r="I16" s="16">
        <f>54.4+2.7</f>
        <v>57.1</v>
      </c>
      <c r="J16" s="16">
        <f>40.8+2.1</f>
        <v>42.9</v>
      </c>
      <c r="K16" s="16">
        <f>40.8+2.1</f>
        <v>42.9</v>
      </c>
      <c r="L16" s="16">
        <f>40.8+2.1</f>
        <v>42.9</v>
      </c>
      <c r="M16" s="16">
        <f>40.8+2.1</f>
        <v>42.9</v>
      </c>
      <c r="N16" s="16">
        <f>54.4+2.7</f>
        <v>57.1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21960.024999999998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2276.5</v>
      </c>
      <c r="I17" s="26">
        <f t="shared" si="3"/>
        <v>3059.9</v>
      </c>
      <c r="J17" s="26">
        <f t="shared" si="3"/>
        <v>2430.9</v>
      </c>
      <c r="K17" s="26">
        <f t="shared" si="3"/>
        <v>1921.905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150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 aca="true" t="shared" si="4" ref="E18:E27"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 t="shared" si="4"/>
        <v>1102.905</v>
      </c>
      <c r="F19" s="76">
        <v>138</v>
      </c>
      <c r="G19" s="76">
        <v>194</v>
      </c>
      <c r="H19" s="76">
        <f>87-87</f>
        <v>0</v>
      </c>
      <c r="I19" s="76">
        <f>114-114</f>
        <v>0</v>
      </c>
      <c r="J19" s="76">
        <v>57</v>
      </c>
      <c r="K19" s="76">
        <f>300-66.095</f>
        <v>233.905</v>
      </c>
      <c r="L19" s="76">
        <v>61</v>
      </c>
      <c r="M19" s="76">
        <v>86</v>
      </c>
      <c r="N19" s="73">
        <v>183</v>
      </c>
      <c r="O19" s="77">
        <f>300-150</f>
        <v>150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 t="shared" si="4"/>
        <v>164874.89906999998</v>
      </c>
      <c r="F20" s="80">
        <f>F21+F22+F23+F24</f>
        <v>3449.4080000000004</v>
      </c>
      <c r="G20" s="80">
        <f aca="true" t="shared" si="5" ref="G20:O20">G21+G22+G23+G24</f>
        <v>8413.61004</v>
      </c>
      <c r="H20" s="80">
        <f t="shared" si="5"/>
        <v>6605.693</v>
      </c>
      <c r="I20" s="80">
        <f t="shared" si="5"/>
        <v>20686.965</v>
      </c>
      <c r="J20" s="80">
        <f t="shared" si="5"/>
        <v>23436.543</v>
      </c>
      <c r="K20" s="80">
        <f t="shared" si="5"/>
        <v>3287.0122</v>
      </c>
      <c r="L20" s="80">
        <f t="shared" si="5"/>
        <v>7852.70108</v>
      </c>
      <c r="M20" s="80">
        <f t="shared" si="5"/>
        <v>19053.650999999998</v>
      </c>
      <c r="N20" s="80">
        <f t="shared" si="5"/>
        <v>9874.3554</v>
      </c>
      <c r="O20" s="80">
        <f t="shared" si="5"/>
        <v>62214.96035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38.25">
      <c r="A21" s="2"/>
      <c r="B21" s="3"/>
      <c r="C21" s="27" t="s">
        <v>38</v>
      </c>
      <c r="D21" s="95" t="s">
        <v>37</v>
      </c>
      <c r="E21" s="8">
        <f t="shared" si="4"/>
        <v>9934.606</v>
      </c>
      <c r="F21" s="71">
        <f>695+728.744+600</f>
        <v>2023.7440000000001</v>
      </c>
      <c r="G21" s="71">
        <f>500+150+2.577</f>
        <v>652.577</v>
      </c>
      <c r="H21" s="71"/>
      <c r="I21" s="71">
        <f>500+185+40</f>
        <v>725</v>
      </c>
      <c r="J21" s="71">
        <f>265+200</f>
        <v>465</v>
      </c>
      <c r="K21" s="71">
        <f>2000+2017.81-2000-1572.956</f>
        <v>444.85400000000004</v>
      </c>
      <c r="L21" s="71">
        <v>46.5</v>
      </c>
      <c r="M21" s="71">
        <f>50+666.256+840.24-666.256+666.256</f>
        <v>1556.496</v>
      </c>
      <c r="N21" s="23">
        <f>88.5+2886+120</f>
        <v>3094.5</v>
      </c>
      <c r="O21" s="72">
        <f>225.935+700</f>
        <v>925.935</v>
      </c>
      <c r="P21" s="6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38.25">
      <c r="A22" s="2"/>
      <c r="B22" s="3"/>
      <c r="C22" s="27" t="s">
        <v>39</v>
      </c>
      <c r="D22" s="95" t="s">
        <v>41</v>
      </c>
      <c r="E22" s="8">
        <f t="shared" si="4"/>
        <v>300</v>
      </c>
      <c r="F22" s="71">
        <v>30</v>
      </c>
      <c r="G22" s="71">
        <f>40+30</f>
        <v>70</v>
      </c>
      <c r="H22" s="71">
        <v>30</v>
      </c>
      <c r="I22" s="71">
        <v>30</v>
      </c>
      <c r="J22" s="71">
        <v>20</v>
      </c>
      <c r="K22" s="71">
        <v>20</v>
      </c>
      <c r="L22" s="71">
        <v>30</v>
      </c>
      <c r="M22" s="71">
        <v>30</v>
      </c>
      <c r="N22" s="81">
        <v>40</v>
      </c>
      <c r="O22" s="72">
        <v>0</v>
      </c>
      <c r="P22" s="6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76.5">
      <c r="A23" s="2"/>
      <c r="B23" s="3"/>
      <c r="C23" s="27" t="s">
        <v>40</v>
      </c>
      <c r="D23" s="82" t="s">
        <v>42</v>
      </c>
      <c r="E23" s="8">
        <f t="shared" si="4"/>
        <v>496.08</v>
      </c>
      <c r="F23" s="71"/>
      <c r="G23" s="71"/>
      <c r="H23" s="71"/>
      <c r="I23" s="71"/>
      <c r="J23" s="71"/>
      <c r="K23" s="71"/>
      <c r="L23" s="71"/>
      <c r="M23" s="71"/>
      <c r="N23" s="81"/>
      <c r="O23" s="72">
        <v>496.08</v>
      </c>
      <c r="P23" s="6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75" customHeight="1" thickBot="1">
      <c r="A24" s="2"/>
      <c r="B24" s="3"/>
      <c r="C24" s="27" t="s">
        <v>52</v>
      </c>
      <c r="D24" s="121" t="s">
        <v>53</v>
      </c>
      <c r="E24" s="8">
        <f t="shared" si="4"/>
        <v>154144.21307</v>
      </c>
      <c r="F24" s="71">
        <v>1395.664</v>
      </c>
      <c r="G24" s="71">
        <f>457.239+32.29404+7201.5</f>
        <v>7691.03304</v>
      </c>
      <c r="H24" s="71">
        <f>2103.936+182.537+4599.1-309.88</f>
        <v>6575.693</v>
      </c>
      <c r="I24" s="71">
        <f>792.5+1745.056+119.809+17274.6</f>
        <v>19931.965</v>
      </c>
      <c r="J24" s="71">
        <f>4558.971-59.164+448.036+18003.7</f>
        <v>22951.543</v>
      </c>
      <c r="K24" s="71">
        <f>170.279+228.107+282.8722+2140.9</f>
        <v>2822.1582</v>
      </c>
      <c r="L24" s="71">
        <f>4125.758+69.24308+3581.2</f>
        <v>7776.20108</v>
      </c>
      <c r="M24" s="71">
        <f>1905.93+49.625+15511.6</f>
        <v>17467.155</v>
      </c>
      <c r="N24" s="81">
        <f>6290.282+449.5734</f>
        <v>6739.8554</v>
      </c>
      <c r="O24" s="72">
        <f>6007.009+751.63635+54035.3-1</f>
        <v>60792.94535</v>
      </c>
      <c r="P24" s="6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2.75" hidden="1">
      <c r="A25" s="2"/>
      <c r="B25" s="3"/>
      <c r="C25" s="27"/>
      <c r="D25" s="95"/>
      <c r="E25" s="8">
        <f t="shared" si="4"/>
        <v>0</v>
      </c>
      <c r="F25" s="71"/>
      <c r="G25" s="71"/>
      <c r="H25" s="71"/>
      <c r="I25" s="71"/>
      <c r="J25" s="71"/>
      <c r="K25" s="71"/>
      <c r="L25" s="71"/>
      <c r="M25" s="71"/>
      <c r="N25" s="81"/>
      <c r="O25" s="72"/>
      <c r="P25" s="6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2.75" hidden="1">
      <c r="A26" s="2"/>
      <c r="B26" s="3"/>
      <c r="C26" s="27"/>
      <c r="D26" s="95"/>
      <c r="E26" s="8">
        <f t="shared" si="4"/>
        <v>0</v>
      </c>
      <c r="F26" s="71"/>
      <c r="G26" s="71"/>
      <c r="H26" s="71"/>
      <c r="I26" s="71"/>
      <c r="J26" s="71"/>
      <c r="K26" s="71"/>
      <c r="L26" s="71"/>
      <c r="M26" s="71"/>
      <c r="N26" s="81"/>
      <c r="O26" s="72"/>
      <c r="P26" s="6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3.5" hidden="1" thickBot="1">
      <c r="A27" s="2"/>
      <c r="B27" s="3"/>
      <c r="C27" s="27"/>
      <c r="D27" s="95"/>
      <c r="E27" s="8">
        <f t="shared" si="4"/>
        <v>0</v>
      </c>
      <c r="F27" s="71"/>
      <c r="G27" s="71"/>
      <c r="H27" s="71"/>
      <c r="I27" s="71"/>
      <c r="J27" s="71"/>
      <c r="K27" s="71"/>
      <c r="L27" s="71"/>
      <c r="M27" s="71"/>
      <c r="N27" s="23"/>
      <c r="O27" s="72"/>
      <c r="P27" s="6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25.5">
      <c r="A28" s="2"/>
      <c r="B28" s="3"/>
      <c r="C28" s="28"/>
      <c r="D28" s="96" t="s">
        <v>22</v>
      </c>
      <c r="E28" s="4">
        <f>E12+E17+E20+E15</f>
        <v>196673.82406999997</v>
      </c>
      <c r="F28" s="4">
        <f aca="true" t="shared" si="6" ref="F28:O28">F12+F17+F20+F15</f>
        <v>6758.508000000001</v>
      </c>
      <c r="G28" s="4">
        <f t="shared" si="6"/>
        <v>11969.71004</v>
      </c>
      <c r="H28" s="4">
        <f t="shared" si="6"/>
        <v>9396.493</v>
      </c>
      <c r="I28" s="4">
        <f t="shared" si="6"/>
        <v>24467.165</v>
      </c>
      <c r="J28" s="4">
        <f t="shared" si="6"/>
        <v>26241.343000000004</v>
      </c>
      <c r="K28" s="4">
        <f t="shared" si="6"/>
        <v>5712.3171999999995</v>
      </c>
      <c r="L28" s="4">
        <f t="shared" si="6"/>
        <v>9986.00108</v>
      </c>
      <c r="M28" s="4">
        <f t="shared" si="6"/>
        <v>21811.371</v>
      </c>
      <c r="N28" s="4">
        <f t="shared" si="6"/>
        <v>14416.155400000001</v>
      </c>
      <c r="O28" s="4">
        <f t="shared" si="6"/>
        <v>65914.76035</v>
      </c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5:6" ht="12.75">
      <c r="E29" s="70">
        <v>196673.82407</v>
      </c>
      <c r="F29" s="122"/>
    </row>
    <row r="30" ht="12.75">
      <c r="E30" s="70">
        <f>E28-E29</f>
        <v>0</v>
      </c>
    </row>
  </sheetData>
  <sheetProtection/>
  <mergeCells count="8">
    <mergeCell ref="E9:E10"/>
    <mergeCell ref="L1:N1"/>
    <mergeCell ref="L2:N2"/>
    <mergeCell ref="L3:O4"/>
    <mergeCell ref="D6:N6"/>
    <mergeCell ref="F7:I7"/>
    <mergeCell ref="D9:D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Normal="75" zoomScaleSheetLayoutView="100" zoomScalePageLayoutView="0" workbookViewId="0" topLeftCell="C10">
      <pane xSplit="2" ySplit="2" topLeftCell="E15" activePane="bottomRight" state="frozen"/>
      <selection pane="topLeft" activeCell="C10" sqref="C10"/>
      <selection pane="topRight" activeCell="E10" sqref="E10"/>
      <selection pane="bottomLeft" activeCell="C12" sqref="C12"/>
      <selection pane="bottomRight" activeCell="E36" sqref="E36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43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22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6.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6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34.5" customHeight="1">
      <c r="C10" s="55"/>
      <c r="D10" s="137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48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22377.12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2363.5</v>
      </c>
      <c r="I17" s="26">
        <f t="shared" si="3"/>
        <v>3173.9</v>
      </c>
      <c r="J17" s="26">
        <f t="shared" si="3"/>
        <v>2430.9</v>
      </c>
      <c r="K17" s="26">
        <f t="shared" si="3"/>
        <v>1988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300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>SUM(F19:O19)</f>
        <v>1520</v>
      </c>
      <c r="F19" s="76">
        <v>138</v>
      </c>
      <c r="G19" s="76">
        <v>194</v>
      </c>
      <c r="H19" s="76">
        <v>87</v>
      </c>
      <c r="I19" s="76">
        <v>114</v>
      </c>
      <c r="J19" s="76">
        <v>57</v>
      </c>
      <c r="K19" s="76">
        <v>300</v>
      </c>
      <c r="L19" s="76">
        <v>61</v>
      </c>
      <c r="M19" s="76">
        <v>86</v>
      </c>
      <c r="N19" s="73">
        <v>183</v>
      </c>
      <c r="O19" s="77">
        <v>300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>SUM(F20:O20)</f>
        <v>6380.434</v>
      </c>
      <c r="F20" s="80">
        <f aca="true" t="shared" si="4" ref="F20:O20">F21+F30+F31+F32</f>
        <v>725</v>
      </c>
      <c r="G20" s="80">
        <f t="shared" si="4"/>
        <v>540</v>
      </c>
      <c r="H20" s="80">
        <f t="shared" si="4"/>
        <v>30</v>
      </c>
      <c r="I20" s="80">
        <f t="shared" si="4"/>
        <v>715</v>
      </c>
      <c r="J20" s="80">
        <f t="shared" si="4"/>
        <v>285</v>
      </c>
      <c r="K20" s="80">
        <f t="shared" si="4"/>
        <v>464.85400000000004</v>
      </c>
      <c r="L20" s="80">
        <f t="shared" si="4"/>
        <v>30</v>
      </c>
      <c r="M20" s="80">
        <f t="shared" si="4"/>
        <v>80</v>
      </c>
      <c r="N20" s="80">
        <f t="shared" si="4"/>
        <v>3014.5</v>
      </c>
      <c r="O20" s="80">
        <f t="shared" si="4"/>
        <v>496.08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08" customFormat="1" ht="40.5">
      <c r="A21" s="98"/>
      <c r="B21" s="99"/>
      <c r="C21" s="100" t="s">
        <v>38</v>
      </c>
      <c r="D21" s="101" t="s">
        <v>37</v>
      </c>
      <c r="E21" s="102">
        <f>SUM(F21:O21)</f>
        <v>5614.354</v>
      </c>
      <c r="F21" s="103">
        <f>695</f>
        <v>695</v>
      </c>
      <c r="G21" s="103">
        <v>500</v>
      </c>
      <c r="H21" s="103"/>
      <c r="I21" s="103">
        <f>500+185</f>
        <v>685</v>
      </c>
      <c r="J21" s="103">
        <v>265</v>
      </c>
      <c r="K21" s="103">
        <f>2000+2017.81-2000-1572.956</f>
        <v>444.85400000000004</v>
      </c>
      <c r="L21" s="103"/>
      <c r="M21" s="103">
        <v>50</v>
      </c>
      <c r="N21" s="104">
        <f>88.5+2886</f>
        <v>2974.5</v>
      </c>
      <c r="O21" s="105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</row>
    <row r="22" spans="1:43" s="119" customFormat="1" ht="12.75">
      <c r="A22" s="109"/>
      <c r="B22" s="110"/>
      <c r="C22" s="111"/>
      <c r="D22" s="112" t="s">
        <v>44</v>
      </c>
      <c r="E22" s="113">
        <f>SUM(F22:O22)</f>
        <v>1088.5</v>
      </c>
      <c r="F22" s="114"/>
      <c r="G22" s="114">
        <v>500</v>
      </c>
      <c r="H22" s="114"/>
      <c r="I22" s="114">
        <v>500</v>
      </c>
      <c r="J22" s="114"/>
      <c r="K22" s="114"/>
      <c r="L22" s="114"/>
      <c r="M22" s="114"/>
      <c r="N22" s="115">
        <v>88.5</v>
      </c>
      <c r="O22" s="116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s="119" customFormat="1" ht="12.75">
      <c r="A23" s="109"/>
      <c r="B23" s="110"/>
      <c r="C23" s="111"/>
      <c r="D23" s="112" t="s">
        <v>47</v>
      </c>
      <c r="E23" s="113">
        <f aca="true" t="shared" si="5" ref="E23:E29">SUM(F23:O23)</f>
        <v>265</v>
      </c>
      <c r="F23" s="114"/>
      <c r="G23" s="114"/>
      <c r="H23" s="114"/>
      <c r="I23" s="114"/>
      <c r="J23" s="114">
        <v>265</v>
      </c>
      <c r="K23" s="114"/>
      <c r="L23" s="114"/>
      <c r="M23" s="114"/>
      <c r="N23" s="115"/>
      <c r="O23" s="116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s="119" customFormat="1" ht="12.75">
      <c r="A24" s="109"/>
      <c r="B24" s="110"/>
      <c r="C24" s="111"/>
      <c r="D24" s="112" t="s">
        <v>49</v>
      </c>
      <c r="E24" s="113">
        <f t="shared" si="5"/>
        <v>50</v>
      </c>
      <c r="F24" s="114"/>
      <c r="G24" s="114"/>
      <c r="H24" s="114"/>
      <c r="I24" s="114"/>
      <c r="J24" s="114"/>
      <c r="K24" s="114"/>
      <c r="L24" s="114"/>
      <c r="M24" s="114">
        <v>50</v>
      </c>
      <c r="N24" s="115"/>
      <c r="O24" s="116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s="119" customFormat="1" ht="12.75">
      <c r="A25" s="109"/>
      <c r="B25" s="110"/>
      <c r="C25" s="111"/>
      <c r="D25" s="112" t="s">
        <v>45</v>
      </c>
      <c r="E25" s="113">
        <f t="shared" si="5"/>
        <v>444.8539999999998</v>
      </c>
      <c r="F25" s="114"/>
      <c r="G25" s="114"/>
      <c r="H25" s="114"/>
      <c r="I25" s="114"/>
      <c r="J25" s="114"/>
      <c r="K25" s="114">
        <f>2000+2017.81-3572.956</f>
        <v>444.8539999999998</v>
      </c>
      <c r="L25" s="114"/>
      <c r="M25" s="114"/>
      <c r="N25" s="115"/>
      <c r="O25" s="116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s="119" customFormat="1" ht="12.75">
      <c r="A26" s="109"/>
      <c r="B26" s="110"/>
      <c r="C26" s="111"/>
      <c r="D26" s="112" t="s">
        <v>46</v>
      </c>
      <c r="E26" s="113">
        <f t="shared" si="5"/>
        <v>2386</v>
      </c>
      <c r="F26" s="114"/>
      <c r="G26" s="114"/>
      <c r="H26" s="114"/>
      <c r="I26" s="114"/>
      <c r="J26" s="114"/>
      <c r="K26" s="114"/>
      <c r="L26" s="114"/>
      <c r="M26" s="114"/>
      <c r="N26" s="115">
        <v>2386</v>
      </c>
      <c r="O26" s="116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</row>
    <row r="27" spans="1:43" s="119" customFormat="1" ht="12.75">
      <c r="A27" s="109"/>
      <c r="B27" s="110"/>
      <c r="C27" s="111"/>
      <c r="D27" s="112" t="s">
        <v>48</v>
      </c>
      <c r="E27" s="113">
        <f t="shared" si="5"/>
        <v>185</v>
      </c>
      <c r="F27" s="114"/>
      <c r="G27" s="114"/>
      <c r="H27" s="114"/>
      <c r="I27" s="114">
        <v>185</v>
      </c>
      <c r="J27" s="114"/>
      <c r="K27" s="114"/>
      <c r="L27" s="114"/>
      <c r="M27" s="114"/>
      <c r="N27" s="115"/>
      <c r="O27" s="116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</row>
    <row r="28" spans="1:43" s="119" customFormat="1" ht="12.75">
      <c r="A28" s="109"/>
      <c r="B28" s="110"/>
      <c r="C28" s="111"/>
      <c r="D28" s="112" t="s">
        <v>50</v>
      </c>
      <c r="E28" s="113">
        <f t="shared" si="5"/>
        <v>695</v>
      </c>
      <c r="F28" s="114">
        <v>695</v>
      </c>
      <c r="G28" s="114"/>
      <c r="H28" s="114"/>
      <c r="I28" s="114"/>
      <c r="J28" s="114"/>
      <c r="K28" s="114"/>
      <c r="L28" s="114"/>
      <c r="M28" s="114"/>
      <c r="N28" s="115"/>
      <c r="O28" s="116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</row>
    <row r="29" spans="1:43" s="119" customFormat="1" ht="12.75">
      <c r="A29" s="109"/>
      <c r="B29" s="110"/>
      <c r="C29" s="111"/>
      <c r="D29" s="112" t="s">
        <v>51</v>
      </c>
      <c r="E29" s="113">
        <f t="shared" si="5"/>
        <v>500</v>
      </c>
      <c r="F29" s="114"/>
      <c r="G29" s="114"/>
      <c r="H29" s="114"/>
      <c r="I29" s="114"/>
      <c r="J29" s="114"/>
      <c r="K29" s="114"/>
      <c r="L29" s="114"/>
      <c r="M29" s="114"/>
      <c r="N29" s="120">
        <v>500</v>
      </c>
      <c r="O29" s="116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</row>
    <row r="30" spans="1:43" s="7" customFormat="1" ht="38.25">
      <c r="A30" s="2"/>
      <c r="B30" s="3"/>
      <c r="C30" s="27" t="s">
        <v>39</v>
      </c>
      <c r="D30" s="95" t="s">
        <v>41</v>
      </c>
      <c r="E30" s="8">
        <f>SUM(F30:O30)</f>
        <v>270</v>
      </c>
      <c r="F30" s="71">
        <v>30</v>
      </c>
      <c r="G30" s="71">
        <v>40</v>
      </c>
      <c r="H30" s="71">
        <v>30</v>
      </c>
      <c r="I30" s="71">
        <v>30</v>
      </c>
      <c r="J30" s="71">
        <v>20</v>
      </c>
      <c r="K30" s="71">
        <v>20</v>
      </c>
      <c r="L30" s="71">
        <v>30</v>
      </c>
      <c r="M30" s="71">
        <v>30</v>
      </c>
      <c r="N30" s="81">
        <v>40</v>
      </c>
      <c r="O30" s="72">
        <v>0</v>
      </c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77.25" thickBot="1">
      <c r="A31" s="2"/>
      <c r="B31" s="3"/>
      <c r="C31" s="27" t="s">
        <v>40</v>
      </c>
      <c r="D31" s="82" t="s">
        <v>42</v>
      </c>
      <c r="E31" s="8">
        <f>SUM(F31:O31)</f>
        <v>496.08</v>
      </c>
      <c r="F31" s="71"/>
      <c r="G31" s="71"/>
      <c r="H31" s="71"/>
      <c r="I31" s="71"/>
      <c r="J31" s="71"/>
      <c r="K31" s="71"/>
      <c r="L31" s="71"/>
      <c r="M31" s="71"/>
      <c r="N31" s="81"/>
      <c r="O31" s="72">
        <v>496.08</v>
      </c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2.75" hidden="1">
      <c r="A32" s="2"/>
      <c r="B32" s="3"/>
      <c r="C32" s="27"/>
      <c r="D32" s="95"/>
      <c r="E32" s="8"/>
      <c r="F32" s="71"/>
      <c r="G32" s="71"/>
      <c r="H32" s="71"/>
      <c r="I32" s="71"/>
      <c r="J32" s="71"/>
      <c r="K32" s="71"/>
      <c r="L32" s="71"/>
      <c r="M32" s="71"/>
      <c r="N32" s="81"/>
      <c r="O32" s="72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2.75" hidden="1">
      <c r="A33" s="2"/>
      <c r="B33" s="3"/>
      <c r="C33" s="27"/>
      <c r="D33" s="95"/>
      <c r="E33" s="8"/>
      <c r="F33" s="71"/>
      <c r="G33" s="71"/>
      <c r="H33" s="71"/>
      <c r="I33" s="71"/>
      <c r="J33" s="71"/>
      <c r="K33" s="71"/>
      <c r="L33" s="71"/>
      <c r="M33" s="71"/>
      <c r="N33" s="81"/>
      <c r="O33" s="72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2.75" hidden="1">
      <c r="A34" s="2"/>
      <c r="B34" s="3"/>
      <c r="C34" s="27"/>
      <c r="D34" s="95"/>
      <c r="E34" s="8"/>
      <c r="F34" s="71"/>
      <c r="G34" s="71"/>
      <c r="H34" s="71"/>
      <c r="I34" s="71"/>
      <c r="J34" s="71"/>
      <c r="K34" s="71"/>
      <c r="L34" s="71"/>
      <c r="M34" s="71"/>
      <c r="N34" s="81"/>
      <c r="O34" s="72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3.5" hidden="1" thickBot="1">
      <c r="A35" s="2"/>
      <c r="B35" s="3"/>
      <c r="C35" s="27"/>
      <c r="D35" s="95"/>
      <c r="E35" s="8"/>
      <c r="F35" s="71"/>
      <c r="G35" s="71"/>
      <c r="H35" s="71"/>
      <c r="I35" s="71"/>
      <c r="J35" s="71"/>
      <c r="K35" s="71"/>
      <c r="L35" s="71"/>
      <c r="M35" s="71"/>
      <c r="N35" s="23"/>
      <c r="O35" s="72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25.5">
      <c r="A36" s="2"/>
      <c r="B36" s="3"/>
      <c r="C36" s="28"/>
      <c r="D36" s="96" t="s">
        <v>22</v>
      </c>
      <c r="E36" s="4">
        <f aca="true" t="shared" si="6" ref="E36:O36">E12+E17+E20+E15</f>
        <v>38570.954</v>
      </c>
      <c r="F36" s="4">
        <f t="shared" si="6"/>
        <v>4031.4</v>
      </c>
      <c r="G36" s="4">
        <f t="shared" si="6"/>
        <v>4089.2</v>
      </c>
      <c r="H36" s="4">
        <f t="shared" si="6"/>
        <v>2905.7000000000003</v>
      </c>
      <c r="I36" s="4">
        <f t="shared" si="6"/>
        <v>4606.5</v>
      </c>
      <c r="J36" s="4">
        <f t="shared" si="6"/>
        <v>3087.7000000000003</v>
      </c>
      <c r="K36" s="4">
        <f t="shared" si="6"/>
        <v>2954.1540000000005</v>
      </c>
      <c r="L36" s="4">
        <f t="shared" si="6"/>
        <v>2161.2000000000003</v>
      </c>
      <c r="M36" s="4">
        <f t="shared" si="6"/>
        <v>2835.6200000000003</v>
      </c>
      <c r="N36" s="4">
        <f t="shared" si="6"/>
        <v>7553.599999999999</v>
      </c>
      <c r="O36" s="4">
        <f t="shared" si="6"/>
        <v>4345.88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</sheetData>
  <sheetProtection/>
  <mergeCells count="8">
    <mergeCell ref="L1:N1"/>
    <mergeCell ref="L2:N2"/>
    <mergeCell ref="L3:O4"/>
    <mergeCell ref="D6:N6"/>
    <mergeCell ref="F7:I7"/>
    <mergeCell ref="D9:D10"/>
    <mergeCell ref="E9:E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Normal="75" zoomScaleSheetLayoutView="100" zoomScalePageLayoutView="0" workbookViewId="0" topLeftCell="C10">
      <pane xSplit="2" ySplit="2" topLeftCell="E18" activePane="bottomRight" state="frozen"/>
      <selection pane="topLeft" activeCell="C10" sqref="C10"/>
      <selection pane="topRight" activeCell="E10" sqref="E10"/>
      <selection pane="bottomLeft" activeCell="C12" sqref="C12"/>
      <selection pane="bottomRight" activeCell="N26" sqref="N26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25"/>
      <c r="M1" s="126"/>
      <c r="N1" s="126"/>
      <c r="O1" s="33"/>
    </row>
    <row r="2" spans="3:15" s="6" customFormat="1" ht="12.75">
      <c r="C2" s="44"/>
      <c r="E2" s="45"/>
      <c r="J2" s="32"/>
      <c r="K2" s="32"/>
      <c r="L2" s="127" t="s">
        <v>32</v>
      </c>
      <c r="M2" s="127"/>
      <c r="N2" s="127"/>
      <c r="O2" s="33"/>
    </row>
    <row r="3" spans="3:15" s="6" customFormat="1" ht="12.75">
      <c r="C3" s="44"/>
      <c r="E3" s="45"/>
      <c r="J3" s="32"/>
      <c r="K3" s="32"/>
      <c r="L3" s="126" t="s">
        <v>43</v>
      </c>
      <c r="M3" s="126"/>
      <c r="N3" s="126"/>
      <c r="O3" s="126"/>
    </row>
    <row r="4" spans="3:15" s="6" customFormat="1" ht="36.75" customHeight="1">
      <c r="C4" s="44"/>
      <c r="E4" s="45"/>
      <c r="J4" s="32"/>
      <c r="K4" s="32"/>
      <c r="L4" s="126"/>
      <c r="M4" s="126"/>
      <c r="N4" s="126"/>
      <c r="O4" s="126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22.5" customHeight="1">
      <c r="C6" s="47"/>
      <c r="D6" s="128" t="s">
        <v>23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3:14" s="6" customFormat="1" ht="16.5" customHeight="1">
      <c r="C7" s="47"/>
      <c r="D7" s="48"/>
      <c r="E7" s="49"/>
      <c r="F7" s="130" t="s">
        <v>26</v>
      </c>
      <c r="G7" s="131"/>
      <c r="H7" s="131"/>
      <c r="I7" s="131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36" t="s">
        <v>25</v>
      </c>
      <c r="E9" s="123" t="s">
        <v>0</v>
      </c>
      <c r="F9" s="134" t="s">
        <v>24</v>
      </c>
      <c r="G9" s="135"/>
      <c r="H9" s="135"/>
      <c r="I9" s="135"/>
      <c r="J9" s="135"/>
      <c r="K9" s="135"/>
      <c r="L9" s="135"/>
      <c r="M9" s="135"/>
      <c r="N9" s="135"/>
      <c r="O9" s="135"/>
    </row>
    <row r="10" spans="3:15" s="29" customFormat="1" ht="34.5" customHeight="1">
      <c r="C10" s="55"/>
      <c r="D10" s="137"/>
      <c r="E10" s="124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48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22377.12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2363.5</v>
      </c>
      <c r="I17" s="26">
        <f t="shared" si="3"/>
        <v>3173.9</v>
      </c>
      <c r="J17" s="26">
        <f t="shared" si="3"/>
        <v>2430.9</v>
      </c>
      <c r="K17" s="26">
        <f t="shared" si="3"/>
        <v>1988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300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>SUM(F19:O19)</f>
        <v>1520</v>
      </c>
      <c r="F19" s="76">
        <v>138</v>
      </c>
      <c r="G19" s="76">
        <v>194</v>
      </c>
      <c r="H19" s="76">
        <v>87</v>
      </c>
      <c r="I19" s="76">
        <v>114</v>
      </c>
      <c r="J19" s="76">
        <v>57</v>
      </c>
      <c r="K19" s="76">
        <v>300</v>
      </c>
      <c r="L19" s="76">
        <v>61</v>
      </c>
      <c r="M19" s="76">
        <v>86</v>
      </c>
      <c r="N19" s="73">
        <v>183</v>
      </c>
      <c r="O19" s="77">
        <v>300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>SUM(F20:O20)</f>
        <v>6380.434</v>
      </c>
      <c r="F20" s="80">
        <f aca="true" t="shared" si="4" ref="F20:O20">F21+F30+F31+F32</f>
        <v>725</v>
      </c>
      <c r="G20" s="80">
        <f t="shared" si="4"/>
        <v>540</v>
      </c>
      <c r="H20" s="80">
        <f t="shared" si="4"/>
        <v>30</v>
      </c>
      <c r="I20" s="80">
        <f t="shared" si="4"/>
        <v>715</v>
      </c>
      <c r="J20" s="80">
        <f t="shared" si="4"/>
        <v>285</v>
      </c>
      <c r="K20" s="80">
        <f t="shared" si="4"/>
        <v>464.85400000000004</v>
      </c>
      <c r="L20" s="80">
        <f t="shared" si="4"/>
        <v>30</v>
      </c>
      <c r="M20" s="80">
        <f t="shared" si="4"/>
        <v>80</v>
      </c>
      <c r="N20" s="80">
        <f t="shared" si="4"/>
        <v>3014.5</v>
      </c>
      <c r="O20" s="80">
        <f t="shared" si="4"/>
        <v>496.08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08" customFormat="1" ht="40.5">
      <c r="A21" s="98"/>
      <c r="B21" s="99"/>
      <c r="C21" s="100" t="s">
        <v>38</v>
      </c>
      <c r="D21" s="101" t="s">
        <v>37</v>
      </c>
      <c r="E21" s="102">
        <f>SUM(F21:O21)</f>
        <v>5614.354</v>
      </c>
      <c r="F21" s="103">
        <f>695</f>
        <v>695</v>
      </c>
      <c r="G21" s="103">
        <v>500</v>
      </c>
      <c r="H21" s="103"/>
      <c r="I21" s="103">
        <f>500+185</f>
        <v>685</v>
      </c>
      <c r="J21" s="103">
        <v>265</v>
      </c>
      <c r="K21" s="103">
        <f>2000+2017.81-2000-1572.956</f>
        <v>444.85400000000004</v>
      </c>
      <c r="L21" s="103"/>
      <c r="M21" s="103">
        <v>50</v>
      </c>
      <c r="N21" s="104">
        <f>88.5+2886</f>
        <v>2974.5</v>
      </c>
      <c r="O21" s="105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</row>
    <row r="22" spans="1:43" s="119" customFormat="1" ht="12.75">
      <c r="A22" s="109"/>
      <c r="B22" s="110"/>
      <c r="C22" s="111"/>
      <c r="D22" s="112" t="s">
        <v>44</v>
      </c>
      <c r="E22" s="113">
        <f>SUM(F22:O22)</f>
        <v>1088.5</v>
      </c>
      <c r="F22" s="114"/>
      <c r="G22" s="114">
        <v>500</v>
      </c>
      <c r="H22" s="114"/>
      <c r="I22" s="114">
        <v>500</v>
      </c>
      <c r="J22" s="114"/>
      <c r="K22" s="114"/>
      <c r="L22" s="114"/>
      <c r="M22" s="114"/>
      <c r="N22" s="115">
        <v>88.5</v>
      </c>
      <c r="O22" s="116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s="119" customFormat="1" ht="12.75">
      <c r="A23" s="109"/>
      <c r="B23" s="110"/>
      <c r="C23" s="111"/>
      <c r="D23" s="112" t="s">
        <v>47</v>
      </c>
      <c r="E23" s="113">
        <f aca="true" t="shared" si="5" ref="E23:E29">SUM(F23:O23)</f>
        <v>265</v>
      </c>
      <c r="F23" s="114"/>
      <c r="G23" s="114"/>
      <c r="H23" s="114"/>
      <c r="I23" s="114"/>
      <c r="J23" s="114">
        <v>265</v>
      </c>
      <c r="K23" s="114"/>
      <c r="L23" s="114"/>
      <c r="M23" s="114"/>
      <c r="N23" s="115"/>
      <c r="O23" s="116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s="119" customFormat="1" ht="12.75">
      <c r="A24" s="109"/>
      <c r="B24" s="110"/>
      <c r="C24" s="111"/>
      <c r="D24" s="112" t="s">
        <v>49</v>
      </c>
      <c r="E24" s="113">
        <f t="shared" si="5"/>
        <v>50</v>
      </c>
      <c r="F24" s="114"/>
      <c r="G24" s="114"/>
      <c r="H24" s="114"/>
      <c r="I24" s="114"/>
      <c r="J24" s="114"/>
      <c r="K24" s="114"/>
      <c r="L24" s="114"/>
      <c r="M24" s="114">
        <v>50</v>
      </c>
      <c r="N24" s="115"/>
      <c r="O24" s="116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s="119" customFormat="1" ht="12.75">
      <c r="A25" s="109"/>
      <c r="B25" s="110"/>
      <c r="C25" s="111"/>
      <c r="D25" s="112" t="s">
        <v>45</v>
      </c>
      <c r="E25" s="113">
        <f t="shared" si="5"/>
        <v>444.8539999999998</v>
      </c>
      <c r="F25" s="114"/>
      <c r="G25" s="114"/>
      <c r="H25" s="114"/>
      <c r="I25" s="114"/>
      <c r="J25" s="114"/>
      <c r="K25" s="114">
        <f>2000+2017.81-3572.956</f>
        <v>444.8539999999998</v>
      </c>
      <c r="L25" s="114"/>
      <c r="M25" s="114"/>
      <c r="N25" s="115"/>
      <c r="O25" s="116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</row>
    <row r="26" spans="1:43" s="119" customFormat="1" ht="12.75">
      <c r="A26" s="109"/>
      <c r="B26" s="110"/>
      <c r="C26" s="111"/>
      <c r="D26" s="112" t="s">
        <v>46</v>
      </c>
      <c r="E26" s="113">
        <f t="shared" si="5"/>
        <v>2386</v>
      </c>
      <c r="F26" s="114"/>
      <c r="G26" s="114"/>
      <c r="H26" s="114"/>
      <c r="I26" s="114"/>
      <c r="J26" s="114"/>
      <c r="K26" s="114"/>
      <c r="L26" s="114"/>
      <c r="M26" s="114"/>
      <c r="N26" s="115">
        <v>2386</v>
      </c>
      <c r="O26" s="116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</row>
    <row r="27" spans="1:43" s="119" customFormat="1" ht="12.75">
      <c r="A27" s="109"/>
      <c r="B27" s="110"/>
      <c r="C27" s="111"/>
      <c r="D27" s="112" t="s">
        <v>48</v>
      </c>
      <c r="E27" s="113">
        <f t="shared" si="5"/>
        <v>185</v>
      </c>
      <c r="F27" s="114"/>
      <c r="G27" s="114"/>
      <c r="H27" s="114"/>
      <c r="I27" s="114">
        <v>185</v>
      </c>
      <c r="J27" s="114"/>
      <c r="K27" s="114"/>
      <c r="L27" s="114"/>
      <c r="M27" s="114"/>
      <c r="N27" s="115"/>
      <c r="O27" s="116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</row>
    <row r="28" spans="1:43" s="119" customFormat="1" ht="12.75">
      <c r="A28" s="109"/>
      <c r="B28" s="110"/>
      <c r="C28" s="111"/>
      <c r="D28" s="112" t="s">
        <v>50</v>
      </c>
      <c r="E28" s="113">
        <f t="shared" si="5"/>
        <v>695</v>
      </c>
      <c r="F28" s="114">
        <v>695</v>
      </c>
      <c r="G28" s="114"/>
      <c r="H28" s="114"/>
      <c r="I28" s="114"/>
      <c r="J28" s="114"/>
      <c r="K28" s="114"/>
      <c r="L28" s="114"/>
      <c r="M28" s="114"/>
      <c r="N28" s="115"/>
      <c r="O28" s="116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</row>
    <row r="29" spans="1:43" s="119" customFormat="1" ht="12.75">
      <c r="A29" s="109"/>
      <c r="B29" s="110"/>
      <c r="C29" s="111"/>
      <c r="D29" s="112" t="s">
        <v>51</v>
      </c>
      <c r="E29" s="113">
        <f t="shared" si="5"/>
        <v>500</v>
      </c>
      <c r="F29" s="114"/>
      <c r="G29" s="114"/>
      <c r="H29" s="114"/>
      <c r="I29" s="114"/>
      <c r="J29" s="114"/>
      <c r="K29" s="114"/>
      <c r="L29" s="114"/>
      <c r="M29" s="114"/>
      <c r="N29" s="120">
        <v>500</v>
      </c>
      <c r="O29" s="116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</row>
    <row r="30" spans="1:43" s="7" customFormat="1" ht="38.25">
      <c r="A30" s="2"/>
      <c r="B30" s="3"/>
      <c r="C30" s="27" t="s">
        <v>39</v>
      </c>
      <c r="D30" s="95" t="s">
        <v>41</v>
      </c>
      <c r="E30" s="8">
        <f>SUM(F30:O30)</f>
        <v>270</v>
      </c>
      <c r="F30" s="71">
        <v>30</v>
      </c>
      <c r="G30" s="71">
        <v>40</v>
      </c>
      <c r="H30" s="71">
        <v>30</v>
      </c>
      <c r="I30" s="71">
        <v>30</v>
      </c>
      <c r="J30" s="71">
        <v>20</v>
      </c>
      <c r="K30" s="71">
        <v>20</v>
      </c>
      <c r="L30" s="71">
        <v>30</v>
      </c>
      <c r="M30" s="71">
        <v>30</v>
      </c>
      <c r="N30" s="81">
        <v>40</v>
      </c>
      <c r="O30" s="72">
        <v>0</v>
      </c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77.25" thickBot="1">
      <c r="A31" s="2"/>
      <c r="B31" s="3"/>
      <c r="C31" s="27" t="s">
        <v>40</v>
      </c>
      <c r="D31" s="82" t="s">
        <v>42</v>
      </c>
      <c r="E31" s="8">
        <f>SUM(F31:O31)</f>
        <v>496.08</v>
      </c>
      <c r="F31" s="71"/>
      <c r="G31" s="71"/>
      <c r="H31" s="71"/>
      <c r="I31" s="71"/>
      <c r="J31" s="71"/>
      <c r="K31" s="71"/>
      <c r="L31" s="71"/>
      <c r="M31" s="71"/>
      <c r="N31" s="81"/>
      <c r="O31" s="72">
        <v>496.08</v>
      </c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3.5" hidden="1" thickBot="1">
      <c r="A32" s="2"/>
      <c r="B32" s="3"/>
      <c r="C32" s="27"/>
      <c r="D32" s="95"/>
      <c r="E32" s="8"/>
      <c r="F32" s="71"/>
      <c r="G32" s="71"/>
      <c r="H32" s="71"/>
      <c r="I32" s="71"/>
      <c r="J32" s="71"/>
      <c r="K32" s="71"/>
      <c r="L32" s="71"/>
      <c r="M32" s="71"/>
      <c r="N32" s="81"/>
      <c r="O32" s="72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3.5" hidden="1" thickBot="1">
      <c r="A33" s="2"/>
      <c r="B33" s="3"/>
      <c r="C33" s="27"/>
      <c r="D33" s="95"/>
      <c r="E33" s="8"/>
      <c r="F33" s="71"/>
      <c r="G33" s="71"/>
      <c r="H33" s="71"/>
      <c r="I33" s="71"/>
      <c r="J33" s="71"/>
      <c r="K33" s="71"/>
      <c r="L33" s="71"/>
      <c r="M33" s="71"/>
      <c r="N33" s="81"/>
      <c r="O33" s="72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3.5" hidden="1" thickBot="1">
      <c r="A34" s="2"/>
      <c r="B34" s="3"/>
      <c r="C34" s="27"/>
      <c r="D34" s="95"/>
      <c r="E34" s="8"/>
      <c r="F34" s="71"/>
      <c r="G34" s="71"/>
      <c r="H34" s="71"/>
      <c r="I34" s="71"/>
      <c r="J34" s="71"/>
      <c r="K34" s="71"/>
      <c r="L34" s="71"/>
      <c r="M34" s="71"/>
      <c r="N34" s="81"/>
      <c r="O34" s="72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3.5" hidden="1" thickBot="1">
      <c r="A35" s="2"/>
      <c r="B35" s="3"/>
      <c r="C35" s="27"/>
      <c r="D35" s="95"/>
      <c r="E35" s="8"/>
      <c r="F35" s="71"/>
      <c r="G35" s="71"/>
      <c r="H35" s="71"/>
      <c r="I35" s="71"/>
      <c r="J35" s="71"/>
      <c r="K35" s="71"/>
      <c r="L35" s="71"/>
      <c r="M35" s="71"/>
      <c r="N35" s="23"/>
      <c r="O35" s="72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25.5">
      <c r="A36" s="2"/>
      <c r="B36" s="3"/>
      <c r="C36" s="28"/>
      <c r="D36" s="96" t="s">
        <v>22</v>
      </c>
      <c r="E36" s="4">
        <f aca="true" t="shared" si="6" ref="E36:O36">E12+E17+E20+E15</f>
        <v>38570.954</v>
      </c>
      <c r="F36" s="4">
        <f t="shared" si="6"/>
        <v>4031.4</v>
      </c>
      <c r="G36" s="4">
        <f t="shared" si="6"/>
        <v>4089.2</v>
      </c>
      <c r="H36" s="4">
        <f t="shared" si="6"/>
        <v>2905.7000000000003</v>
      </c>
      <c r="I36" s="4">
        <f t="shared" si="6"/>
        <v>4606.5</v>
      </c>
      <c r="J36" s="4">
        <f t="shared" si="6"/>
        <v>3087.7000000000003</v>
      </c>
      <c r="K36" s="4">
        <f t="shared" si="6"/>
        <v>2954.1540000000005</v>
      </c>
      <c r="L36" s="4">
        <f t="shared" si="6"/>
        <v>2161.2000000000003</v>
      </c>
      <c r="M36" s="4">
        <f t="shared" si="6"/>
        <v>2835.6200000000003</v>
      </c>
      <c r="N36" s="4">
        <f t="shared" si="6"/>
        <v>7553.599999999999</v>
      </c>
      <c r="O36" s="4">
        <f t="shared" si="6"/>
        <v>4345.88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</sheetData>
  <sheetProtection/>
  <mergeCells count="8">
    <mergeCell ref="L1:N1"/>
    <mergeCell ref="L2:N2"/>
    <mergeCell ref="L3:O4"/>
    <mergeCell ref="D6:N6"/>
    <mergeCell ref="F7:I7"/>
    <mergeCell ref="D9:D10"/>
    <mergeCell ref="E9:E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2014-12-27T10:44:40Z</cp:lastPrinted>
  <dcterms:created xsi:type="dcterms:W3CDTF">2008-05-08T18:28:22Z</dcterms:created>
  <dcterms:modified xsi:type="dcterms:W3CDTF">2015-01-13T11:54:40Z</dcterms:modified>
  <cp:category/>
  <cp:version/>
  <cp:contentType/>
  <cp:contentStatus/>
</cp:coreProperties>
</file>