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510" windowHeight="11055"/>
  </bookViews>
  <sheets>
    <sheet name="ноябрь" sheetId="1" r:id="rId1"/>
  </sheets>
  <calcPr calcId="145621"/>
</workbook>
</file>

<file path=xl/calcChain.xml><?xml version="1.0" encoding="utf-8"?>
<calcChain xmlns="http://schemas.openxmlformats.org/spreadsheetml/2006/main">
  <c r="H25" i="1" l="1"/>
  <c r="G36" i="1"/>
  <c r="G35" i="1"/>
  <c r="G34" i="1" s="1"/>
  <c r="F34" i="1"/>
  <c r="E34" i="1"/>
  <c r="G33" i="1"/>
  <c r="G32" i="1"/>
  <c r="G31" i="1"/>
  <c r="G30" i="1"/>
  <c r="G29" i="1"/>
  <c r="G28" i="1"/>
  <c r="G27" i="1"/>
  <c r="G26" i="1" s="1"/>
  <c r="F27" i="1"/>
  <c r="E27" i="1"/>
  <c r="E26" i="1" s="1"/>
  <c r="E6" i="1" s="1"/>
  <c r="F26" i="1"/>
  <c r="G25" i="1"/>
  <c r="F25" i="1"/>
  <c r="G24" i="1"/>
  <c r="G23" i="1"/>
  <c r="G22" i="1"/>
  <c r="G21" i="1" s="1"/>
  <c r="F21" i="1"/>
  <c r="E21" i="1"/>
  <c r="G20" i="1"/>
  <c r="G19" i="1"/>
  <c r="G18" i="1"/>
  <c r="G17" i="1" s="1"/>
  <c r="F17" i="1"/>
  <c r="E17" i="1"/>
  <c r="G16" i="1"/>
  <c r="G15" i="1"/>
  <c r="G14" i="1"/>
  <c r="G13" i="1"/>
  <c r="G12" i="1"/>
  <c r="G11" i="1" s="1"/>
  <c r="G8" i="1" s="1"/>
  <c r="F11" i="1"/>
  <c r="F8" i="1" s="1"/>
  <c r="E11" i="1"/>
  <c r="G10" i="1"/>
  <c r="G9" i="1"/>
  <c r="E8" i="1"/>
  <c r="E7" i="1" s="1"/>
  <c r="G7" i="1" l="1"/>
  <c r="G6" i="1"/>
  <c r="F6" i="1"/>
  <c r="F7" i="1"/>
  <c r="R36" i="1" l="1"/>
  <c r="Q36" i="1"/>
  <c r="O36" i="1"/>
  <c r="N36" i="1"/>
  <c r="L36" i="1"/>
  <c r="K36" i="1"/>
  <c r="J36" i="1"/>
  <c r="P36" i="1" s="1"/>
  <c r="D36" i="1"/>
  <c r="R35" i="1"/>
  <c r="Q35" i="1"/>
  <c r="O35" i="1"/>
  <c r="N35" i="1"/>
  <c r="L35" i="1"/>
  <c r="K35" i="1"/>
  <c r="J35" i="1"/>
  <c r="S35" i="1" s="1"/>
  <c r="D35" i="1"/>
  <c r="I34" i="1"/>
  <c r="R34" i="1" s="1"/>
  <c r="H34" i="1"/>
  <c r="L34" i="1"/>
  <c r="D34" i="1"/>
  <c r="C34" i="1"/>
  <c r="B34" i="1"/>
  <c r="R33" i="1"/>
  <c r="Q33" i="1"/>
  <c r="O33" i="1"/>
  <c r="N33" i="1"/>
  <c r="L33" i="1"/>
  <c r="K33" i="1"/>
  <c r="J33" i="1"/>
  <c r="S33" i="1" s="1"/>
  <c r="D33" i="1"/>
  <c r="R32" i="1"/>
  <c r="Q32" i="1"/>
  <c r="O32" i="1"/>
  <c r="N32" i="1"/>
  <c r="L32" i="1"/>
  <c r="K32" i="1"/>
  <c r="J32" i="1"/>
  <c r="P32" i="1" s="1"/>
  <c r="D32" i="1"/>
  <c r="R31" i="1"/>
  <c r="Q31" i="1"/>
  <c r="O31" i="1"/>
  <c r="N31" i="1"/>
  <c r="L31" i="1"/>
  <c r="K31" i="1"/>
  <c r="J31" i="1"/>
  <c r="D31" i="1"/>
  <c r="R30" i="1"/>
  <c r="Q30" i="1"/>
  <c r="O30" i="1"/>
  <c r="N30" i="1"/>
  <c r="L30" i="1"/>
  <c r="K30" i="1"/>
  <c r="J30" i="1"/>
  <c r="P30" i="1" s="1"/>
  <c r="D30" i="1"/>
  <c r="R29" i="1"/>
  <c r="Q29" i="1"/>
  <c r="O29" i="1"/>
  <c r="N29" i="1"/>
  <c r="L29" i="1"/>
  <c r="K29" i="1"/>
  <c r="J29" i="1"/>
  <c r="S29" i="1" s="1"/>
  <c r="D29" i="1"/>
  <c r="Q28" i="1"/>
  <c r="O28" i="1"/>
  <c r="N28" i="1"/>
  <c r="L28" i="1"/>
  <c r="K28" i="1"/>
  <c r="J28" i="1"/>
  <c r="P28" i="1" s="1"/>
  <c r="D28" i="1"/>
  <c r="R28" i="1"/>
  <c r="I27" i="1"/>
  <c r="I26" i="1" s="1"/>
  <c r="O26" i="1" s="1"/>
  <c r="H27" i="1"/>
  <c r="D27" i="1"/>
  <c r="D26" i="1" s="1"/>
  <c r="C27" i="1"/>
  <c r="B27" i="1"/>
  <c r="B26" i="1" s="1"/>
  <c r="C26" i="1"/>
  <c r="Q25" i="1"/>
  <c r="N25" i="1"/>
  <c r="K25" i="1"/>
  <c r="I25" i="1"/>
  <c r="O25" i="1" s="1"/>
  <c r="D25" i="1"/>
  <c r="R24" i="1"/>
  <c r="Q24" i="1"/>
  <c r="O24" i="1"/>
  <c r="N24" i="1"/>
  <c r="L24" i="1"/>
  <c r="K24" i="1"/>
  <c r="J24" i="1"/>
  <c r="M24" i="1" s="1"/>
  <c r="D24" i="1"/>
  <c r="S24" i="1" s="1"/>
  <c r="R23" i="1"/>
  <c r="Q23" i="1"/>
  <c r="O23" i="1"/>
  <c r="N23" i="1"/>
  <c r="L23" i="1"/>
  <c r="K23" i="1"/>
  <c r="J23" i="1"/>
  <c r="D23" i="1"/>
  <c r="R22" i="1"/>
  <c r="Q22" i="1"/>
  <c r="O22" i="1"/>
  <c r="N22" i="1"/>
  <c r="L22" i="1"/>
  <c r="K22" i="1"/>
  <c r="J22" i="1"/>
  <c r="S22" i="1" s="1"/>
  <c r="D22" i="1"/>
  <c r="I21" i="1"/>
  <c r="R21" i="1" s="1"/>
  <c r="H21" i="1"/>
  <c r="L21" i="1"/>
  <c r="D21" i="1"/>
  <c r="C21" i="1"/>
  <c r="B21" i="1"/>
  <c r="R20" i="1"/>
  <c r="Q20" i="1"/>
  <c r="O20" i="1"/>
  <c r="N20" i="1"/>
  <c r="L20" i="1"/>
  <c r="K20" i="1"/>
  <c r="J20" i="1"/>
  <c r="D20" i="1"/>
  <c r="R19" i="1"/>
  <c r="Q19" i="1"/>
  <c r="O19" i="1"/>
  <c r="N19" i="1"/>
  <c r="L19" i="1"/>
  <c r="K19" i="1"/>
  <c r="J19" i="1"/>
  <c r="D19" i="1"/>
  <c r="R18" i="1"/>
  <c r="Q18" i="1"/>
  <c r="O18" i="1"/>
  <c r="N18" i="1"/>
  <c r="L18" i="1"/>
  <c r="K18" i="1"/>
  <c r="J18" i="1"/>
  <c r="D18" i="1"/>
  <c r="I17" i="1"/>
  <c r="L17" i="1" s="1"/>
  <c r="H17" i="1"/>
  <c r="H8" i="1" s="1"/>
  <c r="C17" i="1"/>
  <c r="B17" i="1"/>
  <c r="S16" i="1"/>
  <c r="R16" i="1"/>
  <c r="Q16" i="1"/>
  <c r="O16" i="1"/>
  <c r="N16" i="1"/>
  <c r="L16" i="1"/>
  <c r="K16" i="1"/>
  <c r="J16" i="1"/>
  <c r="M16" i="1"/>
  <c r="D16" i="1"/>
  <c r="R15" i="1"/>
  <c r="Q15" i="1"/>
  <c r="O15" i="1"/>
  <c r="N15" i="1"/>
  <c r="L15" i="1"/>
  <c r="K15" i="1"/>
  <c r="J15" i="1"/>
  <c r="D15" i="1"/>
  <c r="R14" i="1"/>
  <c r="Q14" i="1"/>
  <c r="O14" i="1"/>
  <c r="N14" i="1"/>
  <c r="L14" i="1"/>
  <c r="K14" i="1"/>
  <c r="J14" i="1"/>
  <c r="S14" i="1" s="1"/>
  <c r="D14" i="1"/>
  <c r="R13" i="1"/>
  <c r="Q13" i="1"/>
  <c r="O13" i="1"/>
  <c r="N13" i="1"/>
  <c r="L13" i="1"/>
  <c r="K13" i="1"/>
  <c r="J13" i="1"/>
  <c r="D13" i="1"/>
  <c r="R12" i="1"/>
  <c r="Q12" i="1"/>
  <c r="O12" i="1"/>
  <c r="N12" i="1"/>
  <c r="L12" i="1"/>
  <c r="K12" i="1"/>
  <c r="J12" i="1"/>
  <c r="S12" i="1" s="1"/>
  <c r="D12" i="1"/>
  <c r="J11" i="1"/>
  <c r="P11" i="1" s="1"/>
  <c r="I11" i="1"/>
  <c r="H11" i="1"/>
  <c r="C11" i="1"/>
  <c r="R11" i="1" s="1"/>
  <c r="B11" i="1"/>
  <c r="R10" i="1"/>
  <c r="Q10" i="1"/>
  <c r="O10" i="1"/>
  <c r="N10" i="1"/>
  <c r="L10" i="1"/>
  <c r="K10" i="1"/>
  <c r="J10" i="1"/>
  <c r="S10" i="1" s="1"/>
  <c r="M10" i="1"/>
  <c r="D10" i="1"/>
  <c r="R9" i="1"/>
  <c r="Q9" i="1"/>
  <c r="O9" i="1"/>
  <c r="N9" i="1"/>
  <c r="L9" i="1"/>
  <c r="K9" i="1"/>
  <c r="J9" i="1"/>
  <c r="D9" i="1"/>
  <c r="H7" i="1" l="1"/>
  <c r="N7" i="1" s="1"/>
  <c r="R17" i="1"/>
  <c r="S18" i="1"/>
  <c r="S31" i="1"/>
  <c r="R27" i="1"/>
  <c r="S20" i="1"/>
  <c r="D17" i="1"/>
  <c r="D11" i="1"/>
  <c r="N8" i="1"/>
  <c r="R25" i="1"/>
  <c r="C8" i="1"/>
  <c r="I8" i="1"/>
  <c r="I7" i="1" s="1"/>
  <c r="B8" i="1"/>
  <c r="M14" i="1"/>
  <c r="M20" i="1"/>
  <c r="J21" i="1"/>
  <c r="P21" i="1" s="1"/>
  <c r="J25" i="1"/>
  <c r="S25" i="1" s="1"/>
  <c r="L25" i="1"/>
  <c r="J27" i="1"/>
  <c r="S27" i="1" s="1"/>
  <c r="M31" i="1"/>
  <c r="M33" i="1"/>
  <c r="D8" i="1"/>
  <c r="D7" i="1" s="1"/>
  <c r="B6" i="1"/>
  <c r="Q8" i="1"/>
  <c r="B7" i="1"/>
  <c r="Q7" i="1" s="1"/>
  <c r="K8" i="1"/>
  <c r="S9" i="1"/>
  <c r="M9" i="1"/>
  <c r="O11" i="1"/>
  <c r="L11" i="1"/>
  <c r="M12" i="1"/>
  <c r="S13" i="1"/>
  <c r="M13" i="1"/>
  <c r="S15" i="1"/>
  <c r="M15" i="1"/>
  <c r="O17" i="1"/>
  <c r="M18" i="1"/>
  <c r="S19" i="1"/>
  <c r="M19" i="1"/>
  <c r="O21" i="1"/>
  <c r="M22" i="1"/>
  <c r="S23" i="1"/>
  <c r="M23" i="1"/>
  <c r="M25" i="1"/>
  <c r="Q27" i="1"/>
  <c r="K27" i="1"/>
  <c r="H26" i="1"/>
  <c r="N27" i="1"/>
  <c r="Q34" i="1"/>
  <c r="K34" i="1"/>
  <c r="J34" i="1"/>
  <c r="N34" i="1"/>
  <c r="L8" i="1"/>
  <c r="P9" i="1"/>
  <c r="Q11" i="1"/>
  <c r="K11" i="1"/>
  <c r="S11" i="1"/>
  <c r="M11" i="1"/>
  <c r="N11" i="1"/>
  <c r="P13" i="1"/>
  <c r="P15" i="1"/>
  <c r="Q17" i="1"/>
  <c r="K17" i="1"/>
  <c r="J17" i="1"/>
  <c r="N17" i="1"/>
  <c r="P19" i="1"/>
  <c r="Q21" i="1"/>
  <c r="K21" i="1"/>
  <c r="S21" i="1"/>
  <c r="M21" i="1"/>
  <c r="N21" i="1"/>
  <c r="P23" i="1"/>
  <c r="R26" i="1"/>
  <c r="L26" i="1"/>
  <c r="O27" i="1"/>
  <c r="L27" i="1"/>
  <c r="S28" i="1"/>
  <c r="M28" i="1"/>
  <c r="M29" i="1"/>
  <c r="S30" i="1"/>
  <c r="M30" i="1"/>
  <c r="S32" i="1"/>
  <c r="M32" i="1"/>
  <c r="O34" i="1"/>
  <c r="M35" i="1"/>
  <c r="S36" i="1"/>
  <c r="M36" i="1"/>
  <c r="P10" i="1"/>
  <c r="P12" i="1"/>
  <c r="P14" i="1"/>
  <c r="P16" i="1"/>
  <c r="P18" i="1"/>
  <c r="P20" i="1"/>
  <c r="P22" i="1"/>
  <c r="P24" i="1"/>
  <c r="P29" i="1"/>
  <c r="P31" i="1"/>
  <c r="P33" i="1"/>
  <c r="P35" i="1"/>
  <c r="K7" i="1" l="1"/>
  <c r="M27" i="1"/>
  <c r="P27" i="1"/>
  <c r="D6" i="1"/>
  <c r="R8" i="1"/>
  <c r="I6" i="1"/>
  <c r="C7" i="1"/>
  <c r="C6" i="1"/>
  <c r="J26" i="1"/>
  <c r="P26" i="1" s="1"/>
  <c r="P25" i="1"/>
  <c r="O8" i="1"/>
  <c r="S17" i="1"/>
  <c r="M17" i="1"/>
  <c r="P17" i="1"/>
  <c r="J8" i="1"/>
  <c r="O7" i="1"/>
  <c r="R7" i="1"/>
  <c r="L7" i="1"/>
  <c r="N26" i="1"/>
  <c r="Q26" i="1"/>
  <c r="H6" i="1"/>
  <c r="K26" i="1"/>
  <c r="S34" i="1"/>
  <c r="M34" i="1"/>
  <c r="P34" i="1"/>
  <c r="M26" i="1" l="1"/>
  <c r="S26" i="1"/>
  <c r="R6" i="1"/>
  <c r="L6" i="1"/>
  <c r="O6" i="1"/>
  <c r="N6" i="1"/>
  <c r="Q6" i="1"/>
  <c r="K6" i="1"/>
  <c r="P8" i="1"/>
  <c r="J6" i="1"/>
  <c r="J7" i="1"/>
  <c r="S8" i="1"/>
  <c r="M8" i="1"/>
  <c r="S7" i="1" l="1"/>
  <c r="M7" i="1"/>
  <c r="P7" i="1"/>
  <c r="P6" i="1"/>
  <c r="S6" i="1"/>
  <c r="M6" i="1"/>
</calcChain>
</file>

<file path=xl/sharedStrings.xml><?xml version="1.0" encoding="utf-8"?>
<sst xmlns="http://schemas.openxmlformats.org/spreadsheetml/2006/main" count="57" uniqueCount="43">
  <si>
    <t>Приложение 2</t>
  </si>
  <si>
    <t>Темп роста КБ МО, %</t>
  </si>
  <si>
    <t>% исполнения плана</t>
  </si>
  <si>
    <t>МР</t>
  </si>
  <si>
    <t>СП</t>
  </si>
  <si>
    <t xml:space="preserve">КБ МО </t>
  </si>
  <si>
    <t>КБ МО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</si>
  <si>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</si>
  <si>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</si>
  <si>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</si>
  <si>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</si>
  <si>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Акцизы по пдакцизной продукции</t>
  </si>
  <si>
    <t>НАЛОГИ НА СОВОКУПНЫЙ ДОХОД</t>
  </si>
  <si>
    <t>Налог, взимаемый в связи с применением упрощенной системы налогообложения</t>
  </si>
  <si>
    <t>в т.ч. Минимальный налог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</si>
  <si>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</si>
  <si>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</si>
  <si>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</si>
  <si>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</si>
  <si>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</si>
  <si>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</si>
  <si>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</si>
  <si>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</si>
  <si>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</si>
  <si>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</si>
  <si>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</si>
  <si>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</si>
  <si>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</si>
  <si>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</si>
  <si>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</si>
  <si>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</si>
  <si>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</si>
  <si>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</si>
  <si>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</si>
  <si>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</si>
  <si>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</si>
  <si>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</si>
  <si>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</si>
  <si>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Анализ поступления налоговых и неналоговых  доходов в бюджет МО "ОНГУДАЙСКИЙ район" на 01.12. 2016года</t>
  </si>
  <si>
    <t>Годовой план на 01.12. 2016 г.</t>
  </si>
  <si>
    <t>Фактическое поступление на 01.12. 2015 г.</t>
  </si>
  <si>
    <t>Фактическое поступление на 01.12. 2016 г.</t>
  </si>
  <si>
    <t>Отклонение фактического поступления по состоянию на 01.12.16 г. от фактического поступления на 01.12.15 г.,   (+,-)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</si>
</sst>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00000"/>
    <numFmt numFmtId="166" formatCode="#,##0.00_р_."/>
    <numFmt numFmtId="16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166" fontId="7" fillId="2" borderId="6" xfId="0" applyNumberFormat="1" applyFont="1" applyFill="1" applyBorder="1" applyAlignment="1">
      <alignment horizontal="right" vertical="top" wrapText="1"/>
    </xf>
    <xf numFmtId="167" fontId="7" fillId="2" borderId="6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left" vertical="top" wrapText="1"/>
    </xf>
    <xf numFmtId="166" fontId="7" fillId="0" borderId="6" xfId="1" applyNumberFormat="1" applyFont="1" applyFill="1" applyBorder="1" applyAlignment="1">
      <alignment horizontal="right" vertical="top"/>
    </xf>
    <xf numFmtId="167" fontId="7" fillId="0" borderId="6" xfId="1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horizontal="left" vertical="top" wrapText="1"/>
    </xf>
    <xf numFmtId="166" fontId="10" fillId="3" borderId="1" xfId="1" applyNumberFormat="1" applyFont="1" applyFill="1" applyBorder="1" applyAlignment="1">
      <alignment horizontal="right" vertical="top"/>
    </xf>
    <xf numFmtId="167" fontId="10" fillId="3" borderId="1" xfId="1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 wrapText="1"/>
    </xf>
    <xf numFmtId="166" fontId="11" fillId="0" borderId="1" xfId="0" applyNumberFormat="1" applyFont="1" applyFill="1" applyBorder="1" applyAlignment="1">
      <alignment horizontal="right" vertical="top"/>
    </xf>
    <xf numFmtId="166" fontId="7" fillId="0" borderId="1" xfId="1" applyNumberFormat="1" applyFont="1" applyFill="1" applyBorder="1" applyAlignment="1">
      <alignment horizontal="right" vertical="top"/>
    </xf>
    <xf numFmtId="167" fontId="11" fillId="0" borderId="1" xfId="0" applyNumberFormat="1" applyFont="1" applyFill="1" applyBorder="1" applyAlignment="1">
      <alignment horizontal="right" vertical="top"/>
    </xf>
    <xf numFmtId="167" fontId="7" fillId="0" borderId="1" xfId="1" applyNumberFormat="1" applyFont="1" applyFill="1" applyBorder="1" applyAlignment="1">
      <alignment horizontal="right" vertical="top"/>
    </xf>
    <xf numFmtId="166" fontId="12" fillId="0" borderId="1" xfId="1" applyNumberFormat="1" applyFont="1" applyFill="1" applyBorder="1" applyAlignment="1">
      <alignment horizontal="right" vertical="top"/>
    </xf>
    <xf numFmtId="167" fontId="12" fillId="0" borderId="1" xfId="1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6" fontId="13" fillId="4" borderId="1" xfId="1" applyNumberFormat="1" applyFont="1" applyFill="1" applyBorder="1" applyAlignment="1">
      <alignment horizontal="right" vertical="top"/>
    </xf>
    <xf numFmtId="167" fontId="13" fillId="4" borderId="1" xfId="1" applyNumberFormat="1" applyFont="1" applyFill="1" applyBorder="1" applyAlignment="1">
      <alignment horizontal="right" vertical="top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workbookViewId="0">
      <selection activeCell="E21" sqref="E21"/>
    </sheetView>
  </sheetViews>
  <sheetFormatPr defaultRowHeight="12.75" x14ac:dyDescent="0.25"/>
  <cols>
    <col min="1" max="1" width="35.5703125" style="3" customWidth="1"/>
    <col min="2" max="2" width="10.85546875" style="3" customWidth="1"/>
    <col min="3" max="3" width="10.140625" style="3" bestFit="1" customWidth="1"/>
    <col min="4" max="4" width="10.5703125" style="3" customWidth="1"/>
    <col min="5" max="5" width="14.42578125" style="3" customWidth="1"/>
    <col min="6" max="6" width="11.5703125" style="3" customWidth="1"/>
    <col min="7" max="7" width="11.140625" style="3" customWidth="1"/>
    <col min="8" max="8" width="13.28515625" style="3" bestFit="1" customWidth="1"/>
    <col min="9" max="9" width="11.42578125" style="3" customWidth="1"/>
    <col min="10" max="10" width="10.28515625" style="3" customWidth="1"/>
    <col min="11" max="11" width="10.85546875" style="3" customWidth="1"/>
    <col min="12" max="13" width="10.140625" style="3" customWidth="1"/>
    <col min="14" max="14" width="10.7109375" style="3" customWidth="1"/>
    <col min="15" max="15" width="9.5703125" style="3" customWidth="1"/>
    <col min="16" max="16" width="9.85546875" style="3" customWidth="1"/>
    <col min="17" max="17" width="8.5703125" style="3" customWidth="1"/>
    <col min="18" max="18" width="9.140625" style="3"/>
    <col min="19" max="19" width="8.85546875" style="3" customWidth="1"/>
    <col min="20" max="16384" width="9.140625" style="3"/>
  </cols>
  <sheetData>
    <row r="1" spans="1:20" s="2" customFormat="1" ht="15.75" x14ac:dyDescent="0.25">
      <c r="A1" s="1" t="s">
        <v>38</v>
      </c>
      <c r="Q1" s="2" t="s">
        <v>0</v>
      </c>
    </row>
    <row r="2" spans="1:20" x14ac:dyDescent="0.25">
      <c r="B2" s="4"/>
      <c r="C2" s="4"/>
      <c r="D2" s="5"/>
      <c r="H2" s="6"/>
      <c r="I2" s="7"/>
      <c r="J2" s="7"/>
    </row>
    <row r="3" spans="1:20" x14ac:dyDescent="0.25">
      <c r="A3" s="36"/>
      <c r="B3" s="38" t="s">
        <v>39</v>
      </c>
      <c r="C3" s="38"/>
      <c r="D3" s="38"/>
      <c r="E3" s="38" t="s">
        <v>40</v>
      </c>
      <c r="F3" s="38"/>
      <c r="G3" s="38"/>
      <c r="H3" s="38" t="s">
        <v>41</v>
      </c>
      <c r="I3" s="38"/>
      <c r="J3" s="38"/>
      <c r="K3" s="36" t="s">
        <v>1</v>
      </c>
      <c r="L3" s="39"/>
      <c r="M3" s="39"/>
      <c r="N3" s="38" t="s">
        <v>42</v>
      </c>
      <c r="O3" s="39"/>
      <c r="P3" s="39"/>
      <c r="Q3" s="31" t="s">
        <v>2</v>
      </c>
      <c r="R3" s="32"/>
      <c r="S3" s="33"/>
    </row>
    <row r="4" spans="1:20" ht="39.75" customHeight="1" x14ac:dyDescent="0.25">
      <c r="A4" s="36"/>
      <c r="B4" s="34" t="s">
        <v>3</v>
      </c>
      <c r="C4" s="34" t="s">
        <v>4</v>
      </c>
      <c r="D4" s="36" t="s">
        <v>5</v>
      </c>
      <c r="E4" s="37" t="s">
        <v>3</v>
      </c>
      <c r="F4" s="37" t="s">
        <v>4</v>
      </c>
      <c r="G4" s="38" t="s">
        <v>5</v>
      </c>
      <c r="H4" s="37" t="s">
        <v>3</v>
      </c>
      <c r="I4" s="37" t="s">
        <v>4</v>
      </c>
      <c r="J4" s="38" t="s">
        <v>5</v>
      </c>
      <c r="K4" s="37" t="s">
        <v>3</v>
      </c>
      <c r="L4" s="37" t="s">
        <v>4</v>
      </c>
      <c r="M4" s="38" t="s">
        <v>5</v>
      </c>
      <c r="N4" s="39"/>
      <c r="O4" s="39"/>
      <c r="P4" s="39"/>
      <c r="Q4" s="29" t="s">
        <v>3</v>
      </c>
      <c r="R4" s="29" t="s">
        <v>4</v>
      </c>
      <c r="S4" s="29" t="s">
        <v>5</v>
      </c>
    </row>
    <row r="5" spans="1:20" x14ac:dyDescent="0.25">
      <c r="A5" s="36"/>
      <c r="B5" s="35"/>
      <c r="C5" s="35"/>
      <c r="D5" s="35"/>
      <c r="E5" s="37"/>
      <c r="F5" s="37"/>
      <c r="G5" s="38"/>
      <c r="H5" s="37"/>
      <c r="I5" s="37"/>
      <c r="J5" s="38"/>
      <c r="K5" s="37"/>
      <c r="L5" s="37"/>
      <c r="M5" s="38"/>
      <c r="N5" s="8" t="s">
        <v>3</v>
      </c>
      <c r="O5" s="8" t="s">
        <v>4</v>
      </c>
      <c r="P5" s="8" t="s">
        <v>6</v>
      </c>
      <c r="Q5" s="30"/>
      <c r="R5" s="30"/>
      <c r="S5" s="30"/>
    </row>
    <row r="6" spans="1:20" x14ac:dyDescent="0.25">
      <c r="A6" s="9" t="s">
        <v>7</v>
      </c>
      <c r="B6" s="10">
        <f t="shared" ref="B6:J6" si="0">B8+B26</f>
        <v>93179.85</v>
      </c>
      <c r="C6" s="10">
        <f t="shared" si="0"/>
        <v>8641.2603199999994</v>
      </c>
      <c r="D6" s="10">
        <f t="shared" si="0"/>
        <v>101821.11031999999</v>
      </c>
      <c r="E6" s="10">
        <f t="shared" si="0"/>
        <v>86471.604389999993</v>
      </c>
      <c r="F6" s="10">
        <f t="shared" si="0"/>
        <v>7645.6052199999995</v>
      </c>
      <c r="G6" s="10">
        <f t="shared" si="0"/>
        <v>94117.209609999991</v>
      </c>
      <c r="H6" s="10">
        <f t="shared" si="0"/>
        <v>86999.637749999994</v>
      </c>
      <c r="I6" s="10">
        <f t="shared" si="0"/>
        <v>8266.6751899999999</v>
      </c>
      <c r="J6" s="10">
        <f t="shared" si="0"/>
        <v>95266.312940000003</v>
      </c>
      <c r="K6" s="10">
        <f t="shared" ref="K6:M36" si="1">H6/E6*100</f>
        <v>100.61064364854211</v>
      </c>
      <c r="L6" s="10">
        <f t="shared" si="1"/>
        <v>108.12322834005809</v>
      </c>
      <c r="M6" s="10">
        <f t="shared" si="1"/>
        <v>101.22092796286846</v>
      </c>
      <c r="N6" s="11">
        <f t="shared" ref="N6:P36" si="2">H6-E6</f>
        <v>528.03336000000127</v>
      </c>
      <c r="O6" s="11">
        <f t="shared" si="2"/>
        <v>621.06997000000047</v>
      </c>
      <c r="P6" s="11">
        <f t="shared" si="2"/>
        <v>1149.1033300000126</v>
      </c>
      <c r="Q6" s="10">
        <f t="shared" ref="Q6:S36" si="3">H6/B6*100</f>
        <v>93.367437004888927</v>
      </c>
      <c r="R6" s="10">
        <f t="shared" si="3"/>
        <v>95.665156283591742</v>
      </c>
      <c r="S6" s="10">
        <f t="shared" si="3"/>
        <v>93.562437730840102</v>
      </c>
    </row>
    <row r="7" spans="1:20" ht="22.5" x14ac:dyDescent="0.25">
      <c r="A7" s="12" t="s">
        <v>8</v>
      </c>
      <c r="B7" s="13">
        <f t="shared" ref="B7:J7" si="4">B8+B27</f>
        <v>93179.85</v>
      </c>
      <c r="C7" s="13">
        <f t="shared" si="4"/>
        <v>8641.2603199999994</v>
      </c>
      <c r="D7" s="13">
        <f t="shared" si="4"/>
        <v>101821.11031999999</v>
      </c>
      <c r="E7" s="13">
        <f t="shared" si="4"/>
        <v>86506.993489999993</v>
      </c>
      <c r="F7" s="13">
        <f t="shared" si="4"/>
        <v>7642.4052199999996</v>
      </c>
      <c r="G7" s="13">
        <f t="shared" si="4"/>
        <v>94149.398709999994</v>
      </c>
      <c r="H7" s="13">
        <f t="shared" si="4"/>
        <v>86999.637749999994</v>
      </c>
      <c r="I7" s="13">
        <f t="shared" si="4"/>
        <v>8263.9096799999988</v>
      </c>
      <c r="J7" s="13">
        <f t="shared" si="4"/>
        <v>95263.547430000006</v>
      </c>
      <c r="K7" s="13">
        <f t="shared" si="1"/>
        <v>100.56948489379296</v>
      </c>
      <c r="L7" s="13">
        <f t="shared" si="1"/>
        <v>108.13231492061604</v>
      </c>
      <c r="M7" s="13">
        <f t="shared" si="1"/>
        <v>101.18338378711458</v>
      </c>
      <c r="N7" s="14">
        <f t="shared" si="2"/>
        <v>492.64426000000094</v>
      </c>
      <c r="O7" s="14">
        <f t="shared" si="2"/>
        <v>621.5044599999992</v>
      </c>
      <c r="P7" s="14">
        <f t="shared" si="2"/>
        <v>1114.148720000012</v>
      </c>
      <c r="Q7" s="13">
        <f t="shared" si="3"/>
        <v>93.367437004888927</v>
      </c>
      <c r="R7" s="13">
        <f t="shared" si="3"/>
        <v>95.633152734368721</v>
      </c>
      <c r="S7" s="13">
        <f t="shared" si="3"/>
        <v>93.559721683066414</v>
      </c>
      <c r="T7" s="4"/>
    </row>
    <row r="8" spans="1:20" s="2" customFormat="1" x14ac:dyDescent="0.25">
      <c r="A8" s="15" t="s">
        <v>9</v>
      </c>
      <c r="B8" s="16">
        <f t="shared" ref="B8:I8" si="5">B9+B10+B11+B17+B21+B24+B25</f>
        <v>87548.53</v>
      </c>
      <c r="C8" s="16">
        <f t="shared" si="5"/>
        <v>8385.6843200000003</v>
      </c>
      <c r="D8" s="16">
        <f t="shared" si="5"/>
        <v>95934.214319999999</v>
      </c>
      <c r="E8" s="16">
        <f t="shared" si="5"/>
        <v>82840.866219999996</v>
      </c>
      <c r="F8" s="16">
        <f t="shared" si="5"/>
        <v>7391.0432199999996</v>
      </c>
      <c r="G8" s="16">
        <f t="shared" si="5"/>
        <v>90231.909439999989</v>
      </c>
      <c r="H8" s="16">
        <f t="shared" si="5"/>
        <v>81863.498089999994</v>
      </c>
      <c r="I8" s="16">
        <f t="shared" si="5"/>
        <v>7828.4119499999997</v>
      </c>
      <c r="J8" s="16">
        <f>J9+J10+J11+J17+J21+J24+J25</f>
        <v>89691.910040000002</v>
      </c>
      <c r="K8" s="16">
        <f t="shared" si="1"/>
        <v>98.820186008914476</v>
      </c>
      <c r="L8" s="16">
        <f t="shared" si="1"/>
        <v>105.91755070267335</v>
      </c>
      <c r="M8" s="16">
        <f t="shared" si="1"/>
        <v>99.401542754274686</v>
      </c>
      <c r="N8" s="17">
        <f t="shared" si="2"/>
        <v>-977.36813000000257</v>
      </c>
      <c r="O8" s="17">
        <f t="shared" si="2"/>
        <v>437.36873000000014</v>
      </c>
      <c r="P8" s="17">
        <f t="shared" si="2"/>
        <v>-539.99939999998605</v>
      </c>
      <c r="Q8" s="16">
        <f t="shared" si="3"/>
        <v>93.506422198065451</v>
      </c>
      <c r="R8" s="16">
        <f t="shared" si="3"/>
        <v>93.354479506569348</v>
      </c>
      <c r="S8" s="16">
        <f t="shared" si="3"/>
        <v>93.493140769175369</v>
      </c>
    </row>
    <row r="9" spans="1:20" x14ac:dyDescent="0.25">
      <c r="A9" s="18" t="s">
        <v>10</v>
      </c>
      <c r="B9" s="19">
        <v>37733</v>
      </c>
      <c r="C9" s="19">
        <v>1408.6523199999999</v>
      </c>
      <c r="D9" s="20">
        <f>B9+C9</f>
        <v>39141.652320000001</v>
      </c>
      <c r="E9" s="19">
        <v>35754.939330000001</v>
      </c>
      <c r="F9" s="19">
        <v>1349.2276400000001</v>
      </c>
      <c r="G9" s="20">
        <f>E9+F9</f>
        <v>37104.166969999998</v>
      </c>
      <c r="H9" s="19">
        <v>33747.398880000001</v>
      </c>
      <c r="I9" s="19">
        <v>1273.4870000000001</v>
      </c>
      <c r="J9" s="20">
        <f>H9+I9</f>
        <v>35020.885880000002</v>
      </c>
      <c r="K9" s="19">
        <f t="shared" si="1"/>
        <v>94.385277985031891</v>
      </c>
      <c r="L9" s="19">
        <f t="shared" si="1"/>
        <v>94.386370560863995</v>
      </c>
      <c r="M9" s="20">
        <f t="shared" si="1"/>
        <v>94.385317714626495</v>
      </c>
      <c r="N9" s="21">
        <f t="shared" si="2"/>
        <v>-2007.5404500000004</v>
      </c>
      <c r="O9" s="21">
        <f t="shared" si="2"/>
        <v>-75.740639999999985</v>
      </c>
      <c r="P9" s="22">
        <f t="shared" si="2"/>
        <v>-2083.2810899999968</v>
      </c>
      <c r="Q9" s="19">
        <f t="shared" si="3"/>
        <v>89.437359552646228</v>
      </c>
      <c r="R9" s="19">
        <f t="shared" si="3"/>
        <v>90.404635829514007</v>
      </c>
      <c r="S9" s="20">
        <f t="shared" si="3"/>
        <v>89.472170448219856</v>
      </c>
    </row>
    <row r="10" spans="1:20" x14ac:dyDescent="0.25">
      <c r="A10" s="18" t="s">
        <v>11</v>
      </c>
      <c r="B10" s="19">
        <v>4150.2</v>
      </c>
      <c r="C10" s="19"/>
      <c r="D10" s="20">
        <f>B10+C10</f>
        <v>4150.2</v>
      </c>
      <c r="E10" s="19">
        <v>3179.2416400000002</v>
      </c>
      <c r="F10" s="19"/>
      <c r="G10" s="20">
        <f>E10+F10</f>
        <v>3179.2416400000002</v>
      </c>
      <c r="H10" s="19">
        <v>5383.5684899999997</v>
      </c>
      <c r="I10" s="19"/>
      <c r="J10" s="20">
        <f>H10+I10</f>
        <v>5383.5684899999997</v>
      </c>
      <c r="K10" s="19">
        <f t="shared" si="1"/>
        <v>169.33498927121497</v>
      </c>
      <c r="L10" s="19" t="e">
        <f t="shared" si="1"/>
        <v>#DIV/0!</v>
      </c>
      <c r="M10" s="20">
        <f t="shared" si="1"/>
        <v>169.33498927121497</v>
      </c>
      <c r="N10" s="21">
        <f t="shared" si="2"/>
        <v>2204.3268499999995</v>
      </c>
      <c r="O10" s="21">
        <f t="shared" si="2"/>
        <v>0</v>
      </c>
      <c r="P10" s="22">
        <f t="shared" si="2"/>
        <v>2204.3268499999995</v>
      </c>
      <c r="Q10" s="19">
        <f t="shared" si="3"/>
        <v>129.71829044383404</v>
      </c>
      <c r="R10" s="19" t="e">
        <f t="shared" si="3"/>
        <v>#DIV/0!</v>
      </c>
      <c r="S10" s="20">
        <f t="shared" si="3"/>
        <v>129.71829044383404</v>
      </c>
    </row>
    <row r="11" spans="1:20" x14ac:dyDescent="0.25">
      <c r="A11" s="18" t="s">
        <v>12</v>
      </c>
      <c r="B11" s="23">
        <f t="shared" ref="B11:J11" si="6">B12+B14+B15+B16</f>
        <v>18751.859999999997</v>
      </c>
      <c r="C11" s="23">
        <f t="shared" si="6"/>
        <v>515.47</v>
      </c>
      <c r="D11" s="23">
        <f t="shared" si="6"/>
        <v>19267.329999999998</v>
      </c>
      <c r="E11" s="23">
        <f t="shared" si="6"/>
        <v>16476.06263</v>
      </c>
      <c r="F11" s="23">
        <f t="shared" si="6"/>
        <v>339.07274000000001</v>
      </c>
      <c r="G11" s="23">
        <f t="shared" si="6"/>
        <v>16815.13537</v>
      </c>
      <c r="H11" s="23">
        <f t="shared" si="6"/>
        <v>15698.155839999999</v>
      </c>
      <c r="I11" s="23">
        <f t="shared" si="6"/>
        <v>862.19692999999995</v>
      </c>
      <c r="J11" s="23">
        <f t="shared" si="6"/>
        <v>16560.352770000001</v>
      </c>
      <c r="K11" s="23">
        <f t="shared" si="1"/>
        <v>95.278563771762009</v>
      </c>
      <c r="L11" s="23">
        <f t="shared" si="1"/>
        <v>254.2808159688685</v>
      </c>
      <c r="M11" s="23">
        <f t="shared" si="1"/>
        <v>98.484801969215439</v>
      </c>
      <c r="N11" s="24">
        <f t="shared" si="2"/>
        <v>-777.90679000000091</v>
      </c>
      <c r="O11" s="24">
        <f t="shared" si="2"/>
        <v>523.12419</v>
      </c>
      <c r="P11" s="24">
        <f t="shared" si="2"/>
        <v>-254.78259999999864</v>
      </c>
      <c r="Q11" s="23">
        <f t="shared" si="3"/>
        <v>83.715193266161336</v>
      </c>
      <c r="R11" s="23">
        <f t="shared" si="3"/>
        <v>167.2642307020777</v>
      </c>
      <c r="S11" s="23">
        <f t="shared" si="3"/>
        <v>85.950428886617942</v>
      </c>
    </row>
    <row r="12" spans="1:20" ht="22.5" x14ac:dyDescent="0.25">
      <c r="A12" s="18" t="s">
        <v>13</v>
      </c>
      <c r="B12" s="19">
        <v>7839.44</v>
      </c>
      <c r="C12" s="19"/>
      <c r="D12" s="20">
        <f>B12+C12</f>
        <v>7839.44</v>
      </c>
      <c r="E12" s="19">
        <v>7840.6778700000004</v>
      </c>
      <c r="F12" s="19"/>
      <c r="G12" s="20">
        <f>E12+F12</f>
        <v>7840.6778700000004</v>
      </c>
      <c r="H12" s="19">
        <v>6509.8028800000002</v>
      </c>
      <c r="I12" s="19"/>
      <c r="J12" s="20">
        <f>H12+I12</f>
        <v>6509.8028800000002</v>
      </c>
      <c r="K12" s="19">
        <f t="shared" si="1"/>
        <v>83.026021320271383</v>
      </c>
      <c r="L12" s="19" t="e">
        <f t="shared" si="1"/>
        <v>#DIV/0!</v>
      </c>
      <c r="M12" s="20">
        <f>J12/G12*100</f>
        <v>83.026021320271383</v>
      </c>
      <c r="N12" s="21">
        <f t="shared" si="2"/>
        <v>-1330.8749900000003</v>
      </c>
      <c r="O12" s="21">
        <f t="shared" si="2"/>
        <v>0</v>
      </c>
      <c r="P12" s="22">
        <f t="shared" si="2"/>
        <v>-1330.8749900000003</v>
      </c>
      <c r="Q12" s="19">
        <f t="shared" si="3"/>
        <v>83.039131366526192</v>
      </c>
      <c r="R12" s="19" t="e">
        <f t="shared" si="3"/>
        <v>#DIV/0!</v>
      </c>
      <c r="S12" s="20">
        <f t="shared" si="3"/>
        <v>83.039131366526192</v>
      </c>
    </row>
    <row r="13" spans="1:20" x14ac:dyDescent="0.25">
      <c r="A13" s="18" t="s">
        <v>14</v>
      </c>
      <c r="B13" s="19">
        <v>1182</v>
      </c>
      <c r="C13" s="19"/>
      <c r="D13" s="20">
        <f>B13+C13</f>
        <v>1182</v>
      </c>
      <c r="E13" s="19">
        <v>1098.2688900000001</v>
      </c>
      <c r="F13" s="19"/>
      <c r="G13" s="20">
        <f>E13+F13</f>
        <v>1098.2688900000001</v>
      </c>
      <c r="H13" s="19">
        <v>1070.7591399999999</v>
      </c>
      <c r="I13" s="19"/>
      <c r="J13" s="20">
        <f>H13+I13</f>
        <v>1070.7591399999999</v>
      </c>
      <c r="K13" s="19">
        <f t="shared" si="1"/>
        <v>97.495171696978488</v>
      </c>
      <c r="L13" s="19" t="e">
        <f t="shared" si="1"/>
        <v>#DIV/0!</v>
      </c>
      <c r="M13" s="20">
        <f t="shared" si="1"/>
        <v>97.495171696978488</v>
      </c>
      <c r="N13" s="21">
        <f t="shared" si="2"/>
        <v>-27.509750000000167</v>
      </c>
      <c r="O13" s="21">
        <f t="shared" si="2"/>
        <v>0</v>
      </c>
      <c r="P13" s="22">
        <f t="shared" si="2"/>
        <v>-27.509750000000167</v>
      </c>
      <c r="Q13" s="19">
        <f t="shared" si="3"/>
        <v>90.588759729272411</v>
      </c>
      <c r="R13" s="19" t="e">
        <f t="shared" si="3"/>
        <v>#DIV/0!</v>
      </c>
      <c r="S13" s="20">
        <f t="shared" si="3"/>
        <v>90.588759729272411</v>
      </c>
    </row>
    <row r="14" spans="1:20" ht="22.5" x14ac:dyDescent="0.25">
      <c r="A14" s="18" t="s">
        <v>15</v>
      </c>
      <c r="B14" s="19">
        <v>9869.7999999999993</v>
      </c>
      <c r="C14" s="19"/>
      <c r="D14" s="20">
        <f>B14+C14</f>
        <v>9869.7999999999993</v>
      </c>
      <c r="E14" s="19">
        <v>7844.1234599999998</v>
      </c>
      <c r="F14" s="19"/>
      <c r="G14" s="20">
        <f>E14+F14</f>
        <v>7844.1234599999998</v>
      </c>
      <c r="H14" s="19">
        <v>7164.2523099999999</v>
      </c>
      <c r="I14" s="19"/>
      <c r="J14" s="20">
        <f>H14+I14</f>
        <v>7164.2523099999999</v>
      </c>
      <c r="K14" s="19">
        <f t="shared" si="1"/>
        <v>91.332732669661482</v>
      </c>
      <c r="L14" s="19" t="e">
        <f t="shared" si="1"/>
        <v>#DIV/0!</v>
      </c>
      <c r="M14" s="20">
        <f t="shared" si="1"/>
        <v>91.332732669661482</v>
      </c>
      <c r="N14" s="21">
        <f t="shared" si="2"/>
        <v>-679.87114999999994</v>
      </c>
      <c r="O14" s="21">
        <f t="shared" si="2"/>
        <v>0</v>
      </c>
      <c r="P14" s="22">
        <f t="shared" si="2"/>
        <v>-679.87114999999994</v>
      </c>
      <c r="Q14" s="19">
        <f t="shared" si="3"/>
        <v>72.587613832093865</v>
      </c>
      <c r="R14" s="19" t="e">
        <f t="shared" si="3"/>
        <v>#DIV/0!</v>
      </c>
      <c r="S14" s="20">
        <f t="shared" si="3"/>
        <v>72.587613832093865</v>
      </c>
    </row>
    <row r="15" spans="1:20" x14ac:dyDescent="0.25">
      <c r="A15" s="18" t="s">
        <v>16</v>
      </c>
      <c r="B15" s="19">
        <v>1042.6199999999999</v>
      </c>
      <c r="C15" s="19">
        <v>515.47</v>
      </c>
      <c r="D15" s="20">
        <f>B15+C15</f>
        <v>1558.09</v>
      </c>
      <c r="E15" s="19">
        <v>791.26130000000001</v>
      </c>
      <c r="F15" s="19">
        <v>339.07274000000001</v>
      </c>
      <c r="G15" s="20">
        <f>E15+F15</f>
        <v>1130.33404</v>
      </c>
      <c r="H15" s="19">
        <v>2011.78865</v>
      </c>
      <c r="I15" s="19">
        <v>862.19692999999995</v>
      </c>
      <c r="J15" s="20">
        <f>H15+I15</f>
        <v>2873.98558</v>
      </c>
      <c r="K15" s="19">
        <f t="shared" si="1"/>
        <v>254.2508587239133</v>
      </c>
      <c r="L15" s="19">
        <f t="shared" si="1"/>
        <v>254.2808159688685</v>
      </c>
      <c r="M15" s="20">
        <f t="shared" si="1"/>
        <v>254.25984516930944</v>
      </c>
      <c r="N15" s="21">
        <f t="shared" si="2"/>
        <v>1220.5273499999998</v>
      </c>
      <c r="O15" s="21">
        <f t="shared" si="2"/>
        <v>523.12419</v>
      </c>
      <c r="P15" s="22">
        <f t="shared" si="2"/>
        <v>1743.6515400000001</v>
      </c>
      <c r="Q15" s="19">
        <f t="shared" si="3"/>
        <v>192.9551178761198</v>
      </c>
      <c r="R15" s="19">
        <f t="shared" si="3"/>
        <v>167.2642307020777</v>
      </c>
      <c r="S15" s="20">
        <f t="shared" si="3"/>
        <v>184.45568484490627</v>
      </c>
    </row>
    <row r="16" spans="1:20" ht="25.5" x14ac:dyDescent="0.25">
      <c r="A16" s="25" t="s">
        <v>17</v>
      </c>
      <c r="B16" s="19"/>
      <c r="C16" s="19"/>
      <c r="D16" s="20">
        <f>B16+C16</f>
        <v>0</v>
      </c>
      <c r="E16" s="19"/>
      <c r="F16" s="19"/>
      <c r="G16" s="20">
        <f>E16+F16</f>
        <v>0</v>
      </c>
      <c r="H16" s="19">
        <v>12.311999999999999</v>
      </c>
      <c r="I16" s="19"/>
      <c r="J16" s="20">
        <f>H16+I16</f>
        <v>12.311999999999999</v>
      </c>
      <c r="K16" s="19" t="e">
        <f t="shared" si="1"/>
        <v>#DIV/0!</v>
      </c>
      <c r="L16" s="19" t="e">
        <f t="shared" si="1"/>
        <v>#DIV/0!</v>
      </c>
      <c r="M16" s="20" t="e">
        <f t="shared" si="1"/>
        <v>#DIV/0!</v>
      </c>
      <c r="N16" s="21">
        <f t="shared" si="2"/>
        <v>12.311999999999999</v>
      </c>
      <c r="O16" s="21">
        <f t="shared" si="2"/>
        <v>0</v>
      </c>
      <c r="P16" s="22">
        <f t="shared" si="2"/>
        <v>12.311999999999999</v>
      </c>
      <c r="Q16" s="19" t="e">
        <f t="shared" si="3"/>
        <v>#DIV/0!</v>
      </c>
      <c r="R16" s="19" t="e">
        <f t="shared" si="3"/>
        <v>#DIV/0!</v>
      </c>
      <c r="S16" s="20" t="e">
        <f t="shared" si="3"/>
        <v>#DIV/0!</v>
      </c>
    </row>
    <row r="17" spans="1:19" x14ac:dyDescent="0.25">
      <c r="A17" s="18" t="s">
        <v>18</v>
      </c>
      <c r="B17" s="23">
        <f t="shared" ref="B17:J17" si="7">B18+B19+B20</f>
        <v>24520.47</v>
      </c>
      <c r="C17" s="23">
        <f t="shared" si="7"/>
        <v>6379.5320000000002</v>
      </c>
      <c r="D17" s="23">
        <f t="shared" si="7"/>
        <v>30900.002</v>
      </c>
      <c r="E17" s="23">
        <f t="shared" si="7"/>
        <v>25628.852129999999</v>
      </c>
      <c r="F17" s="23">
        <f t="shared" si="7"/>
        <v>5667.0291900000002</v>
      </c>
      <c r="G17" s="23">
        <f t="shared" si="7"/>
        <v>31295.88132</v>
      </c>
      <c r="H17" s="23">
        <f t="shared" si="7"/>
        <v>25365.628700000001</v>
      </c>
      <c r="I17" s="23">
        <f t="shared" si="7"/>
        <v>5670.9343899999994</v>
      </c>
      <c r="J17" s="23">
        <f t="shared" si="7"/>
        <v>31036.56309</v>
      </c>
      <c r="K17" s="23">
        <f t="shared" si="1"/>
        <v>98.972941009356092</v>
      </c>
      <c r="L17" s="23">
        <f t="shared" si="1"/>
        <v>100.06891088556399</v>
      </c>
      <c r="M17" s="23">
        <f t="shared" si="1"/>
        <v>99.171398218990944</v>
      </c>
      <c r="N17" s="24">
        <f t="shared" si="2"/>
        <v>-263.22342999999819</v>
      </c>
      <c r="O17" s="24">
        <f t="shared" si="2"/>
        <v>3.9051999999992404</v>
      </c>
      <c r="P17" s="24">
        <f t="shared" si="2"/>
        <v>-259.31823000000077</v>
      </c>
      <c r="Q17" s="23">
        <f t="shared" si="3"/>
        <v>103.44674755418637</v>
      </c>
      <c r="R17" s="23">
        <f t="shared" si="3"/>
        <v>88.892639616824539</v>
      </c>
      <c r="S17" s="23">
        <f t="shared" si="3"/>
        <v>100.44194524647602</v>
      </c>
    </row>
    <row r="18" spans="1:19" x14ac:dyDescent="0.25">
      <c r="A18" s="18" t="s">
        <v>19</v>
      </c>
      <c r="B18" s="19"/>
      <c r="C18" s="19">
        <v>1099.76</v>
      </c>
      <c r="D18" s="20">
        <f>B18+C18</f>
        <v>1099.76</v>
      </c>
      <c r="E18" s="19"/>
      <c r="F18" s="19">
        <v>808.07362000000001</v>
      </c>
      <c r="G18" s="20">
        <f>E18+F18</f>
        <v>808.07362000000001</v>
      </c>
      <c r="H18" s="19"/>
      <c r="I18" s="19">
        <v>922.29670999999996</v>
      </c>
      <c r="J18" s="20">
        <f>H18+I18</f>
        <v>922.29670999999996</v>
      </c>
      <c r="K18" s="19" t="e">
        <f t="shared" si="1"/>
        <v>#DIV/0!</v>
      </c>
      <c r="L18" s="19">
        <f t="shared" si="1"/>
        <v>114.13523312393244</v>
      </c>
      <c r="M18" s="20">
        <f t="shared" si="1"/>
        <v>114.13523312393244</v>
      </c>
      <c r="N18" s="21">
        <f t="shared" si="2"/>
        <v>0</v>
      </c>
      <c r="O18" s="21">
        <f t="shared" si="2"/>
        <v>114.22308999999996</v>
      </c>
      <c r="P18" s="22">
        <f t="shared" si="2"/>
        <v>114.22308999999996</v>
      </c>
      <c r="Q18" s="19" t="e">
        <f t="shared" si="3"/>
        <v>#DIV/0!</v>
      </c>
      <c r="R18" s="19">
        <f t="shared" si="3"/>
        <v>83.863452935185862</v>
      </c>
      <c r="S18" s="20">
        <f t="shared" si="3"/>
        <v>83.863452935185862</v>
      </c>
    </row>
    <row r="19" spans="1:19" x14ac:dyDescent="0.25">
      <c r="A19" s="18" t="s">
        <v>20</v>
      </c>
      <c r="B19" s="19">
        <v>24520.47</v>
      </c>
      <c r="C19" s="19"/>
      <c r="D19" s="20">
        <f>B19+C19</f>
        <v>24520.47</v>
      </c>
      <c r="E19" s="19">
        <v>25628.852129999999</v>
      </c>
      <c r="F19" s="19"/>
      <c r="G19" s="20">
        <f>E19+F19</f>
        <v>25628.852129999999</v>
      </c>
      <c r="H19" s="19">
        <v>25365.628700000001</v>
      </c>
      <c r="I19" s="19"/>
      <c r="J19" s="20">
        <f>H19+I19</f>
        <v>25365.628700000001</v>
      </c>
      <c r="K19" s="19">
        <f t="shared" si="1"/>
        <v>98.972941009356092</v>
      </c>
      <c r="L19" s="19" t="e">
        <f t="shared" si="1"/>
        <v>#DIV/0!</v>
      </c>
      <c r="M19" s="20">
        <f t="shared" si="1"/>
        <v>98.972941009356092</v>
      </c>
      <c r="N19" s="21">
        <f t="shared" si="2"/>
        <v>-263.22342999999819</v>
      </c>
      <c r="O19" s="21">
        <f t="shared" si="2"/>
        <v>0</v>
      </c>
      <c r="P19" s="22">
        <f t="shared" si="2"/>
        <v>-263.22342999999819</v>
      </c>
      <c r="Q19" s="19">
        <f t="shared" si="3"/>
        <v>103.44674755418637</v>
      </c>
      <c r="R19" s="19" t="e">
        <f t="shared" si="3"/>
        <v>#DIV/0!</v>
      </c>
      <c r="S19" s="20">
        <f t="shared" si="3"/>
        <v>103.44674755418637</v>
      </c>
    </row>
    <row r="20" spans="1:19" x14ac:dyDescent="0.25">
      <c r="A20" s="18" t="s">
        <v>21</v>
      </c>
      <c r="B20" s="19"/>
      <c r="C20" s="19">
        <v>5279.7719999999999</v>
      </c>
      <c r="D20" s="20">
        <f>B20+C20</f>
        <v>5279.7719999999999</v>
      </c>
      <c r="E20" s="19"/>
      <c r="F20" s="19">
        <v>4858.9555700000001</v>
      </c>
      <c r="G20" s="20">
        <f>E20+F20</f>
        <v>4858.9555700000001</v>
      </c>
      <c r="H20" s="19"/>
      <c r="I20" s="19">
        <v>4748.6376799999998</v>
      </c>
      <c r="J20" s="20">
        <f>H20+I20</f>
        <v>4748.6376799999998</v>
      </c>
      <c r="K20" s="19" t="e">
        <f t="shared" si="1"/>
        <v>#DIV/0!</v>
      </c>
      <c r="L20" s="19">
        <f t="shared" si="1"/>
        <v>97.729596650746899</v>
      </c>
      <c r="M20" s="20">
        <f t="shared" si="1"/>
        <v>97.729596650746899</v>
      </c>
      <c r="N20" s="21">
        <f t="shared" si="2"/>
        <v>0</v>
      </c>
      <c r="O20" s="21">
        <f t="shared" si="2"/>
        <v>-110.31789000000026</v>
      </c>
      <c r="P20" s="22">
        <f t="shared" si="2"/>
        <v>-110.31789000000026</v>
      </c>
      <c r="Q20" s="19" t="e">
        <f t="shared" si="3"/>
        <v>#DIV/0!</v>
      </c>
      <c r="R20" s="19">
        <f t="shared" si="3"/>
        <v>89.940203478483539</v>
      </c>
      <c r="S20" s="20">
        <f t="shared" si="3"/>
        <v>89.940203478483539</v>
      </c>
    </row>
    <row r="21" spans="1:19" ht="33.75" x14ac:dyDescent="0.25">
      <c r="A21" s="18" t="s">
        <v>22</v>
      </c>
      <c r="B21" s="23">
        <f t="shared" ref="B21:J21" si="8">B22+B23</f>
        <v>27</v>
      </c>
      <c r="C21" s="23">
        <f t="shared" si="8"/>
        <v>0</v>
      </c>
      <c r="D21" s="20">
        <f t="shared" si="8"/>
        <v>27</v>
      </c>
      <c r="E21" s="23">
        <f t="shared" si="8"/>
        <v>53.583629999999999</v>
      </c>
      <c r="F21" s="23">
        <f t="shared" si="8"/>
        <v>0</v>
      </c>
      <c r="G21" s="20">
        <f t="shared" si="8"/>
        <v>53.583629999999999</v>
      </c>
      <c r="H21" s="23">
        <f>H22+H23</f>
        <v>31.852740000000001</v>
      </c>
      <c r="I21" s="23">
        <f t="shared" si="8"/>
        <v>0</v>
      </c>
      <c r="J21" s="20">
        <f t="shared" si="8"/>
        <v>31.852740000000001</v>
      </c>
      <c r="K21" s="23">
        <f t="shared" si="1"/>
        <v>59.444908827565435</v>
      </c>
      <c r="L21" s="23" t="e">
        <f t="shared" si="1"/>
        <v>#DIV/0!</v>
      </c>
      <c r="M21" s="20">
        <f t="shared" si="1"/>
        <v>59.444908827565435</v>
      </c>
      <c r="N21" s="24">
        <f t="shared" si="2"/>
        <v>-21.730889999999999</v>
      </c>
      <c r="O21" s="24">
        <f t="shared" si="2"/>
        <v>0</v>
      </c>
      <c r="P21" s="22">
        <f t="shared" si="2"/>
        <v>-21.730889999999999</v>
      </c>
      <c r="Q21" s="23">
        <f t="shared" si="3"/>
        <v>117.97311111111111</v>
      </c>
      <c r="R21" s="23" t="e">
        <f t="shared" si="3"/>
        <v>#DIV/0!</v>
      </c>
      <c r="S21" s="20">
        <f t="shared" si="3"/>
        <v>117.97311111111111</v>
      </c>
    </row>
    <row r="22" spans="1:19" x14ac:dyDescent="0.25">
      <c r="A22" s="18" t="s">
        <v>23</v>
      </c>
      <c r="B22" s="19">
        <v>27</v>
      </c>
      <c r="C22" s="19"/>
      <c r="D22" s="20">
        <f>B22+C22</f>
        <v>27</v>
      </c>
      <c r="E22" s="19">
        <v>53.583629999999999</v>
      </c>
      <c r="F22" s="19"/>
      <c r="G22" s="20">
        <f>E22+F22</f>
        <v>53.583629999999999</v>
      </c>
      <c r="H22" s="19">
        <v>31.852740000000001</v>
      </c>
      <c r="I22" s="19"/>
      <c r="J22" s="20">
        <f>H22+I22</f>
        <v>31.852740000000001</v>
      </c>
      <c r="K22" s="19">
        <f t="shared" si="1"/>
        <v>59.444908827565435</v>
      </c>
      <c r="L22" s="19" t="e">
        <f t="shared" si="1"/>
        <v>#DIV/0!</v>
      </c>
      <c r="M22" s="20">
        <f t="shared" si="1"/>
        <v>59.444908827565435</v>
      </c>
      <c r="N22" s="21">
        <f t="shared" si="2"/>
        <v>-21.730889999999999</v>
      </c>
      <c r="O22" s="21">
        <f t="shared" si="2"/>
        <v>0</v>
      </c>
      <c r="P22" s="22">
        <f t="shared" si="2"/>
        <v>-21.730889999999999</v>
      </c>
      <c r="Q22" s="19">
        <f t="shared" si="3"/>
        <v>117.97311111111111</v>
      </c>
      <c r="R22" s="19" t="e">
        <f t="shared" si="3"/>
        <v>#DIV/0!</v>
      </c>
      <c r="S22" s="20">
        <f t="shared" si="3"/>
        <v>117.97311111111111</v>
      </c>
    </row>
    <row r="23" spans="1:19" ht="33.75" x14ac:dyDescent="0.25">
      <c r="A23" s="18" t="s">
        <v>24</v>
      </c>
      <c r="B23" s="19"/>
      <c r="C23" s="19"/>
      <c r="D23" s="20">
        <f>B23+C23</f>
        <v>0</v>
      </c>
      <c r="E23" s="19"/>
      <c r="F23" s="19"/>
      <c r="G23" s="20">
        <f>E23+F23</f>
        <v>0</v>
      </c>
      <c r="H23" s="19">
        <v>0</v>
      </c>
      <c r="I23" s="19"/>
      <c r="J23" s="20">
        <f>H23+I23</f>
        <v>0</v>
      </c>
      <c r="K23" s="19" t="e">
        <f t="shared" si="1"/>
        <v>#DIV/0!</v>
      </c>
      <c r="L23" s="19" t="e">
        <f t="shared" si="1"/>
        <v>#DIV/0!</v>
      </c>
      <c r="M23" s="20" t="e">
        <f t="shared" si="1"/>
        <v>#DIV/0!</v>
      </c>
      <c r="N23" s="21">
        <f t="shared" si="2"/>
        <v>0</v>
      </c>
      <c r="O23" s="21">
        <f t="shared" si="2"/>
        <v>0</v>
      </c>
      <c r="P23" s="22">
        <f t="shared" si="2"/>
        <v>0</v>
      </c>
      <c r="Q23" s="19" t="e">
        <f t="shared" si="3"/>
        <v>#DIV/0!</v>
      </c>
      <c r="R23" s="19" t="e">
        <f t="shared" si="3"/>
        <v>#DIV/0!</v>
      </c>
      <c r="S23" s="20" t="e">
        <f t="shared" si="3"/>
        <v>#DIV/0!</v>
      </c>
    </row>
    <row r="24" spans="1:19" x14ac:dyDescent="0.25">
      <c r="A24" s="18" t="s">
        <v>25</v>
      </c>
      <c r="B24" s="19">
        <v>2366</v>
      </c>
      <c r="C24" s="19">
        <v>82.03</v>
      </c>
      <c r="D24" s="20">
        <f>B24+C24</f>
        <v>2448.0300000000002</v>
      </c>
      <c r="E24" s="19">
        <v>1748.18686</v>
      </c>
      <c r="F24" s="19">
        <v>35.9</v>
      </c>
      <c r="G24" s="20">
        <f>E24+F24</f>
        <v>1784.0868600000001</v>
      </c>
      <c r="H24" s="19">
        <v>1636.4900500000001</v>
      </c>
      <c r="I24" s="19">
        <v>21.8</v>
      </c>
      <c r="J24" s="20">
        <f>H24+I24</f>
        <v>1658.2900500000001</v>
      </c>
      <c r="K24" s="19">
        <f t="shared" si="1"/>
        <v>93.610705322427606</v>
      </c>
      <c r="L24" s="19">
        <f t="shared" si="1"/>
        <v>60.724233983286915</v>
      </c>
      <c r="M24" s="20">
        <f t="shared" si="1"/>
        <v>92.948952608731162</v>
      </c>
      <c r="N24" s="21">
        <f t="shared" si="2"/>
        <v>-111.69680999999991</v>
      </c>
      <c r="O24" s="21">
        <f t="shared" si="2"/>
        <v>-14.099999999999998</v>
      </c>
      <c r="P24" s="22">
        <f t="shared" si="2"/>
        <v>-125.79681000000005</v>
      </c>
      <c r="Q24" s="19">
        <f t="shared" si="3"/>
        <v>69.166950549450561</v>
      </c>
      <c r="R24" s="19">
        <f t="shared" si="3"/>
        <v>26.57564305741802</v>
      </c>
      <c r="S24" s="20">
        <f t="shared" si="3"/>
        <v>67.739776473327524</v>
      </c>
    </row>
    <row r="25" spans="1:19" ht="33.75" x14ac:dyDescent="0.25">
      <c r="A25" s="18" t="s">
        <v>26</v>
      </c>
      <c r="B25" s="19"/>
      <c r="C25" s="19"/>
      <c r="D25" s="20">
        <f>B25+C25</f>
        <v>0</v>
      </c>
      <c r="E25" s="19"/>
      <c r="F25" s="19">
        <f>-186.35/1000</f>
        <v>-0.18634999999999999</v>
      </c>
      <c r="G25" s="20">
        <f>E25+F25</f>
        <v>-0.18634999999999999</v>
      </c>
      <c r="H25" s="19">
        <f>403.39/1000</f>
        <v>0.40338999999999997</v>
      </c>
      <c r="I25" s="19">
        <f>-6.37/1000</f>
        <v>-6.3699999999999998E-3</v>
      </c>
      <c r="J25" s="20">
        <f>H25+I25</f>
        <v>0.39701999999999998</v>
      </c>
      <c r="K25" s="19" t="e">
        <f t="shared" si="1"/>
        <v>#DIV/0!</v>
      </c>
      <c r="L25" s="19">
        <f t="shared" si="1"/>
        <v>3.4182988999195065</v>
      </c>
      <c r="M25" s="20">
        <f t="shared" si="1"/>
        <v>-213.05071102763614</v>
      </c>
      <c r="N25" s="21">
        <f t="shared" si="2"/>
        <v>0.40338999999999997</v>
      </c>
      <c r="O25" s="21">
        <f t="shared" si="2"/>
        <v>0.17998</v>
      </c>
      <c r="P25" s="22">
        <f t="shared" si="2"/>
        <v>0.58336999999999994</v>
      </c>
      <c r="Q25" s="19" t="e">
        <f t="shared" si="3"/>
        <v>#DIV/0!</v>
      </c>
      <c r="R25" s="19" t="e">
        <f t="shared" si="3"/>
        <v>#DIV/0!</v>
      </c>
      <c r="S25" s="20" t="e">
        <f t="shared" si="3"/>
        <v>#DIV/0!</v>
      </c>
    </row>
    <row r="26" spans="1:19" s="2" customFormat="1" x14ac:dyDescent="0.25">
      <c r="A26" s="26" t="s">
        <v>27</v>
      </c>
      <c r="B26" s="27">
        <f t="shared" ref="B26:J26" si="9">B27+B35</f>
        <v>5631.32</v>
      </c>
      <c r="C26" s="27">
        <f t="shared" si="9"/>
        <v>255.57599999999999</v>
      </c>
      <c r="D26" s="27">
        <f t="shared" si="9"/>
        <v>5886.8959999999997</v>
      </c>
      <c r="E26" s="27">
        <f t="shared" si="9"/>
        <v>3630.7381700000001</v>
      </c>
      <c r="F26" s="27">
        <f t="shared" si="9"/>
        <v>254.56200000000001</v>
      </c>
      <c r="G26" s="27">
        <f t="shared" si="9"/>
        <v>3885.30017</v>
      </c>
      <c r="H26" s="27">
        <f>H27+H35</f>
        <v>5136.1396599999998</v>
      </c>
      <c r="I26" s="27">
        <f t="shared" si="9"/>
        <v>438.26324</v>
      </c>
      <c r="J26" s="27">
        <f t="shared" si="9"/>
        <v>5574.4029</v>
      </c>
      <c r="K26" s="27">
        <f t="shared" si="1"/>
        <v>141.46268388171873</v>
      </c>
      <c r="L26" s="27">
        <f t="shared" si="1"/>
        <v>172.16365364822715</v>
      </c>
      <c r="M26" s="27">
        <f t="shared" si="1"/>
        <v>143.47418876518876</v>
      </c>
      <c r="N26" s="28">
        <f t="shared" si="2"/>
        <v>1505.4014899999997</v>
      </c>
      <c r="O26" s="28">
        <f t="shared" si="2"/>
        <v>183.70123999999998</v>
      </c>
      <c r="P26" s="28">
        <f t="shared" si="2"/>
        <v>1689.1027300000001</v>
      </c>
      <c r="Q26" s="27">
        <f t="shared" si="3"/>
        <v>91.206673746119918</v>
      </c>
      <c r="R26" s="27">
        <f t="shared" si="3"/>
        <v>171.48059285691929</v>
      </c>
      <c r="S26" s="27">
        <f t="shared" si="3"/>
        <v>94.691716993131863</v>
      </c>
    </row>
    <row r="27" spans="1:19" s="2" customFormat="1" ht="21" x14ac:dyDescent="0.25">
      <c r="A27" s="26" t="s">
        <v>28</v>
      </c>
      <c r="B27" s="27">
        <f t="shared" ref="B27:J27" si="10">B28+B29+B30+B31+B32+B33+B36</f>
        <v>5631.32</v>
      </c>
      <c r="C27" s="27">
        <f t="shared" si="10"/>
        <v>255.57599999999999</v>
      </c>
      <c r="D27" s="27">
        <f t="shared" si="10"/>
        <v>5886.8959999999997</v>
      </c>
      <c r="E27" s="27">
        <f t="shared" si="10"/>
        <v>3666.12727</v>
      </c>
      <c r="F27" s="27">
        <f t="shared" si="10"/>
        <v>251.36200000000002</v>
      </c>
      <c r="G27" s="27">
        <f t="shared" si="10"/>
        <v>3917.48927</v>
      </c>
      <c r="H27" s="27">
        <f t="shared" si="10"/>
        <v>5136.1396599999998</v>
      </c>
      <c r="I27" s="27">
        <f t="shared" si="10"/>
        <v>435.49772999999999</v>
      </c>
      <c r="J27" s="27">
        <f t="shared" si="10"/>
        <v>5571.6373899999999</v>
      </c>
      <c r="K27" s="27">
        <f t="shared" si="1"/>
        <v>140.09714561818797</v>
      </c>
      <c r="L27" s="27">
        <f t="shared" si="1"/>
        <v>173.25519768302286</v>
      </c>
      <c r="M27" s="27">
        <f t="shared" si="1"/>
        <v>142.224700720112</v>
      </c>
      <c r="N27" s="28">
        <f t="shared" si="2"/>
        <v>1470.0123899999999</v>
      </c>
      <c r="O27" s="28">
        <f t="shared" si="2"/>
        <v>184.13572999999997</v>
      </c>
      <c r="P27" s="28">
        <f t="shared" si="2"/>
        <v>1654.1481199999998</v>
      </c>
      <c r="Q27" s="27">
        <f t="shared" si="3"/>
        <v>91.206673746119918</v>
      </c>
      <c r="R27" s="27">
        <f t="shared" si="3"/>
        <v>170.39852333552446</v>
      </c>
      <c r="S27" s="27">
        <f t="shared" si="3"/>
        <v>94.644739604708491</v>
      </c>
    </row>
    <row r="28" spans="1:19" ht="45" x14ac:dyDescent="0.25">
      <c r="A28" s="18" t="s">
        <v>29</v>
      </c>
      <c r="B28" s="19">
        <v>1911.83</v>
      </c>
      <c r="C28" s="19">
        <v>132.57599999999999</v>
      </c>
      <c r="D28" s="20">
        <f t="shared" ref="D28:D33" si="11">B28+C28</f>
        <v>2044.4059999999999</v>
      </c>
      <c r="E28" s="19">
        <v>1635.0372299999999</v>
      </c>
      <c r="F28" s="19">
        <v>41.298999999999999</v>
      </c>
      <c r="G28" s="20">
        <f t="shared" ref="G28:G33" si="12">E28+F28</f>
        <v>1676.3362299999999</v>
      </c>
      <c r="H28" s="19">
        <v>1617.6681000000001</v>
      </c>
      <c r="I28" s="19">
        <v>301.41485</v>
      </c>
      <c r="J28" s="20">
        <f t="shared" ref="J28:J33" si="13">H28+I28</f>
        <v>1919.08295</v>
      </c>
      <c r="K28" s="19">
        <f t="shared" si="1"/>
        <v>98.937692079341829</v>
      </c>
      <c r="L28" s="19">
        <f t="shared" si="1"/>
        <v>729.83571030775568</v>
      </c>
      <c r="M28" s="20">
        <f t="shared" si="1"/>
        <v>114.48078945355731</v>
      </c>
      <c r="N28" s="21">
        <f t="shared" si="2"/>
        <v>-17.369129999999814</v>
      </c>
      <c r="O28" s="21">
        <f t="shared" si="2"/>
        <v>260.11585000000002</v>
      </c>
      <c r="P28" s="22">
        <f t="shared" si="2"/>
        <v>242.7467200000001</v>
      </c>
      <c r="Q28" s="19">
        <f t="shared" si="3"/>
        <v>84.613595351051103</v>
      </c>
      <c r="R28" s="19">
        <f t="shared" si="3"/>
        <v>227.35249969828627</v>
      </c>
      <c r="S28" s="20">
        <f t="shared" si="3"/>
        <v>93.869952934984539</v>
      </c>
    </row>
    <row r="29" spans="1:19" ht="22.5" x14ac:dyDescent="0.25">
      <c r="A29" s="18" t="s">
        <v>30</v>
      </c>
      <c r="B29" s="19">
        <v>55</v>
      </c>
      <c r="C29" s="19"/>
      <c r="D29" s="20">
        <f t="shared" si="11"/>
        <v>55</v>
      </c>
      <c r="E29" s="19">
        <v>153.04309000000001</v>
      </c>
      <c r="F29" s="19"/>
      <c r="G29" s="20">
        <f t="shared" si="12"/>
        <v>153.04309000000001</v>
      </c>
      <c r="H29" s="19">
        <v>119.27448</v>
      </c>
      <c r="I29" s="19"/>
      <c r="J29" s="20">
        <f t="shared" si="13"/>
        <v>119.27448</v>
      </c>
      <c r="K29" s="19">
        <f t="shared" si="1"/>
        <v>77.935227261812329</v>
      </c>
      <c r="L29" s="19" t="e">
        <f t="shared" si="1"/>
        <v>#DIV/0!</v>
      </c>
      <c r="M29" s="20">
        <f t="shared" si="1"/>
        <v>77.935227261812329</v>
      </c>
      <c r="N29" s="21">
        <f t="shared" si="2"/>
        <v>-33.76861000000001</v>
      </c>
      <c r="O29" s="21">
        <f t="shared" si="2"/>
        <v>0</v>
      </c>
      <c r="P29" s="22">
        <f t="shared" si="2"/>
        <v>-33.76861000000001</v>
      </c>
      <c r="Q29" s="19">
        <f t="shared" si="3"/>
        <v>216.8626909090909</v>
      </c>
      <c r="R29" s="19" t="e">
        <f t="shared" si="3"/>
        <v>#DIV/0!</v>
      </c>
      <c r="S29" s="20">
        <f t="shared" si="3"/>
        <v>216.8626909090909</v>
      </c>
    </row>
    <row r="30" spans="1:19" ht="33.75" x14ac:dyDescent="0.25">
      <c r="A30" s="18" t="s">
        <v>31</v>
      </c>
      <c r="B30" s="19">
        <v>500</v>
      </c>
      <c r="C30" s="19">
        <v>0</v>
      </c>
      <c r="D30" s="20">
        <f t="shared" si="11"/>
        <v>500</v>
      </c>
      <c r="E30" s="19"/>
      <c r="F30" s="19">
        <v>6.11</v>
      </c>
      <c r="G30" s="20">
        <f t="shared" si="12"/>
        <v>6.11</v>
      </c>
      <c r="H30" s="19">
        <v>314.005</v>
      </c>
      <c r="I30" s="19">
        <v>0</v>
      </c>
      <c r="J30" s="20">
        <f t="shared" si="13"/>
        <v>314.005</v>
      </c>
      <c r="K30" s="19" t="e">
        <f t="shared" si="1"/>
        <v>#DIV/0!</v>
      </c>
      <c r="L30" s="19">
        <f t="shared" si="1"/>
        <v>0</v>
      </c>
      <c r="M30" s="20">
        <f t="shared" si="1"/>
        <v>5139.1980360065463</v>
      </c>
      <c r="N30" s="21">
        <f t="shared" si="2"/>
        <v>314.005</v>
      </c>
      <c r="O30" s="21">
        <f t="shared" si="2"/>
        <v>-6.11</v>
      </c>
      <c r="P30" s="22">
        <f t="shared" si="2"/>
        <v>307.89499999999998</v>
      </c>
      <c r="Q30" s="19">
        <f t="shared" si="3"/>
        <v>62.800999999999995</v>
      </c>
      <c r="R30" s="19" t="e">
        <f t="shared" si="3"/>
        <v>#DIV/0!</v>
      </c>
      <c r="S30" s="20">
        <f t="shared" si="3"/>
        <v>62.800999999999995</v>
      </c>
    </row>
    <row r="31" spans="1:19" ht="22.5" x14ac:dyDescent="0.25">
      <c r="A31" s="18" t="s">
        <v>32</v>
      </c>
      <c r="B31" s="19">
        <v>1325</v>
      </c>
      <c r="C31" s="19">
        <v>49</v>
      </c>
      <c r="D31" s="20">
        <f t="shared" si="11"/>
        <v>1374</v>
      </c>
      <c r="E31" s="19">
        <v>333.47615000000002</v>
      </c>
      <c r="F31" s="19">
        <v>210.768</v>
      </c>
      <c r="G31" s="20">
        <f t="shared" si="12"/>
        <v>544.24414999999999</v>
      </c>
      <c r="H31" s="19">
        <v>1567.9288300000001</v>
      </c>
      <c r="I31" s="19">
        <v>49</v>
      </c>
      <c r="J31" s="20">
        <f t="shared" si="13"/>
        <v>1616.9288300000001</v>
      </c>
      <c r="K31" s="19">
        <f t="shared" si="1"/>
        <v>470.17720157798391</v>
      </c>
      <c r="L31" s="19">
        <f t="shared" si="1"/>
        <v>23.248310939041978</v>
      </c>
      <c r="M31" s="20">
        <f t="shared" si="1"/>
        <v>297.09622602282451</v>
      </c>
      <c r="N31" s="21">
        <f t="shared" si="2"/>
        <v>1234.4526800000001</v>
      </c>
      <c r="O31" s="21">
        <f>I31-F31</f>
        <v>-161.768</v>
      </c>
      <c r="P31" s="22">
        <f t="shared" si="2"/>
        <v>1072.6846800000001</v>
      </c>
      <c r="Q31" s="19">
        <f t="shared" si="3"/>
        <v>118.33425132075473</v>
      </c>
      <c r="R31" s="19">
        <f t="shared" si="3"/>
        <v>100</v>
      </c>
      <c r="S31" s="20">
        <f t="shared" si="3"/>
        <v>117.68040975254732</v>
      </c>
    </row>
    <row r="32" spans="1:19" ht="22.5" x14ac:dyDescent="0.25">
      <c r="A32" s="18" t="s">
        <v>33</v>
      </c>
      <c r="B32" s="19"/>
      <c r="C32" s="19"/>
      <c r="D32" s="20">
        <f t="shared" si="11"/>
        <v>0</v>
      </c>
      <c r="E32" s="19"/>
      <c r="F32" s="19"/>
      <c r="G32" s="20">
        <f t="shared" si="12"/>
        <v>0</v>
      </c>
      <c r="H32" s="19"/>
      <c r="I32" s="19"/>
      <c r="J32" s="20">
        <f t="shared" si="13"/>
        <v>0</v>
      </c>
      <c r="K32" s="19" t="e">
        <f t="shared" si="1"/>
        <v>#DIV/0!</v>
      </c>
      <c r="L32" s="19" t="e">
        <f t="shared" si="1"/>
        <v>#DIV/0!</v>
      </c>
      <c r="M32" s="20" t="e">
        <f t="shared" si="1"/>
        <v>#DIV/0!</v>
      </c>
      <c r="N32" s="21">
        <f t="shared" si="2"/>
        <v>0</v>
      </c>
      <c r="O32" s="21">
        <f t="shared" si="2"/>
        <v>0</v>
      </c>
      <c r="P32" s="22">
        <f t="shared" si="2"/>
        <v>0</v>
      </c>
      <c r="Q32" s="19" t="e">
        <f t="shared" si="3"/>
        <v>#DIV/0!</v>
      </c>
      <c r="R32" s="19" t="e">
        <f t="shared" si="3"/>
        <v>#DIV/0!</v>
      </c>
      <c r="S32" s="20" t="e">
        <f t="shared" si="3"/>
        <v>#DIV/0!</v>
      </c>
    </row>
    <row r="33" spans="1:19" ht="22.5" x14ac:dyDescent="0.25">
      <c r="A33" s="18" t="s">
        <v>34</v>
      </c>
      <c r="B33" s="19">
        <v>1839.49</v>
      </c>
      <c r="C33" s="19"/>
      <c r="D33" s="20">
        <f t="shared" si="11"/>
        <v>1839.49</v>
      </c>
      <c r="E33" s="19">
        <v>1470.95183</v>
      </c>
      <c r="F33" s="19">
        <v>25</v>
      </c>
      <c r="G33" s="20">
        <f t="shared" si="12"/>
        <v>1495.95183</v>
      </c>
      <c r="H33" s="19">
        <v>1327.91382</v>
      </c>
      <c r="I33" s="19">
        <v>0</v>
      </c>
      <c r="J33" s="20">
        <f t="shared" si="13"/>
        <v>1327.91382</v>
      </c>
      <c r="K33" s="19">
        <f t="shared" si="1"/>
        <v>90.275819569156113</v>
      </c>
      <c r="L33" s="19">
        <f t="shared" si="1"/>
        <v>0</v>
      </c>
      <c r="M33" s="20">
        <f t="shared" si="1"/>
        <v>88.767151011807641</v>
      </c>
      <c r="N33" s="21">
        <f t="shared" si="2"/>
        <v>-143.03800999999999</v>
      </c>
      <c r="O33" s="21">
        <f t="shared" si="2"/>
        <v>-25</v>
      </c>
      <c r="P33" s="22">
        <f t="shared" si="2"/>
        <v>-168.03800999999999</v>
      </c>
      <c r="Q33" s="19">
        <f t="shared" si="3"/>
        <v>72.189238321491274</v>
      </c>
      <c r="R33" s="19" t="e">
        <f t="shared" si="3"/>
        <v>#DIV/0!</v>
      </c>
      <c r="S33" s="20">
        <f t="shared" si="3"/>
        <v>72.189238321491274</v>
      </c>
    </row>
    <row r="34" spans="1:19" x14ac:dyDescent="0.25">
      <c r="A34" s="18" t="s">
        <v>35</v>
      </c>
      <c r="B34" s="19">
        <f t="shared" ref="B34:I34" si="14">B35+B36</f>
        <v>0</v>
      </c>
      <c r="C34" s="19">
        <f t="shared" si="14"/>
        <v>74</v>
      </c>
      <c r="D34" s="20">
        <f t="shared" si="14"/>
        <v>74</v>
      </c>
      <c r="E34" s="19">
        <f t="shared" si="14"/>
        <v>38.229870000000005</v>
      </c>
      <c r="F34" s="19">
        <f t="shared" si="14"/>
        <v>-28.615000000000002</v>
      </c>
      <c r="G34" s="20">
        <f t="shared" si="14"/>
        <v>9.6148700000000105</v>
      </c>
      <c r="H34" s="19">
        <f>H35+H36</f>
        <v>189.34943000000001</v>
      </c>
      <c r="I34" s="19">
        <f t="shared" si="14"/>
        <v>87.848390000000009</v>
      </c>
      <c r="J34" s="20">
        <f>H34+I34</f>
        <v>277.19782000000004</v>
      </c>
      <c r="K34" s="20">
        <f>H34/E34*100</f>
        <v>495.29184901753524</v>
      </c>
      <c r="L34" s="20">
        <f t="shared" si="1"/>
        <v>-307.00118818801332</v>
      </c>
      <c r="M34" s="20">
        <f t="shared" si="1"/>
        <v>2883.0116267822623</v>
      </c>
      <c r="N34" s="21">
        <f t="shared" si="2"/>
        <v>151.11956000000001</v>
      </c>
      <c r="O34" s="21">
        <f t="shared" si="2"/>
        <v>116.46339</v>
      </c>
      <c r="P34" s="22">
        <f t="shared" si="2"/>
        <v>267.58295000000004</v>
      </c>
      <c r="Q34" s="19" t="e">
        <f t="shared" si="3"/>
        <v>#DIV/0!</v>
      </c>
      <c r="R34" s="19">
        <f t="shared" si="3"/>
        <v>118.71404054054055</v>
      </c>
      <c r="S34" s="20">
        <f t="shared" si="3"/>
        <v>374.59164864864869</v>
      </c>
    </row>
    <row r="35" spans="1:19" x14ac:dyDescent="0.25">
      <c r="A35" s="18" t="s">
        <v>36</v>
      </c>
      <c r="B35" s="19"/>
      <c r="C35" s="19"/>
      <c r="D35" s="20">
        <f>B35+C35</f>
        <v>0</v>
      </c>
      <c r="E35" s="19">
        <v>-35.389099999999999</v>
      </c>
      <c r="F35" s="19">
        <v>3.2</v>
      </c>
      <c r="G35" s="20">
        <f>E35+F35</f>
        <v>-32.189099999999996</v>
      </c>
      <c r="H35" s="19">
        <v>0</v>
      </c>
      <c r="I35" s="19">
        <v>2.7655099999999999</v>
      </c>
      <c r="J35" s="20">
        <f>H35+I35</f>
        <v>2.7655099999999999</v>
      </c>
      <c r="K35" s="20">
        <f t="shared" si="1"/>
        <v>0</v>
      </c>
      <c r="L35" s="20">
        <f t="shared" si="1"/>
        <v>86.422187499999993</v>
      </c>
      <c r="M35" s="20">
        <f t="shared" si="1"/>
        <v>-8.591448658086124</v>
      </c>
      <c r="N35" s="21">
        <f t="shared" si="2"/>
        <v>35.389099999999999</v>
      </c>
      <c r="O35" s="21">
        <f t="shared" si="2"/>
        <v>-0.43449000000000026</v>
      </c>
      <c r="P35" s="22">
        <f t="shared" si="2"/>
        <v>34.954609999999995</v>
      </c>
      <c r="Q35" s="19" t="e">
        <f t="shared" si="3"/>
        <v>#DIV/0!</v>
      </c>
      <c r="R35" s="19" t="e">
        <f t="shared" si="3"/>
        <v>#DIV/0!</v>
      </c>
      <c r="S35" s="20" t="e">
        <f t="shared" si="3"/>
        <v>#DIV/0!</v>
      </c>
    </row>
    <row r="36" spans="1:19" x14ac:dyDescent="0.25">
      <c r="A36" s="18" t="s">
        <v>37</v>
      </c>
      <c r="B36" s="20"/>
      <c r="C36" s="20">
        <v>74</v>
      </c>
      <c r="D36" s="19">
        <f>B36+C36</f>
        <v>74</v>
      </c>
      <c r="E36" s="19">
        <v>73.618970000000004</v>
      </c>
      <c r="F36" s="20">
        <v>-31.815000000000001</v>
      </c>
      <c r="G36" s="20">
        <f>E36+F36</f>
        <v>41.803970000000007</v>
      </c>
      <c r="H36" s="19">
        <v>189.34943000000001</v>
      </c>
      <c r="I36" s="20">
        <v>85.082880000000003</v>
      </c>
      <c r="J36" s="20">
        <f>H36+I36</f>
        <v>274.43231000000003</v>
      </c>
      <c r="K36" s="20">
        <f t="shared" si="1"/>
        <v>257.20195487657594</v>
      </c>
      <c r="L36" s="20">
        <f t="shared" si="1"/>
        <v>-267.43008015087224</v>
      </c>
      <c r="M36" s="20">
        <f t="shared" si="1"/>
        <v>656.47427744302752</v>
      </c>
      <c r="N36" s="22">
        <f t="shared" si="2"/>
        <v>115.73046000000001</v>
      </c>
      <c r="O36" s="22">
        <f t="shared" si="2"/>
        <v>116.89788</v>
      </c>
      <c r="P36" s="22">
        <f t="shared" si="2"/>
        <v>232.62834000000004</v>
      </c>
      <c r="Q36" s="19" t="e">
        <f t="shared" si="3"/>
        <v>#DIV/0!</v>
      </c>
      <c r="R36" s="19">
        <f t="shared" si="3"/>
        <v>114.97686486486487</v>
      </c>
      <c r="S36" s="20">
        <f t="shared" si="3"/>
        <v>370.85447297297304</v>
      </c>
    </row>
    <row r="37" spans="1:19" x14ac:dyDescent="0.25">
      <c r="E37" s="6"/>
    </row>
  </sheetData>
  <mergeCells count="22">
    <mergeCell ref="A3:A5"/>
    <mergeCell ref="B3:D3"/>
    <mergeCell ref="E3:G3"/>
    <mergeCell ref="H3:J3"/>
    <mergeCell ref="K3:M3"/>
    <mergeCell ref="K4:K5"/>
    <mergeCell ref="L4:L5"/>
    <mergeCell ref="M4:M5"/>
    <mergeCell ref="Q4:Q5"/>
    <mergeCell ref="R4:R5"/>
    <mergeCell ref="S4:S5"/>
    <mergeCell ref="Q3:S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3:P4"/>
  </mergeCells>
  <pageMargins left="0.7" right="0.7" top="0.75" bottom="0.75" header="0.3" footer="0.3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cp:lastPrinted>2016-12-12T08:47:36Z</cp:lastPrinted>
  <dcterms:created xsi:type="dcterms:W3CDTF">2016-11-09T09:31:10Z</dcterms:created>
  <dcterms:modified xsi:type="dcterms:W3CDTF">2016-12-12T08:59:59Z</dcterms:modified>
</cp:coreProperties>
</file>