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<sst xmlns="http://schemas.openxmlformats.org/spreadsheetml/2006/main" count="63" uniqueCount="49">
  <si>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</si>
  <si>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</si>
  <si>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</si>
  <si>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</si>
  <si>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</si>
  <si>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</si>
  <si>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</si>
  <si>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</si>
  <si>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</si>
  <si>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</si>
  <si>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</si>
  <si>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</si>
  <si>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</si>
  <si>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</si>
  <si>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</si>
  <si>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</si>
  <si>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</si>
  <si>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</si>
  <si>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</si>
  <si>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</si>
  <si>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</si>
  <si>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</si>
  <si>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</si>
  <si>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</si>
  <si>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</si>
  <si>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</si>
  <si>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</si>
  <si>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</si>
  <si>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</si>
  <si>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</si>
  <si>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</si>
  <si>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</si>
  <si>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</si>
  <si>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</si>
  <si>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</si>
  <si>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</si>
  <si>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</si>
  <si>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</si>
  <si>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</si>
  <si>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</si>
  <si>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</si>
  <si>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</si>
  <si>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</si>
  <si>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</si>
  <si>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Фактическое поступление на 01.07.2022 г.</t>
  </si>
  <si>
    <t>Анализ поступления налоговых и неналоговых  доходов в бюджет МО "Онгудайский район" на 01.07. 2023 года</t>
  </si>
  <si>
    <t>Годовой план на 01.07.2023 г.</t>
  </si>
  <si>
    <t>Фактическое поступление на 01.07.2023 г.</t>
  </si>
  <si>
    <t>Отклонение фактического поступления по состоянию на 01.07.23 г. от фактического поступления на 01.07.22 г.,   (+,-)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</si>
</sst>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3.00390625" style="35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45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51"/>
      <c r="B3" s="43" t="s">
        <v>46</v>
      </c>
      <c r="C3" s="43"/>
      <c r="D3" s="43"/>
      <c r="E3" s="42" t="s">
        <v>44</v>
      </c>
      <c r="F3" s="42"/>
      <c r="G3" s="42"/>
      <c r="H3" s="42" t="s">
        <v>47</v>
      </c>
      <c r="I3" s="42"/>
      <c r="J3" s="42"/>
      <c r="K3" s="42" t="s">
        <v>0</v>
      </c>
      <c r="L3" s="47"/>
      <c r="M3" s="47"/>
      <c r="N3" s="42" t="s">
        <v>48</v>
      </c>
      <c r="O3" s="47"/>
      <c r="P3" s="47"/>
      <c r="Q3" s="48" t="s">
        <v>1</v>
      </c>
      <c r="R3" s="49"/>
      <c r="S3" s="50"/>
    </row>
    <row r="4" spans="1:19" ht="40.5" customHeight="1">
      <c r="A4" s="51"/>
      <c r="B4" s="43" t="s">
        <v>2</v>
      </c>
      <c r="C4" s="43" t="s">
        <v>3</v>
      </c>
      <c r="D4" s="43" t="s">
        <v>4</v>
      </c>
      <c r="E4" s="43" t="s">
        <v>2</v>
      </c>
      <c r="F4" s="43" t="s">
        <v>3</v>
      </c>
      <c r="G4" s="43" t="s">
        <v>4</v>
      </c>
      <c r="H4" s="43" t="s">
        <v>2</v>
      </c>
      <c r="I4" s="43" t="s">
        <v>3</v>
      </c>
      <c r="J4" s="42" t="s">
        <v>4</v>
      </c>
      <c r="K4" s="43" t="s">
        <v>2</v>
      </c>
      <c r="L4" s="43" t="s">
        <v>3</v>
      </c>
      <c r="M4" s="42" t="s">
        <v>4</v>
      </c>
      <c r="N4" s="47"/>
      <c r="O4" s="47"/>
      <c r="P4" s="47"/>
      <c r="Q4" s="45" t="s">
        <v>2</v>
      </c>
      <c r="R4" s="45" t="s">
        <v>3</v>
      </c>
      <c r="S4" s="45" t="s">
        <v>4</v>
      </c>
    </row>
    <row r="5" spans="1:19" ht="12.75">
      <c r="A5" s="51"/>
      <c r="B5" s="44"/>
      <c r="C5" s="44"/>
      <c r="D5" s="44"/>
      <c r="E5" s="43"/>
      <c r="F5" s="43"/>
      <c r="G5" s="43"/>
      <c r="H5" s="43"/>
      <c r="I5" s="43"/>
      <c r="J5" s="42"/>
      <c r="K5" s="43"/>
      <c r="L5" s="43"/>
      <c r="M5" s="42"/>
      <c r="N5" s="2" t="s">
        <v>2</v>
      </c>
      <c r="O5" s="2" t="s">
        <v>3</v>
      </c>
      <c r="P5" s="2" t="s">
        <v>30</v>
      </c>
      <c r="Q5" s="46"/>
      <c r="R5" s="46"/>
      <c r="S5" s="46"/>
    </row>
    <row r="6" spans="1:19" ht="12.75">
      <c r="A6" s="9" t="s">
        <v>5</v>
      </c>
      <c r="B6" s="19">
        <f aca="true" t="shared" si="0" ref="B6:I6">B8+B25</f>
        <v>178159.4301</v>
      </c>
      <c r="C6" s="19">
        <f t="shared" si="0"/>
        <v>14132.768</v>
      </c>
      <c r="D6" s="19">
        <f t="shared" si="0"/>
        <v>192292.1981</v>
      </c>
      <c r="E6" s="19">
        <f>E8+E25</f>
        <v>71745.42820000001</v>
      </c>
      <c r="F6" s="19">
        <f t="shared" si="0"/>
        <v>3957.3516999999997</v>
      </c>
      <c r="G6" s="19">
        <f>G8+G25</f>
        <v>75702.77990000001</v>
      </c>
      <c r="H6" s="19">
        <f>H8+H25</f>
        <v>86106.11740000002</v>
      </c>
      <c r="I6" s="19">
        <f t="shared" si="0"/>
        <v>3555.3558000000003</v>
      </c>
      <c r="J6" s="19">
        <f>J8+J25</f>
        <v>89661.47320000001</v>
      </c>
      <c r="K6" s="19">
        <f>H6/E6*100</f>
        <v>120.01617323959329</v>
      </c>
      <c r="L6" s="19">
        <f>I6/F6*100</f>
        <v>89.84179495595502</v>
      </c>
      <c r="M6" s="19">
        <f>J6/G6*100</f>
        <v>118.43881204684796</v>
      </c>
      <c r="N6" s="19">
        <f>H6-E6</f>
        <v>14360.689200000008</v>
      </c>
      <c r="O6" s="19">
        <f>I6-F6</f>
        <v>-401.99589999999944</v>
      </c>
      <c r="P6" s="19">
        <f>J6-G6</f>
        <v>13958.693299999999</v>
      </c>
      <c r="Q6" s="19">
        <f aca="true" t="shared" si="1" ref="Q6:S10">H6/B6*100</f>
        <v>48.33093446227858</v>
      </c>
      <c r="R6" s="19">
        <f t="shared" si="1"/>
        <v>25.15682561264715</v>
      </c>
      <c r="S6" s="19">
        <f t="shared" si="1"/>
        <v>46.62772285403503</v>
      </c>
    </row>
    <row r="7" spans="1:19" ht="22.5">
      <c r="A7" s="10" t="s">
        <v>6</v>
      </c>
      <c r="B7" s="20">
        <f aca="true" t="shared" si="2" ref="B7:J7">B8+B26</f>
        <v>178159.4301</v>
      </c>
      <c r="C7" s="20">
        <f t="shared" si="2"/>
        <v>14132.768</v>
      </c>
      <c r="D7" s="20">
        <f t="shared" si="2"/>
        <v>192292.1981</v>
      </c>
      <c r="E7" s="20">
        <f>E8+E26</f>
        <v>71751.445</v>
      </c>
      <c r="F7" s="20">
        <f>F8+F26</f>
        <v>3957.4676</v>
      </c>
      <c r="G7" s="20">
        <f t="shared" si="2"/>
        <v>75708.91260000001</v>
      </c>
      <c r="H7" s="20">
        <f t="shared" si="2"/>
        <v>86106.11740000002</v>
      </c>
      <c r="I7" s="20">
        <f>I8+I26</f>
        <v>3360.4945000000002</v>
      </c>
      <c r="J7" s="20">
        <f t="shared" si="2"/>
        <v>89466.61190000002</v>
      </c>
      <c r="K7" s="21">
        <f aca="true" t="shared" si="3" ref="K7:M41">H7/E7*100</f>
        <v>120.00610914525834</v>
      </c>
      <c r="L7" s="21">
        <f t="shared" si="3"/>
        <v>84.9152751117912</v>
      </c>
      <c r="M7" s="21">
        <f t="shared" si="3"/>
        <v>118.17183582161238</v>
      </c>
      <c r="N7" s="21">
        <f aca="true" t="shared" si="4" ref="N7:P41">H7-E7</f>
        <v>14354.67240000001</v>
      </c>
      <c r="O7" s="21">
        <f t="shared" si="4"/>
        <v>-596.9730999999997</v>
      </c>
      <c r="P7" s="21">
        <f t="shared" si="4"/>
        <v>13757.699300000007</v>
      </c>
      <c r="Q7" s="22">
        <f t="shared" si="1"/>
        <v>48.33093446227858</v>
      </c>
      <c r="R7" s="22">
        <f t="shared" si="1"/>
        <v>23.778034847809007</v>
      </c>
      <c r="S7" s="22">
        <f t="shared" si="1"/>
        <v>46.5263868134024</v>
      </c>
    </row>
    <row r="8" spans="1:19" s="5" customFormat="1" ht="12.75">
      <c r="A8" s="4" t="s">
        <v>7</v>
      </c>
      <c r="B8" s="23">
        <f aca="true" t="shared" si="5" ref="B8:J8">B9+B10+B11+B16+B20+B23+B24</f>
        <v>154446.56</v>
      </c>
      <c r="C8" s="23">
        <f>C9+C10+C11+C16+C20+C23+C24</f>
        <v>13211.768</v>
      </c>
      <c r="D8" s="30">
        <f t="shared" si="5"/>
        <v>167658.328</v>
      </c>
      <c r="E8" s="39">
        <f>E9+E10+E11+E16+E20+E23+E24</f>
        <v>65513.89310000001</v>
      </c>
      <c r="F8" s="30">
        <f t="shared" si="5"/>
        <v>3521.118</v>
      </c>
      <c r="G8" s="30">
        <f>G9+G10+G11+G16+G20+G23+G24</f>
        <v>69035.0111</v>
      </c>
      <c r="H8" s="30">
        <f t="shared" si="5"/>
        <v>71014.42580000001</v>
      </c>
      <c r="I8" s="30">
        <f t="shared" si="5"/>
        <v>3035.9403</v>
      </c>
      <c r="J8" s="23">
        <f t="shared" si="5"/>
        <v>74050.36610000001</v>
      </c>
      <c r="K8" s="23">
        <f t="shared" si="3"/>
        <v>108.39597898968394</v>
      </c>
      <c r="L8" s="23">
        <f t="shared" si="3"/>
        <v>86.22091903764657</v>
      </c>
      <c r="M8" s="23">
        <f t="shared" si="3"/>
        <v>107.26494414947665</v>
      </c>
      <c r="N8" s="23">
        <f t="shared" si="4"/>
        <v>5500.532700000003</v>
      </c>
      <c r="O8" s="23">
        <f t="shared" si="4"/>
        <v>-485.17769999999973</v>
      </c>
      <c r="P8" s="23">
        <f t="shared" si="4"/>
        <v>5015.3550000000105</v>
      </c>
      <c r="Q8" s="25">
        <f t="shared" si="1"/>
        <v>45.97993364177228</v>
      </c>
      <c r="R8" s="25">
        <f t="shared" si="1"/>
        <v>22.979061545737107</v>
      </c>
      <c r="S8" s="25">
        <f t="shared" si="1"/>
        <v>44.16742489523098</v>
      </c>
    </row>
    <row r="9" spans="1:19" ht="12.75">
      <c r="A9" s="3" t="s">
        <v>8</v>
      </c>
      <c r="B9" s="22">
        <v>77142</v>
      </c>
      <c r="C9" s="22">
        <v>2613.227</v>
      </c>
      <c r="D9" s="26">
        <f>B9+C9</f>
        <v>79755.227</v>
      </c>
      <c r="E9" s="22">
        <v>26264.2917</v>
      </c>
      <c r="F9" s="22">
        <v>1003.6051</v>
      </c>
      <c r="G9" s="26">
        <f>E9+F9</f>
        <v>27267.896800000002</v>
      </c>
      <c r="H9" s="22">
        <v>27998.5772</v>
      </c>
      <c r="I9" s="22">
        <v>1055.6484</v>
      </c>
      <c r="J9" s="26">
        <f>H9+I9</f>
        <v>29054.225599999998</v>
      </c>
      <c r="K9" s="21">
        <f t="shared" si="3"/>
        <v>106.60320681710978</v>
      </c>
      <c r="L9" s="21">
        <f t="shared" si="3"/>
        <v>105.18563526630147</v>
      </c>
      <c r="M9" s="21">
        <f t="shared" si="3"/>
        <v>106.55103256808569</v>
      </c>
      <c r="N9" s="21">
        <f t="shared" si="4"/>
        <v>1734.2854999999981</v>
      </c>
      <c r="O9" s="21">
        <f t="shared" si="4"/>
        <v>52.043300000000045</v>
      </c>
      <c r="P9" s="21">
        <f t="shared" si="4"/>
        <v>1786.3287999999957</v>
      </c>
      <c r="Q9" s="22">
        <f t="shared" si="1"/>
        <v>36.29485520209484</v>
      </c>
      <c r="R9" s="22">
        <f t="shared" si="1"/>
        <v>40.3963528618065</v>
      </c>
      <c r="S9" s="22">
        <f t="shared" si="1"/>
        <v>36.42924318928964</v>
      </c>
    </row>
    <row r="10" spans="1:19" ht="12.75">
      <c r="A10" s="3" t="s">
        <v>36</v>
      </c>
      <c r="B10" s="22">
        <v>15240.56</v>
      </c>
      <c r="C10" s="22"/>
      <c r="D10" s="26">
        <f>B10+C10</f>
        <v>15240.56</v>
      </c>
      <c r="E10" s="22">
        <v>7567.1603</v>
      </c>
      <c r="F10" s="22"/>
      <c r="G10" s="26">
        <f>E10+F10</f>
        <v>7567.1603</v>
      </c>
      <c r="H10" s="22">
        <v>8305.2218</v>
      </c>
      <c r="I10" s="22"/>
      <c r="J10" s="26">
        <f>H10+I10</f>
        <v>8305.2218</v>
      </c>
      <c r="K10" s="21">
        <f t="shared" si="3"/>
        <v>109.75348044364806</v>
      </c>
      <c r="L10" s="21" t="e">
        <f t="shared" si="3"/>
        <v>#DIV/0!</v>
      </c>
      <c r="M10" s="21">
        <f t="shared" si="3"/>
        <v>109.75348044364806</v>
      </c>
      <c r="N10" s="21">
        <f t="shared" si="4"/>
        <v>738.0614999999998</v>
      </c>
      <c r="O10" s="21">
        <f t="shared" si="4"/>
        <v>0</v>
      </c>
      <c r="P10" s="21">
        <f t="shared" si="4"/>
        <v>738.0614999999998</v>
      </c>
      <c r="Q10" s="22">
        <f t="shared" si="1"/>
        <v>54.49420362506364</v>
      </c>
      <c r="R10" s="22" t="e">
        <f t="shared" si="1"/>
        <v>#DIV/0!</v>
      </c>
      <c r="S10" s="22">
        <f t="shared" si="1"/>
        <v>54.49420362506364</v>
      </c>
    </row>
    <row r="11" spans="1:19" s="5" customFormat="1" ht="12.75">
      <c r="A11" s="12" t="s">
        <v>9</v>
      </c>
      <c r="B11" s="27">
        <f aca="true" t="shared" si="6" ref="B11:J11">B12+B13+B14+B15</f>
        <v>31957</v>
      </c>
      <c r="C11" s="27">
        <f t="shared" si="6"/>
        <v>658.94</v>
      </c>
      <c r="D11" s="27">
        <f t="shared" si="6"/>
        <v>32615.94</v>
      </c>
      <c r="E11" s="27">
        <f>E12+E13+E14+E15</f>
        <v>17204.1169</v>
      </c>
      <c r="F11" s="27">
        <f t="shared" si="6"/>
        <v>492.4346</v>
      </c>
      <c r="G11" s="27">
        <f t="shared" si="6"/>
        <v>17696.5515</v>
      </c>
      <c r="H11" s="27">
        <f t="shared" si="6"/>
        <v>16584.2133</v>
      </c>
      <c r="I11" s="27">
        <f t="shared" si="6"/>
        <v>544.7216</v>
      </c>
      <c r="J11" s="27">
        <f t="shared" si="6"/>
        <v>17128.9349</v>
      </c>
      <c r="K11" s="28">
        <f t="shared" si="3"/>
        <v>96.39677175176598</v>
      </c>
      <c r="L11" s="28">
        <f t="shared" si="3"/>
        <v>110.61805973828808</v>
      </c>
      <c r="M11" s="28">
        <f t="shared" si="3"/>
        <v>96.79250163513495</v>
      </c>
      <c r="N11" s="28">
        <f t="shared" si="4"/>
        <v>-619.9036000000015</v>
      </c>
      <c r="O11" s="28">
        <f t="shared" si="4"/>
        <v>52.28699999999998</v>
      </c>
      <c r="P11" s="28">
        <f t="shared" si="4"/>
        <v>-567.6166000000012</v>
      </c>
      <c r="Q11" s="29">
        <f>H11/B11*100</f>
        <v>51.89540100760397</v>
      </c>
      <c r="R11" s="29">
        <f>I11/C11*100</f>
        <v>82.66634291437762</v>
      </c>
      <c r="S11" s="29">
        <f>J11/D11*100</f>
        <v>52.51706650183928</v>
      </c>
    </row>
    <row r="12" spans="1:21" ht="23.25" customHeight="1">
      <c r="A12" s="3" t="s">
        <v>10</v>
      </c>
      <c r="B12" s="22">
        <v>29000</v>
      </c>
      <c r="C12" s="22">
        <v>0</v>
      </c>
      <c r="D12" s="26">
        <f>B12+C12</f>
        <v>29000</v>
      </c>
      <c r="E12" s="22">
        <v>15506.5744</v>
      </c>
      <c r="F12" s="22"/>
      <c r="G12" s="26">
        <f>E12+F12</f>
        <v>15506.5744</v>
      </c>
      <c r="H12" s="22">
        <v>14049.4004</v>
      </c>
      <c r="I12" s="22"/>
      <c r="J12" s="26">
        <f>H12+I12</f>
        <v>14049.4004</v>
      </c>
      <c r="K12" s="21">
        <f t="shared" si="3"/>
        <v>90.60286326037298</v>
      </c>
      <c r="L12" s="21" t="e">
        <f t="shared" si="3"/>
        <v>#DIV/0!</v>
      </c>
      <c r="M12" s="21">
        <f t="shared" si="3"/>
        <v>90.60286326037298</v>
      </c>
      <c r="N12" s="21">
        <f t="shared" si="4"/>
        <v>-1457.173999999999</v>
      </c>
      <c r="O12" s="21">
        <f t="shared" si="4"/>
        <v>0</v>
      </c>
      <c r="P12" s="21">
        <f t="shared" si="4"/>
        <v>-1457.173999999999</v>
      </c>
      <c r="Q12" s="22">
        <f>H12/B12*100</f>
        <v>48.44620827586207</v>
      </c>
      <c r="R12" s="22">
        <v>0</v>
      </c>
      <c r="S12" s="22">
        <f aca="true" t="shared" si="7" ref="S12:S18">J12/D12*100</f>
        <v>48.44620827586207</v>
      </c>
      <c r="U12" s="40"/>
    </row>
    <row r="13" spans="1:21" ht="22.5">
      <c r="A13" s="3" t="s">
        <v>11</v>
      </c>
      <c r="B13" s="22"/>
      <c r="C13" s="22"/>
      <c r="D13" s="26">
        <f>B13+C13</f>
        <v>0</v>
      </c>
      <c r="E13" s="22">
        <v>-127.4621</v>
      </c>
      <c r="F13" s="22"/>
      <c r="G13" s="26">
        <f>E13+F13</f>
        <v>-127.4621</v>
      </c>
      <c r="H13" s="22">
        <v>-19.9794</v>
      </c>
      <c r="I13" s="22"/>
      <c r="J13" s="26">
        <f>H13+I13</f>
        <v>-19.9794</v>
      </c>
      <c r="K13" s="21">
        <f t="shared" si="3"/>
        <v>15.674777051374486</v>
      </c>
      <c r="L13" s="21" t="e">
        <f t="shared" si="3"/>
        <v>#DIV/0!</v>
      </c>
      <c r="M13" s="21">
        <f t="shared" si="3"/>
        <v>15.674777051374486</v>
      </c>
      <c r="N13" s="21">
        <f t="shared" si="4"/>
        <v>107.48270000000001</v>
      </c>
      <c r="O13" s="21">
        <f t="shared" si="4"/>
        <v>0</v>
      </c>
      <c r="P13" s="21">
        <f t="shared" si="4"/>
        <v>107.48270000000001</v>
      </c>
      <c r="Q13" s="22" t="e">
        <f>H13/B13*100</f>
        <v>#DIV/0!</v>
      </c>
      <c r="R13" s="22">
        <v>0</v>
      </c>
      <c r="S13" s="22" t="e">
        <f t="shared" si="7"/>
        <v>#DIV/0!</v>
      </c>
      <c r="T13" s="40"/>
      <c r="U13" s="40"/>
    </row>
    <row r="14" spans="1:19" ht="12.75">
      <c r="A14" s="3" t="s">
        <v>12</v>
      </c>
      <c r="B14" s="22">
        <v>1440</v>
      </c>
      <c r="C14" s="22">
        <v>658.94</v>
      </c>
      <c r="D14" s="26">
        <f>B14+C14</f>
        <v>2098.94</v>
      </c>
      <c r="E14" s="22">
        <v>1149.014</v>
      </c>
      <c r="F14" s="22">
        <v>492.4346</v>
      </c>
      <c r="G14" s="26">
        <f>E14+F14</f>
        <v>1641.4486</v>
      </c>
      <c r="H14" s="22">
        <v>1271.017</v>
      </c>
      <c r="I14" s="22">
        <v>544.7216</v>
      </c>
      <c r="J14" s="26">
        <f>H14+I14</f>
        <v>1815.7386000000001</v>
      </c>
      <c r="K14" s="21">
        <f t="shared" si="3"/>
        <v>110.61806035435602</v>
      </c>
      <c r="L14" s="21">
        <f t="shared" si="3"/>
        <v>110.61805973828808</v>
      </c>
      <c r="M14" s="21">
        <f t="shared" si="3"/>
        <v>110.61806016953564</v>
      </c>
      <c r="N14" s="21">
        <f t="shared" si="4"/>
        <v>122.00300000000016</v>
      </c>
      <c r="O14" s="21">
        <f t="shared" si="4"/>
        <v>52.28699999999998</v>
      </c>
      <c r="P14" s="21">
        <f t="shared" si="4"/>
        <v>174.2900000000002</v>
      </c>
      <c r="Q14" s="22">
        <f>H14/B14*100</f>
        <v>88.26506944444445</v>
      </c>
      <c r="R14" s="22">
        <f>I14/C14*100</f>
        <v>82.66634291437762</v>
      </c>
      <c r="S14" s="22">
        <f t="shared" si="7"/>
        <v>86.50740850143406</v>
      </c>
    </row>
    <row r="15" spans="1:21" ht="22.5">
      <c r="A15" s="11" t="s">
        <v>34</v>
      </c>
      <c r="B15" s="22">
        <v>1517</v>
      </c>
      <c r="C15" s="22"/>
      <c r="D15" s="26">
        <f>B15+C15</f>
        <v>1517</v>
      </c>
      <c r="E15" s="22">
        <v>675.9906</v>
      </c>
      <c r="F15" s="22"/>
      <c r="G15" s="26">
        <f>E15+F15</f>
        <v>675.9906</v>
      </c>
      <c r="H15" s="22">
        <v>1283.7753</v>
      </c>
      <c r="I15" s="22"/>
      <c r="J15" s="26">
        <f>H15+I15</f>
        <v>1283.7753</v>
      </c>
      <c r="K15" s="21">
        <f>H15/E15*100</f>
        <v>189.91022952094306</v>
      </c>
      <c r="L15" s="21" t="e">
        <f>I15/F15*100</f>
        <v>#DIV/0!</v>
      </c>
      <c r="M15" s="21">
        <f>J15/G15*100</f>
        <v>189.91022952094306</v>
      </c>
      <c r="N15" s="21">
        <f>H15-E15</f>
        <v>607.7847</v>
      </c>
      <c r="O15" s="21">
        <f>I15-F15</f>
        <v>0</v>
      </c>
      <c r="P15" s="21">
        <f>J15-G15</f>
        <v>607.7847</v>
      </c>
      <c r="Q15" s="22">
        <f>H15/B15*100</f>
        <v>84.6259261700725</v>
      </c>
      <c r="R15" s="22" t="e">
        <f>I15/C15*100</f>
        <v>#DIV/0!</v>
      </c>
      <c r="S15" s="22">
        <f>J15/D15*100</f>
        <v>84.6259261700725</v>
      </c>
      <c r="T15" s="41"/>
      <c r="U15" s="41"/>
    </row>
    <row r="16" spans="1:19" s="5" customFormat="1" ht="12.75">
      <c r="A16" s="12" t="s">
        <v>13</v>
      </c>
      <c r="B16" s="27">
        <f>B17+B18+B19</f>
        <v>27000</v>
      </c>
      <c r="C16" s="27">
        <f aca="true" t="shared" si="8" ref="C16:J16">C17+C18+C19</f>
        <v>9919.601</v>
      </c>
      <c r="D16" s="27">
        <f t="shared" si="8"/>
        <v>36919.601</v>
      </c>
      <c r="E16" s="27">
        <f t="shared" si="8"/>
        <v>13231.6573</v>
      </c>
      <c r="F16" s="27">
        <f t="shared" si="8"/>
        <v>2022.7785999999999</v>
      </c>
      <c r="G16" s="27">
        <f t="shared" si="8"/>
        <v>15254.4359</v>
      </c>
      <c r="H16" s="27">
        <f t="shared" si="8"/>
        <v>14100.2283</v>
      </c>
      <c r="I16" s="27">
        <f t="shared" si="8"/>
        <v>1433.2703</v>
      </c>
      <c r="J16" s="27">
        <f t="shared" si="8"/>
        <v>15533.4986</v>
      </c>
      <c r="K16" s="28">
        <f t="shared" si="3"/>
        <v>106.56434020551606</v>
      </c>
      <c r="L16" s="28">
        <f t="shared" si="3"/>
        <v>70.8565089624737</v>
      </c>
      <c r="M16" s="28">
        <f t="shared" si="3"/>
        <v>101.82938721450854</v>
      </c>
      <c r="N16" s="28">
        <f t="shared" si="4"/>
        <v>868.5709999999999</v>
      </c>
      <c r="O16" s="28">
        <f t="shared" si="4"/>
        <v>-589.5083</v>
      </c>
      <c r="P16" s="28">
        <f t="shared" si="4"/>
        <v>279.0627000000004</v>
      </c>
      <c r="Q16" s="29">
        <f>H16/B16*100</f>
        <v>52.22306777777778</v>
      </c>
      <c r="R16" s="29">
        <f>I16/C16*100</f>
        <v>14.448870473721673</v>
      </c>
      <c r="S16" s="29">
        <f t="shared" si="7"/>
        <v>42.07385285664382</v>
      </c>
    </row>
    <row r="17" spans="1:19" ht="12.75">
      <c r="A17" s="3" t="s">
        <v>14</v>
      </c>
      <c r="B17" s="22"/>
      <c r="C17" s="22">
        <v>3078.66</v>
      </c>
      <c r="D17" s="26">
        <f>B17+C17</f>
        <v>3078.66</v>
      </c>
      <c r="E17" s="22"/>
      <c r="F17" s="22">
        <v>359.3526</v>
      </c>
      <c r="G17" s="26">
        <f>E17+F17</f>
        <v>359.3526</v>
      </c>
      <c r="H17" s="22"/>
      <c r="I17" s="22">
        <v>267.6477</v>
      </c>
      <c r="J17" s="26">
        <f>H17+I17</f>
        <v>267.6477</v>
      </c>
      <c r="K17" s="21" t="e">
        <f t="shared" si="3"/>
        <v>#DIV/0!</v>
      </c>
      <c r="L17" s="21">
        <f t="shared" si="3"/>
        <v>74.48052414258306</v>
      </c>
      <c r="M17" s="21">
        <f t="shared" si="3"/>
        <v>74.48052414258306</v>
      </c>
      <c r="N17" s="21">
        <f t="shared" si="4"/>
        <v>0</v>
      </c>
      <c r="O17" s="21">
        <f t="shared" si="4"/>
        <v>-91.70490000000001</v>
      </c>
      <c r="P17" s="21">
        <f t="shared" si="4"/>
        <v>-91.70490000000001</v>
      </c>
      <c r="Q17" s="22">
        <v>0</v>
      </c>
      <c r="R17" s="22">
        <f>I17/C17*100</f>
        <v>8.693642688702226</v>
      </c>
      <c r="S17" s="22">
        <f t="shared" si="7"/>
        <v>8.693642688702226</v>
      </c>
    </row>
    <row r="18" spans="1:19" ht="12.75">
      <c r="A18" s="3" t="s">
        <v>15</v>
      </c>
      <c r="B18" s="22">
        <v>27000</v>
      </c>
      <c r="C18" s="22"/>
      <c r="D18" s="26">
        <f>B18+C18</f>
        <v>27000</v>
      </c>
      <c r="E18" s="22">
        <v>13231.6573</v>
      </c>
      <c r="F18" s="22"/>
      <c r="G18" s="26">
        <f>E18+F18</f>
        <v>13231.6573</v>
      </c>
      <c r="H18" s="22">
        <v>14100.2283</v>
      </c>
      <c r="I18" s="22"/>
      <c r="J18" s="26">
        <f>H18+I18</f>
        <v>14100.2283</v>
      </c>
      <c r="K18" s="21">
        <f t="shared" si="3"/>
        <v>106.56434020551606</v>
      </c>
      <c r="L18" s="21" t="e">
        <f t="shared" si="3"/>
        <v>#DIV/0!</v>
      </c>
      <c r="M18" s="21">
        <f t="shared" si="3"/>
        <v>106.56434020551606</v>
      </c>
      <c r="N18" s="21">
        <f t="shared" si="4"/>
        <v>868.5709999999999</v>
      </c>
      <c r="O18" s="21">
        <f t="shared" si="4"/>
        <v>0</v>
      </c>
      <c r="P18" s="21">
        <f t="shared" si="4"/>
        <v>868.5709999999999</v>
      </c>
      <c r="Q18" s="22">
        <f>H18/B18*100</f>
        <v>52.22306777777778</v>
      </c>
      <c r="R18" s="22">
        <v>0</v>
      </c>
      <c r="S18" s="22">
        <f t="shared" si="7"/>
        <v>52.22306777777778</v>
      </c>
    </row>
    <row r="19" spans="1:19" ht="12.75">
      <c r="A19" s="3" t="s">
        <v>16</v>
      </c>
      <c r="B19" s="22"/>
      <c r="C19" s="22">
        <f>3862.61+2978.331</f>
        <v>6840.941000000001</v>
      </c>
      <c r="D19" s="26">
        <f>B19+C19</f>
        <v>6840.941000000001</v>
      </c>
      <c r="E19" s="22"/>
      <c r="F19" s="22">
        <v>1663.426</v>
      </c>
      <c r="G19" s="26">
        <f>E19+F19</f>
        <v>1663.426</v>
      </c>
      <c r="H19" s="22"/>
      <c r="I19" s="22">
        <f>913.5771+252.0455</f>
        <v>1165.6226</v>
      </c>
      <c r="J19" s="26">
        <f>H19+I19</f>
        <v>1165.6226</v>
      </c>
      <c r="K19" s="21" t="e">
        <f t="shared" si="3"/>
        <v>#DIV/0!</v>
      </c>
      <c r="L19" s="21">
        <f t="shared" si="3"/>
        <v>70.0736071216874</v>
      </c>
      <c r="M19" s="21">
        <f t="shared" si="3"/>
        <v>70.0736071216874</v>
      </c>
      <c r="N19" s="21">
        <f t="shared" si="4"/>
        <v>0</v>
      </c>
      <c r="O19" s="21">
        <f t="shared" si="4"/>
        <v>-497.8034</v>
      </c>
      <c r="P19" s="21">
        <f t="shared" si="4"/>
        <v>-497.8034</v>
      </c>
      <c r="Q19" s="22">
        <v>0</v>
      </c>
      <c r="R19" s="22">
        <f>I19/C19*100</f>
        <v>17.03892198456323</v>
      </c>
      <c r="S19" s="22">
        <f>J19/D19*100</f>
        <v>17.03892198456323</v>
      </c>
    </row>
    <row r="20" spans="1:19" s="5" customFormat="1" ht="31.5">
      <c r="A20" s="12" t="s">
        <v>17</v>
      </c>
      <c r="B20" s="27">
        <f>B21+B22</f>
        <v>190</v>
      </c>
      <c r="C20" s="27">
        <f>C21+C22</f>
        <v>0</v>
      </c>
      <c r="D20" s="27">
        <f>D21+D22</f>
        <v>190</v>
      </c>
      <c r="E20" s="27">
        <f aca="true" t="shared" si="9" ref="E20:J20">E21+E22</f>
        <v>4.3576</v>
      </c>
      <c r="F20" s="27">
        <f t="shared" si="9"/>
        <v>0</v>
      </c>
      <c r="G20" s="27">
        <f t="shared" si="9"/>
        <v>4.3576</v>
      </c>
      <c r="H20" s="27">
        <f t="shared" si="9"/>
        <v>2905.2238</v>
      </c>
      <c r="I20" s="27">
        <f t="shared" si="9"/>
        <v>0</v>
      </c>
      <c r="J20" s="27">
        <f t="shared" si="9"/>
        <v>2905.2238</v>
      </c>
      <c r="K20" s="28">
        <f t="shared" si="3"/>
        <v>66670.27262713421</v>
      </c>
      <c r="L20" s="28" t="e">
        <f t="shared" si="3"/>
        <v>#DIV/0!</v>
      </c>
      <c r="M20" s="28">
        <f t="shared" si="3"/>
        <v>66670.27262713421</v>
      </c>
      <c r="N20" s="28">
        <f t="shared" si="4"/>
        <v>2900.8662000000004</v>
      </c>
      <c r="O20" s="28">
        <f t="shared" si="4"/>
        <v>0</v>
      </c>
      <c r="P20" s="28">
        <f t="shared" si="4"/>
        <v>2900.8662000000004</v>
      </c>
      <c r="Q20" s="29">
        <f>H20/B20*100</f>
        <v>1529.0651578947368</v>
      </c>
      <c r="R20" s="29">
        <v>0</v>
      </c>
      <c r="S20" s="29">
        <f>J20/D20*100</f>
        <v>1529.0651578947368</v>
      </c>
    </row>
    <row r="21" spans="1:19" ht="12.75">
      <c r="A21" s="3" t="s">
        <v>18</v>
      </c>
      <c r="B21" s="22">
        <v>100</v>
      </c>
      <c r="C21" s="22"/>
      <c r="D21" s="26">
        <f>B21+C21</f>
        <v>100</v>
      </c>
      <c r="E21" s="22">
        <v>4.9792</v>
      </c>
      <c r="F21" s="22"/>
      <c r="G21" s="26">
        <f>E21+F21</f>
        <v>4.9792</v>
      </c>
      <c r="H21" s="22">
        <v>2905.2238</v>
      </c>
      <c r="I21" s="22"/>
      <c r="J21" s="26">
        <f>H21+I21</f>
        <v>2905.2238</v>
      </c>
      <c r="K21" s="21">
        <f t="shared" si="3"/>
        <v>58347.20035347044</v>
      </c>
      <c r="L21" s="21" t="e">
        <f t="shared" si="3"/>
        <v>#DIV/0!</v>
      </c>
      <c r="M21" s="21">
        <f t="shared" si="3"/>
        <v>58347.20035347044</v>
      </c>
      <c r="N21" s="21">
        <f t="shared" si="4"/>
        <v>2900.2446</v>
      </c>
      <c r="O21" s="21">
        <f t="shared" si="4"/>
        <v>0</v>
      </c>
      <c r="P21" s="21">
        <f t="shared" si="4"/>
        <v>2900.2446</v>
      </c>
      <c r="Q21" s="22">
        <f>H21/B21*100</f>
        <v>2905.2238</v>
      </c>
      <c r="R21" s="22">
        <v>0</v>
      </c>
      <c r="S21" s="22">
        <f>J21/D21*100</f>
        <v>2905.2238</v>
      </c>
    </row>
    <row r="22" spans="1:19" ht="33.75">
      <c r="A22" s="3" t="s">
        <v>31</v>
      </c>
      <c r="B22" s="22">
        <v>90</v>
      </c>
      <c r="C22" s="22"/>
      <c r="D22" s="26">
        <f>B22+C22</f>
        <v>90</v>
      </c>
      <c r="E22" s="22">
        <v>-0.6216</v>
      </c>
      <c r="F22" s="22"/>
      <c r="G22" s="26">
        <f>E22+F22</f>
        <v>-0.6216</v>
      </c>
      <c r="H22" s="22"/>
      <c r="I22" s="22"/>
      <c r="J22" s="26">
        <f>H22+I22</f>
        <v>0</v>
      </c>
      <c r="K22" s="21">
        <f t="shared" si="3"/>
        <v>0</v>
      </c>
      <c r="L22" s="21" t="e">
        <f t="shared" si="3"/>
        <v>#DIV/0!</v>
      </c>
      <c r="M22" s="21">
        <f t="shared" si="3"/>
        <v>0</v>
      </c>
      <c r="N22" s="21">
        <f t="shared" si="4"/>
        <v>0.6216</v>
      </c>
      <c r="O22" s="21">
        <f t="shared" si="4"/>
        <v>0</v>
      </c>
      <c r="P22" s="21">
        <f t="shared" si="4"/>
        <v>0.6216</v>
      </c>
      <c r="Q22" s="22">
        <f>H22/B22*100</f>
        <v>0</v>
      </c>
      <c r="R22" s="22">
        <v>0</v>
      </c>
      <c r="S22" s="22">
        <f>J22/D22*100</f>
        <v>0</v>
      </c>
    </row>
    <row r="23" spans="1:19" ht="21">
      <c r="A23" s="12" t="s">
        <v>32</v>
      </c>
      <c r="B23" s="22">
        <v>2917</v>
      </c>
      <c r="C23" s="22">
        <v>20</v>
      </c>
      <c r="D23" s="26">
        <f>B23+C23</f>
        <v>2937</v>
      </c>
      <c r="E23" s="22">
        <v>1242.3093</v>
      </c>
      <c r="F23" s="22">
        <v>2.3</v>
      </c>
      <c r="G23" s="26">
        <f>E23+F23</f>
        <v>1244.6092999999998</v>
      </c>
      <c r="H23" s="22">
        <v>1120.9614</v>
      </c>
      <c r="I23" s="22">
        <v>2.3</v>
      </c>
      <c r="J23" s="26">
        <f>H23+I23</f>
        <v>1123.2613999999999</v>
      </c>
      <c r="K23" s="21">
        <f t="shared" si="3"/>
        <v>90.23207022598962</v>
      </c>
      <c r="L23" s="21">
        <f t="shared" si="3"/>
        <v>100</v>
      </c>
      <c r="M23" s="21">
        <f t="shared" si="3"/>
        <v>90.25012106208752</v>
      </c>
      <c r="N23" s="21">
        <f t="shared" si="4"/>
        <v>-121.34789999999998</v>
      </c>
      <c r="O23" s="21">
        <f t="shared" si="4"/>
        <v>0</v>
      </c>
      <c r="P23" s="21">
        <f t="shared" si="4"/>
        <v>-121.34789999999998</v>
      </c>
      <c r="Q23" s="22">
        <f aca="true" t="shared" si="10" ref="Q23:Q41">H23/B23*100</f>
        <v>38.42857044909153</v>
      </c>
      <c r="R23" s="22">
        <v>0</v>
      </c>
      <c r="S23" s="22">
        <f aca="true" t="shared" si="11" ref="S23:S41">J23/D23*100</f>
        <v>38.245195778004764</v>
      </c>
    </row>
    <row r="24" spans="1:19" ht="31.5">
      <c r="A24" s="12" t="s">
        <v>19</v>
      </c>
      <c r="B24" s="22"/>
      <c r="C24" s="22"/>
      <c r="D24" s="26">
        <f>B24+C24</f>
        <v>0</v>
      </c>
      <c r="E24" s="22"/>
      <c r="F24" s="22">
        <v>-0.0003</v>
      </c>
      <c r="G24" s="26">
        <f>E24+F24</f>
        <v>-0.0003</v>
      </c>
      <c r="H24" s="22"/>
      <c r="I24" s="22"/>
      <c r="J24" s="26">
        <f>H24+I24</f>
        <v>0</v>
      </c>
      <c r="K24" s="21" t="e">
        <f t="shared" si="3"/>
        <v>#DIV/0!</v>
      </c>
      <c r="L24" s="21">
        <f t="shared" si="3"/>
        <v>0</v>
      </c>
      <c r="M24" s="21">
        <f t="shared" si="3"/>
        <v>0</v>
      </c>
      <c r="N24" s="21">
        <f t="shared" si="4"/>
        <v>0</v>
      </c>
      <c r="O24" s="21">
        <f t="shared" si="4"/>
        <v>0.0003</v>
      </c>
      <c r="P24" s="21">
        <f t="shared" si="4"/>
        <v>0.0003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23712.8701</v>
      </c>
      <c r="C25" s="30">
        <f t="shared" si="12"/>
        <v>921</v>
      </c>
      <c r="D25" s="30">
        <f t="shared" si="12"/>
        <v>24633.8701</v>
      </c>
      <c r="E25" s="30">
        <f>E26+E40</f>
        <v>6231.5351</v>
      </c>
      <c r="F25" s="30">
        <f t="shared" si="12"/>
        <v>436.23369999999994</v>
      </c>
      <c r="G25" s="30">
        <f>G26+G40</f>
        <v>6667.7688</v>
      </c>
      <c r="H25" s="30">
        <f t="shared" si="12"/>
        <v>15091.6916</v>
      </c>
      <c r="I25" s="30">
        <f t="shared" si="12"/>
        <v>519.4155</v>
      </c>
      <c r="J25" s="30">
        <f t="shared" si="12"/>
        <v>15611.107100000001</v>
      </c>
      <c r="K25" s="24">
        <f t="shared" si="3"/>
        <v>242.1825658977673</v>
      </c>
      <c r="L25" s="24">
        <f t="shared" si="3"/>
        <v>119.06817377932974</v>
      </c>
      <c r="M25" s="24">
        <f t="shared" si="3"/>
        <v>234.12790047549345</v>
      </c>
      <c r="N25" s="24">
        <f t="shared" si="4"/>
        <v>8860.156500000001</v>
      </c>
      <c r="O25" s="24">
        <f t="shared" si="4"/>
        <v>83.18180000000001</v>
      </c>
      <c r="P25" s="24">
        <f>J25-G25</f>
        <v>8943.338300000001</v>
      </c>
      <c r="Q25" s="31">
        <f t="shared" si="10"/>
        <v>63.643462543152886</v>
      </c>
      <c r="R25" s="31">
        <f>I25/C25*100</f>
        <v>56.396905537459276</v>
      </c>
      <c r="S25" s="31">
        <f t="shared" si="11"/>
        <v>63.37253154550003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23712.8701</v>
      </c>
      <c r="C26" s="30">
        <f t="shared" si="13"/>
        <v>921</v>
      </c>
      <c r="D26" s="30">
        <f>D27+D30+D31+D34+D37+D38+D41</f>
        <v>24633.8701</v>
      </c>
      <c r="E26" s="30">
        <f>E27+E30+E31+E34+E37+E38+E41</f>
        <v>6237.5519</v>
      </c>
      <c r="F26" s="30">
        <f t="shared" si="13"/>
        <v>436.34959999999995</v>
      </c>
      <c r="G26" s="30">
        <f>G27+G30+G31+G34+G37+G38+G41</f>
        <v>6673.9015</v>
      </c>
      <c r="H26" s="30">
        <f>H27+H30+H31+H34+H37+H38+H41</f>
        <v>15091.6916</v>
      </c>
      <c r="I26" s="30">
        <f t="shared" si="13"/>
        <v>324.5542</v>
      </c>
      <c r="J26" s="30">
        <f t="shared" si="13"/>
        <v>15416.2458</v>
      </c>
      <c r="K26" s="24">
        <f t="shared" si="3"/>
        <v>241.94895436461215</v>
      </c>
      <c r="L26" s="24">
        <f t="shared" si="3"/>
        <v>74.37939670392731</v>
      </c>
      <c r="M26" s="24">
        <f t="shared" si="3"/>
        <v>230.99300761331287</v>
      </c>
      <c r="N26" s="24">
        <f t="shared" si="4"/>
        <v>8854.1397</v>
      </c>
      <c r="O26" s="24">
        <f t="shared" si="4"/>
        <v>-111.79539999999997</v>
      </c>
      <c r="P26" s="24">
        <f>J26-G26</f>
        <v>8742.3443</v>
      </c>
      <c r="Q26" s="31">
        <f t="shared" si="10"/>
        <v>63.643462543152886</v>
      </c>
      <c r="R26" s="31">
        <f>I26/C26*100</f>
        <v>35.23932681867535</v>
      </c>
      <c r="S26" s="31">
        <f t="shared" si="11"/>
        <v>62.58150155626582</v>
      </c>
    </row>
    <row r="27" spans="1:19" s="35" customFormat="1" ht="52.5" customHeight="1">
      <c r="A27" s="12" t="s">
        <v>22</v>
      </c>
      <c r="B27" s="22">
        <f>B28+B29</f>
        <v>4168.5</v>
      </c>
      <c r="C27" s="22">
        <f>C28+C29</f>
        <v>871</v>
      </c>
      <c r="D27" s="26">
        <f aca="true" t="shared" si="14" ref="D27:D41">B27+C27</f>
        <v>5039.5</v>
      </c>
      <c r="E27" s="22">
        <f>E28+E29</f>
        <v>2002.1443000000002</v>
      </c>
      <c r="F27" s="22">
        <f>F28+F29</f>
        <v>401.8196</v>
      </c>
      <c r="G27" s="26">
        <f aca="true" t="shared" si="15" ref="G27:G41">E27+F27</f>
        <v>2403.9639</v>
      </c>
      <c r="H27" s="22">
        <f>H28+H29</f>
        <v>2251.5928</v>
      </c>
      <c r="I27" s="22">
        <f>I28+I29</f>
        <v>155.9359</v>
      </c>
      <c r="J27" s="26">
        <f aca="true" t="shared" si="16" ref="J27:J41">H27+I27</f>
        <v>2407.5287</v>
      </c>
      <c r="K27" s="21">
        <f t="shared" si="3"/>
        <v>112.45906701130382</v>
      </c>
      <c r="L27" s="21">
        <f t="shared" si="3"/>
        <v>38.80743995564179</v>
      </c>
      <c r="M27" s="21">
        <f t="shared" si="3"/>
        <v>100.14828841647744</v>
      </c>
      <c r="N27" s="21">
        <f t="shared" si="4"/>
        <v>249.44849999999974</v>
      </c>
      <c r="O27" s="21">
        <f t="shared" si="4"/>
        <v>-245.88369999999998</v>
      </c>
      <c r="P27" s="21">
        <f>J27-G27</f>
        <v>3.56479999999965</v>
      </c>
      <c r="Q27" s="22">
        <f t="shared" si="10"/>
        <v>54.01446083723162</v>
      </c>
      <c r="R27" s="22">
        <f>I27/C27*100</f>
        <v>17.90308840413318</v>
      </c>
      <c r="S27" s="22">
        <f t="shared" si="11"/>
        <v>47.77316598868936</v>
      </c>
    </row>
    <row r="28" spans="1:19" s="35" customFormat="1" ht="12.75">
      <c r="A28" s="38" t="s">
        <v>41</v>
      </c>
      <c r="B28" s="22">
        <f>4050+34.5</f>
        <v>4084.5</v>
      </c>
      <c r="C28" s="22">
        <v>803</v>
      </c>
      <c r="D28" s="26">
        <f t="shared" si="14"/>
        <v>4887.5</v>
      </c>
      <c r="E28" s="22">
        <f>1931.9607+5.1836</f>
        <v>1937.1443000000002</v>
      </c>
      <c r="F28" s="22">
        <v>352.5086</v>
      </c>
      <c r="G28" s="26">
        <f t="shared" si="15"/>
        <v>2289.6529</v>
      </c>
      <c r="H28" s="22">
        <f>2171.3567+28.1341</f>
        <v>2199.4908</v>
      </c>
      <c r="I28" s="22">
        <v>119.5577</v>
      </c>
      <c r="J28" s="26">
        <f t="shared" si="16"/>
        <v>2319.0485</v>
      </c>
      <c r="K28" s="21">
        <f t="shared" si="3"/>
        <v>113.54295082715313</v>
      </c>
      <c r="L28" s="21">
        <f t="shared" si="3"/>
        <v>33.916250553887195</v>
      </c>
      <c r="M28" s="21">
        <f t="shared" si="3"/>
        <v>101.28384525008134</v>
      </c>
      <c r="N28" s="21">
        <f>H28-E28</f>
        <v>262.3464999999999</v>
      </c>
      <c r="O28" s="21">
        <f t="shared" si="4"/>
        <v>-232.9509</v>
      </c>
      <c r="P28" s="21">
        <f>J28-G28</f>
        <v>29.39559999999983</v>
      </c>
      <c r="Q28" s="22">
        <f t="shared" si="10"/>
        <v>53.84969518912964</v>
      </c>
      <c r="R28" s="22">
        <f aca="true" t="shared" si="17" ref="R28:R41">I28/C28*100</f>
        <v>14.888879202988791</v>
      </c>
      <c r="S28" s="22">
        <f t="shared" si="11"/>
        <v>47.448562659846544</v>
      </c>
    </row>
    <row r="29" spans="1:19" s="35" customFormat="1" ht="12.75">
      <c r="A29" s="38" t="s">
        <v>42</v>
      </c>
      <c r="B29" s="22">
        <v>84</v>
      </c>
      <c r="C29" s="22">
        <v>68</v>
      </c>
      <c r="D29" s="26">
        <f t="shared" si="14"/>
        <v>152</v>
      </c>
      <c r="E29" s="22">
        <v>65</v>
      </c>
      <c r="F29" s="22">
        <v>49.311</v>
      </c>
      <c r="G29" s="26">
        <f t="shared" si="15"/>
        <v>114.311</v>
      </c>
      <c r="H29" s="22">
        <v>52.102</v>
      </c>
      <c r="I29" s="22">
        <v>36.3782</v>
      </c>
      <c r="J29" s="26">
        <f t="shared" si="16"/>
        <v>88.4802</v>
      </c>
      <c r="K29" s="21">
        <f t="shared" si="3"/>
        <v>80.15692307692306</v>
      </c>
      <c r="L29" s="21">
        <f t="shared" si="3"/>
        <v>73.77299182738132</v>
      </c>
      <c r="M29" s="21">
        <f t="shared" si="3"/>
        <v>77.40304957528146</v>
      </c>
      <c r="N29" s="21">
        <f>H29-E29</f>
        <v>-12.898000000000003</v>
      </c>
      <c r="O29" s="21">
        <f t="shared" si="4"/>
        <v>-12.9328</v>
      </c>
      <c r="P29" s="21">
        <f>J29-G29</f>
        <v>-25.83080000000001</v>
      </c>
      <c r="Q29" s="22">
        <f t="shared" si="10"/>
        <v>62.026190476190465</v>
      </c>
      <c r="R29" s="22">
        <f t="shared" si="17"/>
        <v>53.497352941176466</v>
      </c>
      <c r="S29" s="22">
        <f t="shared" si="11"/>
        <v>58.21065789473684</v>
      </c>
    </row>
    <row r="30" spans="1:19" s="35" customFormat="1" ht="23.25" customHeight="1">
      <c r="A30" s="12" t="s">
        <v>23</v>
      </c>
      <c r="B30" s="22">
        <v>120</v>
      </c>
      <c r="C30" s="22"/>
      <c r="D30" s="26">
        <f t="shared" si="14"/>
        <v>120</v>
      </c>
      <c r="E30" s="22">
        <v>110.001</v>
      </c>
      <c r="F30" s="22"/>
      <c r="G30" s="26">
        <f t="shared" si="15"/>
        <v>110.001</v>
      </c>
      <c r="H30" s="22">
        <v>71.1821</v>
      </c>
      <c r="I30" s="22"/>
      <c r="J30" s="26">
        <f t="shared" si="16"/>
        <v>71.1821</v>
      </c>
      <c r="K30" s="21">
        <f t="shared" si="3"/>
        <v>64.71041172352979</v>
      </c>
      <c r="L30" s="21" t="e">
        <f t="shared" si="3"/>
        <v>#DIV/0!</v>
      </c>
      <c r="M30" s="21">
        <f t="shared" si="3"/>
        <v>64.71041172352979</v>
      </c>
      <c r="N30" s="21">
        <f t="shared" si="4"/>
        <v>-38.8189</v>
      </c>
      <c r="O30" s="21">
        <f t="shared" si="4"/>
        <v>0</v>
      </c>
      <c r="P30" s="21">
        <f t="shared" si="4"/>
        <v>-38.8189</v>
      </c>
      <c r="Q30" s="22">
        <f t="shared" si="10"/>
        <v>59.31841666666667</v>
      </c>
      <c r="R30" s="22" t="e">
        <f t="shared" si="17"/>
        <v>#DIV/0!</v>
      </c>
      <c r="S30" s="22">
        <f t="shared" si="11"/>
        <v>59.31841666666667</v>
      </c>
    </row>
    <row r="31" spans="1:19" s="35" customFormat="1" ht="37.5" customHeight="1">
      <c r="A31" s="12" t="s">
        <v>33</v>
      </c>
      <c r="B31" s="22">
        <f>B32+B33</f>
        <v>15848.6701</v>
      </c>
      <c r="C31" s="22">
        <f>C32+C33</f>
        <v>0</v>
      </c>
      <c r="D31" s="26">
        <f t="shared" si="14"/>
        <v>15848.6701</v>
      </c>
      <c r="E31" s="22">
        <f>E32+E33</f>
        <v>2368.692</v>
      </c>
      <c r="F31" s="22">
        <f>F32+F33</f>
        <v>0</v>
      </c>
      <c r="G31" s="26">
        <f t="shared" si="15"/>
        <v>2368.692</v>
      </c>
      <c r="H31" s="22">
        <f>H32+H33</f>
        <v>11276.368900000001</v>
      </c>
      <c r="I31" s="22">
        <f>I32+I33</f>
        <v>0</v>
      </c>
      <c r="J31" s="26">
        <f t="shared" si="16"/>
        <v>11276.368900000001</v>
      </c>
      <c r="K31" s="21">
        <f t="shared" si="3"/>
        <v>476.05889241826293</v>
      </c>
      <c r="L31" s="21" t="e">
        <f t="shared" si="3"/>
        <v>#DIV/0!</v>
      </c>
      <c r="M31" s="21">
        <f t="shared" si="3"/>
        <v>476.05889241826293</v>
      </c>
      <c r="N31" s="21">
        <f>H31-E31</f>
        <v>8907.676900000002</v>
      </c>
      <c r="O31" s="21">
        <f t="shared" si="4"/>
        <v>0</v>
      </c>
      <c r="P31" s="21">
        <f>J31-G31</f>
        <v>8907.676900000002</v>
      </c>
      <c r="Q31" s="22">
        <f t="shared" si="10"/>
        <v>71.15025316856082</v>
      </c>
      <c r="R31" s="22" t="e">
        <f t="shared" si="17"/>
        <v>#DIV/0!</v>
      </c>
      <c r="S31" s="22">
        <f t="shared" si="11"/>
        <v>71.15025316856082</v>
      </c>
    </row>
    <row r="32" spans="1:19" s="35" customFormat="1" ht="12.75">
      <c r="A32" s="38" t="s">
        <v>37</v>
      </c>
      <c r="B32" s="22">
        <v>8422.03</v>
      </c>
      <c r="C32" s="22"/>
      <c r="D32" s="26">
        <f t="shared" si="14"/>
        <v>8422.03</v>
      </c>
      <c r="E32" s="22">
        <v>2259.3538</v>
      </c>
      <c r="F32" s="22"/>
      <c r="G32" s="26">
        <f t="shared" si="15"/>
        <v>2259.3538</v>
      </c>
      <c r="H32" s="22">
        <v>3718.911</v>
      </c>
      <c r="I32" s="22"/>
      <c r="J32" s="26">
        <f t="shared" si="16"/>
        <v>3718.911</v>
      </c>
      <c r="K32" s="21">
        <f t="shared" si="3"/>
        <v>164.6006482030393</v>
      </c>
      <c r="L32" s="21" t="e">
        <f t="shared" si="3"/>
        <v>#DIV/0!</v>
      </c>
      <c r="M32" s="21">
        <f t="shared" si="3"/>
        <v>164.6006482030393</v>
      </c>
      <c r="N32" s="21">
        <f>H32-E32</f>
        <v>1459.5572000000002</v>
      </c>
      <c r="O32" s="21">
        <f t="shared" si="4"/>
        <v>0</v>
      </c>
      <c r="P32" s="21">
        <f t="shared" si="4"/>
        <v>1459.5572000000002</v>
      </c>
      <c r="Q32" s="22">
        <f t="shared" si="10"/>
        <v>44.15694315978452</v>
      </c>
      <c r="R32" s="22" t="e">
        <f t="shared" si="17"/>
        <v>#DIV/0!</v>
      </c>
      <c r="S32" s="22">
        <f t="shared" si="11"/>
        <v>44.15694315978452</v>
      </c>
    </row>
    <row r="33" spans="1:19" s="35" customFormat="1" ht="12.75">
      <c r="A33" s="38" t="s">
        <v>38</v>
      </c>
      <c r="B33" s="22">
        <v>7426.6401</v>
      </c>
      <c r="C33" s="22"/>
      <c r="D33" s="26">
        <f t="shared" si="14"/>
        <v>7426.6401</v>
      </c>
      <c r="E33" s="22">
        <v>109.3382</v>
      </c>
      <c r="F33" s="22"/>
      <c r="G33" s="26">
        <f t="shared" si="15"/>
        <v>109.3382</v>
      </c>
      <c r="H33" s="22">
        <v>7557.4579</v>
      </c>
      <c r="I33" s="22"/>
      <c r="J33" s="26">
        <f t="shared" si="16"/>
        <v>7557.4579</v>
      </c>
      <c r="K33" s="21">
        <f t="shared" si="3"/>
        <v>6912.001386523649</v>
      </c>
      <c r="L33" s="21" t="e">
        <f t="shared" si="3"/>
        <v>#DIV/0!</v>
      </c>
      <c r="M33" s="21">
        <f t="shared" si="3"/>
        <v>6912.001386523649</v>
      </c>
      <c r="N33" s="21">
        <f>H33-E33</f>
        <v>7448.1197</v>
      </c>
      <c r="O33" s="21">
        <f t="shared" si="4"/>
        <v>0</v>
      </c>
      <c r="P33" s="21">
        <f t="shared" si="4"/>
        <v>7448.1197</v>
      </c>
      <c r="Q33" s="22">
        <f t="shared" si="10"/>
        <v>101.76146680381079</v>
      </c>
      <c r="R33" s="22" t="e">
        <f t="shared" si="17"/>
        <v>#DIV/0!</v>
      </c>
      <c r="S33" s="22">
        <f t="shared" si="11"/>
        <v>101.76146680381079</v>
      </c>
    </row>
    <row r="34" spans="1:19" s="35" customFormat="1" ht="28.5" customHeight="1">
      <c r="A34" s="12" t="s">
        <v>24</v>
      </c>
      <c r="B34" s="22">
        <f>B35+B36</f>
        <v>2575.7</v>
      </c>
      <c r="C34" s="22">
        <f>C35+C36</f>
        <v>0</v>
      </c>
      <c r="D34" s="26">
        <f t="shared" si="14"/>
        <v>2575.7</v>
      </c>
      <c r="E34" s="22">
        <f>E35+E36</f>
        <v>618.0257</v>
      </c>
      <c r="F34" s="22">
        <f>F35+F36</f>
        <v>6.0112</v>
      </c>
      <c r="G34" s="26">
        <f t="shared" si="15"/>
        <v>624.0369000000001</v>
      </c>
      <c r="H34" s="22">
        <f>H35+H36</f>
        <v>870.5104</v>
      </c>
      <c r="I34" s="22">
        <f>I35+I36</f>
        <v>157</v>
      </c>
      <c r="J34" s="26">
        <f t="shared" si="16"/>
        <v>1027.5104000000001</v>
      </c>
      <c r="K34" s="21">
        <f t="shared" si="3"/>
        <v>140.8534305288599</v>
      </c>
      <c r="L34" s="21">
        <f t="shared" si="3"/>
        <v>2611.7913228639873</v>
      </c>
      <c r="M34" s="21">
        <f t="shared" si="3"/>
        <v>164.6553913718884</v>
      </c>
      <c r="N34" s="21">
        <f t="shared" si="4"/>
        <v>252.48469999999998</v>
      </c>
      <c r="O34" s="21">
        <f t="shared" si="4"/>
        <v>150.9888</v>
      </c>
      <c r="P34" s="21">
        <f t="shared" si="4"/>
        <v>403.47350000000006</v>
      </c>
      <c r="Q34" s="22">
        <f t="shared" si="10"/>
        <v>33.79704158092946</v>
      </c>
      <c r="R34" s="22" t="e">
        <f t="shared" si="17"/>
        <v>#DIV/0!</v>
      </c>
      <c r="S34" s="22">
        <f t="shared" si="11"/>
        <v>39.89247194937299</v>
      </c>
    </row>
    <row r="35" spans="1:19" s="35" customFormat="1" ht="12.75">
      <c r="A35" s="38" t="s">
        <v>39</v>
      </c>
      <c r="B35" s="22">
        <v>2500</v>
      </c>
      <c r="C35" s="22"/>
      <c r="D35" s="26">
        <f t="shared" si="14"/>
        <v>2500</v>
      </c>
      <c r="E35" s="22">
        <v>618.0257</v>
      </c>
      <c r="F35" s="22">
        <v>6.0112</v>
      </c>
      <c r="G35" s="26">
        <f t="shared" si="15"/>
        <v>624.0369000000001</v>
      </c>
      <c r="H35" s="22">
        <v>870.5104</v>
      </c>
      <c r="I35" s="22">
        <v>157</v>
      </c>
      <c r="J35" s="26">
        <f t="shared" si="16"/>
        <v>1027.5104000000001</v>
      </c>
      <c r="K35" s="21">
        <f t="shared" si="3"/>
        <v>140.8534305288599</v>
      </c>
      <c r="L35" s="21">
        <f t="shared" si="3"/>
        <v>2611.7913228639873</v>
      </c>
      <c r="M35" s="21">
        <f t="shared" si="3"/>
        <v>164.6553913718884</v>
      </c>
      <c r="N35" s="21">
        <f t="shared" si="4"/>
        <v>252.48469999999998</v>
      </c>
      <c r="O35" s="21">
        <f t="shared" si="4"/>
        <v>150.9888</v>
      </c>
      <c r="P35" s="21">
        <f t="shared" si="4"/>
        <v>403.47350000000006</v>
      </c>
      <c r="Q35" s="22">
        <f t="shared" si="10"/>
        <v>34.820416</v>
      </c>
      <c r="R35" s="22" t="e">
        <f t="shared" si="17"/>
        <v>#DIV/0!</v>
      </c>
      <c r="S35" s="22">
        <f t="shared" si="11"/>
        <v>41.10041600000001</v>
      </c>
    </row>
    <row r="36" spans="1:19" s="35" customFormat="1" ht="12.75">
      <c r="A36" s="38" t="s">
        <v>40</v>
      </c>
      <c r="B36" s="22">
        <v>75.7</v>
      </c>
      <c r="C36" s="22"/>
      <c r="D36" s="26">
        <f t="shared" si="14"/>
        <v>75.7</v>
      </c>
      <c r="E36" s="22">
        <v>0</v>
      </c>
      <c r="F36" s="22"/>
      <c r="G36" s="26">
        <f t="shared" si="15"/>
        <v>0</v>
      </c>
      <c r="H36" s="22"/>
      <c r="I36" s="22"/>
      <c r="J36" s="26">
        <f t="shared" si="16"/>
        <v>0</v>
      </c>
      <c r="K36" s="21" t="e">
        <f t="shared" si="3"/>
        <v>#DIV/0!</v>
      </c>
      <c r="L36" s="21" t="e">
        <f t="shared" si="3"/>
        <v>#DIV/0!</v>
      </c>
      <c r="M36" s="21" t="e">
        <f t="shared" si="3"/>
        <v>#DIV/0!</v>
      </c>
      <c r="N36" s="21">
        <f t="shared" si="4"/>
        <v>0</v>
      </c>
      <c r="O36" s="21">
        <f t="shared" si="4"/>
        <v>0</v>
      </c>
      <c r="P36" s="21">
        <f t="shared" si="4"/>
        <v>0</v>
      </c>
      <c r="Q36" s="22">
        <f t="shared" si="10"/>
        <v>0</v>
      </c>
      <c r="R36" s="22" t="e">
        <f t="shared" si="17"/>
        <v>#DIV/0!</v>
      </c>
      <c r="S36" s="22">
        <f t="shared" si="11"/>
        <v>0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1000</v>
      </c>
      <c r="C38" s="22">
        <v>50</v>
      </c>
      <c r="D38" s="26">
        <f t="shared" si="14"/>
        <v>1050</v>
      </c>
      <c r="E38" s="22">
        <v>1138.6889</v>
      </c>
      <c r="F38" s="22">
        <v>28.5188</v>
      </c>
      <c r="G38" s="26">
        <f>E38+F38</f>
        <v>1167.2077000000002</v>
      </c>
      <c r="H38" s="22">
        <v>622.0374</v>
      </c>
      <c r="I38" s="22">
        <v>11.6183</v>
      </c>
      <c r="J38" s="26">
        <f t="shared" si="16"/>
        <v>633.6557</v>
      </c>
      <c r="K38" s="21">
        <f t="shared" si="3"/>
        <v>54.62751063964881</v>
      </c>
      <c r="L38" s="21">
        <f t="shared" si="3"/>
        <v>40.739091406370534</v>
      </c>
      <c r="M38" s="21">
        <f t="shared" si="3"/>
        <v>54.2881699632379</v>
      </c>
      <c r="N38" s="21">
        <f t="shared" si="4"/>
        <v>-516.6515</v>
      </c>
      <c r="O38" s="21">
        <f t="shared" si="4"/>
        <v>-16.9005</v>
      </c>
      <c r="P38" s="21">
        <f t="shared" si="4"/>
        <v>-533.5520000000001</v>
      </c>
      <c r="Q38" s="22">
        <f t="shared" si="10"/>
        <v>62.20374000000001</v>
      </c>
      <c r="R38" s="22">
        <f t="shared" si="17"/>
        <v>23.2366</v>
      </c>
      <c r="S38" s="22">
        <f t="shared" si="11"/>
        <v>60.34816190476191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-6.0168</v>
      </c>
      <c r="F39" s="22">
        <f t="shared" si="18"/>
        <v>-0.1159</v>
      </c>
      <c r="G39" s="26">
        <f t="shared" si="18"/>
        <v>-6.1327</v>
      </c>
      <c r="H39" s="22">
        <f t="shared" si="18"/>
        <v>0</v>
      </c>
      <c r="I39" s="22">
        <f t="shared" si="18"/>
        <v>194.8613</v>
      </c>
      <c r="J39" s="26">
        <f t="shared" si="18"/>
        <v>194.8613</v>
      </c>
      <c r="K39" s="21">
        <f t="shared" si="3"/>
        <v>0</v>
      </c>
      <c r="L39" s="21">
        <f t="shared" si="3"/>
        <v>-168128.81794650562</v>
      </c>
      <c r="M39" s="21">
        <f t="shared" si="3"/>
        <v>-3177.4145156293316</v>
      </c>
      <c r="N39" s="21">
        <f t="shared" si="4"/>
        <v>6.0168</v>
      </c>
      <c r="O39" s="21">
        <f t="shared" si="4"/>
        <v>194.9772</v>
      </c>
      <c r="P39" s="21">
        <f t="shared" si="4"/>
        <v>200.994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-6.0168</v>
      </c>
      <c r="F40" s="32">
        <v>-0.1159</v>
      </c>
      <c r="G40" s="33">
        <f>E40+F40</f>
        <v>-6.1327</v>
      </c>
      <c r="H40" s="32"/>
      <c r="I40" s="32">
        <v>194.8613</v>
      </c>
      <c r="J40" s="33">
        <f>H40+I40</f>
        <v>194.8613</v>
      </c>
      <c r="K40" s="34">
        <f t="shared" si="3"/>
        <v>0</v>
      </c>
      <c r="L40" s="34">
        <f t="shared" si="3"/>
        <v>-168128.81794650562</v>
      </c>
      <c r="M40" s="34">
        <f t="shared" si="3"/>
        <v>-3177.4145156293316</v>
      </c>
      <c r="N40" s="34">
        <f t="shared" si="4"/>
        <v>6.0168</v>
      </c>
      <c r="O40" s="34">
        <f t="shared" si="4"/>
        <v>194.9772</v>
      </c>
      <c r="P40" s="34">
        <f t="shared" si="4"/>
        <v>200.994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/>
      <c r="D41" s="33">
        <f t="shared" si="14"/>
        <v>0</v>
      </c>
      <c r="E41" s="33"/>
      <c r="F41" s="33"/>
      <c r="G41" s="33">
        <f t="shared" si="15"/>
        <v>0</v>
      </c>
      <c r="H41" s="33"/>
      <c r="I41" s="33"/>
      <c r="J41" s="33">
        <f t="shared" si="16"/>
        <v>0</v>
      </c>
      <c r="K41" s="34" t="e">
        <f>H41/E41*100</f>
        <v>#DIV/0!</v>
      </c>
      <c r="L41" s="34" t="e">
        <f t="shared" si="3"/>
        <v>#DIV/0!</v>
      </c>
      <c r="M41" s="34" t="e">
        <f t="shared" si="3"/>
        <v>#DIV/0!</v>
      </c>
      <c r="N41" s="34">
        <f t="shared" si="4"/>
        <v>0</v>
      </c>
      <c r="O41" s="34">
        <f t="shared" si="4"/>
        <v>0</v>
      </c>
      <c r="P41" s="34">
        <f t="shared" si="4"/>
        <v>0</v>
      </c>
      <c r="Q41" s="22" t="e">
        <f t="shared" si="10"/>
        <v>#DIV/0!</v>
      </c>
      <c r="R41" s="22" t="e">
        <f t="shared" si="17"/>
        <v>#DIV/0!</v>
      </c>
      <c r="S41" s="22" t="e">
        <f t="shared" si="11"/>
        <v>#DIV/0!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A3:A5"/>
    <mergeCell ref="B3:D3"/>
    <mergeCell ref="E3:G3"/>
    <mergeCell ref="G4:G5"/>
    <mergeCell ref="B4:B5"/>
    <mergeCell ref="E4:E5"/>
    <mergeCell ref="F4:F5"/>
    <mergeCell ref="S4:S5"/>
    <mergeCell ref="K3:M3"/>
    <mergeCell ref="J4:J5"/>
    <mergeCell ref="Q3:S3"/>
    <mergeCell ref="Q4:Q5"/>
    <mergeCell ref="M4:M5"/>
    <mergeCell ref="K4:K5"/>
    <mergeCell ref="H3:J3"/>
    <mergeCell ref="H4:H5"/>
    <mergeCell ref="D4:D5"/>
    <mergeCell ref="C4:C5"/>
    <mergeCell ref="R4:R5"/>
    <mergeCell ref="N3:P4"/>
    <mergeCell ref="L4:L5"/>
    <mergeCell ref="I4:I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2022-07-11T04:03:58Z</cp:lastPrinted>
  <dcterms:created xsi:type="dcterms:W3CDTF">2011-02-18T06:53:44Z</dcterms:created>
  <dcterms:modified xsi:type="dcterms:W3CDTF">2023-07-11T05:38:24Z</dcterms:modified>
  <cp:category/>
  <cp:version/>
  <cp:contentType/>
  <cp:contentStatus/>
</cp:coreProperties>
</file>