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<sst xmlns="http://schemas.openxmlformats.org/spreadsheetml/2006/main" count="63" uniqueCount="49">
  <si>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</si>
  <si>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</si>
  <si>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</si>
  <si>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</si>
  <si>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</si>
  <si>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</si>
  <si>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</si>
  <si>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</si>
  <si>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</si>
  <si>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</si>
  <si>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</si>
  <si>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</si>
  <si>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</si>
  <si>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</si>
  <si>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</si>
  <si>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</si>
  <si>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</si>
  <si>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</si>
  <si>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</si>
  <si>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</si>
  <si>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</si>
  <si>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</si>
  <si>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</si>
  <si>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</si>
  <si>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</si>
  <si>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</si>
  <si>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</si>
  <si>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</si>
  <si>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</si>
  <si>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</si>
  <si>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</si>
  <si>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</si>
  <si>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</si>
  <si>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</si>
  <si>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</si>
  <si>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</si>
  <si>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</si>
  <si>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</si>
  <si>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</si>
  <si>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</si>
  <si>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</si>
  <si>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</si>
  <si>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</si>
  <si>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</si>
  <si>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01.06.2022 г.</t>
  </si>
  <si>
    <t>Анализ поступления налоговых и неналоговых  доходов в бюджет МО "Онгудайский район" на 01.06. 2023 года</t>
  </si>
  <si>
    <t>Годовой план на 01.05.2023 г.</t>
  </si>
  <si>
    <t>Фактическое поступление на 01.06.2023 г.</t>
  </si>
  <si>
    <t>Отклонение фактического поступления по состоянию на 01.06.23 г. от фактического поступления на 01.06.22 г.,   (+,-)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</si>
</sst>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_р_._-;\-* #,##0.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2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45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4"/>
      <c r="B3" s="43" t="s">
        <v>46</v>
      </c>
      <c r="C3" s="43"/>
      <c r="D3" s="43"/>
      <c r="E3" s="42" t="s">
        <v>44</v>
      </c>
      <c r="F3" s="42"/>
      <c r="G3" s="42"/>
      <c r="H3" s="42" t="s">
        <v>47</v>
      </c>
      <c r="I3" s="42"/>
      <c r="J3" s="42"/>
      <c r="K3" s="42" t="s">
        <v>0</v>
      </c>
      <c r="L3" s="48"/>
      <c r="M3" s="48"/>
      <c r="N3" s="42" t="s">
        <v>48</v>
      </c>
      <c r="O3" s="48"/>
      <c r="P3" s="48"/>
      <c r="Q3" s="49" t="s">
        <v>1</v>
      </c>
      <c r="R3" s="50"/>
      <c r="S3" s="51"/>
    </row>
    <row r="4" spans="1:19" ht="40.5" customHeight="1">
      <c r="A4" s="44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2" t="s">
        <v>4</v>
      </c>
      <c r="K4" s="43" t="s">
        <v>2</v>
      </c>
      <c r="L4" s="43" t="s">
        <v>3</v>
      </c>
      <c r="M4" s="42" t="s">
        <v>4</v>
      </c>
      <c r="N4" s="48"/>
      <c r="O4" s="48"/>
      <c r="P4" s="48"/>
      <c r="Q4" s="46" t="s">
        <v>2</v>
      </c>
      <c r="R4" s="46" t="s">
        <v>3</v>
      </c>
      <c r="S4" s="46" t="s">
        <v>4</v>
      </c>
    </row>
    <row r="5" spans="1:19" ht="12.75">
      <c r="A5" s="44"/>
      <c r="B5" s="45"/>
      <c r="C5" s="45"/>
      <c r="D5" s="45"/>
      <c r="E5" s="43"/>
      <c r="F5" s="43"/>
      <c r="G5" s="43"/>
      <c r="H5" s="43"/>
      <c r="I5" s="43"/>
      <c r="J5" s="42"/>
      <c r="K5" s="43"/>
      <c r="L5" s="43"/>
      <c r="M5" s="42"/>
      <c r="N5" s="2" t="s">
        <v>2</v>
      </c>
      <c r="O5" s="2" t="s">
        <v>3</v>
      </c>
      <c r="P5" s="2" t="s">
        <v>30</v>
      </c>
      <c r="Q5" s="47"/>
      <c r="R5" s="47"/>
      <c r="S5" s="47"/>
    </row>
    <row r="6" spans="1:19" ht="12.75">
      <c r="A6" s="9" t="s">
        <v>5</v>
      </c>
      <c r="B6" s="19">
        <f aca="true" t="shared" si="0" ref="B6:I6">B8+B25</f>
        <v>177656.0961</v>
      </c>
      <c r="C6" s="19">
        <f t="shared" si="0"/>
        <v>14132.768</v>
      </c>
      <c r="D6" s="19">
        <f t="shared" si="0"/>
        <v>191788.8641</v>
      </c>
      <c r="E6" s="19">
        <f>E8+E25</f>
        <v>59979.1623</v>
      </c>
      <c r="F6" s="19">
        <f t="shared" si="0"/>
        <v>3502.5643</v>
      </c>
      <c r="G6" s="19">
        <f>G8+G25</f>
        <v>63481.72660000001</v>
      </c>
      <c r="H6" s="19">
        <f>H8+H25</f>
        <v>75286.2924</v>
      </c>
      <c r="I6" s="19">
        <f t="shared" si="0"/>
        <v>3622.0291</v>
      </c>
      <c r="J6" s="19">
        <f>J8+J25</f>
        <v>78908.3215</v>
      </c>
      <c r="K6" s="19">
        <f>H6/E6*100</f>
        <v>125.52074672773482</v>
      </c>
      <c r="L6" s="19">
        <f>I6/F6*100</f>
        <v>103.41078106688863</v>
      </c>
      <c r="M6" s="19">
        <f>J6/G6*100</f>
        <v>124.300843291808</v>
      </c>
      <c r="N6" s="19">
        <f>H6-E6</f>
        <v>15307.130100000002</v>
      </c>
      <c r="O6" s="19">
        <f>I6-F6</f>
        <v>119.4648000000002</v>
      </c>
      <c r="P6" s="19">
        <f>J6-G6</f>
        <v>15426.594899999996</v>
      </c>
      <c r="Q6" s="19">
        <f aca="true" t="shared" si="1" ref="Q6:S10">H6/B6*100</f>
        <v>42.377545185740466</v>
      </c>
      <c r="R6" s="19">
        <f t="shared" si="1"/>
        <v>25.62858953037367</v>
      </c>
      <c r="S6" s="19">
        <f t="shared" si="1"/>
        <v>41.14332803955535</v>
      </c>
    </row>
    <row r="7" spans="1:19" ht="22.5">
      <c r="A7" s="10" t="s">
        <v>6</v>
      </c>
      <c r="B7" s="20">
        <f aca="true" t="shared" si="2" ref="B7:J7">B8+B26</f>
        <v>177656.0961</v>
      </c>
      <c r="C7" s="20">
        <f t="shared" si="2"/>
        <v>14132.768</v>
      </c>
      <c r="D7" s="20">
        <f t="shared" si="2"/>
        <v>191788.8641</v>
      </c>
      <c r="E7" s="20">
        <f t="shared" si="2"/>
        <v>59989.905000000006</v>
      </c>
      <c r="F7" s="20">
        <f>F8+F26</f>
        <v>3501.1329</v>
      </c>
      <c r="G7" s="20">
        <f t="shared" si="2"/>
        <v>63491.03790000001</v>
      </c>
      <c r="H7" s="20">
        <f t="shared" si="2"/>
        <v>75277.8708</v>
      </c>
      <c r="I7" s="20">
        <f>I8+I26</f>
        <v>3468.5758</v>
      </c>
      <c r="J7" s="20">
        <f t="shared" si="2"/>
        <v>78746.44660000001</v>
      </c>
      <c r="K7" s="21">
        <f aca="true" t="shared" si="3" ref="K7:M41">H7/E7*100</f>
        <v>125.48423072181893</v>
      </c>
      <c r="L7" s="21">
        <f t="shared" si="3"/>
        <v>99.07009813880529</v>
      </c>
      <c r="M7" s="21">
        <f t="shared" si="3"/>
        <v>124.02765682304273</v>
      </c>
      <c r="N7" s="21">
        <f aca="true" t="shared" si="4" ref="N7:P41">H7-E7</f>
        <v>15287.965799999998</v>
      </c>
      <c r="O7" s="21">
        <f t="shared" si="4"/>
        <v>-32.55709999999999</v>
      </c>
      <c r="P7" s="21">
        <f t="shared" si="4"/>
        <v>15255.4087</v>
      </c>
      <c r="Q7" s="22">
        <f t="shared" si="1"/>
        <v>42.37280479113264</v>
      </c>
      <c r="R7" s="22">
        <f t="shared" si="1"/>
        <v>24.542791617325072</v>
      </c>
      <c r="S7" s="22">
        <f t="shared" si="1"/>
        <v>41.05892538105918</v>
      </c>
    </row>
    <row r="8" spans="1:19" s="5" customFormat="1" ht="12.75">
      <c r="A8" s="4" t="s">
        <v>7</v>
      </c>
      <c r="B8" s="23">
        <f aca="true" t="shared" si="5" ref="B8:J8">B9+B10+B11+B16+B20+B23+B24</f>
        <v>154446.56</v>
      </c>
      <c r="C8" s="23">
        <f>C9+C10+C11+C16+C20+C23+C24</f>
        <v>13211.768</v>
      </c>
      <c r="D8" s="30">
        <f t="shared" si="5"/>
        <v>167658.328</v>
      </c>
      <c r="E8" s="39">
        <f>E9+E10+E11+E16+E20+E23+E24</f>
        <v>55302.586500000005</v>
      </c>
      <c r="F8" s="30">
        <f t="shared" si="5"/>
        <v>3129.7828</v>
      </c>
      <c r="G8" s="30">
        <f>G9+G10+G11+G16+G20+G23+G24</f>
        <v>58432.36930000001</v>
      </c>
      <c r="H8" s="39">
        <f t="shared" si="5"/>
        <v>62075.62700000001</v>
      </c>
      <c r="I8" s="30">
        <f t="shared" si="5"/>
        <v>3171.2109</v>
      </c>
      <c r="J8" s="30">
        <f t="shared" si="5"/>
        <v>65246.837900000006</v>
      </c>
      <c r="K8" s="23">
        <f t="shared" si="3"/>
        <v>112.24724000928963</v>
      </c>
      <c r="L8" s="23">
        <f t="shared" si="3"/>
        <v>101.32367332327344</v>
      </c>
      <c r="M8" s="23">
        <f t="shared" si="3"/>
        <v>111.66214665199274</v>
      </c>
      <c r="N8" s="23">
        <f t="shared" si="4"/>
        <v>6773.040500000003</v>
      </c>
      <c r="O8" s="23">
        <f t="shared" si="4"/>
        <v>41.428100000000086</v>
      </c>
      <c r="P8" s="23">
        <f t="shared" si="4"/>
        <v>6814.468599999993</v>
      </c>
      <c r="Q8" s="25">
        <f t="shared" si="1"/>
        <v>40.19230146660438</v>
      </c>
      <c r="R8" s="25">
        <f t="shared" si="1"/>
        <v>24.00292602776555</v>
      </c>
      <c r="S8" s="25">
        <f t="shared" si="1"/>
        <v>38.91655050979633</v>
      </c>
    </row>
    <row r="9" spans="1:19" ht="12.75">
      <c r="A9" s="3" t="s">
        <v>8</v>
      </c>
      <c r="B9" s="22">
        <v>77142</v>
      </c>
      <c r="C9" s="22">
        <v>2613.227</v>
      </c>
      <c r="D9" s="26">
        <f>B9+C9</f>
        <v>79755.227</v>
      </c>
      <c r="E9" s="22">
        <v>20735.3856</v>
      </c>
      <c r="F9" s="22">
        <v>794.9671</v>
      </c>
      <c r="G9" s="26">
        <f>E9+F9</f>
        <v>21530.352700000003</v>
      </c>
      <c r="H9" s="22">
        <v>21191.7275</v>
      </c>
      <c r="I9" s="22">
        <v>798.7862</v>
      </c>
      <c r="J9" s="26">
        <f>H9+I9</f>
        <v>21990.5137</v>
      </c>
      <c r="K9" s="21">
        <f t="shared" si="3"/>
        <v>102.20078810591302</v>
      </c>
      <c r="L9" s="21">
        <f t="shared" si="3"/>
        <v>100.48040981821764</v>
      </c>
      <c r="M9" s="21">
        <f t="shared" si="3"/>
        <v>102.13726642759549</v>
      </c>
      <c r="N9" s="21">
        <f t="shared" si="4"/>
        <v>456.34189999999944</v>
      </c>
      <c r="O9" s="21">
        <f t="shared" si="4"/>
        <v>3.8191000000000486</v>
      </c>
      <c r="P9" s="21">
        <f t="shared" si="4"/>
        <v>460.1609999999964</v>
      </c>
      <c r="Q9" s="22">
        <f t="shared" si="1"/>
        <v>27.471063104404863</v>
      </c>
      <c r="R9" s="22">
        <f t="shared" si="1"/>
        <v>30.56704220490604</v>
      </c>
      <c r="S9" s="22">
        <f t="shared" si="1"/>
        <v>27.57250468361152</v>
      </c>
    </row>
    <row r="10" spans="1:19" ht="12.75">
      <c r="A10" s="3" t="s">
        <v>36</v>
      </c>
      <c r="B10" s="22">
        <v>15240.56</v>
      </c>
      <c r="C10" s="22"/>
      <c r="D10" s="26">
        <f>B10+C10</f>
        <v>15240.56</v>
      </c>
      <c r="E10" s="22">
        <v>6243.2206</v>
      </c>
      <c r="F10" s="22"/>
      <c r="G10" s="26">
        <f>E10+F10</f>
        <v>6243.2206</v>
      </c>
      <c r="H10" s="22">
        <v>6879.3136</v>
      </c>
      <c r="I10" s="22"/>
      <c r="J10" s="26">
        <f>H10+I10</f>
        <v>6879.3136</v>
      </c>
      <c r="K10" s="21">
        <f t="shared" si="3"/>
        <v>110.18853954960363</v>
      </c>
      <c r="L10" s="21" t="e">
        <f t="shared" si="3"/>
        <v>#DIV/0!</v>
      </c>
      <c r="M10" s="21">
        <f t="shared" si="3"/>
        <v>110.18853954960363</v>
      </c>
      <c r="N10" s="21">
        <f t="shared" si="4"/>
        <v>636.0930000000008</v>
      </c>
      <c r="O10" s="21">
        <f t="shared" si="4"/>
        <v>0</v>
      </c>
      <c r="P10" s="21">
        <f t="shared" si="4"/>
        <v>636.0930000000008</v>
      </c>
      <c r="Q10" s="22">
        <f t="shared" si="1"/>
        <v>45.13819439705628</v>
      </c>
      <c r="R10" s="22" t="e">
        <f t="shared" si="1"/>
        <v>#DIV/0!</v>
      </c>
      <c r="S10" s="22">
        <f t="shared" si="1"/>
        <v>45.13819439705628</v>
      </c>
    </row>
    <row r="11" spans="1:19" s="5" customFormat="1" ht="12.75">
      <c r="A11" s="12" t="s">
        <v>9</v>
      </c>
      <c r="B11" s="27">
        <f aca="true" t="shared" si="6" ref="B11:J11">B12+B13+B14+B15</f>
        <v>31957</v>
      </c>
      <c r="C11" s="27">
        <f t="shared" si="6"/>
        <v>658.94</v>
      </c>
      <c r="D11" s="27">
        <f t="shared" si="6"/>
        <v>32615.94</v>
      </c>
      <c r="E11" s="27">
        <f>E12+E13+E14+E15</f>
        <v>14311.9412</v>
      </c>
      <c r="F11" s="27">
        <f t="shared" si="6"/>
        <v>433.4574</v>
      </c>
      <c r="G11" s="27">
        <f t="shared" si="6"/>
        <v>14745.398599999999</v>
      </c>
      <c r="H11" s="27">
        <f t="shared" si="6"/>
        <v>16277.233200000002</v>
      </c>
      <c r="I11" s="27">
        <f t="shared" si="6"/>
        <v>538.8788</v>
      </c>
      <c r="J11" s="27">
        <f t="shared" si="6"/>
        <v>16816.112</v>
      </c>
      <c r="K11" s="28">
        <f t="shared" si="3"/>
        <v>113.73183394576833</v>
      </c>
      <c r="L11" s="28">
        <f t="shared" si="3"/>
        <v>124.32105208031976</v>
      </c>
      <c r="M11" s="28">
        <f t="shared" si="3"/>
        <v>114.04311579613726</v>
      </c>
      <c r="N11" s="28">
        <f t="shared" si="4"/>
        <v>1965.292000000003</v>
      </c>
      <c r="O11" s="28">
        <f t="shared" si="4"/>
        <v>105.42139999999995</v>
      </c>
      <c r="P11" s="28">
        <f t="shared" si="4"/>
        <v>2070.7134000000024</v>
      </c>
      <c r="Q11" s="29">
        <f>H11/B11*100</f>
        <v>50.934797383984744</v>
      </c>
      <c r="R11" s="29">
        <f>I11/C11*100</f>
        <v>81.77964609827903</v>
      </c>
      <c r="S11" s="29">
        <f>J11/D11*100</f>
        <v>51.55795601782442</v>
      </c>
    </row>
    <row r="12" spans="1:21" ht="23.25" customHeight="1">
      <c r="A12" s="3" t="s">
        <v>10</v>
      </c>
      <c r="B12" s="22">
        <v>29000</v>
      </c>
      <c r="C12" s="22">
        <v>0</v>
      </c>
      <c r="D12" s="26">
        <f>B12+C12</f>
        <v>29000</v>
      </c>
      <c r="E12" s="22">
        <v>12853.8157</v>
      </c>
      <c r="F12" s="22"/>
      <c r="G12" s="26">
        <f>E12+F12</f>
        <v>12853.8157</v>
      </c>
      <c r="H12" s="22">
        <v>13807.5202</v>
      </c>
      <c r="I12" s="22"/>
      <c r="J12" s="26">
        <f>H12+I12</f>
        <v>13807.5202</v>
      </c>
      <c r="K12" s="21">
        <f t="shared" si="3"/>
        <v>107.41962170812829</v>
      </c>
      <c r="L12" s="21" t="e">
        <f t="shared" si="3"/>
        <v>#DIV/0!</v>
      </c>
      <c r="M12" s="21">
        <f t="shared" si="3"/>
        <v>107.41962170812829</v>
      </c>
      <c r="N12" s="21">
        <f t="shared" si="4"/>
        <v>953.7045000000016</v>
      </c>
      <c r="O12" s="21">
        <f t="shared" si="4"/>
        <v>0</v>
      </c>
      <c r="P12" s="21">
        <f t="shared" si="4"/>
        <v>953.7045000000016</v>
      </c>
      <c r="Q12" s="22">
        <f>H12/B12*100</f>
        <v>47.612138620689656</v>
      </c>
      <c r="R12" s="22">
        <v>0</v>
      </c>
      <c r="S12" s="22">
        <f aca="true" t="shared" si="7" ref="S12:S18">J12/D12*100</f>
        <v>47.612138620689656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-120.1888</v>
      </c>
      <c r="F13" s="22"/>
      <c r="G13" s="26">
        <f>E13+F13</f>
        <v>-120.1888</v>
      </c>
      <c r="H13" s="22">
        <v>-19.9794</v>
      </c>
      <c r="I13" s="22"/>
      <c r="J13" s="26">
        <f>H13+I13</f>
        <v>-19.9794</v>
      </c>
      <c r="K13" s="21">
        <f t="shared" si="3"/>
        <v>16.623345935727787</v>
      </c>
      <c r="L13" s="21" t="e">
        <f t="shared" si="3"/>
        <v>#DIV/0!</v>
      </c>
      <c r="M13" s="21">
        <f t="shared" si="3"/>
        <v>16.623345935727787</v>
      </c>
      <c r="N13" s="21">
        <f t="shared" si="4"/>
        <v>100.2094</v>
      </c>
      <c r="O13" s="21">
        <f t="shared" si="4"/>
        <v>0</v>
      </c>
      <c r="P13" s="21">
        <f t="shared" si="4"/>
        <v>100.2094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1440</v>
      </c>
      <c r="C14" s="22">
        <v>658.94</v>
      </c>
      <c r="D14" s="26">
        <f>B14+C14</f>
        <v>2098.94</v>
      </c>
      <c r="E14" s="22">
        <v>1011.4005</v>
      </c>
      <c r="F14" s="22">
        <v>433.4574</v>
      </c>
      <c r="G14" s="26">
        <f>E14+F14</f>
        <v>1444.8579</v>
      </c>
      <c r="H14" s="22">
        <v>1257.3839</v>
      </c>
      <c r="I14" s="22">
        <v>538.8788</v>
      </c>
      <c r="J14" s="26">
        <f>H14+I14</f>
        <v>1796.2627</v>
      </c>
      <c r="K14" s="21">
        <f t="shared" si="3"/>
        <v>124.3210676680504</v>
      </c>
      <c r="L14" s="21">
        <f t="shared" si="3"/>
        <v>124.32105208031976</v>
      </c>
      <c r="M14" s="21">
        <f t="shared" si="3"/>
        <v>124.32106299173088</v>
      </c>
      <c r="N14" s="21">
        <f t="shared" si="4"/>
        <v>245.98340000000007</v>
      </c>
      <c r="O14" s="21">
        <f t="shared" si="4"/>
        <v>105.42139999999995</v>
      </c>
      <c r="P14" s="21">
        <f t="shared" si="4"/>
        <v>351.4048</v>
      </c>
      <c r="Q14" s="22">
        <f>H14/B14*100</f>
        <v>87.31832638888889</v>
      </c>
      <c r="R14" s="22">
        <f>I14/C14*100</f>
        <v>81.77964609827903</v>
      </c>
      <c r="S14" s="22">
        <f t="shared" si="7"/>
        <v>85.57951632728901</v>
      </c>
    </row>
    <row r="15" spans="1:21" ht="22.5">
      <c r="A15" s="11" t="s">
        <v>34</v>
      </c>
      <c r="B15" s="22">
        <v>1517</v>
      </c>
      <c r="C15" s="22"/>
      <c r="D15" s="26">
        <f>B15+C15</f>
        <v>1517</v>
      </c>
      <c r="E15" s="22">
        <v>566.9138</v>
      </c>
      <c r="F15" s="22"/>
      <c r="G15" s="26">
        <f>E15+F15</f>
        <v>566.9138</v>
      </c>
      <c r="H15" s="22">
        <v>1232.3085</v>
      </c>
      <c r="I15" s="22"/>
      <c r="J15" s="26">
        <f>H15+I15</f>
        <v>1232.3085</v>
      </c>
      <c r="K15" s="21">
        <f>H15/E15*100</f>
        <v>217.37140637606635</v>
      </c>
      <c r="L15" s="21" t="e">
        <f>I15/F15*100</f>
        <v>#DIV/0!</v>
      </c>
      <c r="M15" s="21">
        <f>J15/G15*100</f>
        <v>217.37140637606635</v>
      </c>
      <c r="N15" s="21">
        <f>H15-E15</f>
        <v>665.3947000000001</v>
      </c>
      <c r="O15" s="21">
        <f>I15-F15</f>
        <v>0</v>
      </c>
      <c r="P15" s="21">
        <f>J15-G15</f>
        <v>665.3947000000001</v>
      </c>
      <c r="Q15" s="22">
        <f>H15/B15*100</f>
        <v>81.23325642715888</v>
      </c>
      <c r="R15" s="22" t="e">
        <f>I15/C15*100</f>
        <v>#DIV/0!</v>
      </c>
      <c r="S15" s="22">
        <f>J15/D15*100</f>
        <v>81.23325642715888</v>
      </c>
      <c r="T15" s="41"/>
      <c r="U15" s="41"/>
    </row>
    <row r="16" spans="1:19" s="5" customFormat="1" ht="12.75">
      <c r="A16" s="12" t="s">
        <v>13</v>
      </c>
      <c r="B16" s="27">
        <f>B17+B18+B19</f>
        <v>27000</v>
      </c>
      <c r="C16" s="27">
        <f aca="true" t="shared" si="8" ref="C16:J16">C17+C18+C19</f>
        <v>9919.601</v>
      </c>
      <c r="D16" s="27">
        <f t="shared" si="8"/>
        <v>36919.601</v>
      </c>
      <c r="E16" s="27">
        <f t="shared" si="8"/>
        <v>13063.0087</v>
      </c>
      <c r="F16" s="27">
        <f t="shared" si="8"/>
        <v>1899.9586000000002</v>
      </c>
      <c r="G16" s="27">
        <f t="shared" si="8"/>
        <v>14962.9673</v>
      </c>
      <c r="H16" s="27">
        <f t="shared" si="8"/>
        <v>13953.3914</v>
      </c>
      <c r="I16" s="27">
        <f t="shared" si="8"/>
        <v>1831.5465</v>
      </c>
      <c r="J16" s="27">
        <f t="shared" si="8"/>
        <v>15784.9379</v>
      </c>
      <c r="K16" s="28">
        <f t="shared" si="3"/>
        <v>106.81606144838594</v>
      </c>
      <c r="L16" s="28">
        <f t="shared" si="3"/>
        <v>96.39928470020345</v>
      </c>
      <c r="M16" s="28">
        <f t="shared" si="3"/>
        <v>105.49336627902677</v>
      </c>
      <c r="N16" s="28">
        <f t="shared" si="4"/>
        <v>890.3827000000001</v>
      </c>
      <c r="O16" s="28">
        <f t="shared" si="4"/>
        <v>-68.41210000000024</v>
      </c>
      <c r="P16" s="28">
        <f t="shared" si="4"/>
        <v>821.9706000000006</v>
      </c>
      <c r="Q16" s="29">
        <f>H16/B16*100</f>
        <v>51.67922740740741</v>
      </c>
      <c r="R16" s="29">
        <f>I16/C16*100</f>
        <v>18.463913014243214</v>
      </c>
      <c r="S16" s="29">
        <f t="shared" si="7"/>
        <v>42.754898407488206</v>
      </c>
    </row>
    <row r="17" spans="1:19" ht="12.75">
      <c r="A17" s="3" t="s">
        <v>14</v>
      </c>
      <c r="B17" s="22"/>
      <c r="C17" s="22">
        <v>3078.66</v>
      </c>
      <c r="D17" s="26">
        <f>B17+C17</f>
        <v>3078.66</v>
      </c>
      <c r="E17" s="22"/>
      <c r="F17" s="22">
        <v>332.2796</v>
      </c>
      <c r="G17" s="26">
        <f>E17+F17</f>
        <v>332.2796</v>
      </c>
      <c r="H17" s="22"/>
      <c r="I17" s="22">
        <v>260.2801</v>
      </c>
      <c r="J17" s="26">
        <f>H17+I17</f>
        <v>260.2801</v>
      </c>
      <c r="K17" s="21" t="e">
        <f t="shared" si="3"/>
        <v>#DIV/0!</v>
      </c>
      <c r="L17" s="21">
        <f t="shared" si="3"/>
        <v>78.33165201836044</v>
      </c>
      <c r="M17" s="21">
        <f t="shared" si="3"/>
        <v>78.33165201836044</v>
      </c>
      <c r="N17" s="21">
        <f t="shared" si="4"/>
        <v>0</v>
      </c>
      <c r="O17" s="21">
        <f t="shared" si="4"/>
        <v>-71.99950000000001</v>
      </c>
      <c r="P17" s="21">
        <f t="shared" si="4"/>
        <v>-71.99950000000001</v>
      </c>
      <c r="Q17" s="22">
        <v>0</v>
      </c>
      <c r="R17" s="22">
        <f>I17/C17*100</f>
        <v>8.454330780274535</v>
      </c>
      <c r="S17" s="22">
        <f t="shared" si="7"/>
        <v>8.454330780274535</v>
      </c>
    </row>
    <row r="18" spans="1:19" ht="12.75">
      <c r="A18" s="3" t="s">
        <v>15</v>
      </c>
      <c r="B18" s="22">
        <v>27000</v>
      </c>
      <c r="C18" s="22"/>
      <c r="D18" s="26">
        <f>B18+C18</f>
        <v>27000</v>
      </c>
      <c r="E18" s="22">
        <v>13063.0087</v>
      </c>
      <c r="F18" s="22"/>
      <c r="G18" s="26">
        <f>E18+F18</f>
        <v>13063.0087</v>
      </c>
      <c r="H18" s="22">
        <v>13953.3914</v>
      </c>
      <c r="I18" s="22"/>
      <c r="J18" s="26">
        <f>H18+I18</f>
        <v>13953.3914</v>
      </c>
      <c r="K18" s="21">
        <f t="shared" si="3"/>
        <v>106.81606144838594</v>
      </c>
      <c r="L18" s="21" t="e">
        <f t="shared" si="3"/>
        <v>#DIV/0!</v>
      </c>
      <c r="M18" s="21">
        <f t="shared" si="3"/>
        <v>106.81606144838594</v>
      </c>
      <c r="N18" s="21">
        <f t="shared" si="4"/>
        <v>890.3827000000001</v>
      </c>
      <c r="O18" s="21">
        <f t="shared" si="4"/>
        <v>0</v>
      </c>
      <c r="P18" s="21">
        <f t="shared" si="4"/>
        <v>890.3827000000001</v>
      </c>
      <c r="Q18" s="22">
        <f>H18/B18*100</f>
        <v>51.67922740740741</v>
      </c>
      <c r="R18" s="22">
        <v>0</v>
      </c>
      <c r="S18" s="22">
        <f t="shared" si="7"/>
        <v>51.67922740740741</v>
      </c>
    </row>
    <row r="19" spans="1:19" ht="12.75">
      <c r="A19" s="3" t="s">
        <v>16</v>
      </c>
      <c r="B19" s="22"/>
      <c r="C19" s="22">
        <f>3862.61+2978.331</f>
        <v>6840.941000000001</v>
      </c>
      <c r="D19" s="26">
        <f>B19+C19</f>
        <v>6840.941000000001</v>
      </c>
      <c r="E19" s="22"/>
      <c r="F19" s="22">
        <v>1567.679</v>
      </c>
      <c r="G19" s="26">
        <f>E19+F19</f>
        <v>1567.679</v>
      </c>
      <c r="H19" s="22"/>
      <c r="I19" s="22">
        <f>1363.9843+207.2821</f>
        <v>1571.2664</v>
      </c>
      <c r="J19" s="26">
        <f>H19+I19</f>
        <v>1571.2664</v>
      </c>
      <c r="K19" s="21" t="e">
        <f t="shared" si="3"/>
        <v>#DIV/0!</v>
      </c>
      <c r="L19" s="21">
        <f t="shared" si="3"/>
        <v>100.2288351122902</v>
      </c>
      <c r="M19" s="21">
        <f t="shared" si="3"/>
        <v>100.2288351122902</v>
      </c>
      <c r="N19" s="21">
        <f t="shared" si="4"/>
        <v>0</v>
      </c>
      <c r="O19" s="21">
        <f t="shared" si="4"/>
        <v>3.5873999999998887</v>
      </c>
      <c r="P19" s="21">
        <f t="shared" si="4"/>
        <v>3.5873999999998887</v>
      </c>
      <c r="Q19" s="22">
        <v>0</v>
      </c>
      <c r="R19" s="22">
        <f>I19/C19*100</f>
        <v>22.96857113663164</v>
      </c>
      <c r="S19" s="22">
        <f>J19/D19*100</f>
        <v>22.96857113663164</v>
      </c>
    </row>
    <row r="20" spans="1:19" s="5" customFormat="1" ht="31.5">
      <c r="A20" s="12" t="s">
        <v>17</v>
      </c>
      <c r="B20" s="27">
        <f>B21+B22</f>
        <v>190</v>
      </c>
      <c r="C20" s="27">
        <f>C21+C22</f>
        <v>0</v>
      </c>
      <c r="D20" s="27">
        <f>D21+D22</f>
        <v>190</v>
      </c>
      <c r="E20" s="27">
        <f aca="true" t="shared" si="9" ref="E20:J20">E21+E22</f>
        <v>4.3576</v>
      </c>
      <c r="F20" s="27">
        <f t="shared" si="9"/>
        <v>0</v>
      </c>
      <c r="G20" s="27">
        <f t="shared" si="9"/>
        <v>4.3576</v>
      </c>
      <c r="H20" s="27">
        <f t="shared" si="9"/>
        <v>2905.2238</v>
      </c>
      <c r="I20" s="27">
        <f t="shared" si="9"/>
        <v>0</v>
      </c>
      <c r="J20" s="27">
        <f t="shared" si="9"/>
        <v>2905.2238</v>
      </c>
      <c r="K20" s="28">
        <f t="shared" si="3"/>
        <v>66670.27262713421</v>
      </c>
      <c r="L20" s="28" t="e">
        <f t="shared" si="3"/>
        <v>#DIV/0!</v>
      </c>
      <c r="M20" s="28">
        <f t="shared" si="3"/>
        <v>66670.27262713421</v>
      </c>
      <c r="N20" s="28">
        <f t="shared" si="4"/>
        <v>2900.8662000000004</v>
      </c>
      <c r="O20" s="28">
        <f t="shared" si="4"/>
        <v>0</v>
      </c>
      <c r="P20" s="28">
        <f t="shared" si="4"/>
        <v>2900.8662000000004</v>
      </c>
      <c r="Q20" s="29">
        <f>H20/B20*100</f>
        <v>1529.0651578947368</v>
      </c>
      <c r="R20" s="29">
        <v>0</v>
      </c>
      <c r="S20" s="29">
        <f>J20/D20*100</f>
        <v>1529.0651578947368</v>
      </c>
    </row>
    <row r="21" spans="1:19" ht="12.75">
      <c r="A21" s="3" t="s">
        <v>18</v>
      </c>
      <c r="B21" s="22">
        <v>100</v>
      </c>
      <c r="C21" s="22"/>
      <c r="D21" s="26">
        <f>B21+C21</f>
        <v>100</v>
      </c>
      <c r="E21" s="22">
        <v>4.9792</v>
      </c>
      <c r="F21" s="22"/>
      <c r="G21" s="26">
        <f>E21+F21</f>
        <v>4.9792</v>
      </c>
      <c r="H21" s="22">
        <v>2905.2238</v>
      </c>
      <c r="I21" s="22"/>
      <c r="J21" s="26">
        <f>H21+I21</f>
        <v>2905.2238</v>
      </c>
      <c r="K21" s="21">
        <f t="shared" si="3"/>
        <v>58347.20035347044</v>
      </c>
      <c r="L21" s="21" t="e">
        <f t="shared" si="3"/>
        <v>#DIV/0!</v>
      </c>
      <c r="M21" s="21">
        <f t="shared" si="3"/>
        <v>58347.20035347044</v>
      </c>
      <c r="N21" s="21">
        <f t="shared" si="4"/>
        <v>2900.2446</v>
      </c>
      <c r="O21" s="21">
        <f t="shared" si="4"/>
        <v>0</v>
      </c>
      <c r="P21" s="21">
        <f t="shared" si="4"/>
        <v>2900.2446</v>
      </c>
      <c r="Q21" s="22">
        <f>H21/B21*100</f>
        <v>2905.2238</v>
      </c>
      <c r="R21" s="22">
        <v>0</v>
      </c>
      <c r="S21" s="22">
        <f>J21/D21*100</f>
        <v>2905.2238</v>
      </c>
    </row>
    <row r="22" spans="1:19" ht="33.75">
      <c r="A22" s="3" t="s">
        <v>31</v>
      </c>
      <c r="B22" s="22">
        <v>90</v>
      </c>
      <c r="C22" s="22"/>
      <c r="D22" s="26">
        <f>B22+C22</f>
        <v>90</v>
      </c>
      <c r="E22" s="22">
        <v>-0.6216</v>
      </c>
      <c r="F22" s="22"/>
      <c r="G22" s="26">
        <f>E22+F22</f>
        <v>-0.6216</v>
      </c>
      <c r="H22" s="22"/>
      <c r="I22" s="22"/>
      <c r="J22" s="26">
        <f>H22+I22</f>
        <v>0</v>
      </c>
      <c r="K22" s="21">
        <f t="shared" si="3"/>
        <v>0</v>
      </c>
      <c r="L22" s="21" t="e">
        <f t="shared" si="3"/>
        <v>#DIV/0!</v>
      </c>
      <c r="M22" s="21">
        <f t="shared" si="3"/>
        <v>0</v>
      </c>
      <c r="N22" s="21">
        <f t="shared" si="4"/>
        <v>0.6216</v>
      </c>
      <c r="O22" s="21">
        <f t="shared" si="4"/>
        <v>0</v>
      </c>
      <c r="P22" s="21">
        <f t="shared" si="4"/>
        <v>0.6216</v>
      </c>
      <c r="Q22" s="22">
        <f>H22/B22*100</f>
        <v>0</v>
      </c>
      <c r="R22" s="22">
        <v>0</v>
      </c>
      <c r="S22" s="22">
        <f>J22/D22*100</f>
        <v>0</v>
      </c>
    </row>
    <row r="23" spans="1:19" ht="21">
      <c r="A23" s="12" t="s">
        <v>32</v>
      </c>
      <c r="B23" s="22">
        <v>2917</v>
      </c>
      <c r="C23" s="22">
        <v>20</v>
      </c>
      <c r="D23" s="26">
        <f>B23+C23</f>
        <v>2937</v>
      </c>
      <c r="E23" s="22">
        <v>944.6728</v>
      </c>
      <c r="F23" s="22">
        <v>1.4</v>
      </c>
      <c r="G23" s="26">
        <f>E23+F23</f>
        <v>946.0728</v>
      </c>
      <c r="H23" s="22">
        <v>868.7375</v>
      </c>
      <c r="I23" s="22">
        <v>2</v>
      </c>
      <c r="J23" s="26">
        <f>H23+I23</f>
        <v>870.7375</v>
      </c>
      <c r="K23" s="21">
        <f t="shared" si="3"/>
        <v>91.96173532253707</v>
      </c>
      <c r="L23" s="21">
        <f t="shared" si="3"/>
        <v>142.85714285714286</v>
      </c>
      <c r="M23" s="21">
        <f t="shared" si="3"/>
        <v>92.03705042571777</v>
      </c>
      <c r="N23" s="21">
        <f t="shared" si="4"/>
        <v>-75.9353000000001</v>
      </c>
      <c r="O23" s="21">
        <f t="shared" si="4"/>
        <v>0.6000000000000001</v>
      </c>
      <c r="P23" s="21">
        <f t="shared" si="4"/>
        <v>-75.33530000000007</v>
      </c>
      <c r="Q23" s="22">
        <f aca="true" t="shared" si="10" ref="Q23:Q41">H23/B23*100</f>
        <v>29.781882070620497</v>
      </c>
      <c r="R23" s="22">
        <v>0</v>
      </c>
      <c r="S23" s="22">
        <f aca="true" t="shared" si="11" ref="S23:S41">J23/D23*100</f>
        <v>29.647173987061628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-0.0003</v>
      </c>
      <c r="G24" s="26">
        <f>E24+F24</f>
        <v>-0.0003</v>
      </c>
      <c r="H24" s="22"/>
      <c r="I24" s="22">
        <v>-0.0006</v>
      </c>
      <c r="J24" s="26">
        <f>H24+I24</f>
        <v>-0.0006</v>
      </c>
      <c r="K24" s="21" t="e">
        <f t="shared" si="3"/>
        <v>#DIV/0!</v>
      </c>
      <c r="L24" s="21">
        <f t="shared" si="3"/>
        <v>200</v>
      </c>
      <c r="M24" s="21">
        <f t="shared" si="3"/>
        <v>200</v>
      </c>
      <c r="N24" s="21">
        <f t="shared" si="4"/>
        <v>0</v>
      </c>
      <c r="O24" s="21">
        <f t="shared" si="4"/>
        <v>-0.0003</v>
      </c>
      <c r="P24" s="21">
        <f t="shared" si="4"/>
        <v>-0.0003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23209.5361</v>
      </c>
      <c r="C25" s="30">
        <f t="shared" si="12"/>
        <v>921</v>
      </c>
      <c r="D25" s="30">
        <f t="shared" si="12"/>
        <v>24130.5361</v>
      </c>
      <c r="E25" s="30">
        <f>E26+E40</f>
        <v>4676.5758000000005</v>
      </c>
      <c r="F25" s="30">
        <f t="shared" si="12"/>
        <v>372.7815</v>
      </c>
      <c r="G25" s="30">
        <f>G26+G40</f>
        <v>5049.3573</v>
      </c>
      <c r="H25" s="30">
        <f t="shared" si="12"/>
        <v>13210.6654</v>
      </c>
      <c r="I25" s="30">
        <f t="shared" si="12"/>
        <v>450.8182</v>
      </c>
      <c r="J25" s="30">
        <f t="shared" si="12"/>
        <v>13661.483600000001</v>
      </c>
      <c r="K25" s="24">
        <f t="shared" si="3"/>
        <v>282.4858607017553</v>
      </c>
      <c r="L25" s="24">
        <f t="shared" si="3"/>
        <v>120.9336300218761</v>
      </c>
      <c r="M25" s="24">
        <f t="shared" si="3"/>
        <v>270.5588610257389</v>
      </c>
      <c r="N25" s="24">
        <f t="shared" si="4"/>
        <v>8534.0896</v>
      </c>
      <c r="O25" s="24">
        <f t="shared" si="4"/>
        <v>78.0367</v>
      </c>
      <c r="P25" s="24">
        <f>J25-G25</f>
        <v>8612.126300000002</v>
      </c>
      <c r="Q25" s="31">
        <f t="shared" si="10"/>
        <v>56.919127306469505</v>
      </c>
      <c r="R25" s="31">
        <f>I25/C25*100</f>
        <v>48.94877307274702</v>
      </c>
      <c r="S25" s="31">
        <f t="shared" si="11"/>
        <v>56.61491955000536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23209.5361</v>
      </c>
      <c r="C26" s="30">
        <f t="shared" si="13"/>
        <v>921</v>
      </c>
      <c r="D26" s="30">
        <f>D27+D30+D31+D34+D37+D38+D41</f>
        <v>24130.5361</v>
      </c>
      <c r="E26" s="30">
        <f>E27+E30+E31+E34+E37+E38+E41</f>
        <v>4687.3185</v>
      </c>
      <c r="F26" s="30">
        <f t="shared" si="13"/>
        <v>371.3501</v>
      </c>
      <c r="G26" s="30">
        <f>G27+G30+G31+G34+G37+G38+G41</f>
        <v>5058.6686</v>
      </c>
      <c r="H26" s="30">
        <f>H27+H30+H31+H34+H37+H38+H41</f>
        <v>13202.2438</v>
      </c>
      <c r="I26" s="30">
        <f t="shared" si="13"/>
        <v>297.3649</v>
      </c>
      <c r="J26" s="30">
        <f t="shared" si="13"/>
        <v>13499.6087</v>
      </c>
      <c r="K26" s="24">
        <f t="shared" si="3"/>
        <v>281.65877356104556</v>
      </c>
      <c r="L26" s="24">
        <f t="shared" si="3"/>
        <v>80.07669851172787</v>
      </c>
      <c r="M26" s="24">
        <f t="shared" si="3"/>
        <v>266.8609028865817</v>
      </c>
      <c r="N26" s="24">
        <f t="shared" si="4"/>
        <v>8514.925299999999</v>
      </c>
      <c r="O26" s="24">
        <f t="shared" si="4"/>
        <v>-73.98520000000002</v>
      </c>
      <c r="P26" s="24">
        <f>J26-G26</f>
        <v>8440.9401</v>
      </c>
      <c r="Q26" s="31">
        <f t="shared" si="10"/>
        <v>56.882842221047234</v>
      </c>
      <c r="R26" s="31">
        <f>I26/C26*100</f>
        <v>32.2871769815418</v>
      </c>
      <c r="S26" s="31">
        <f t="shared" si="11"/>
        <v>55.944089447726775</v>
      </c>
    </row>
    <row r="27" spans="1:19" s="35" customFormat="1" ht="52.5" customHeight="1">
      <c r="A27" s="12" t="s">
        <v>22</v>
      </c>
      <c r="B27" s="22">
        <f>B28+B29</f>
        <v>4168.5</v>
      </c>
      <c r="C27" s="22">
        <f>C28+C29</f>
        <v>871</v>
      </c>
      <c r="D27" s="26">
        <f aca="true" t="shared" si="14" ref="D27:D41">B27+C27</f>
        <v>5039.5</v>
      </c>
      <c r="E27" s="22">
        <f>E28+E29</f>
        <v>1520.8034</v>
      </c>
      <c r="F27" s="22">
        <f>F28+F29</f>
        <v>336.8888</v>
      </c>
      <c r="G27" s="26">
        <f aca="true" t="shared" si="15" ref="G27:G41">E27+F27</f>
        <v>1857.6922</v>
      </c>
      <c r="H27" s="22">
        <f>H28+H29</f>
        <v>1999.9543</v>
      </c>
      <c r="I27" s="22">
        <f>I28+I29</f>
        <v>128.7466</v>
      </c>
      <c r="J27" s="26">
        <f aca="true" t="shared" si="16" ref="J27:J41">H27+I27</f>
        <v>2128.7009000000003</v>
      </c>
      <c r="K27" s="21">
        <f t="shared" si="3"/>
        <v>131.5064327183908</v>
      </c>
      <c r="L27" s="21">
        <f t="shared" si="3"/>
        <v>38.216349133601355</v>
      </c>
      <c r="M27" s="21">
        <f t="shared" si="3"/>
        <v>114.58846088711576</v>
      </c>
      <c r="N27" s="21">
        <f t="shared" si="4"/>
        <v>479.1509000000001</v>
      </c>
      <c r="O27" s="21">
        <f t="shared" si="4"/>
        <v>-208.1422</v>
      </c>
      <c r="P27" s="21">
        <f>J27-G27</f>
        <v>271.0087000000003</v>
      </c>
      <c r="Q27" s="22">
        <f t="shared" si="10"/>
        <v>47.97779297109272</v>
      </c>
      <c r="R27" s="22">
        <f>I27/C27*100</f>
        <v>14.781469575200918</v>
      </c>
      <c r="S27" s="22">
        <f t="shared" si="11"/>
        <v>42.24031947613851</v>
      </c>
    </row>
    <row r="28" spans="1:19" s="35" customFormat="1" ht="12.75">
      <c r="A28" s="38" t="s">
        <v>41</v>
      </c>
      <c r="B28" s="22">
        <f>4050+34.5</f>
        <v>4084.5</v>
      </c>
      <c r="C28" s="22">
        <v>803</v>
      </c>
      <c r="D28" s="26">
        <f t="shared" si="14"/>
        <v>4887.5</v>
      </c>
      <c r="E28" s="22">
        <f>1454.1352+4.6682</f>
        <v>1458.8034</v>
      </c>
      <c r="F28" s="22">
        <v>292.3768</v>
      </c>
      <c r="G28" s="26">
        <f t="shared" si="15"/>
        <v>1751.1802</v>
      </c>
      <c r="H28" s="22">
        <f>1947.8412+17.0281</f>
        <v>1964.8693</v>
      </c>
      <c r="I28" s="22">
        <v>95.1674</v>
      </c>
      <c r="J28" s="26">
        <f t="shared" si="16"/>
        <v>2060.0367</v>
      </c>
      <c r="K28" s="21">
        <f t="shared" si="3"/>
        <v>134.6904798823474</v>
      </c>
      <c r="L28" s="21">
        <f t="shared" si="3"/>
        <v>32.549573016737305</v>
      </c>
      <c r="M28" s="21">
        <f t="shared" si="3"/>
        <v>117.63704843168054</v>
      </c>
      <c r="N28" s="21">
        <f>H28-E28</f>
        <v>506.06590000000006</v>
      </c>
      <c r="O28" s="21">
        <f t="shared" si="4"/>
        <v>-197.20940000000002</v>
      </c>
      <c r="P28" s="21">
        <f>J28-G28</f>
        <v>308.8565000000001</v>
      </c>
      <c r="Q28" s="22">
        <f t="shared" si="10"/>
        <v>48.10550373362713</v>
      </c>
      <c r="R28" s="22">
        <f aca="true" t="shared" si="17" ref="R28:R41">I28/C28*100</f>
        <v>11.85148194271482</v>
      </c>
      <c r="S28" s="22">
        <f t="shared" si="11"/>
        <v>42.149088491048595</v>
      </c>
    </row>
    <row r="29" spans="1:19" s="35" customFormat="1" ht="12.75">
      <c r="A29" s="38" t="s">
        <v>42</v>
      </c>
      <c r="B29" s="22">
        <v>84</v>
      </c>
      <c r="C29" s="22">
        <v>68</v>
      </c>
      <c r="D29" s="26">
        <f t="shared" si="14"/>
        <v>152</v>
      </c>
      <c r="E29" s="22">
        <v>62</v>
      </c>
      <c r="F29" s="22">
        <v>44.512</v>
      </c>
      <c r="G29" s="26">
        <f t="shared" si="15"/>
        <v>106.512</v>
      </c>
      <c r="H29" s="22">
        <v>35.085</v>
      </c>
      <c r="I29" s="22">
        <v>33.5792</v>
      </c>
      <c r="J29" s="26">
        <f t="shared" si="16"/>
        <v>68.6642</v>
      </c>
      <c r="K29" s="21">
        <f t="shared" si="3"/>
        <v>56.58870967741936</v>
      </c>
      <c r="L29" s="21">
        <f t="shared" si="3"/>
        <v>75.43853342918764</v>
      </c>
      <c r="M29" s="21">
        <f t="shared" si="3"/>
        <v>64.46616343698362</v>
      </c>
      <c r="N29" s="21">
        <f>H29-E29</f>
        <v>-26.915</v>
      </c>
      <c r="O29" s="21">
        <f t="shared" si="4"/>
        <v>-10.9328</v>
      </c>
      <c r="P29" s="21">
        <f>J29-G29</f>
        <v>-37.84780000000001</v>
      </c>
      <c r="Q29" s="22">
        <f t="shared" si="10"/>
        <v>41.767857142857146</v>
      </c>
      <c r="R29" s="22">
        <f t="shared" si="17"/>
        <v>49.38117647058824</v>
      </c>
      <c r="S29" s="22">
        <f t="shared" si="11"/>
        <v>45.17381578947368</v>
      </c>
    </row>
    <row r="30" spans="1:19" s="35" customFormat="1" ht="23.25" customHeight="1">
      <c r="A30" s="12" t="s">
        <v>23</v>
      </c>
      <c r="B30" s="22">
        <v>120</v>
      </c>
      <c r="C30" s="22"/>
      <c r="D30" s="26">
        <f t="shared" si="14"/>
        <v>120</v>
      </c>
      <c r="E30" s="22">
        <v>94.3565</v>
      </c>
      <c r="F30" s="22"/>
      <c r="G30" s="26">
        <f t="shared" si="15"/>
        <v>94.3565</v>
      </c>
      <c r="H30" s="22">
        <v>69.0344</v>
      </c>
      <c r="I30" s="22"/>
      <c r="J30" s="26">
        <f t="shared" si="16"/>
        <v>69.0344</v>
      </c>
      <c r="K30" s="21">
        <f t="shared" si="3"/>
        <v>73.16337507219959</v>
      </c>
      <c r="L30" s="21" t="e">
        <f t="shared" si="3"/>
        <v>#DIV/0!</v>
      </c>
      <c r="M30" s="21">
        <f t="shared" si="3"/>
        <v>73.16337507219959</v>
      </c>
      <c r="N30" s="21">
        <f t="shared" si="4"/>
        <v>-25.322099999999992</v>
      </c>
      <c r="O30" s="21">
        <f t="shared" si="4"/>
        <v>0</v>
      </c>
      <c r="P30" s="21">
        <f t="shared" si="4"/>
        <v>-25.322099999999992</v>
      </c>
      <c r="Q30" s="22">
        <f t="shared" si="10"/>
        <v>57.52866666666667</v>
      </c>
      <c r="R30" s="22" t="e">
        <f t="shared" si="17"/>
        <v>#DIV/0!</v>
      </c>
      <c r="S30" s="22">
        <f t="shared" si="11"/>
        <v>57.52866666666667</v>
      </c>
    </row>
    <row r="31" spans="1:19" s="35" customFormat="1" ht="37.5" customHeight="1">
      <c r="A31" s="12" t="s">
        <v>33</v>
      </c>
      <c r="B31" s="22">
        <f>B32+B33</f>
        <v>15345.3361</v>
      </c>
      <c r="C31" s="22">
        <f>C32+C33</f>
        <v>0</v>
      </c>
      <c r="D31" s="26">
        <f t="shared" si="14"/>
        <v>15345.3361</v>
      </c>
      <c r="E31" s="22">
        <f>E32+E33</f>
        <v>1608.0237</v>
      </c>
      <c r="F31" s="22">
        <f>F32+F33</f>
        <v>0</v>
      </c>
      <c r="G31" s="26">
        <f t="shared" si="15"/>
        <v>1608.0237</v>
      </c>
      <c r="H31" s="22">
        <f>H32+H33</f>
        <v>9786.0591</v>
      </c>
      <c r="I31" s="22">
        <f>I32+I33</f>
        <v>0</v>
      </c>
      <c r="J31" s="26">
        <f t="shared" si="16"/>
        <v>9786.0591</v>
      </c>
      <c r="K31" s="21">
        <f t="shared" si="3"/>
        <v>608.5767952300704</v>
      </c>
      <c r="L31" s="21" t="e">
        <f t="shared" si="3"/>
        <v>#DIV/0!</v>
      </c>
      <c r="M31" s="21">
        <f t="shared" si="3"/>
        <v>608.5767952300704</v>
      </c>
      <c r="N31" s="21">
        <f>H31-E31</f>
        <v>8178.035400000001</v>
      </c>
      <c r="O31" s="21">
        <f t="shared" si="4"/>
        <v>0</v>
      </c>
      <c r="P31" s="21">
        <f>J31-G31</f>
        <v>8178.035400000001</v>
      </c>
      <c r="Q31" s="22">
        <f t="shared" si="10"/>
        <v>63.77220437680736</v>
      </c>
      <c r="R31" s="22" t="e">
        <f t="shared" si="17"/>
        <v>#DIV/0!</v>
      </c>
      <c r="S31" s="22">
        <f t="shared" si="11"/>
        <v>63.77220437680736</v>
      </c>
    </row>
    <row r="32" spans="1:19" s="35" customFormat="1" ht="12.75">
      <c r="A32" s="38" t="s">
        <v>37</v>
      </c>
      <c r="B32" s="22">
        <v>8422.03</v>
      </c>
      <c r="C32" s="22"/>
      <c r="D32" s="26">
        <f t="shared" si="14"/>
        <v>8422.03</v>
      </c>
      <c r="E32" s="22">
        <v>1512.7237</v>
      </c>
      <c r="F32" s="22"/>
      <c r="G32" s="26">
        <f t="shared" si="15"/>
        <v>1512.7237</v>
      </c>
      <c r="H32" s="22">
        <v>2978.5297</v>
      </c>
      <c r="I32" s="22"/>
      <c r="J32" s="26">
        <f t="shared" si="16"/>
        <v>2978.5297</v>
      </c>
      <c r="K32" s="21">
        <f t="shared" si="3"/>
        <v>196.89846202581475</v>
      </c>
      <c r="L32" s="21" t="e">
        <f t="shared" si="3"/>
        <v>#DIV/0!</v>
      </c>
      <c r="M32" s="21">
        <f t="shared" si="3"/>
        <v>196.89846202581475</v>
      </c>
      <c r="N32" s="21">
        <f>H32-E32</f>
        <v>1465.806</v>
      </c>
      <c r="O32" s="21">
        <f t="shared" si="4"/>
        <v>0</v>
      </c>
      <c r="P32" s="21">
        <f t="shared" si="4"/>
        <v>1465.806</v>
      </c>
      <c r="Q32" s="22">
        <f t="shared" si="10"/>
        <v>35.365935528607714</v>
      </c>
      <c r="R32" s="22" t="e">
        <f t="shared" si="17"/>
        <v>#DIV/0!</v>
      </c>
      <c r="S32" s="22">
        <f t="shared" si="11"/>
        <v>35.365935528607714</v>
      </c>
    </row>
    <row r="33" spans="1:19" s="35" customFormat="1" ht="12.75">
      <c r="A33" s="38" t="s">
        <v>38</v>
      </c>
      <c r="B33" s="22">
        <v>6923.3061</v>
      </c>
      <c r="C33" s="22"/>
      <c r="D33" s="26">
        <f t="shared" si="14"/>
        <v>6923.3061</v>
      </c>
      <c r="E33" s="22">
        <v>95.3</v>
      </c>
      <c r="F33" s="22"/>
      <c r="G33" s="26">
        <f t="shared" si="15"/>
        <v>95.3</v>
      </c>
      <c r="H33" s="22">
        <v>6807.5294</v>
      </c>
      <c r="I33" s="22"/>
      <c r="J33" s="26">
        <f t="shared" si="16"/>
        <v>6807.5294</v>
      </c>
      <c r="K33" s="21">
        <f t="shared" si="3"/>
        <v>7143.262749213012</v>
      </c>
      <c r="L33" s="21" t="e">
        <f t="shared" si="3"/>
        <v>#DIV/0!</v>
      </c>
      <c r="M33" s="21">
        <f t="shared" si="3"/>
        <v>7143.262749213012</v>
      </c>
      <c r="N33" s="21">
        <f>H33-E33</f>
        <v>6712.2294</v>
      </c>
      <c r="O33" s="21">
        <f t="shared" si="4"/>
        <v>0</v>
      </c>
      <c r="P33" s="21">
        <f t="shared" si="4"/>
        <v>6712.2294</v>
      </c>
      <c r="Q33" s="22">
        <f t="shared" si="10"/>
        <v>98.32772524675748</v>
      </c>
      <c r="R33" s="22" t="e">
        <f t="shared" si="17"/>
        <v>#DIV/0!</v>
      </c>
      <c r="S33" s="22">
        <f t="shared" si="11"/>
        <v>98.32772524675748</v>
      </c>
    </row>
    <row r="34" spans="1:19" s="35" customFormat="1" ht="28.5" customHeight="1">
      <c r="A34" s="12" t="s">
        <v>24</v>
      </c>
      <c r="B34" s="22">
        <f>B35+B36</f>
        <v>2575.7</v>
      </c>
      <c r="C34" s="22">
        <f>C35+C36</f>
        <v>0</v>
      </c>
      <c r="D34" s="26">
        <f t="shared" si="14"/>
        <v>2575.7</v>
      </c>
      <c r="E34" s="22">
        <f>E35+E36</f>
        <v>570.2418</v>
      </c>
      <c r="F34" s="22">
        <f>F35+F36</f>
        <v>6.0112</v>
      </c>
      <c r="G34" s="26">
        <f t="shared" si="15"/>
        <v>576.253</v>
      </c>
      <c r="H34" s="22">
        <f>H35+H36</f>
        <v>844.2116</v>
      </c>
      <c r="I34" s="22">
        <f>I35+I36</f>
        <v>157</v>
      </c>
      <c r="J34" s="26">
        <f t="shared" si="16"/>
        <v>1001.2116</v>
      </c>
      <c r="K34" s="21">
        <f t="shared" si="3"/>
        <v>148.04449621195778</v>
      </c>
      <c r="L34" s="21">
        <f t="shared" si="3"/>
        <v>2611.7913228639873</v>
      </c>
      <c r="M34" s="21">
        <f t="shared" si="3"/>
        <v>173.7451431923131</v>
      </c>
      <c r="N34" s="21">
        <f t="shared" si="4"/>
        <v>273.96979999999996</v>
      </c>
      <c r="O34" s="21">
        <f t="shared" si="4"/>
        <v>150.9888</v>
      </c>
      <c r="P34" s="21">
        <f t="shared" si="4"/>
        <v>424.95859999999993</v>
      </c>
      <c r="Q34" s="22">
        <f t="shared" si="10"/>
        <v>32.77600652249874</v>
      </c>
      <c r="R34" s="22" t="e">
        <f t="shared" si="17"/>
        <v>#DIV/0!</v>
      </c>
      <c r="S34" s="22">
        <f t="shared" si="11"/>
        <v>38.87143689094227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570.2418</v>
      </c>
      <c r="F35" s="22">
        <v>6.0112</v>
      </c>
      <c r="G35" s="26">
        <f t="shared" si="15"/>
        <v>576.253</v>
      </c>
      <c r="H35" s="22">
        <v>844.2116</v>
      </c>
      <c r="I35" s="22">
        <v>157</v>
      </c>
      <c r="J35" s="26">
        <f t="shared" si="16"/>
        <v>1001.2116</v>
      </c>
      <c r="K35" s="21">
        <f t="shared" si="3"/>
        <v>148.04449621195778</v>
      </c>
      <c r="L35" s="21">
        <f t="shared" si="3"/>
        <v>2611.7913228639873</v>
      </c>
      <c r="M35" s="21">
        <f t="shared" si="3"/>
        <v>173.7451431923131</v>
      </c>
      <c r="N35" s="21">
        <f t="shared" si="4"/>
        <v>273.96979999999996</v>
      </c>
      <c r="O35" s="21">
        <f t="shared" si="4"/>
        <v>150.9888</v>
      </c>
      <c r="P35" s="21">
        <f t="shared" si="4"/>
        <v>424.95859999999993</v>
      </c>
      <c r="Q35" s="22">
        <f t="shared" si="10"/>
        <v>33.768463999999994</v>
      </c>
      <c r="R35" s="22" t="e">
        <f t="shared" si="17"/>
        <v>#DIV/0!</v>
      </c>
      <c r="S35" s="22">
        <f t="shared" si="11"/>
        <v>40.048464</v>
      </c>
    </row>
    <row r="36" spans="1:19" s="35" customFormat="1" ht="12.75">
      <c r="A36" s="38" t="s">
        <v>40</v>
      </c>
      <c r="B36" s="22">
        <v>75.7</v>
      </c>
      <c r="C36" s="22"/>
      <c r="D36" s="26">
        <f t="shared" si="14"/>
        <v>75.7</v>
      </c>
      <c r="E36" s="22"/>
      <c r="F36" s="22"/>
      <c r="G36" s="26">
        <f t="shared" si="15"/>
        <v>0</v>
      </c>
      <c r="H36" s="22">
        <v>0</v>
      </c>
      <c r="I36" s="22"/>
      <c r="J36" s="26">
        <f t="shared" si="16"/>
        <v>0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1000</v>
      </c>
      <c r="C38" s="22">
        <v>50</v>
      </c>
      <c r="D38" s="26">
        <f t="shared" si="14"/>
        <v>1050</v>
      </c>
      <c r="E38" s="22">
        <v>893.8931</v>
      </c>
      <c r="F38" s="22">
        <v>28.4501</v>
      </c>
      <c r="G38" s="26">
        <f>E38+F38</f>
        <v>922.3432</v>
      </c>
      <c r="H38" s="22">
        <v>502.9844</v>
      </c>
      <c r="I38" s="22">
        <v>11.6183</v>
      </c>
      <c r="J38" s="26">
        <f t="shared" si="16"/>
        <v>514.6027</v>
      </c>
      <c r="K38" s="21">
        <f t="shared" si="3"/>
        <v>56.26896549486734</v>
      </c>
      <c r="L38" s="21">
        <f t="shared" si="3"/>
        <v>40.837466300645694</v>
      </c>
      <c r="M38" s="21">
        <f t="shared" si="3"/>
        <v>55.792973808447876</v>
      </c>
      <c r="N38" s="21">
        <f t="shared" si="4"/>
        <v>-390.9087</v>
      </c>
      <c r="O38" s="21">
        <f t="shared" si="4"/>
        <v>-16.8318</v>
      </c>
      <c r="P38" s="21">
        <f t="shared" si="4"/>
        <v>-407.7405</v>
      </c>
      <c r="Q38" s="22">
        <f t="shared" si="10"/>
        <v>50.29844</v>
      </c>
      <c r="R38" s="22">
        <f t="shared" si="17"/>
        <v>23.2366</v>
      </c>
      <c r="S38" s="22">
        <f t="shared" si="11"/>
        <v>49.00978095238096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-10.7427</v>
      </c>
      <c r="F39" s="22">
        <f t="shared" si="18"/>
        <v>1.4314</v>
      </c>
      <c r="G39" s="26">
        <f t="shared" si="18"/>
        <v>-9.3113</v>
      </c>
      <c r="H39" s="22">
        <f t="shared" si="18"/>
        <v>8.4216</v>
      </c>
      <c r="I39" s="22">
        <f t="shared" si="18"/>
        <v>153.4533</v>
      </c>
      <c r="J39" s="26">
        <f t="shared" si="18"/>
        <v>161.87490000000003</v>
      </c>
      <c r="K39" s="21">
        <f t="shared" si="3"/>
        <v>-78.39369990784441</v>
      </c>
      <c r="L39" s="21">
        <f t="shared" si="3"/>
        <v>10720.504401285456</v>
      </c>
      <c r="M39" s="21">
        <f t="shared" si="3"/>
        <v>-1738.4779783703675</v>
      </c>
      <c r="N39" s="21">
        <f t="shared" si="4"/>
        <v>19.164299999999997</v>
      </c>
      <c r="O39" s="21">
        <f t="shared" si="4"/>
        <v>152.02190000000002</v>
      </c>
      <c r="P39" s="21">
        <f t="shared" si="4"/>
        <v>171.1862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-10.7427</v>
      </c>
      <c r="F40" s="32">
        <v>1.4314</v>
      </c>
      <c r="G40" s="33">
        <f>E40+F40</f>
        <v>-9.3113</v>
      </c>
      <c r="H40" s="32">
        <v>8.4216</v>
      </c>
      <c r="I40" s="32">
        <v>153.4533</v>
      </c>
      <c r="J40" s="33">
        <f>H40+I40</f>
        <v>161.87490000000003</v>
      </c>
      <c r="K40" s="34">
        <f t="shared" si="3"/>
        <v>-78.39369990784441</v>
      </c>
      <c r="L40" s="34">
        <f t="shared" si="3"/>
        <v>10720.504401285456</v>
      </c>
      <c r="M40" s="34">
        <f t="shared" si="3"/>
        <v>-1738.4779783703675</v>
      </c>
      <c r="N40" s="34">
        <f t="shared" si="4"/>
        <v>19.164299999999997</v>
      </c>
      <c r="O40" s="34">
        <f t="shared" si="4"/>
        <v>152.02190000000002</v>
      </c>
      <c r="P40" s="34">
        <f t="shared" si="4"/>
        <v>171.1862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/>
      <c r="F41" s="33"/>
      <c r="G41" s="33">
        <f t="shared" si="15"/>
        <v>0</v>
      </c>
      <c r="H41" s="33"/>
      <c r="I41" s="33"/>
      <c r="J41" s="33">
        <f t="shared" si="16"/>
        <v>0</v>
      </c>
      <c r="K41" s="34" t="e">
        <f>H41/E41*100</f>
        <v>#DIV/0!</v>
      </c>
      <c r="L41" s="34" t="e">
        <f t="shared" si="3"/>
        <v>#DIV/0!</v>
      </c>
      <c r="M41" s="34" t="e">
        <f t="shared" si="3"/>
        <v>#DIV/0!</v>
      </c>
      <c r="N41" s="34">
        <f t="shared" si="4"/>
        <v>0</v>
      </c>
      <c r="O41" s="34">
        <f t="shared" si="4"/>
        <v>0</v>
      </c>
      <c r="P41" s="34">
        <f t="shared" si="4"/>
        <v>0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H3:J3"/>
    <mergeCell ref="H4:H5"/>
    <mergeCell ref="D4:D5"/>
    <mergeCell ref="C4:C5"/>
    <mergeCell ref="R4:R5"/>
    <mergeCell ref="N3:P4"/>
    <mergeCell ref="L4:L5"/>
    <mergeCell ref="S4:S5"/>
    <mergeCell ref="K3:M3"/>
    <mergeCell ref="J4:J5"/>
    <mergeCell ref="Q3:S3"/>
    <mergeCell ref="Q4:Q5"/>
    <mergeCell ref="M4:M5"/>
    <mergeCell ref="K4:K5"/>
    <mergeCell ref="I4:I5"/>
    <mergeCell ref="A3:A5"/>
    <mergeCell ref="B3:D3"/>
    <mergeCell ref="E3:G3"/>
    <mergeCell ref="G4:G5"/>
    <mergeCell ref="B4:B5"/>
    <mergeCell ref="E4:E5"/>
    <mergeCell ref="F4:F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2022-06-09T08:30:54Z</cp:lastPrinted>
  <dcterms:created xsi:type="dcterms:W3CDTF">2011-02-18T06:53:44Z</dcterms:created>
  <dcterms:modified xsi:type="dcterms:W3CDTF">2023-06-26T08:13:47Z</dcterms:modified>
  <cp:category/>
  <cp:version/>
  <cp:contentType/>
  <cp:contentStatus/>
</cp:coreProperties>
</file>