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esktop\на сайт\макышева\бюджет 21\проект\ноябрь\"/>
    </mc:Choice>
  </mc:AlternateContent>
  <bookViews>
    <workbookView xWindow="-15" yWindow="6255" windowWidth="14520" windowHeight="6270" activeTab="2"/>
  </bookViews>
  <sheets>
    <sheet name="справ табл 1" sheetId="1" r:id="rId1"/>
    <sheet name="Справ.табл 2 " sheetId="7" r:id="rId2"/>
    <sheet name="справ.табл 3" sheetId="6" r:id="rId3"/>
  </sheets>
  <externalReferences>
    <externalReference r:id="rId4"/>
  </externalReferences>
  <definedNames>
    <definedName name="Foot0" localSheetId="1">'[1]НСОт Культ'!#REF!</definedName>
    <definedName name="Foot0">'[1]НСОт Культ'!#REF!</definedName>
    <definedName name="Foot1" localSheetId="1">'[1]НСОт Культ'!#REF!</definedName>
    <definedName name="Foot1">'[1]НСОт Культ'!#REF!</definedName>
    <definedName name="Foot2" localSheetId="1">'[1]НСОт Культ'!#REF!</definedName>
    <definedName name="Foot2">'[1]НСОт Культ'!#REF!</definedName>
    <definedName name="Foot3" localSheetId="1">'[1]НСОт Культ'!#REF!</definedName>
    <definedName name="Foot3">'[1]НСОт Культ'!#REF!</definedName>
    <definedName name="Foot4" localSheetId="1">'[1]НСОт Культ'!#REF!</definedName>
    <definedName name="Foot4">'[1]НСОт Культ'!#REF!</definedName>
    <definedName name="Footer" localSheetId="1">#REF!</definedName>
    <definedName name="Footer">#REF!</definedName>
    <definedName name="ар" localSheetId="1">'[1]НСОт Культ'!#REF!</definedName>
    <definedName name="ар">'[1]НСОт Культ'!#REF!</definedName>
    <definedName name="ваи" localSheetId="1">'[1]НСОт Культ'!#REF!</definedName>
    <definedName name="ваи">'[1]НСОт Культ'!#REF!</definedName>
    <definedName name="Вред_всего" localSheetId="1">'[1]НСОт Культ'!#REF!</definedName>
    <definedName name="Вред_всего">'[1]НСОт Культ'!#REF!</definedName>
    <definedName name="Вред_итого" localSheetId="1">'[1]НСОт Культ'!#REF!</definedName>
    <definedName name="Вред_итого">'[1]НСОт Культ'!#REF!</definedName>
    <definedName name="Вред1" localSheetId="1">'[1]НСОт Культ'!#REF!</definedName>
    <definedName name="Вред1">'[1]НСОт Культ'!#REF!</definedName>
    <definedName name="Вред2" localSheetId="1">'[1]НСОт Культ'!#REF!</definedName>
    <definedName name="Вред2">'[1]НСОт Культ'!#REF!</definedName>
    <definedName name="Дата_составления" localSheetId="1">'[1]НСОт Культ'!#REF!</definedName>
    <definedName name="Дата_составления">'[1]НСОт Культ'!#REF!</definedName>
    <definedName name="Доп_свед" localSheetId="1">'[1]НСОт Культ'!#REF!</definedName>
    <definedName name="Доп_свед">'[1]НСОт Культ'!#REF!</definedName>
    <definedName name="Другие" localSheetId="1">'[1]НСОт Культ'!#REF!</definedName>
    <definedName name="Другие">'[1]НСОт Культ'!#REF!</definedName>
    <definedName name="Другие_всего" localSheetId="1">'[1]НСОт Культ'!#REF!</definedName>
    <definedName name="Другие_всего">'[1]НСОт Культ'!#REF!</definedName>
    <definedName name="Другие_итого" localSheetId="1">'[1]НСОт Культ'!#REF!</definedName>
    <definedName name="Другие_итого">'[1]НСОт Культ'!#REF!</definedName>
    <definedName name="жтапж" localSheetId="1">'[1]НСОт Культ'!#REF!</definedName>
    <definedName name="жтапж">'[1]НСОт Культ'!#REF!</definedName>
    <definedName name="_xlnm.Print_Titles" localSheetId="0">'справ табл 1'!$A:$A</definedName>
    <definedName name="_xlnm.Print_Titles" localSheetId="1">'Справ.табл 2 '!$2:$2</definedName>
    <definedName name="Ит_Имя" localSheetId="1">'[1]НСОт Культ'!#REF!</definedName>
    <definedName name="Ит_Имя">'[1]НСОт Культ'!#REF!</definedName>
    <definedName name="Ит_Имя2" localSheetId="1">'[1]НСОт Культ'!#REF!</definedName>
    <definedName name="Ит_Имя2">'[1]НСОт Культ'!#REF!</definedName>
    <definedName name="Ит_ИТОГО" localSheetId="1">'[1]НСОт Культ'!#REF!</definedName>
    <definedName name="Ит_ИТОГО">'[1]НСОт Культ'!#REF!</definedName>
    <definedName name="Ит_Объем" localSheetId="1">'[1]НСОт Культ'!#REF!</definedName>
    <definedName name="Ит_Объем">'[1]НСОт Культ'!#REF!</definedName>
    <definedName name="Ит_Ставка" localSheetId="1">'[1]НСОт Культ'!#REF!</definedName>
    <definedName name="Ит_Ставка">'[1]НСОт Культ'!#REF!</definedName>
    <definedName name="Ит_Сум_ФОТ" localSheetId="1">'[1]НСОт Культ'!#REF!</definedName>
    <definedName name="Ит_Сум_ФОТ">'[1]НСОт Культ'!#REF!</definedName>
    <definedName name="ИТОГО" localSheetId="1">'[1]НСОт Культ'!#REF!</definedName>
    <definedName name="ИТОГО">'[1]НСОт Культ'!#REF!</definedName>
    <definedName name="ИТОГО_всего" localSheetId="1">'[1]НСОт Культ'!#REF!</definedName>
    <definedName name="ИТОГО_всего">'[1]НСОт Культ'!#REF!</definedName>
    <definedName name="ИТОГО_итого" localSheetId="1">'[1]НСОт Культ'!#REF!</definedName>
    <definedName name="ИТОГО_итого">'[1]НСОт Культ'!#REF!</definedName>
    <definedName name="Категория_ФОТ1" localSheetId="1">'[1]НСОт Культ'!#REF!</definedName>
    <definedName name="Категория_ФОТ1">'[1]НСОт Культ'!#REF!</definedName>
    <definedName name="КатФЗП" localSheetId="1">#REF!</definedName>
    <definedName name="КатФЗП">#REF!</definedName>
    <definedName name="КвКат" localSheetId="1">'[1]НСОт Культ'!#REF!</definedName>
    <definedName name="КвКат">'[1]НСОт Культ'!#REF!</definedName>
    <definedName name="Коэфф" localSheetId="1">'[1]НСОт Культ'!#REF!</definedName>
    <definedName name="Коэфф">'[1]НСОт Культ'!#REF!</definedName>
    <definedName name="Наименование_должности" localSheetId="1">'[1]НСОт Культ'!#REF!</definedName>
    <definedName name="Наименование_должности">'[1]НСОт Культ'!#REF!</definedName>
    <definedName name="Непр_всего" localSheetId="1">'[1]НСОт Культ'!#REF!</definedName>
    <definedName name="Непр_всего">'[1]НСОт Культ'!#REF!</definedName>
    <definedName name="Непр_итого" localSheetId="1">'[1]НСОт Культ'!#REF!</definedName>
    <definedName name="Непр_итого">'[1]НСОт Культ'!#REF!</definedName>
    <definedName name="Непр1" localSheetId="1">'[1]НСОт Культ'!#REF!</definedName>
    <definedName name="Непр1">'[1]НСОт Культ'!#REF!</definedName>
    <definedName name="Непр2" localSheetId="1">'[1]НСОт Культ'!#REF!</definedName>
    <definedName name="Непр2">'[1]НСОт Культ'!#REF!</definedName>
    <definedName name="Ном_Подр" localSheetId="1">'[1]НСОт Культ'!#REF!</definedName>
    <definedName name="Ном_Подр">'[1]НСОт Культ'!#REF!</definedName>
    <definedName name="_xlnm.Print_Area" localSheetId="0">'справ табл 1'!$A$1:$AD$19</definedName>
    <definedName name="_xlnm.Print_Area" localSheetId="1">'Справ.табл 2 '!$A$1:$G$89</definedName>
    <definedName name="_xlnm.Print_Area" localSheetId="2">'справ.табл 3'!$A$1:$D$60</definedName>
    <definedName name="Образ" localSheetId="1">'[1]НСОт Культ'!#REF!</definedName>
    <definedName name="Образ">'[1]НСОт Культ'!#REF!</definedName>
    <definedName name="Объем" localSheetId="1">'[1]НСОт Культ'!#REF!</definedName>
    <definedName name="Объем">'[1]НСОт Культ'!#REF!</definedName>
    <definedName name="Объем_всего" localSheetId="1">'[1]НСОт Культ'!#REF!</definedName>
    <definedName name="Объем_всего">'[1]НСОт Культ'!#REF!</definedName>
    <definedName name="Объем_итого" localSheetId="1">'[1]НСОт Культ'!#REF!</definedName>
    <definedName name="Объем_итого">'[1]НСОт Культ'!#REF!</definedName>
    <definedName name="Оклад">'[1]НСОт Культ'!#REF!</definedName>
    <definedName name="Оклад_всего">'[1]НСОт Культ'!#REF!</definedName>
    <definedName name="Оклад_итого">'[1]НСОт Культ'!#REF!</definedName>
    <definedName name="Подзаголовок" localSheetId="1">#REF!</definedName>
    <definedName name="Подзаголовок">#REF!</definedName>
    <definedName name="Подр" localSheetId="1">#REF!</definedName>
    <definedName name="Подр">#REF!</definedName>
    <definedName name="Подразделение" localSheetId="1">'[1]НСОт Культ'!#REF!</definedName>
    <definedName name="Подразделение">'[1]НСОт Культ'!#REF!</definedName>
    <definedName name="Подразделение_итого">'[1]НСОт Культ'!#REF!</definedName>
    <definedName name="ПочЗв">'[1]НСОт Культ'!#REF!</definedName>
    <definedName name="Ставка">'[1]НСОт Культ'!#REF!</definedName>
    <definedName name="Ставка_всего">'[1]НСОт Культ'!#REF!</definedName>
    <definedName name="Ставка_итого">'[1]НСОт Культ'!#REF!</definedName>
    <definedName name="Ставки">'[1]НСОт Культ'!#REF!</definedName>
    <definedName name="Стаж">'[1]НСОт Культ'!#REF!</definedName>
    <definedName name="Стаж_">'[1]НСОт Культ'!#REF!</definedName>
    <definedName name="Сум_ФОТ">'[1]НСОт Культ'!#REF!</definedName>
    <definedName name="ТабНом">'[1]НСОт Культ'!#REF!</definedName>
    <definedName name="УчСт">'[1]НСОт Культ'!#REF!</definedName>
    <definedName name="ФИО">'[1]НСОт Культ'!#REF!</definedName>
    <definedName name="ФС" localSheetId="1">#REF!</definedName>
    <definedName name="ФС">#REF!</definedName>
    <definedName name="Функции_контроля" localSheetId="1">#REF!</definedName>
    <definedName name="Функции_контроля">#REF!</definedName>
    <definedName name="Часы_всего" localSheetId="1">'[1]НСОт Культ'!#REF!</definedName>
    <definedName name="Часы_всего">'[1]НСОт Культ'!#REF!</definedName>
    <definedName name="Часы_итого">'[1]НСОт Культ'!#REF!</definedName>
  </definedNames>
  <calcPr calcId="162913"/>
</workbook>
</file>

<file path=xl/calcChain.xml><?xml version="1.0" encoding="utf-8"?>
<calcChain xmlns="http://schemas.openxmlformats.org/spreadsheetml/2006/main">
  <c r="C76" i="7" l="1"/>
  <c r="C78" i="7"/>
  <c r="C64" i="7"/>
  <c r="C81" i="7"/>
  <c r="B75" i="7"/>
  <c r="B33" i="7"/>
  <c r="B34" i="7"/>
  <c r="B35" i="7"/>
  <c r="B36" i="7"/>
  <c r="B37" i="7"/>
  <c r="B39" i="7"/>
  <c r="B40" i="7"/>
  <c r="B41" i="7"/>
  <c r="B42" i="7"/>
  <c r="B43" i="7"/>
  <c r="B44" i="7"/>
  <c r="B45" i="7"/>
  <c r="B46" i="7"/>
  <c r="B47" i="7"/>
  <c r="B48" i="7"/>
  <c r="B49" i="7"/>
  <c r="B32" i="7"/>
  <c r="E76" i="7"/>
  <c r="F76" i="7" l="1"/>
  <c r="B77" i="7"/>
  <c r="C66" i="7"/>
  <c r="C84" i="7"/>
  <c r="B84" i="7" s="1"/>
  <c r="B82" i="7"/>
  <c r="B83" i="7"/>
  <c r="B85" i="7"/>
  <c r="B86" i="7"/>
  <c r="B87" i="7"/>
  <c r="B88" i="7"/>
  <c r="B80" i="7"/>
  <c r="B79" i="7"/>
  <c r="F78" i="7"/>
  <c r="B78" i="7" s="1"/>
  <c r="D63" i="7"/>
  <c r="E63" i="7"/>
  <c r="F70" i="7"/>
  <c r="G66" i="7"/>
  <c r="B27" i="7"/>
  <c r="B7" i="7"/>
  <c r="F3" i="7"/>
  <c r="G3" i="7"/>
  <c r="B81" i="7"/>
  <c r="B69" i="7"/>
  <c r="B70" i="7"/>
  <c r="B71" i="7"/>
  <c r="B72" i="7"/>
  <c r="B73" i="7"/>
  <c r="B74" i="7"/>
  <c r="B64" i="7"/>
  <c r="B65" i="7"/>
  <c r="B67" i="7"/>
  <c r="B68" i="7"/>
  <c r="D50" i="7"/>
  <c r="E50" i="7"/>
  <c r="F50" i="7"/>
  <c r="G50" i="7"/>
  <c r="B55" i="7"/>
  <c r="B56" i="7"/>
  <c r="B57" i="7"/>
  <c r="B58" i="7"/>
  <c r="B59" i="7"/>
  <c r="B60" i="7"/>
  <c r="B61" i="7"/>
  <c r="B62" i="7"/>
  <c r="C50" i="7"/>
  <c r="B51" i="7"/>
  <c r="B52" i="7"/>
  <c r="B53" i="7"/>
  <c r="B66" i="7" l="1"/>
  <c r="F63" i="7"/>
  <c r="G63" i="7"/>
  <c r="B76" i="7"/>
  <c r="C63" i="7"/>
  <c r="B54" i="7"/>
  <c r="B50" i="7"/>
  <c r="B15" i="7"/>
  <c r="E6" i="7"/>
  <c r="B6" i="7" s="1"/>
  <c r="E4" i="7"/>
  <c r="C5" i="7"/>
  <c r="B5" i="7" s="1"/>
  <c r="B16" i="7"/>
  <c r="B8" i="7"/>
  <c r="B9" i="7"/>
  <c r="B10" i="7"/>
  <c r="B11" i="7"/>
  <c r="B12" i="7"/>
  <c r="B13" i="7"/>
  <c r="B14" i="7"/>
  <c r="B17" i="7"/>
  <c r="B18" i="7"/>
  <c r="E3" i="7" l="1"/>
  <c r="B63" i="7"/>
  <c r="D31" i="7"/>
  <c r="E31" i="7"/>
  <c r="F31" i="7"/>
  <c r="F89" i="7" s="1"/>
  <c r="C31" i="7"/>
  <c r="G38" i="7"/>
  <c r="E89" i="7" l="1"/>
  <c r="G31" i="7"/>
  <c r="B31" i="7" s="1"/>
  <c r="B38" i="7"/>
  <c r="C4" i="7"/>
  <c r="C3" i="7" s="1"/>
  <c r="D4" i="7"/>
  <c r="D3" i="7" s="1"/>
  <c r="D89" i="7" s="1"/>
  <c r="G89" i="7" l="1"/>
  <c r="I31" i="7"/>
  <c r="B3" i="7"/>
  <c r="H3" i="7" s="1"/>
  <c r="H89" i="7" s="1"/>
  <c r="C89" i="7"/>
  <c r="B30" i="7"/>
  <c r="B29" i="7"/>
  <c r="B28" i="7"/>
  <c r="B26" i="7"/>
  <c r="B25" i="7"/>
  <c r="B24" i="7"/>
  <c r="B23" i="7"/>
  <c r="B22" i="7"/>
  <c r="B21" i="7"/>
  <c r="B20" i="7"/>
  <c r="B19" i="7"/>
  <c r="B4" i="7"/>
  <c r="B89" i="7" l="1"/>
  <c r="D20" i="6"/>
  <c r="D33" i="6"/>
  <c r="D10" i="6" l="1"/>
  <c r="D51" i="6"/>
  <c r="D42" i="6"/>
  <c r="D38" i="6"/>
  <c r="D25" i="6"/>
  <c r="D55" i="6"/>
  <c r="D59" i="6"/>
  <c r="D14" i="6"/>
  <c r="D60" i="6" l="1"/>
  <c r="F19" i="1"/>
  <c r="F7" i="1"/>
  <c r="G18" i="1"/>
  <c r="G17" i="1"/>
  <c r="G16" i="1"/>
  <c r="G15" i="1"/>
  <c r="G14" i="1"/>
  <c r="G13" i="1"/>
  <c r="G12" i="1"/>
  <c r="G11" i="1"/>
  <c r="G10" i="1"/>
  <c r="G9" i="1"/>
  <c r="G7" i="1" l="1"/>
  <c r="G19" i="1"/>
  <c r="H9" i="1" l="1"/>
  <c r="N7" i="1" l="1"/>
  <c r="O7" i="1"/>
  <c r="L18" i="1"/>
  <c r="D7" i="1" l="1"/>
  <c r="D19" i="1"/>
  <c r="E7" i="1"/>
  <c r="E19" i="1"/>
  <c r="L11" i="1" l="1"/>
  <c r="J7" i="1" l="1"/>
  <c r="U19" i="1" l="1"/>
  <c r="W10" i="1" l="1"/>
  <c r="J19" i="1" l="1"/>
  <c r="H14" i="1"/>
  <c r="H10" i="1"/>
  <c r="H11" i="1"/>
  <c r="H12" i="1"/>
  <c r="H13" i="1"/>
  <c r="H15" i="1"/>
  <c r="H16" i="1"/>
  <c r="H17" i="1"/>
  <c r="H18" i="1"/>
  <c r="O19" i="1" l="1"/>
  <c r="N19" i="1"/>
  <c r="X19" i="1" l="1"/>
  <c r="T14" i="1"/>
  <c r="T19" i="1" s="1"/>
  <c r="S14" i="1"/>
  <c r="S19" i="1" s="1"/>
  <c r="R19" i="1"/>
  <c r="V14" i="1"/>
  <c r="V19" i="1" s="1"/>
  <c r="W19" i="1"/>
  <c r="M7" i="1"/>
  <c r="P7" i="1"/>
  <c r="K19" i="1" l="1"/>
  <c r="H19" i="1" l="1"/>
  <c r="AA10" i="1"/>
  <c r="B10" i="1" s="1"/>
  <c r="AA11" i="1"/>
  <c r="B11" i="1" s="1"/>
  <c r="AA12" i="1"/>
  <c r="B12" i="1" s="1"/>
  <c r="AA13" i="1"/>
  <c r="B13" i="1" s="1"/>
  <c r="AA14" i="1"/>
  <c r="B14" i="1" s="1"/>
  <c r="AA15" i="1"/>
  <c r="B15" i="1" s="1"/>
  <c r="AA16" i="1"/>
  <c r="B16" i="1" s="1"/>
  <c r="AA17" i="1"/>
  <c r="B17" i="1" s="1"/>
  <c r="AA18" i="1"/>
  <c r="B18" i="1" s="1"/>
  <c r="AA9" i="1"/>
  <c r="B9" i="1" s="1"/>
  <c r="B19" i="1" l="1"/>
  <c r="C7" i="1"/>
  <c r="I7" i="1"/>
  <c r="L7" i="1"/>
  <c r="AC7" i="1"/>
  <c r="AD7" i="1"/>
  <c r="AE7" i="1"/>
  <c r="L19" i="1" l="1"/>
  <c r="Q19" i="1"/>
  <c r="AC19" i="1"/>
  <c r="H7" i="1" l="1"/>
  <c r="I19" i="1"/>
  <c r="AF19" i="1" l="1"/>
  <c r="AD19" i="1"/>
  <c r="AB19" i="1"/>
  <c r="Z19" i="1"/>
  <c r="Y19" i="1"/>
  <c r="P19" i="1"/>
  <c r="M19" i="1"/>
  <c r="C19" i="1"/>
  <c r="AF7" i="1"/>
  <c r="AB7" i="1"/>
  <c r="AA7" i="1"/>
  <c r="B7" i="1" s="1"/>
  <c r="Z7" i="1"/>
  <c r="AA19" i="1" l="1"/>
</calcChain>
</file>

<file path=xl/sharedStrings.xml><?xml version="1.0" encoding="utf-8"?>
<sst xmlns="http://schemas.openxmlformats.org/spreadsheetml/2006/main" count="232" uniqueCount="212">
  <si>
    <t>Финорган:Д - 5.03.09.0.0.0, К - 5.03.01.0.0.0; Финорган:Д - 5.03.01.0.0.0, К - 5.03.02.0.0.0</t>
  </si>
  <si>
    <t>Администратор [FINLIDIY]</t>
  </si>
  <si>
    <t>Всего</t>
  </si>
  <si>
    <t>Итого</t>
  </si>
  <si>
    <t>в т.ч.</t>
  </si>
  <si>
    <t>Купчегеньское</t>
  </si>
  <si>
    <t>Ининское</t>
  </si>
  <si>
    <t>Хабаровское</t>
  </si>
  <si>
    <t>Онгудайское</t>
  </si>
  <si>
    <t>Каракольское</t>
  </si>
  <si>
    <t>Нижне-Талдинское</t>
  </si>
  <si>
    <t>Куладинское</t>
  </si>
  <si>
    <t>Теньгинское</t>
  </si>
  <si>
    <t>Еловское</t>
  </si>
  <si>
    <t xml:space="preserve">итого </t>
  </si>
  <si>
    <t>дорожный фонд</t>
  </si>
  <si>
    <t xml:space="preserve">Распределение межбюджетных трансфертов  сельским поселениям МО "Онгудайский район" </t>
  </si>
  <si>
    <t xml:space="preserve">исполнение полномочий по  решению  вопросов местного значения сельскими поселениями </t>
  </si>
  <si>
    <t xml:space="preserve">передача полномочий муниципального района </t>
  </si>
  <si>
    <t>Наименование сельских поселений</t>
  </si>
  <si>
    <t>ВСЕГО к решению</t>
  </si>
  <si>
    <t>Отходы</t>
  </si>
  <si>
    <t>Шашикманское</t>
  </si>
  <si>
    <t>в том числе по направлениям</t>
  </si>
  <si>
    <t>Благоустройство территоий</t>
  </si>
  <si>
    <t>Спортивные и детские площадки</t>
  </si>
  <si>
    <t>Дороги</t>
  </si>
  <si>
    <t>по депутатским запросам</t>
  </si>
  <si>
    <t>Детсад  Каракол (чз Каракол школу)</t>
  </si>
  <si>
    <t>Межевые работы</t>
  </si>
  <si>
    <t>Ограждение мест захоронений</t>
  </si>
  <si>
    <t>ремонт стадионов, спортивных залов</t>
  </si>
  <si>
    <t>Водонапорные башни</t>
  </si>
  <si>
    <t>Ремонт памятника ВОВ</t>
  </si>
  <si>
    <t>приложение к изменениям за ноябрь 2021г</t>
  </si>
  <si>
    <t>Выборы ГСМ</t>
  </si>
  <si>
    <t>Резервн фонд:</t>
  </si>
  <si>
    <t>Террит планирование</t>
  </si>
  <si>
    <t>Распредрасходов на Э/снабжение</t>
  </si>
  <si>
    <t>поощрение старост 2901</t>
  </si>
  <si>
    <t>ПСД  здание ДК  2901</t>
  </si>
  <si>
    <t xml:space="preserve">Субсидии на оплату труда работникам бюджетной сферы (МРОТ) </t>
  </si>
  <si>
    <t>Выборы на исполнение  полномочий сельскими поселениями</t>
  </si>
  <si>
    <t>Дотация на сбалансированность бюджетов</t>
  </si>
  <si>
    <t>№ п /п</t>
  </si>
  <si>
    <t>Наименование мероприятий</t>
  </si>
  <si>
    <t>Виды работ</t>
  </si>
  <si>
    <t>Сумма</t>
  </si>
  <si>
    <t xml:space="preserve">Предоставление иных межбюджетных трансфертов по оказанию финансовой поддержки бюджетам сельских поселений на реализацию вопросов местного значения сельских поселений (092/1403/0310140000/540/2901) </t>
  </si>
  <si>
    <t>в том числе,</t>
  </si>
  <si>
    <t>Ининскому сельскому поселению: организация благоустройства территории поселения</t>
  </si>
  <si>
    <t>обустройство детской игровой площадки в селе Иня по улице Энергетиков</t>
  </si>
  <si>
    <t>создание условий для организации досуга и обеспечения жителей поселения услугами организаций культуры</t>
  </si>
  <si>
    <t>Приобретение мебели для сельских клубов сел Иня, Иодро,Инегень, Малая Иня, Малый Яломан</t>
  </si>
  <si>
    <t>Итого Ининское СП</t>
  </si>
  <si>
    <t>Куладинскому сельскому поселению: организация благоустройства территории поселения</t>
  </si>
  <si>
    <t>приобретение детского игрового оборудования для детской игровой площадки в селе Кулада</t>
  </si>
  <si>
    <t>владение, пользование и распоряжение имуществом, находящимся в муниципальной собственности поселения</t>
  </si>
  <si>
    <t>приобретение автомобиля  УАЗ -220695-04</t>
  </si>
  <si>
    <t>итого Куладинское СП</t>
  </si>
  <si>
    <t>Хабаровскому сельскому поселению: создание условий для организации досуга и обеспечения жителей поселения услугами организаций культуры-37410;</t>
  </si>
  <si>
    <t>проведение гос.экспертизы проектн.документации в части проверки достоверности определения сметной стоимости кап.ремонта объекта  «Капитальный ремонт Сельского дома культуры по адресу: Онгудайский район, с.Хабаровка, ул.Центральная,32»</t>
  </si>
  <si>
    <t>организация благоустройства территории поселения-62590.</t>
  </si>
  <si>
    <t>ремонт детской площадки в с Хабаровка</t>
  </si>
  <si>
    <t>участие в предупреждении и ликвидации последствий чрезвычайных ситуаций в границах поселения-50000;</t>
  </si>
  <si>
    <t>углубление русла реки в селе Улита</t>
  </si>
  <si>
    <t xml:space="preserve">приобретение автомобиля </t>
  </si>
  <si>
    <t>Итого Хабаровское СП</t>
  </si>
  <si>
    <t>Купчегеньскому сельскому поселению: организация благоустройства территории поселения</t>
  </si>
  <si>
    <t>приобретение детского игрового оборудования  в селе Купчегень.</t>
  </si>
  <si>
    <t>владение, пользование и распоряжение имуществом, находящимся в муниципальной собственности поселения-100000;  создание условий для организации досуга и обеспечения жителей поселения услугами организаций культуры-100000</t>
  </si>
  <si>
    <t>ремонт здания сельской администрации (замена окон)</t>
  </si>
  <si>
    <t>ремонт ограждения и приобретение мебели  для сельского клуба в с еле Большой Яломан</t>
  </si>
  <si>
    <t>Итого Купчегенское СП</t>
  </si>
  <si>
    <t>Каракольскому сельскому поселению: организация благоустройства территории поселения-70000,00; обеспечение первичных мер пожарной безопасности в границах населенных пунктов поселения-80000рублей.</t>
  </si>
  <si>
    <t>обрезка деревьев в с Каракол</t>
  </si>
  <si>
    <t>установка пож.сигнализации в с Каракол</t>
  </si>
  <si>
    <t>установка пож.сигнализации в здании спорт зала с Бичикту -Бом</t>
  </si>
  <si>
    <t>владение, пользование и распоряжение имуществом, находящимся в муниципальной собственности поселения-111630;  создание условий для организации досуга и обеспечения жителей поселения услугами организаций культуры-168370.</t>
  </si>
  <si>
    <t>пошив сценических костюмов</t>
  </si>
  <si>
    <t>приобретения мебели и оргтехники дляобъектов культуры</t>
  </si>
  <si>
    <t>приобретение инструментов  и материалов</t>
  </si>
  <si>
    <t>Итого Каракольское СП</t>
  </si>
  <si>
    <t>Теньгинскому сельскому поселению: обеспечение условий для развития на территории поселения физической культуры, школьного спорта и массового спорта</t>
  </si>
  <si>
    <t>проведение ремонта  спортивного зала в  селе Теньга</t>
  </si>
  <si>
    <t>межевание земель поселения, разработка технических планов недвижимого имущества</t>
  </si>
  <si>
    <t>Итого Теньгинское СП</t>
  </si>
  <si>
    <t>Шашикманскому сельскому поселению: организация благоустройства территории поселения</t>
  </si>
  <si>
    <t>приобретение детского игрового оборудования для детской игровой площадки в селе Шашикман, ул Заречная,18а (Шибилик)</t>
  </si>
  <si>
    <t>ремонт автомобиля  и приобретение запасных частей</t>
  </si>
  <si>
    <t>Итого Шашикманское СП</t>
  </si>
  <si>
    <t>Елинскому сельскому поселению: создание условий для организации досуга и обеспечения жителей поселения услугами организаций культуры</t>
  </si>
  <si>
    <t>ремонт  здания музея в с Ело (установка пластиковой двери)</t>
  </si>
  <si>
    <t>ремонт дома культуры  в с Каярлык(дымоходная труба с установкой, пластиковая дверь)</t>
  </si>
  <si>
    <t>приобретение принтера для дома культуры в с Кара-Коба</t>
  </si>
  <si>
    <t>создание условий для организации досуга и обеспечения жителей поселения услугами организаций культуры-275000;             владение, пользование и распоряжение имуществом, находящимся в муниципальной собственности поселения-285000.</t>
  </si>
  <si>
    <t>текущий ремонт учреждений культуры</t>
  </si>
  <si>
    <t>ремонт автомобиля ГАЗ-32212</t>
  </si>
  <si>
    <t>межевание земель поселения</t>
  </si>
  <si>
    <t>приобретение оргтехники</t>
  </si>
  <si>
    <t>Итого Елинское СП</t>
  </si>
  <si>
    <t>Нижне-Талдинскому сельскому поселению: обеспечение условий для развития на территории поселения физической культуры, школьного спорта и массового спорта-140000,00; владение, пользование и распоряжение имуществом, находящимся в муниципальной собственности поселения-10000,00.</t>
  </si>
  <si>
    <t>огораживание стадиона Алып</t>
  </si>
  <si>
    <t xml:space="preserve">ремонт моста </t>
  </si>
  <si>
    <t>Итого Нижне-Талдинское СП</t>
  </si>
  <si>
    <t>Онгудайскому сельскому поселению: организация благоустройства территории поселения-100000,00; создание условий для организации досуга и обеспечения жителей поселения услугами организаций культуры-50000.</t>
  </si>
  <si>
    <t>проведение государственной экспертизы ПСД капитального ремонта здания МБУ «Дом культуры», расположенного по ул Советской,80 в с.Онгудай Онгудайского района Республики Алтай)</t>
  </si>
  <si>
    <t>приобретение новогодней уличной ели</t>
  </si>
  <si>
    <t>Онгудайскому сельскому поселению: организация благоустройства территории поселения</t>
  </si>
  <si>
    <t>приобретение и доставка  искусственной новогодней уличной ели</t>
  </si>
  <si>
    <t>Итого  Онгудайское СП</t>
  </si>
  <si>
    <t>Всего  сельские поселения</t>
  </si>
  <si>
    <t>Поощрение старост</t>
  </si>
  <si>
    <t xml:space="preserve">На Уголь, дрова </t>
  </si>
  <si>
    <t xml:space="preserve">Дополнительные бюджетные ассигнования по межбюджетным трансфертам из республиканского бюджета </t>
  </si>
  <si>
    <t>Администрация района</t>
  </si>
  <si>
    <t>УФ</t>
  </si>
  <si>
    <t>РайОО</t>
  </si>
  <si>
    <t>Культура</t>
  </si>
  <si>
    <t>Сельские поселения</t>
  </si>
  <si>
    <t xml:space="preserve">Дополнительные налоговые и неналоговые доходы </t>
  </si>
  <si>
    <t>Материальная помощь</t>
  </si>
  <si>
    <t>Приобретение мотопомпы и электрогенератора</t>
  </si>
  <si>
    <t>Приведение пожарных гидрантов в исправное состояние</t>
  </si>
  <si>
    <t>Предотвращение угрозы подтопления жилого дома</t>
  </si>
  <si>
    <t>Ремонт памятников ВОВ</t>
  </si>
  <si>
    <t>На приобретение индивидуальных средств защиты для проведения выборов</t>
  </si>
  <si>
    <t>Ремонт подъездных путей</t>
  </si>
  <si>
    <t>Восстановление электроснабжения по улице Тодубай с.Нижняя Талда</t>
  </si>
  <si>
    <t>Проведение работ по береукреплению опасного участка береговой линии реки Урсул в с.Кара-Коба</t>
  </si>
  <si>
    <t>Для подготовки места проведения районного праздника "Эл-Ойын"</t>
  </si>
  <si>
    <t>Для проведения мероприятия по подведению итогов ГОЧС и ЕДДС</t>
  </si>
  <si>
    <t>Для прохождения судебной землеустроительной экспертизы</t>
  </si>
  <si>
    <t>На приобретение индивидуальных средств защиты для проведения выборов депутатов Гос.Думы Федерального Собрания РФ 19 сентября 2021г.</t>
  </si>
  <si>
    <t>На приобретение и установку транспортерной ленты (конвейерной) для золоудаления в котельную № 1, а так же ремонта колосников в котельной установке</t>
  </si>
  <si>
    <t>Обеспечение ГСМ автомобилей, предназначенных для организации подвоза населения к пунктам голосования и заправки доп.источников эл/питания</t>
  </si>
  <si>
    <t>Приобретение части запасов продовольственных товаров, утвержденных в номенклатуре</t>
  </si>
  <si>
    <t>Проведение ремонтных работ пожарных гидрантов, расположенных на системах центрального водоснабжения</t>
  </si>
  <si>
    <t>Резервный фонд  Администрации района</t>
  </si>
  <si>
    <t xml:space="preserve">поощрение управленческой команды </t>
  </si>
  <si>
    <t>теплоснабжение разница в цене по нормативу</t>
  </si>
  <si>
    <t>за электроэнергия водобашен</t>
  </si>
  <si>
    <t>проведение выборов: приобретение дез средств , обработка помещений</t>
  </si>
  <si>
    <t>ремонт теплотрассы д\с Купчегень</t>
  </si>
  <si>
    <t>Д/сад Карлагаш: госпошлд Арбитр суда и услуги ЧОП</t>
  </si>
  <si>
    <t>ПСД на ремонт спортивного зала  НОШ с Онгудай</t>
  </si>
  <si>
    <t>Ремонт печей  и колосников в учреждениях</t>
  </si>
  <si>
    <t>Замена окон, дверей в зданиях сельских библиотек</t>
  </si>
  <si>
    <t>Ремон здания ОДШИ</t>
  </si>
  <si>
    <t>разница в цене на уголь</t>
  </si>
  <si>
    <t>подвоз детей</t>
  </si>
  <si>
    <t>мероприятия ДЮСШ: поездка на Всероссийские соревнования</t>
  </si>
  <si>
    <t xml:space="preserve">дотации на поддержку мер по обеспечению  сбалансированности бюджетов: в том числе </t>
  </si>
  <si>
    <t>Расходы на содержание МКУ ОнгудайВодснаб"</t>
  </si>
  <si>
    <t>Софинансирование из местного бюджета к заключенным  соглашениям</t>
  </si>
  <si>
    <t>Сельским поселениям на территориальное планирование</t>
  </si>
  <si>
    <t>Дорожный Фонд района</t>
  </si>
  <si>
    <t>Муниципальная пенсия</t>
  </si>
  <si>
    <t xml:space="preserve">Погашение кредит.задолженности в части возмещения коммун услуг  за2018-2020гг </t>
  </si>
  <si>
    <t xml:space="preserve">Кадастровые работы, Оценка имущества </t>
  </si>
  <si>
    <t>Ремонт автомобиля (Возврат по Автострахованию)</t>
  </si>
  <si>
    <t>Каракол (СОШ) опл услуг по оуществлению контроля качества рем-строит работ по ремонту спортзала школы</t>
  </si>
  <si>
    <t>Ело (СОШ) вывоз ЖБО</t>
  </si>
  <si>
    <t>на зап части , зимние резины школьным автомобилям</t>
  </si>
  <si>
    <t>Софинансирование обязат.мероприятий по антитеррору</t>
  </si>
  <si>
    <t>Итого  на дополнительное распределение по ГРБС</t>
  </si>
  <si>
    <t>Внутренние перемещения в ГРБС и между ГРБС</t>
  </si>
  <si>
    <t>Плоскостные сооружения,  расположенных  в сельской местности (ФОК открытого типа)</t>
  </si>
  <si>
    <t>Обучение по охране труда для руководителей и специалистов</t>
  </si>
  <si>
    <t>Месячник пожилых и декада инвалидов: Волонтерская акция, баннер</t>
  </si>
  <si>
    <t>Приобретение сценической обуви 20 пар</t>
  </si>
  <si>
    <t>Мероприятия по физкультуре  и спорту, хоккейная экипировка  для хоккея с шайбой для Зимней Спартакиады</t>
  </si>
  <si>
    <t xml:space="preserve">Зимняя резина  на автомобили, запчасти, ГСМ, ремонт </t>
  </si>
  <si>
    <t>Тек ремонт котельной по ул Заречная 40а, в с Онгудай</t>
  </si>
  <si>
    <t>Тееплоснабжение учреждений культуры</t>
  </si>
  <si>
    <t xml:space="preserve">Мероприятия  по АПК </t>
  </si>
  <si>
    <t>Проведение мероприятий по разработке концепции слияния р Чуя и Катунь</t>
  </si>
  <si>
    <t xml:space="preserve">Мероприятия по ремонту и реконструкции  систем водоснабжения </t>
  </si>
  <si>
    <t>Расходы на элосвещение населенных пунктов</t>
  </si>
  <si>
    <t xml:space="preserve">Аварийный запас </t>
  </si>
  <si>
    <t xml:space="preserve">Установка ГЛОНАСС на школьные автобусы </t>
  </si>
  <si>
    <t xml:space="preserve">Мероприятия по утилизации отходов , контейнерные площадки 
</t>
  </si>
  <si>
    <t>Расходы на уголь, содержание здания, ремонт водовозки</t>
  </si>
  <si>
    <t>Возмещение расходов на выборы</t>
  </si>
  <si>
    <t>Расходы на содержание  здания интерната в с Иня, ремонт водовоза -60</t>
  </si>
  <si>
    <t>Справочная таблица к пояснительной записке №1</t>
  </si>
  <si>
    <t>Наименование  показателей</t>
  </si>
  <si>
    <t>Распределение Резервного фонда Администрации района (аймака)</t>
  </si>
  <si>
    <r>
      <rPr>
        <sz val="11"/>
        <color theme="1"/>
        <rFont val="Calibri"/>
        <family val="2"/>
        <charset val="204"/>
        <scheme val="minor"/>
      </rPr>
      <t xml:space="preserve">Справочная таблица к пояснительной записке №3: </t>
    </r>
    <r>
      <rPr>
        <b/>
        <sz val="11"/>
        <color theme="1"/>
        <rFont val="Calibri"/>
        <family val="2"/>
        <charset val="204"/>
        <scheme val="minor"/>
      </rPr>
      <t xml:space="preserve"> Информация о распределении иных межбюджетных трансфертов по оказанию финансовой поддержки бюджетам сельских поселений на реализацию вопросов местного значения сельских поселений </t>
    </r>
  </si>
  <si>
    <r>
      <t xml:space="preserve">Справочная таблица к пояснительной записке №2 </t>
    </r>
    <r>
      <rPr>
        <b/>
        <sz val="10"/>
        <rFont val="Arial Cyr"/>
        <charset val="204"/>
      </rPr>
      <t xml:space="preserve"> Распределение бюджетных средств  в разрезе ГРБС  по мероприятиям  </t>
    </r>
  </si>
  <si>
    <t>Подвоз детей</t>
  </si>
  <si>
    <t xml:space="preserve">Пополнение книжкного фонда </t>
  </si>
  <si>
    <t>Подготовка к зиме</t>
  </si>
  <si>
    <t>На обеспечение жильем молодых семей</t>
  </si>
  <si>
    <t>На оплату труда и начисления на выплаты по оплате труда работников бюджетной сферы (МРОТ)</t>
  </si>
  <si>
    <t>Нубсидии на капитальный ремонт и ремонт автомобильных дорог общего пользования местного значения и искусственных сооружений на них (УТЦ Семинский)</t>
  </si>
  <si>
    <t>На реализацию мероприятий, направленных на развитие общего образования, в том числе ПСД Шашикман школа 2000т.р.</t>
  </si>
  <si>
    <t>Субсидии на  поддержку развития образовательных организаций реализующих программы дошкольного образования</t>
  </si>
  <si>
    <t>На повышение оплаты труда работников муниципальных учреждений культуры (Указы)</t>
  </si>
  <si>
    <t>На оплату труда педагогических работников образовательных организаций дополнительного образования детей  (Указы)</t>
  </si>
  <si>
    <t xml:space="preserve">На развитие дополнительного образования </t>
  </si>
  <si>
    <t>На формирование муниципального специализированного жил.фонда для обеспечения пед. Работников</t>
  </si>
  <si>
    <t>Субвенции на "госстандарт"</t>
  </si>
  <si>
    <t>На субсидии для МУП "Тепловодсервис" на восстановление платежоспособности МУП</t>
  </si>
  <si>
    <t>Возмещение расходов на проведение выборов расходы на проведение выборов</t>
  </si>
  <si>
    <t>Оплата договора с БТИ по предоставлению копий тех паспорта</t>
  </si>
  <si>
    <t xml:space="preserve">Оплата труда работникам МКУ ГОЧС </t>
  </si>
  <si>
    <t>Выполнение Указов Президента РФ по оплате труда пед работников</t>
  </si>
  <si>
    <t xml:space="preserve">Выплаты  выходного пособия, по коллективным договорам </t>
  </si>
  <si>
    <t>Работы услуги по содержаинию имущества</t>
  </si>
  <si>
    <t xml:space="preserve">Исполнение  решений суда </t>
  </si>
  <si>
    <t>Уменьшение расходов на обслуживание мун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</si>
</sst>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0"/>
    <numFmt numFmtId="166" formatCode="0.0"/>
    <numFmt numFmtId="167" formatCode="#,##0_ ;[Red]\-#,##0"/>
    <numFmt numFmtId="168" formatCode="_-* #,##0_р_._-;\-* #,##0_р_._-;_-* &quot;-&quot;_р_._-;_-@_-"/>
    <numFmt numFmtId="169" formatCode="_(* #,##0.00_);_(* \(#,##0.00\);_(* &quot;-&quot;??_);_(@_)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b/>
      <sz val="8"/>
      <color rgb="FFFF000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8"/>
      <color rgb="FF000000"/>
      <name val="Arial Cyr"/>
    </font>
    <font>
      <sz val="14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b/>
      <sz val="11"/>
      <color rgb="FF000000"/>
      <name val="Times New Roman CYR"/>
    </font>
    <font>
      <b/>
      <sz val="9"/>
      <color rgb="FF000000"/>
      <name val="Arial Cyr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sz val="11"/>
      <color theme="1"/>
      <name val="Segoe UI"/>
      <family val="2"/>
    </font>
    <font>
      <sz val="10"/>
      <color indexed="64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6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15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22" fillId="0" borderId="0"/>
    <xf numFmtId="0" fontId="27" fillId="0" borderId="0"/>
    <xf numFmtId="0" fontId="27" fillId="0" borderId="0"/>
    <xf numFmtId="0" fontId="28" fillId="0" borderId="0"/>
    <xf numFmtId="0" fontId="29" fillId="3" borderId="0">
      <alignment horizontal="left" vertical="center"/>
    </xf>
    <xf numFmtId="0" fontId="29" fillId="3" borderId="0">
      <alignment horizontal="center" vertical="center"/>
    </xf>
    <xf numFmtId="0" fontId="29" fillId="3" borderId="0">
      <alignment horizontal="center" vertical="center"/>
    </xf>
    <xf numFmtId="0" fontId="29" fillId="3" borderId="0">
      <alignment horizontal="right" vertical="center"/>
    </xf>
    <xf numFmtId="0" fontId="30" fillId="3" borderId="0">
      <alignment horizontal="left"/>
    </xf>
    <xf numFmtId="0" fontId="31" fillId="3" borderId="0">
      <alignment horizontal="center"/>
    </xf>
    <xf numFmtId="0" fontId="32" fillId="3" borderId="0">
      <alignment horizontal="center" vertical="center"/>
    </xf>
    <xf numFmtId="0" fontId="30" fillId="3" borderId="0">
      <alignment horizontal="center" vertical="center"/>
    </xf>
    <xf numFmtId="0" fontId="30" fillId="3" borderId="0">
      <alignment horizontal="center" vertical="center"/>
    </xf>
    <xf numFmtId="0" fontId="29" fillId="3" borderId="0">
      <alignment horizontal="right" vertical="center"/>
    </xf>
    <xf numFmtId="0" fontId="29" fillId="3" borderId="0">
      <alignment horizontal="left" vertical="center"/>
    </xf>
    <xf numFmtId="0" fontId="29" fillId="3" borderId="0">
      <alignment horizontal="center" vertical="center"/>
    </xf>
    <xf numFmtId="0" fontId="30" fillId="3" borderId="0">
      <alignment horizontal="center" vertical="center"/>
    </xf>
    <xf numFmtId="0" fontId="29" fillId="3" borderId="0">
      <alignment horizontal="right" vertical="center"/>
    </xf>
    <xf numFmtId="0" fontId="29" fillId="3" borderId="0">
      <alignment horizontal="right" vertical="center"/>
    </xf>
    <xf numFmtId="0" fontId="33" fillId="3" borderId="0">
      <alignment horizontal="left" vertical="top"/>
    </xf>
    <xf numFmtId="0" fontId="30" fillId="3" borderId="0">
      <alignment horizontal="left" vertical="center"/>
    </xf>
    <xf numFmtId="0" fontId="29" fillId="3" borderId="0">
      <alignment horizontal="left" vertical="center"/>
    </xf>
    <xf numFmtId="0" fontId="29" fillId="3" borderId="0">
      <alignment horizontal="right" vertical="center"/>
    </xf>
    <xf numFmtId="0" fontId="29" fillId="3" borderId="0">
      <alignment horizontal="right" vertical="center"/>
    </xf>
    <xf numFmtId="0" fontId="29" fillId="3" borderId="0">
      <alignment horizontal="center" vertical="center"/>
    </xf>
    <xf numFmtId="0" fontId="29" fillId="3" borderId="0">
      <alignment horizontal="center" vertical="center"/>
    </xf>
    <xf numFmtId="0" fontId="29" fillId="3" borderId="0">
      <alignment horizontal="center" vertical="center"/>
    </xf>
    <xf numFmtId="0" fontId="29" fillId="3" borderId="0">
      <alignment horizontal="center" vertical="center"/>
    </xf>
    <xf numFmtId="0" fontId="29" fillId="3" borderId="0">
      <alignment horizontal="right" vertical="center"/>
    </xf>
    <xf numFmtId="0" fontId="31" fillId="3" borderId="0">
      <alignment horizontal="left" vertical="center"/>
    </xf>
    <xf numFmtId="0" fontId="29" fillId="3" borderId="0">
      <alignment horizontal="center" vertical="center"/>
    </xf>
    <xf numFmtId="0" fontId="34" fillId="0" borderId="0"/>
    <xf numFmtId="0" fontId="34" fillId="0" borderId="0"/>
    <xf numFmtId="0" fontId="27" fillId="0" borderId="0"/>
    <xf numFmtId="4" fontId="35" fillId="0" borderId="14">
      <alignment horizontal="right" vertical="center" shrinkToFit="1"/>
    </xf>
    <xf numFmtId="4" fontId="35" fillId="0" borderId="15">
      <alignment horizontal="right" vertical="center" shrinkToFit="1"/>
    </xf>
    <xf numFmtId="0" fontId="36" fillId="4" borderId="0"/>
    <xf numFmtId="49" fontId="37" fillId="0" borderId="0"/>
    <xf numFmtId="0" fontId="34" fillId="0" borderId="16"/>
    <xf numFmtId="0" fontId="29" fillId="0" borderId="0"/>
    <xf numFmtId="0" fontId="34" fillId="0" borderId="0"/>
    <xf numFmtId="0" fontId="38" fillId="0" borderId="0">
      <alignment horizontal="center"/>
    </xf>
    <xf numFmtId="0" fontId="34" fillId="0" borderId="17"/>
    <xf numFmtId="0" fontId="39" fillId="0" borderId="0"/>
    <xf numFmtId="0" fontId="34" fillId="0" borderId="18"/>
    <xf numFmtId="0" fontId="40" fillId="0" borderId="14">
      <alignment horizontal="center" vertical="center" wrapText="1"/>
    </xf>
    <xf numFmtId="0" fontId="34" fillId="0" borderId="0">
      <alignment wrapText="1"/>
    </xf>
    <xf numFmtId="0" fontId="29" fillId="0" borderId="14">
      <alignment horizontal="center"/>
    </xf>
    <xf numFmtId="0" fontId="41" fillId="0" borderId="14">
      <alignment horizontal="center"/>
    </xf>
    <xf numFmtId="49" fontId="42" fillId="5" borderId="14">
      <alignment horizontal="left" wrapText="1"/>
    </xf>
    <xf numFmtId="49" fontId="42" fillId="5" borderId="14">
      <alignment horizontal="left" wrapText="1"/>
    </xf>
    <xf numFmtId="49" fontId="42" fillId="5" borderId="14">
      <alignment horizontal="left" wrapText="1"/>
    </xf>
    <xf numFmtId="0" fontId="34" fillId="0" borderId="0"/>
    <xf numFmtId="0" fontId="34" fillId="0" borderId="14">
      <alignment horizontal="center" vertical="center"/>
    </xf>
    <xf numFmtId="0" fontId="37" fillId="0" borderId="0"/>
    <xf numFmtId="49" fontId="43" fillId="0" borderId="0">
      <alignment horizontal="left"/>
    </xf>
    <xf numFmtId="0" fontId="41" fillId="0" borderId="18">
      <alignment horizontal="left" wrapText="1"/>
    </xf>
    <xf numFmtId="49" fontId="44" fillId="0" borderId="19">
      <alignment horizontal="left" vertical="center" wrapText="1"/>
    </xf>
    <xf numFmtId="164" fontId="30" fillId="0" borderId="14">
      <alignment horizontal="center" vertical="center" wrapText="1"/>
    </xf>
    <xf numFmtId="49" fontId="40" fillId="0" borderId="14">
      <alignment horizontal="center" vertical="center" wrapText="1"/>
    </xf>
    <xf numFmtId="0" fontId="34" fillId="0" borderId="14">
      <alignment horizontal="center"/>
    </xf>
    <xf numFmtId="49" fontId="29" fillId="0" borderId="14">
      <alignment horizontal="center" vertical="center" wrapText="1"/>
    </xf>
    <xf numFmtId="0" fontId="36" fillId="0" borderId="0"/>
    <xf numFmtId="164" fontId="40" fillId="0" borderId="14">
      <alignment horizontal="center" vertical="center" wrapText="1"/>
    </xf>
    <xf numFmtId="49" fontId="45" fillId="0" borderId="0">
      <alignment horizontal="left"/>
    </xf>
    <xf numFmtId="0" fontId="41" fillId="0" borderId="20">
      <alignment horizontal="center" vertical="center" wrapText="1"/>
    </xf>
    <xf numFmtId="0" fontId="29" fillId="0" borderId="0">
      <alignment horizontal="right"/>
    </xf>
    <xf numFmtId="0" fontId="34" fillId="0" borderId="16">
      <alignment horizontal="center" vertical="center" wrapText="1"/>
    </xf>
    <xf numFmtId="0" fontId="29" fillId="0" borderId="14">
      <alignment horizontal="center" vertical="center" wrapText="1"/>
    </xf>
    <xf numFmtId="0" fontId="46" fillId="0" borderId="0">
      <alignment horizontal="center" vertical="center" wrapText="1"/>
    </xf>
    <xf numFmtId="0" fontId="45" fillId="0" borderId="0">
      <alignment horizontal="left"/>
    </xf>
    <xf numFmtId="0" fontId="41" fillId="0" borderId="20">
      <alignment horizontal="center" wrapText="1"/>
    </xf>
    <xf numFmtId="0" fontId="40" fillId="0" borderId="21">
      <alignment horizontal="center" vertical="center" wrapText="1"/>
    </xf>
    <xf numFmtId="0" fontId="34" fillId="0" borderId="16">
      <alignment horizontal="center" wrapText="1"/>
    </xf>
    <xf numFmtId="0" fontId="29" fillId="0" borderId="0">
      <alignment horizontal="left"/>
    </xf>
    <xf numFmtId="0" fontId="34" fillId="0" borderId="22">
      <alignment horizontal="center" vertical="center" wrapText="1"/>
    </xf>
    <xf numFmtId="0" fontId="32" fillId="0" borderId="0">
      <alignment horizontal="center"/>
    </xf>
    <xf numFmtId="0" fontId="47" fillId="5" borderId="23">
      <alignment horizontal="center"/>
    </xf>
    <xf numFmtId="0" fontId="31" fillId="0" borderId="0">
      <alignment horizontal="right"/>
    </xf>
    <xf numFmtId="164" fontId="30" fillId="0" borderId="24">
      <alignment horizontal="center" vertical="center" wrapText="1"/>
    </xf>
    <xf numFmtId="0" fontId="48" fillId="0" borderId="0">
      <alignment horizontal="center"/>
    </xf>
    <xf numFmtId="0" fontId="30" fillId="0" borderId="14">
      <alignment horizontal="center" vertical="center" wrapText="1"/>
    </xf>
    <xf numFmtId="0" fontId="29" fillId="0" borderId="0">
      <alignment horizontal="center"/>
    </xf>
    <xf numFmtId="0" fontId="34" fillId="0" borderId="15">
      <alignment horizontal="center" vertical="center"/>
    </xf>
    <xf numFmtId="0" fontId="29" fillId="0" borderId="0">
      <alignment horizontal="center" vertical="center" wrapText="1"/>
    </xf>
    <xf numFmtId="49" fontId="49" fillId="0" borderId="0">
      <alignment horizontal="center"/>
    </xf>
    <xf numFmtId="0" fontId="41" fillId="0" borderId="25">
      <alignment horizontal="center" vertical="center" wrapText="1"/>
    </xf>
    <xf numFmtId="0" fontId="34" fillId="0" borderId="0"/>
    <xf numFmtId="0" fontId="50" fillId="0" borderId="14">
      <alignment horizontal="center" vertical="center" wrapText="1"/>
    </xf>
    <xf numFmtId="0" fontId="50" fillId="0" borderId="14">
      <alignment horizontal="center" vertical="center"/>
    </xf>
    <xf numFmtId="167" fontId="51" fillId="0" borderId="14">
      <alignment horizontal="left" vertical="center" wrapText="1"/>
    </xf>
    <xf numFmtId="4" fontId="52" fillId="0" borderId="14">
      <alignment horizontal="center" vertical="center" shrinkToFit="1"/>
    </xf>
    <xf numFmtId="0" fontId="30" fillId="0" borderId="14"/>
    <xf numFmtId="4" fontId="30" fillId="0" borderId="14">
      <alignment horizontal="center" vertical="center"/>
    </xf>
    <xf numFmtId="0" fontId="34" fillId="0" borderId="26"/>
    <xf numFmtId="0" fontId="32" fillId="0" borderId="14">
      <alignment horizontal="center" vertical="center" wrapText="1"/>
    </xf>
    <xf numFmtId="4" fontId="32" fillId="0" borderId="14">
      <alignment horizontal="center" vertical="center"/>
    </xf>
    <xf numFmtId="0" fontId="30" fillId="0" borderId="14">
      <alignment horizontal="center" vertical="center"/>
    </xf>
    <xf numFmtId="0" fontId="53" fillId="0" borderId="14">
      <alignment horizontal="center" vertical="center" wrapText="1"/>
    </xf>
    <xf numFmtId="4" fontId="53" fillId="0" borderId="14">
      <alignment horizontal="center" vertical="center"/>
    </xf>
    <xf numFmtId="4" fontId="41" fillId="0" borderId="14">
      <alignment horizontal="center" vertical="center"/>
    </xf>
    <xf numFmtId="0" fontId="53" fillId="0" borderId="14">
      <alignment horizontal="center" vertical="center"/>
    </xf>
    <xf numFmtId="0" fontId="34" fillId="0" borderId="0"/>
    <xf numFmtId="49" fontId="44" fillId="0" borderId="14">
      <alignment horizontal="center" vertical="center" wrapText="1"/>
    </xf>
    <xf numFmtId="49" fontId="44" fillId="0" borderId="14">
      <alignment horizontal="center" vertical="center"/>
    </xf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3" fillId="0" borderId="0"/>
    <xf numFmtId="0" fontId="55" fillId="0" borderId="0"/>
    <xf numFmtId="0" fontId="16" fillId="0" borderId="0" applyNumberFormat="0" applyFont="0" applyFill="0" applyBorder="0" applyAlignment="0" applyProtection="0"/>
    <xf numFmtId="0" fontId="56" fillId="0" borderId="0"/>
    <xf numFmtId="0" fontId="16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6" fillId="0" borderId="0"/>
    <xf numFmtId="9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0" fillId="0" borderId="0" xfId="0" applyFont="1" applyFill="1"/>
    <xf numFmtId="0" fontId="6" fillId="0" borderId="0" xfId="0" applyFont="1" applyFill="1"/>
    <xf numFmtId="4" fontId="0" fillId="0" borderId="0" xfId="0" applyNumberFormat="1" applyFont="1" applyFill="1"/>
    <xf numFmtId="22" fontId="0" fillId="0" borderId="0" xfId="0" applyNumberFormat="1" applyFont="1" applyFill="1"/>
    <xf numFmtId="0" fontId="0" fillId="0" borderId="4" xfId="0" applyFill="1" applyBorder="1" applyAlignment="1">
      <alignment vertical="center" wrapText="1"/>
    </xf>
    <xf numFmtId="0" fontId="9" fillId="0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8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164" fontId="7" fillId="0" borderId="7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6" fontId="10" fillId="0" borderId="7" xfId="0" applyNumberFormat="1" applyFont="1" applyFill="1" applyBorder="1" applyAlignment="1">
      <alignment vertical="center" wrapText="1"/>
    </xf>
    <xf numFmtId="166" fontId="12" fillId="0" borderId="7" xfId="0" applyNumberFormat="1" applyFont="1" applyFill="1" applyBorder="1"/>
    <xf numFmtId="166" fontId="9" fillId="0" borderId="7" xfId="0" applyNumberFormat="1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0" xfId="0" applyFont="1" applyFill="1"/>
    <xf numFmtId="166" fontId="11" fillId="0" borderId="7" xfId="0" applyNumberFormat="1" applyFont="1" applyFill="1" applyBorder="1"/>
    <xf numFmtId="166" fontId="9" fillId="2" borderId="7" xfId="0" applyNumberFormat="1" applyFont="1" applyFill="1" applyBorder="1"/>
    <xf numFmtId="166" fontId="10" fillId="0" borderId="7" xfId="0" applyNumberFormat="1" applyFont="1" applyFill="1" applyBorder="1"/>
    <xf numFmtId="165" fontId="12" fillId="0" borderId="7" xfId="0" applyNumberFormat="1" applyFont="1" applyFill="1" applyBorder="1"/>
    <xf numFmtId="166" fontId="6" fillId="0" borderId="8" xfId="0" applyNumberFormat="1" applyFont="1" applyFill="1" applyBorder="1" applyAlignment="1">
      <alignment horizontal="right" vertical="center" wrapText="1"/>
    </xf>
    <xf numFmtId="166" fontId="10" fillId="2" borderId="7" xfId="0" applyNumberFormat="1" applyFont="1" applyFill="1" applyBorder="1" applyAlignment="1">
      <alignment vertical="center" wrapText="1"/>
    </xf>
    <xf numFmtId="166" fontId="14" fillId="0" borderId="7" xfId="0" applyNumberFormat="1" applyFont="1" applyFill="1" applyBorder="1"/>
    <xf numFmtId="166" fontId="13" fillId="0" borderId="7" xfId="0" applyNumberFormat="1" applyFont="1" applyFill="1" applyBorder="1"/>
    <xf numFmtId="166" fontId="18" fillId="0" borderId="7" xfId="0" applyNumberFormat="1" applyFont="1" applyFill="1" applyBorder="1"/>
    <xf numFmtId="166" fontId="0" fillId="2" borderId="0" xfId="0" applyNumberFormat="1" applyFont="1" applyFill="1"/>
    <xf numFmtId="0" fontId="19" fillId="0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19" fillId="2" borderId="6" xfId="1" applyFont="1" applyFill="1" applyBorder="1" applyAlignment="1">
      <alignment horizontal="center" vertical="center" wrapText="1"/>
    </xf>
    <xf numFmtId="164" fontId="19" fillId="2" borderId="7" xfId="1" applyFont="1" applyFill="1" applyBorder="1" applyAlignment="1">
      <alignment horizontal="center" vertical="center" wrapText="1"/>
    </xf>
    <xf numFmtId="164" fontId="19" fillId="0" borderId="7" xfId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2" fillId="0" borderId="0" xfId="16"/>
    <xf numFmtId="0" fontId="23" fillId="0" borderId="7" xfId="16" applyFont="1" applyBorder="1" applyAlignment="1">
      <alignment horizontal="center" vertical="center" wrapText="1"/>
    </xf>
    <xf numFmtId="0" fontId="24" fillId="0" borderId="7" xfId="16" applyFont="1" applyBorder="1" applyAlignment="1">
      <alignment horizontal="center" vertical="center" wrapText="1"/>
    </xf>
    <xf numFmtId="0" fontId="24" fillId="0" borderId="7" xfId="16" applyFont="1" applyFill="1" applyBorder="1" applyAlignment="1">
      <alignment horizontal="center" vertical="center" wrapText="1"/>
    </xf>
    <xf numFmtId="0" fontId="22" fillId="0" borderId="7" xfId="16" applyBorder="1"/>
    <xf numFmtId="0" fontId="25" fillId="0" borderId="7" xfId="16" applyFont="1" applyBorder="1" applyAlignment="1">
      <alignment horizontal="center" vertical="center" wrapText="1"/>
    </xf>
    <xf numFmtId="0" fontId="22" fillId="0" borderId="7" xfId="16" applyBorder="1" applyAlignment="1">
      <alignment vertical="center" wrapText="1"/>
    </xf>
    <xf numFmtId="0" fontId="22" fillId="0" borderId="7" xfId="16" applyBorder="1" applyAlignment="1">
      <alignment wrapText="1"/>
    </xf>
    <xf numFmtId="0" fontId="26" fillId="0" borderId="7" xfId="16" applyFont="1" applyBorder="1" applyAlignment="1">
      <alignment wrapText="1"/>
    </xf>
    <xf numFmtId="0" fontId="26" fillId="0" borderId="0" xfId="16" applyFont="1"/>
    <xf numFmtId="0" fontId="22" fillId="0" borderId="7" xfId="16" applyBorder="1" applyAlignment="1">
      <alignment horizontal="center" vertical="center" wrapText="1"/>
    </xf>
    <xf numFmtId="0" fontId="26" fillId="0" borderId="7" xfId="16" applyFont="1" applyBorder="1" applyAlignment="1">
      <alignment horizontal="center" vertical="center" wrapText="1"/>
    </xf>
    <xf numFmtId="0" fontId="22" fillId="0" borderId="7" xfId="16" applyBorder="1" applyAlignment="1">
      <alignment vertical="top" wrapText="1"/>
    </xf>
    <xf numFmtId="0" fontId="25" fillId="0" borderId="1" xfId="16" applyFont="1" applyBorder="1" applyAlignment="1">
      <alignment horizontal="center" vertical="center" wrapText="1"/>
    </xf>
    <xf numFmtId="0" fontId="26" fillId="0" borderId="7" xfId="16" applyFont="1" applyBorder="1" applyAlignment="1">
      <alignment vertical="center" wrapText="1"/>
    </xf>
    <xf numFmtId="0" fontId="26" fillId="0" borderId="8" xfId="16" applyFont="1" applyBorder="1" applyAlignment="1">
      <alignment horizontal="center" vertical="center" wrapText="1"/>
    </xf>
    <xf numFmtId="0" fontId="26" fillId="0" borderId="7" xfId="16" applyFont="1" applyBorder="1" applyAlignment="1">
      <alignment horizontal="center" wrapText="1"/>
    </xf>
    <xf numFmtId="0" fontId="26" fillId="0" borderId="0" xfId="16" applyFont="1" applyAlignment="1">
      <alignment horizontal="center"/>
    </xf>
    <xf numFmtId="0" fontId="21" fillId="0" borderId="7" xfId="16" applyFont="1" applyBorder="1" applyAlignment="1">
      <alignment horizontal="center" vertical="center" wrapText="1"/>
    </xf>
    <xf numFmtId="0" fontId="21" fillId="0" borderId="7" xfId="16" applyFont="1" applyBorder="1" applyAlignment="1">
      <alignment wrapText="1"/>
    </xf>
    <xf numFmtId="0" fontId="21" fillId="0" borderId="0" xfId="16" applyFont="1"/>
    <xf numFmtId="0" fontId="22" fillId="0" borderId="1" xfId="16" applyBorder="1" applyAlignment="1">
      <alignment horizontal="center" vertical="center" wrapText="1"/>
    </xf>
    <xf numFmtId="0" fontId="22" fillId="0" borderId="1" xfId="16" applyBorder="1" applyAlignment="1">
      <alignment vertical="center"/>
    </xf>
    <xf numFmtId="0" fontId="26" fillId="0" borderId="7" xfId="16" applyFont="1" applyBorder="1" applyAlignment="1">
      <alignment vertical="center"/>
    </xf>
    <xf numFmtId="0" fontId="21" fillId="0" borderId="7" xfId="16" applyFont="1" applyBorder="1" applyAlignment="1">
      <alignment horizontal="center"/>
    </xf>
    <xf numFmtId="0" fontId="21" fillId="0" borderId="0" xfId="16" applyFont="1" applyAlignment="1">
      <alignment horizontal="center"/>
    </xf>
    <xf numFmtId="0" fontId="21" fillId="0" borderId="7" xfId="16" applyFont="1" applyBorder="1"/>
    <xf numFmtId="0" fontId="2" fillId="0" borderId="0" xfId="263"/>
    <xf numFmtId="0" fontId="61" fillId="0" borderId="7" xfId="263" applyFont="1" applyBorder="1" applyAlignment="1">
      <alignment horizontal="justify" vertical="center"/>
    </xf>
    <xf numFmtId="0" fontId="62" fillId="0" borderId="7" xfId="12" applyFont="1" applyFill="1" applyBorder="1" applyAlignment="1">
      <alignment horizontal="center" vertical="center" wrapText="1"/>
    </xf>
    <xf numFmtId="0" fontId="62" fillId="0" borderId="7" xfId="12" applyFont="1" applyFill="1" applyBorder="1" applyAlignment="1">
      <alignment horizontal="center" vertical="center"/>
    </xf>
    <xf numFmtId="166" fontId="64" fillId="0" borderId="7" xfId="12" applyNumberFormat="1" applyFont="1" applyFill="1" applyBorder="1"/>
    <xf numFmtId="0" fontId="65" fillId="0" borderId="7" xfId="263" applyFont="1" applyBorder="1" applyAlignment="1">
      <alignment horizontal="justify" vertical="center"/>
    </xf>
    <xf numFmtId="0" fontId="65" fillId="0" borderId="7" xfId="263" applyFont="1" applyBorder="1" applyAlignment="1">
      <alignment horizontal="center" vertical="center"/>
    </xf>
    <xf numFmtId="0" fontId="21" fillId="0" borderId="0" xfId="263" applyFont="1"/>
    <xf numFmtId="166" fontId="62" fillId="0" borderId="7" xfId="12" applyNumberFormat="1" applyFont="1" applyFill="1" applyBorder="1" applyAlignment="1">
      <alignment horizontal="center" vertical="center" wrapText="1"/>
    </xf>
    <xf numFmtId="0" fontId="61" fillId="6" borderId="7" xfId="263" applyFont="1" applyFill="1" applyBorder="1" applyAlignment="1">
      <alignment horizontal="justify" vertical="center"/>
    </xf>
    <xf numFmtId="166" fontId="64" fillId="6" borderId="7" xfId="12" applyNumberFormat="1" applyFont="1" applyFill="1" applyBorder="1"/>
    <xf numFmtId="0" fontId="2" fillId="6" borderId="0" xfId="263" applyFill="1"/>
    <xf numFmtId="0" fontId="66" fillId="0" borderId="0" xfId="263" applyFont="1"/>
    <xf numFmtId="43" fontId="66" fillId="0" borderId="0" xfId="263" applyNumberFormat="1" applyFont="1"/>
    <xf numFmtId="0" fontId="61" fillId="6" borderId="7" xfId="263" applyFont="1" applyFill="1" applyBorder="1" applyAlignment="1">
      <alignment horizontal="right"/>
    </xf>
    <xf numFmtId="2" fontId="21" fillId="0" borderId="0" xfId="263" applyNumberFormat="1" applyFont="1"/>
    <xf numFmtId="43" fontId="6" fillId="0" borderId="7" xfId="0" applyNumberFormat="1" applyFont="1" applyBorder="1"/>
    <xf numFmtId="0" fontId="0" fillId="0" borderId="0" xfId="0" applyFont="1" applyFill="1" applyAlignment="1">
      <alignment vertical="center"/>
    </xf>
    <xf numFmtId="166" fontId="62" fillId="0" borderId="7" xfId="174" applyNumberFormat="1" applyFont="1" applyFill="1" applyBorder="1" applyAlignment="1">
      <alignment horizontal="right" vertical="center"/>
    </xf>
    <xf numFmtId="166" fontId="63" fillId="0" borderId="7" xfId="174" applyNumberFormat="1" applyFont="1" applyFill="1" applyBorder="1" applyAlignment="1">
      <alignment horizontal="right"/>
    </xf>
    <xf numFmtId="166" fontId="63" fillId="6" borderId="7" xfId="174" applyNumberFormat="1" applyFont="1" applyFill="1" applyBorder="1" applyAlignment="1">
      <alignment horizontal="right"/>
    </xf>
    <xf numFmtId="166" fontId="64" fillId="0" borderId="7" xfId="12" applyNumberFormat="1" applyFont="1" applyFill="1" applyBorder="1" applyAlignment="1">
      <alignment horizontal="center" vertical="center"/>
    </xf>
    <xf numFmtId="166" fontId="62" fillId="0" borderId="7" xfId="12" applyNumberFormat="1" applyFont="1" applyFill="1" applyBorder="1" applyAlignment="1">
      <alignment horizontal="center" vertical="center"/>
    </xf>
    <xf numFmtId="166" fontId="62" fillId="0" borderId="7" xfId="174" applyNumberFormat="1" applyFont="1" applyFill="1" applyBorder="1" applyAlignment="1">
      <alignment horizontal="right"/>
    </xf>
    <xf numFmtId="166" fontId="64" fillId="0" borderId="7" xfId="174" applyNumberFormat="1" applyFont="1" applyFill="1" applyBorder="1" applyAlignment="1">
      <alignment horizontal="right"/>
    </xf>
    <xf numFmtId="166" fontId="65" fillId="0" borderId="7" xfId="263" applyNumberFormat="1" applyFont="1" applyBorder="1" applyAlignment="1">
      <alignment horizontal="justify" vertical="center"/>
    </xf>
    <xf numFmtId="166" fontId="22" fillId="0" borderId="7" xfId="16" applyNumberFormat="1" applyBorder="1"/>
    <xf numFmtId="166" fontId="26" fillId="0" borderId="7" xfId="16" applyNumberFormat="1" applyFont="1" applyBorder="1"/>
    <xf numFmtId="166" fontId="22" fillId="0" borderId="7" xfId="16" applyNumberFormat="1" applyBorder="1" applyAlignment="1">
      <alignment horizontal="center" vertical="center"/>
    </xf>
    <xf numFmtId="166" fontId="22" fillId="0" borderId="7" xfId="16" applyNumberFormat="1" applyBorder="1" applyAlignment="1">
      <alignment vertical="center"/>
    </xf>
    <xf numFmtId="166" fontId="26" fillId="0" borderId="7" xfId="16" applyNumberFormat="1" applyFont="1" applyBorder="1" applyAlignment="1">
      <alignment horizontal="center"/>
    </xf>
    <xf numFmtId="166" fontId="21" fillId="0" borderId="7" xfId="16" applyNumberFormat="1" applyFont="1" applyBorder="1"/>
    <xf numFmtId="166" fontId="22" fillId="0" borderId="1" xfId="16" applyNumberFormat="1" applyBorder="1" applyAlignment="1">
      <alignment vertical="center"/>
    </xf>
    <xf numFmtId="166" fontId="26" fillId="0" borderId="7" xfId="16" applyNumberFormat="1" applyFont="1" applyBorder="1" applyAlignment="1">
      <alignment vertical="center"/>
    </xf>
    <xf numFmtId="166" fontId="21" fillId="0" borderId="7" xfId="16" applyNumberFormat="1" applyFont="1" applyBorder="1" applyAlignment="1">
      <alignment horizontal="center"/>
    </xf>
    <xf numFmtId="0" fontId="61" fillId="6" borderId="7" xfId="0" applyFont="1" applyFill="1" applyBorder="1" applyAlignment="1">
      <alignment horizontal="right" wrapText="1"/>
    </xf>
    <xf numFmtId="166" fontId="65" fillId="0" borderId="7" xfId="263" applyNumberFormat="1" applyFont="1" applyBorder="1" applyAlignment="1">
      <alignment horizontal="center" vertical="center"/>
    </xf>
    <xf numFmtId="0" fontId="64" fillId="0" borderId="7" xfId="8" applyFont="1" applyBorder="1" applyAlignment="1">
      <alignment horizontal="left" wrapText="1"/>
    </xf>
    <xf numFmtId="166" fontId="64" fillId="7" borderId="7" xfId="1" applyNumberFormat="1" applyFont="1" applyFill="1" applyBorder="1"/>
    <xf numFmtId="166" fontId="64" fillId="0" borderId="7" xfId="1" applyNumberFormat="1" applyFont="1" applyBorder="1"/>
    <xf numFmtId="0" fontId="61" fillId="0" borderId="7" xfId="239" applyFont="1" applyBorder="1" applyAlignment="1">
      <alignment wrapText="1"/>
    </xf>
    <xf numFmtId="0" fontId="61" fillId="0" borderId="7" xfId="239" applyFont="1" applyBorder="1" applyAlignment="1">
      <alignment horizontal="left" wrapText="1"/>
    </xf>
    <xf numFmtId="49" fontId="61" fillId="0" borderId="7" xfId="0" applyNumberFormat="1" applyFont="1" applyBorder="1" applyAlignment="1">
      <alignment horizontal="left" vertical="center" wrapText="1"/>
    </xf>
    <xf numFmtId="0" fontId="61" fillId="0" borderId="7" xfId="0" applyFont="1" applyBorder="1"/>
    <xf numFmtId="0" fontId="61" fillId="0" borderId="7" xfId="0" applyFont="1" applyBorder="1" applyAlignment="1">
      <alignment wrapText="1"/>
    </xf>
    <xf numFmtId="0" fontId="61" fillId="7" borderId="7" xfId="0" applyFont="1" applyFill="1" applyBorder="1" applyAlignment="1">
      <alignment wrapText="1"/>
    </xf>
    <xf numFmtId="166" fontId="64" fillId="0" borderId="7" xfId="0" applyNumberFormat="1" applyFont="1" applyBorder="1"/>
    <xf numFmtId="0" fontId="61" fillId="0" borderId="7" xfId="263" applyFont="1" applyBorder="1"/>
    <xf numFmtId="0" fontId="61" fillId="0" borderId="7" xfId="263" applyFont="1" applyBorder="1" applyAlignment="1">
      <alignment wrapText="1"/>
    </xf>
    <xf numFmtId="0" fontId="65" fillId="0" borderId="7" xfId="263" applyFont="1" applyBorder="1"/>
    <xf numFmtId="166" fontId="62" fillId="0" borderId="7" xfId="0" applyNumberFormat="1" applyFont="1" applyBorder="1"/>
    <xf numFmtId="0" fontId="61" fillId="0" borderId="7" xfId="263" applyFont="1" applyBorder="1" applyAlignment="1">
      <alignment vertical="top" wrapText="1"/>
    </xf>
    <xf numFmtId="0" fontId="61" fillId="7" borderId="7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7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19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26" fillId="0" borderId="1" xfId="16" applyNumberFormat="1" applyFont="1" applyBorder="1" applyAlignment="1">
      <alignment vertical="center" wrapText="1"/>
    </xf>
    <xf numFmtId="166" fontId="26" fillId="0" borderId="8" xfId="16" applyNumberFormat="1" applyFont="1" applyBorder="1" applyAlignment="1">
      <alignment vertical="center" wrapText="1"/>
    </xf>
    <xf numFmtId="0" fontId="25" fillId="0" borderId="7" xfId="16" applyFont="1" applyBorder="1" applyAlignment="1">
      <alignment horizontal="left" vertical="center" wrapText="1"/>
    </xf>
    <xf numFmtId="0" fontId="25" fillId="0" borderId="7" xfId="16" applyFont="1" applyBorder="1" applyAlignment="1">
      <alignment horizontal="center" vertical="center" wrapText="1"/>
    </xf>
    <xf numFmtId="0" fontId="25" fillId="0" borderId="1" xfId="16" applyFont="1" applyBorder="1" applyAlignment="1">
      <alignment horizontal="center" vertical="center" wrapText="1"/>
    </xf>
    <xf numFmtId="0" fontId="22" fillId="0" borderId="8" xfId="16" applyBorder="1" applyAlignment="1">
      <alignment horizontal="center" vertical="center" wrapText="1"/>
    </xf>
    <xf numFmtId="0" fontId="22" fillId="0" borderId="7" xfId="16" applyBorder="1" applyAlignment="1">
      <alignment horizontal="center" vertical="center" wrapText="1"/>
    </xf>
    <xf numFmtId="0" fontId="21" fillId="0" borderId="10" xfId="16" applyFont="1" applyBorder="1" applyAlignment="1">
      <alignment vertical="top" wrapText="1"/>
    </xf>
    <xf numFmtId="0" fontId="24" fillId="0" borderId="11" xfId="16" applyFont="1" applyBorder="1" applyAlignment="1">
      <alignment horizontal="center" vertical="center" wrapText="1"/>
    </xf>
    <xf numFmtId="0" fontId="26" fillId="0" borderId="12" xfId="16" applyFont="1" applyBorder="1" applyAlignment="1">
      <alignment wrapText="1"/>
    </xf>
    <xf numFmtId="0" fontId="24" fillId="0" borderId="9" xfId="16" applyFont="1" applyBorder="1" applyAlignment="1">
      <alignment horizontal="center" vertical="center" wrapText="1"/>
    </xf>
    <xf numFmtId="0" fontId="26" fillId="0" borderId="13" xfId="16" applyFont="1" applyBorder="1" applyAlignment="1">
      <alignment wrapText="1"/>
    </xf>
    <xf numFmtId="0" fontId="22" fillId="0" borderId="7" xfId="16" applyBorder="1" applyAlignment="1">
      <alignment wrapText="1"/>
    </xf>
    <xf numFmtId="0" fontId="22" fillId="0" borderId="7" xfId="16" applyBorder="1" applyAlignment="1"/>
  </cellXfs>
  <cellStyles count="264">
    <cellStyle name="br" xfId="17"/>
    <cellStyle name="col" xfId="18"/>
    <cellStyle name="Excel Built-in Normal" xfId="19"/>
    <cellStyle name="S0" xfId="20"/>
    <cellStyle name="S1" xfId="21"/>
    <cellStyle name="S10" xfId="22"/>
    <cellStyle name="S11" xfId="23"/>
    <cellStyle name="S12" xfId="24"/>
    <cellStyle name="S13" xfId="25"/>
    <cellStyle name="S14" xfId="26"/>
    <cellStyle name="S15" xfId="27"/>
    <cellStyle name="S16" xfId="28"/>
    <cellStyle name="S17" xfId="29"/>
    <cellStyle name="S18" xfId="30"/>
    <cellStyle name="S19" xfId="31"/>
    <cellStyle name="S2" xfId="32"/>
    <cellStyle name="S20" xfId="33"/>
    <cellStyle name="S21" xfId="34"/>
    <cellStyle name="S22" xfId="35"/>
    <cellStyle name="S23" xfId="36"/>
    <cellStyle name="S24" xfId="37"/>
    <cellStyle name="S25" xfId="38"/>
    <cellStyle name="S26" xfId="39"/>
    <cellStyle name="S3" xfId="40"/>
    <cellStyle name="S4" xfId="41"/>
    <cellStyle name="S5" xfId="42"/>
    <cellStyle name="S6" xfId="43"/>
    <cellStyle name="S7" xfId="44"/>
    <cellStyle name="S8" xfId="45"/>
    <cellStyle name="S9" xfId="46"/>
    <cellStyle name="style0" xfId="47"/>
    <cellStyle name="td" xfId="48"/>
    <cellStyle name="tr" xfId="49"/>
    <cellStyle name="xl107" xfId="50"/>
    <cellStyle name="xl109" xfId="51"/>
    <cellStyle name="xl21" xfId="52"/>
    <cellStyle name="xl22" xfId="53"/>
    <cellStyle name="xl22 2" xfId="54"/>
    <cellStyle name="xl23" xfId="55"/>
    <cellStyle name="xl23 2" xfId="56"/>
    <cellStyle name="xl24" xfId="57"/>
    <cellStyle name="xl24 2" xfId="58"/>
    <cellStyle name="xl25" xfId="59"/>
    <cellStyle name="xl25 2" xfId="60"/>
    <cellStyle name="xl26" xfId="61"/>
    <cellStyle name="xl26 2" xfId="62"/>
    <cellStyle name="xl27" xfId="63"/>
    <cellStyle name="xl27 2" xfId="64"/>
    <cellStyle name="xl28" xfId="65"/>
    <cellStyle name="xl28 2" xfId="66"/>
    <cellStyle name="xl28 2 2" xfId="67"/>
    <cellStyle name="xl29" xfId="68"/>
    <cellStyle name="xl29 2" xfId="69"/>
    <cellStyle name="xl30" xfId="70"/>
    <cellStyle name="xl31" xfId="71"/>
    <cellStyle name="xl31 2" xfId="72"/>
    <cellStyle name="xl32" xfId="73"/>
    <cellStyle name="xl32 2" xfId="74"/>
    <cellStyle name="xl33" xfId="75"/>
    <cellStyle name="xl33 2" xfId="76"/>
    <cellStyle name="xl34" xfId="77"/>
    <cellStyle name="xl35" xfId="78"/>
    <cellStyle name="xl35 2" xfId="79"/>
    <cellStyle name="xl36" xfId="80"/>
    <cellStyle name="xl36 2" xfId="81"/>
    <cellStyle name="xl37" xfId="82"/>
    <cellStyle name="xl37 2" xfId="83"/>
    <cellStyle name="xl38" xfId="84"/>
    <cellStyle name="xl38 2" xfId="85"/>
    <cellStyle name="xl39" xfId="86"/>
    <cellStyle name="xl39 2" xfId="87"/>
    <cellStyle name="xl40" xfId="88"/>
    <cellStyle name="xl40 2" xfId="89"/>
    <cellStyle name="xl41" xfId="90"/>
    <cellStyle name="xl41 2" xfId="91"/>
    <cellStyle name="xl42" xfId="92"/>
    <cellStyle name="xl42 2" xfId="93"/>
    <cellStyle name="xl43" xfId="94"/>
    <cellStyle name="xl43 2" xfId="95"/>
    <cellStyle name="xl44" xfId="96"/>
    <cellStyle name="xl44 2" xfId="97"/>
    <cellStyle name="xl45" xfId="98"/>
    <cellStyle name="xl45 2" xfId="99"/>
    <cellStyle name="xl46" xfId="100"/>
    <cellStyle name="xl47" xfId="101"/>
    <cellStyle name="xl47 2" xfId="102"/>
    <cellStyle name="xl48" xfId="103"/>
    <cellStyle name="xl48 2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8" xfId="119"/>
    <cellStyle name="xl73" xfId="120"/>
    <cellStyle name="Гиперссылка 2" xfId="121"/>
    <cellStyle name="Обычный" xfId="0" builtinId="0"/>
    <cellStyle name="Обычный 10" xfId="2"/>
    <cellStyle name="Обычный 11" xfId="3"/>
    <cellStyle name="Обычный 12" xfId="4"/>
    <cellStyle name="Обычный 12 2" xfId="122"/>
    <cellStyle name="Обычный 12 2 2" xfId="123"/>
    <cellStyle name="Обычный 12 2 2 2" xfId="124"/>
    <cellStyle name="Обычный 13" xfId="125"/>
    <cellStyle name="Обычный 14" xfId="126"/>
    <cellStyle name="Обычный 15" xfId="127"/>
    <cellStyle name="Обычный 16" xfId="5"/>
    <cellStyle name="Обычный 17" xfId="128"/>
    <cellStyle name="Обычный 18" xfId="129"/>
    <cellStyle name="Обычный 18 2" xfId="6"/>
    <cellStyle name="Обычный 18 2 2" xfId="130"/>
    <cellStyle name="Обычный 18 3" xfId="131"/>
    <cellStyle name="Обычный 18 4" xfId="132"/>
    <cellStyle name="Обычный 19" xfId="133"/>
    <cellStyle name="Обычный 2" xfId="7"/>
    <cellStyle name="Обычный 2 10" xfId="134"/>
    <cellStyle name="Обычный 2 11" xfId="135"/>
    <cellStyle name="Обычный 2 12" xfId="136"/>
    <cellStyle name="Обычный 2 13" xfId="137"/>
    <cellStyle name="Обычный 2 14" xfId="138"/>
    <cellStyle name="Обычный 2 15" xfId="139"/>
    <cellStyle name="Обычный 2 16" xfId="140"/>
    <cellStyle name="Обычный 2 17" xfId="141"/>
    <cellStyle name="Обычный 2 18" xfId="142"/>
    <cellStyle name="Обычный 2 19" xfId="143"/>
    <cellStyle name="Обычный 2 2" xfId="8"/>
    <cellStyle name="Обычный 2 2 2" xfId="144"/>
    <cellStyle name="Обычный 2 20" xfId="145"/>
    <cellStyle name="Обычный 2 21" xfId="146"/>
    <cellStyle name="Обычный 2 22" xfId="147"/>
    <cellStyle name="Обычный 2 23" xfId="148"/>
    <cellStyle name="Обычный 2 24" xfId="149"/>
    <cellStyle name="Обычный 2 25" xfId="150"/>
    <cellStyle name="Обычный 2 26" xfId="151"/>
    <cellStyle name="Обычный 2 27" xfId="152"/>
    <cellStyle name="Обычный 2 28" xfId="153"/>
    <cellStyle name="Обычный 2 29" xfId="154"/>
    <cellStyle name="Обычный 2 3" xfId="155"/>
    <cellStyle name="Обычный 2 30" xfId="156"/>
    <cellStyle name="Обычный 2 31" xfId="157"/>
    <cellStyle name="Обычный 2 4" xfId="158"/>
    <cellStyle name="Обычный 2 5" xfId="159"/>
    <cellStyle name="Обычный 2 6" xfId="160"/>
    <cellStyle name="Обычный 2 7" xfId="161"/>
    <cellStyle name="Обычный 2 8" xfId="162"/>
    <cellStyle name="Обычный 2 9" xfId="163"/>
    <cellStyle name="Обычный 20" xfId="164"/>
    <cellStyle name="Обычный 21" xfId="165"/>
    <cellStyle name="Обычный 22" xfId="166"/>
    <cellStyle name="Обычный 23" xfId="167"/>
    <cellStyle name="Обычный 24" xfId="168"/>
    <cellStyle name="Обычный 25" xfId="169"/>
    <cellStyle name="Обычный 26" xfId="170"/>
    <cellStyle name="Обычный 27" xfId="171"/>
    <cellStyle name="Обычный 28" xfId="172"/>
    <cellStyle name="Обычный 29" xfId="173"/>
    <cellStyle name="Обычный 29 2" xfId="174"/>
    <cellStyle name="Обычный 3" xfId="9"/>
    <cellStyle name="Обычный 3 10" xfId="175"/>
    <cellStyle name="Обычный 3 11" xfId="176"/>
    <cellStyle name="Обычный 3 12" xfId="177"/>
    <cellStyle name="Обычный 3 13" xfId="178"/>
    <cellStyle name="Обычный 3 14" xfId="179"/>
    <cellStyle name="Обычный 3 15" xfId="180"/>
    <cellStyle name="Обычный 3 16" xfId="181"/>
    <cellStyle name="Обычный 3 17" xfId="182"/>
    <cellStyle name="Обычный 3 18" xfId="183"/>
    <cellStyle name="Обычный 3 19" xfId="184"/>
    <cellStyle name="Обычный 3 2" xfId="185"/>
    <cellStyle name="Обычный 3 2 2" xfId="186"/>
    <cellStyle name="Обычный 3 20" xfId="187"/>
    <cellStyle name="Обычный 3 21" xfId="188"/>
    <cellStyle name="Обычный 3 22" xfId="189"/>
    <cellStyle name="Обычный 3 23" xfId="190"/>
    <cellStyle name="Обычный 3 24" xfId="191"/>
    <cellStyle name="Обычный 3 25" xfId="192"/>
    <cellStyle name="Обычный 3 26" xfId="193"/>
    <cellStyle name="Обычный 3 27" xfId="194"/>
    <cellStyle name="Обычный 3 28" xfId="195"/>
    <cellStyle name="Обычный 3 29" xfId="196"/>
    <cellStyle name="Обычный 3 3" xfId="197"/>
    <cellStyle name="Обычный 3 30" xfId="198"/>
    <cellStyle name="Обычный 3 31" xfId="10"/>
    <cellStyle name="Обычный 3 32" xfId="199"/>
    <cellStyle name="Обычный 3 33" xfId="200"/>
    <cellStyle name="Обычный 3 34" xfId="16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30" xfId="207"/>
    <cellStyle name="Обычный 31" xfId="208"/>
    <cellStyle name="Обычный 32" xfId="209"/>
    <cellStyle name="Обычный 33" xfId="210"/>
    <cellStyle name="Обычный 34" xfId="211"/>
    <cellStyle name="Обычный 35" xfId="263"/>
    <cellStyle name="Обычный 4" xfId="212"/>
    <cellStyle name="Обычный 4 10" xfId="213"/>
    <cellStyle name="Обычный 4 11" xfId="214"/>
    <cellStyle name="Обычный 4 12" xfId="215"/>
    <cellStyle name="Обычный 4 13" xfId="216"/>
    <cellStyle name="Обычный 4 14" xfId="217"/>
    <cellStyle name="Обычный 4 15" xfId="218"/>
    <cellStyle name="Обычный 4 16" xfId="219"/>
    <cellStyle name="Обычный 4 17" xfId="220"/>
    <cellStyle name="Обычный 4 18" xfId="221"/>
    <cellStyle name="Обычный 4 19" xfId="222"/>
    <cellStyle name="Обычный 4 2" xfId="223"/>
    <cellStyle name="Обычный 4 20" xfId="224"/>
    <cellStyle name="Обычный 4 21" xfId="225"/>
    <cellStyle name="Обычный 4 22" xfId="226"/>
    <cellStyle name="Обычный 4 23" xfId="227"/>
    <cellStyle name="Обычный 4 24" xfId="228"/>
    <cellStyle name="Обычный 4 25" xfId="229"/>
    <cellStyle name="Обычный 4 26" xfId="230"/>
    <cellStyle name="Обычный 4 27" xfId="231"/>
    <cellStyle name="Обычный 4 28" xfId="232"/>
    <cellStyle name="Обычный 4 29" xfId="233"/>
    <cellStyle name="Обычный 4 3" xfId="234"/>
    <cellStyle name="Обычный 4 30" xfId="235"/>
    <cellStyle name="Обычный 4 31" xfId="236"/>
    <cellStyle name="Обычный 4 32" xfId="237"/>
    <cellStyle name="Обычный 4 32 2" xfId="238"/>
    <cellStyle name="Обычный 4 32 2 2" xfId="239"/>
    <cellStyle name="Обычный 4 4" xfId="240"/>
    <cellStyle name="Обычный 4 5" xfId="241"/>
    <cellStyle name="Обычный 4 6" xfId="242"/>
    <cellStyle name="Обычный 4 7" xfId="243"/>
    <cellStyle name="Обычный 4 8" xfId="244"/>
    <cellStyle name="Обычный 4 9" xfId="245"/>
    <cellStyle name="Обычный 5" xfId="246"/>
    <cellStyle name="Обычный 5 2" xfId="247"/>
    <cellStyle name="Обычный 5 3" xfId="248"/>
    <cellStyle name="Обычный 6" xfId="11"/>
    <cellStyle name="Обычный 7" xfId="12"/>
    <cellStyle name="Обычный 8" xfId="13"/>
    <cellStyle name="Обычный 9" xfId="14"/>
    <cellStyle name="Процентный 2" xfId="249"/>
    <cellStyle name="Тысячи [0]_перечис.11" xfId="250"/>
    <cellStyle name="Тысячи_перечис.11" xfId="251"/>
    <cellStyle name="Финансовый" xfId="1" builtinId="3"/>
    <cellStyle name="Финансовый 13" xfId="252"/>
    <cellStyle name="Финансовый 2" xfId="15"/>
    <cellStyle name="Финансовый 2 2" xfId="253"/>
    <cellStyle name="Финансовый 3" xfId="254"/>
    <cellStyle name="Финансовый 3 2" xfId="255"/>
    <cellStyle name="Финансовый 3 3" xfId="256"/>
    <cellStyle name="Финансовый 4" xfId="257"/>
    <cellStyle name="Финансовый 5" xfId="258"/>
    <cellStyle name="Финансовый 6" xfId="259"/>
    <cellStyle name="Финансовый 7" xfId="260"/>
    <cellStyle name="Финансовый 8" xfId="261"/>
    <cellStyle name="Финансовый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RABOTA%202019/&#1060;&#1054;&#1058;%202019&#1075;/&#1050;%20&#1080;&#1079;&#1084;&#1077;&#1085;%20&#1089;&#1090;&#1088;&#1091;&#1082;&#1090;&#1091;&#1088;&#1099;/&#1053;&#1057;&#1054;&#1058;%20&#1089;%2001.01.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СОТ РайОО"/>
      <sheetName val="НСОТ УФ"/>
      <sheetName val="НСОт Культ"/>
      <sheetName val="Лист4"/>
      <sheetName val="НСОТ "/>
      <sheetName val="Мун сл с 01.01.19"/>
      <sheetName val="Мун сл с 01.01.19гнов стрра"/>
      <sheetName val="Сцубве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view="pageBreakPreview" zoomScale="105" zoomScaleNormal="100" zoomScaleSheetLayoutView="105" workbookViewId="0">
      <pane xSplit="2" ySplit="6" topLeftCell="C7" activePane="bottomRight" state="frozen"/>
      <selection activeCell="B65" sqref="B65"/>
      <selection pane="topRight" activeCell="B65" sqref="B65"/>
      <selection pane="bottomLeft" activeCell="B65" sqref="B65"/>
      <selection pane="bottomRight" activeCell="A20" sqref="A20:XFD60"/>
    </sheetView>
  </sheetViews>
  <sheetFormatPr defaultRowHeight="12.75" x14ac:dyDescent="0.2"/>
  <cols>
    <col min="1" max="1" width="19.28515625" style="1" customWidth="1"/>
    <col min="2" max="2" width="13" style="1" customWidth="1"/>
    <col min="3" max="5" width="11.7109375" style="1" customWidth="1"/>
    <col min="6" max="6" width="9.28515625" style="1" customWidth="1"/>
    <col min="7" max="9" width="11.42578125" style="2" customWidth="1"/>
    <col min="10" max="11" width="11.42578125" style="2" hidden="1" customWidth="1"/>
    <col min="12" max="12" width="11.42578125" style="2" customWidth="1"/>
    <col min="13" max="15" width="9.28515625" style="1" customWidth="1"/>
    <col min="16" max="16" width="9.85546875" style="1" hidden="1" customWidth="1"/>
    <col min="17" max="25" width="11" style="22" hidden="1" customWidth="1"/>
    <col min="26" max="26" width="11" style="1" hidden="1" customWidth="1"/>
    <col min="27" max="27" width="12.28515625" style="1" customWidth="1"/>
    <col min="28" max="28" width="11" style="1" customWidth="1"/>
    <col min="29" max="29" width="11" style="1" hidden="1" customWidth="1"/>
    <col min="30" max="30" width="9.42578125" style="1" customWidth="1"/>
    <col min="31" max="31" width="6.85546875" style="1" hidden="1" customWidth="1"/>
    <col min="32" max="32" width="8.7109375" style="1" hidden="1" customWidth="1"/>
    <col min="33" max="16384" width="9.140625" style="1"/>
  </cols>
  <sheetData>
    <row r="1" spans="1:38" x14ac:dyDescent="0.2">
      <c r="A1" s="1" t="s">
        <v>185</v>
      </c>
      <c r="AH1" s="3"/>
      <c r="AJ1" s="1" t="s">
        <v>0</v>
      </c>
      <c r="AK1" s="1" t="s">
        <v>1</v>
      </c>
      <c r="AL1" s="4">
        <v>43027.635729166665</v>
      </c>
    </row>
    <row r="2" spans="1:38" x14ac:dyDescent="0.2">
      <c r="A2" s="2" t="s">
        <v>16</v>
      </c>
    </row>
    <row r="3" spans="1:38" ht="21.75" customHeight="1" x14ac:dyDescent="0.2">
      <c r="A3" s="122" t="s">
        <v>19</v>
      </c>
      <c r="B3" s="122" t="s">
        <v>2</v>
      </c>
      <c r="C3" s="125" t="s">
        <v>34</v>
      </c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3"/>
      <c r="AF3" s="5"/>
    </row>
    <row r="4" spans="1:38" ht="57" customHeight="1" x14ac:dyDescent="0.2">
      <c r="A4" s="123"/>
      <c r="B4" s="123"/>
      <c r="C4" s="125" t="s">
        <v>17</v>
      </c>
      <c r="D4" s="126"/>
      <c r="E4" s="126"/>
      <c r="F4" s="126"/>
      <c r="G4" s="126"/>
      <c r="H4" s="126"/>
      <c r="I4" s="126"/>
      <c r="J4" s="126"/>
      <c r="K4" s="126"/>
      <c r="L4" s="126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5" t="s">
        <v>18</v>
      </c>
      <c r="AB4" s="129"/>
      <c r="AC4" s="129"/>
      <c r="AD4" s="130"/>
      <c r="AE4" s="130"/>
      <c r="AF4" s="131"/>
    </row>
    <row r="5" spans="1:38" ht="23.25" customHeight="1" x14ac:dyDescent="0.2">
      <c r="A5" s="123"/>
      <c r="B5" s="123"/>
      <c r="C5" s="139" t="s">
        <v>41</v>
      </c>
      <c r="D5" s="125" t="s">
        <v>43</v>
      </c>
      <c r="E5" s="141"/>
      <c r="F5" s="141"/>
      <c r="G5" s="142"/>
      <c r="H5" s="138" t="s">
        <v>3</v>
      </c>
      <c r="I5" s="138" t="s">
        <v>35</v>
      </c>
      <c r="J5" s="40"/>
      <c r="K5" s="138"/>
      <c r="L5" s="138" t="s">
        <v>36</v>
      </c>
      <c r="M5" s="136" t="s">
        <v>37</v>
      </c>
      <c r="N5" s="12"/>
      <c r="O5" s="136" t="s">
        <v>183</v>
      </c>
      <c r="P5" s="132" t="s">
        <v>27</v>
      </c>
      <c r="Q5" s="134" t="s">
        <v>23</v>
      </c>
      <c r="R5" s="134"/>
      <c r="S5" s="135"/>
      <c r="T5" s="135"/>
      <c r="U5" s="135"/>
      <c r="V5" s="135"/>
      <c r="W5" s="135"/>
      <c r="X5" s="135"/>
      <c r="Y5" s="135"/>
      <c r="Z5" s="17"/>
      <c r="AA5" s="20"/>
      <c r="AB5" s="18"/>
      <c r="AC5" s="18"/>
      <c r="AD5" s="19"/>
      <c r="AE5" s="19"/>
      <c r="AF5" s="21"/>
    </row>
    <row r="6" spans="1:38" s="6" customFormat="1" ht="104.25" customHeight="1" x14ac:dyDescent="0.2">
      <c r="A6" s="124"/>
      <c r="B6" s="124"/>
      <c r="C6" s="140"/>
      <c r="D6" s="33" t="s">
        <v>40</v>
      </c>
      <c r="E6" s="33" t="s">
        <v>39</v>
      </c>
      <c r="F6" s="41" t="s">
        <v>182</v>
      </c>
      <c r="G6" s="33" t="s">
        <v>42</v>
      </c>
      <c r="H6" s="137"/>
      <c r="I6" s="137"/>
      <c r="J6" s="34"/>
      <c r="K6" s="137"/>
      <c r="L6" s="137"/>
      <c r="M6" s="137"/>
      <c r="N6" s="34" t="s">
        <v>38</v>
      </c>
      <c r="O6" s="137"/>
      <c r="P6" s="133"/>
      <c r="Q6" s="35" t="s">
        <v>24</v>
      </c>
      <c r="R6" s="35" t="s">
        <v>30</v>
      </c>
      <c r="S6" s="36" t="s">
        <v>25</v>
      </c>
      <c r="T6" s="36" t="s">
        <v>31</v>
      </c>
      <c r="U6" s="36" t="s">
        <v>33</v>
      </c>
      <c r="V6" s="36" t="s">
        <v>26</v>
      </c>
      <c r="W6" s="36" t="s">
        <v>29</v>
      </c>
      <c r="X6" s="36" t="s">
        <v>32</v>
      </c>
      <c r="Y6" s="36" t="s">
        <v>28</v>
      </c>
      <c r="Z6" s="37"/>
      <c r="AA6" s="38" t="s">
        <v>3</v>
      </c>
      <c r="AB6" s="39" t="s">
        <v>15</v>
      </c>
      <c r="AC6" s="39"/>
      <c r="AD6" s="39" t="s">
        <v>21</v>
      </c>
      <c r="AE6" s="39"/>
      <c r="AF6" s="39"/>
    </row>
    <row r="7" spans="1:38" s="8" customFormat="1" x14ac:dyDescent="0.2">
      <c r="A7" s="7" t="s">
        <v>20</v>
      </c>
      <c r="B7" s="27">
        <f>H7+AA7+C7</f>
        <v>2140.89122</v>
      </c>
      <c r="C7" s="14">
        <f t="shared" ref="C7:Z7" si="0">SUM(C9:C18)</f>
        <v>1210.144</v>
      </c>
      <c r="D7" s="14">
        <f t="shared" si="0"/>
        <v>200</v>
      </c>
      <c r="E7" s="14">
        <f t="shared" si="0"/>
        <v>36</v>
      </c>
      <c r="F7" s="14">
        <f t="shared" ref="F7" si="1">SUM(F9:F18)</f>
        <v>697.90300000000002</v>
      </c>
      <c r="G7" s="14">
        <f t="shared" ref="G7" si="2">SUM(G9:G18)</f>
        <v>4900</v>
      </c>
      <c r="H7" s="14">
        <f t="shared" si="0"/>
        <v>1203.74722</v>
      </c>
      <c r="I7" s="14">
        <f t="shared" si="0"/>
        <v>39.848999999999997</v>
      </c>
      <c r="J7" s="14">
        <f t="shared" si="0"/>
        <v>0</v>
      </c>
      <c r="K7" s="14"/>
      <c r="L7" s="14">
        <f t="shared" si="0"/>
        <v>432.601</v>
      </c>
      <c r="M7" s="14">
        <f t="shared" ref="M7:O7" si="3">SUM(M9:M18)</f>
        <v>517</v>
      </c>
      <c r="N7" s="14">
        <f t="shared" si="3"/>
        <v>135.29722000000001</v>
      </c>
      <c r="O7" s="14">
        <f t="shared" si="3"/>
        <v>79</v>
      </c>
      <c r="P7" s="14">
        <f t="shared" ref="P7" si="4">SUM(P9:P18)</f>
        <v>0</v>
      </c>
      <c r="Q7" s="28"/>
      <c r="R7" s="28"/>
      <c r="S7" s="28"/>
      <c r="T7" s="28"/>
      <c r="U7" s="28"/>
      <c r="V7" s="28"/>
      <c r="W7" s="28"/>
      <c r="X7" s="28"/>
      <c r="Y7" s="28"/>
      <c r="Z7" s="14">
        <f t="shared" si="0"/>
        <v>0</v>
      </c>
      <c r="AA7" s="14">
        <f>SUM(AA9:AA18)</f>
        <v>-273</v>
      </c>
      <c r="AB7" s="14">
        <f t="shared" ref="AB7:AE7" si="5">SUM(AB9:AB18)</f>
        <v>-711</v>
      </c>
      <c r="AC7" s="14">
        <f t="shared" si="5"/>
        <v>0</v>
      </c>
      <c r="AD7" s="14">
        <f t="shared" si="5"/>
        <v>438</v>
      </c>
      <c r="AE7" s="14">
        <f t="shared" si="5"/>
        <v>0</v>
      </c>
      <c r="AF7" s="14">
        <f>SUM(AF9:AF18)</f>
        <v>0</v>
      </c>
    </row>
    <row r="8" spans="1:38" s="6" customFormat="1" ht="12.75" customHeight="1" x14ac:dyDescent="0.2">
      <c r="A8" s="9" t="s">
        <v>4</v>
      </c>
      <c r="B8" s="15"/>
      <c r="C8" s="23"/>
      <c r="D8" s="23"/>
      <c r="E8" s="23"/>
      <c r="F8" s="16"/>
      <c r="G8" s="15"/>
      <c r="H8" s="15"/>
      <c r="I8" s="15"/>
      <c r="J8" s="15"/>
      <c r="K8" s="15"/>
      <c r="L8" s="15"/>
      <c r="M8" s="16"/>
      <c r="N8" s="16"/>
      <c r="O8" s="16"/>
      <c r="P8" s="16"/>
      <c r="Q8" s="24"/>
      <c r="R8" s="24"/>
      <c r="S8" s="24"/>
      <c r="T8" s="24"/>
      <c r="U8" s="24"/>
      <c r="V8" s="24"/>
      <c r="W8" s="24"/>
      <c r="X8" s="24"/>
      <c r="Y8" s="24"/>
      <c r="Z8" s="16"/>
      <c r="AA8" s="25"/>
      <c r="AB8" s="25"/>
      <c r="AC8" s="25"/>
      <c r="AD8" s="16"/>
      <c r="AE8" s="16"/>
      <c r="AF8" s="16"/>
    </row>
    <row r="9" spans="1:38" x14ac:dyDescent="0.2">
      <c r="A9" s="10" t="s">
        <v>5</v>
      </c>
      <c r="B9" s="29">
        <f>SUM(C9:H9)+AA9</f>
        <v>891.48299999999995</v>
      </c>
      <c r="C9" s="30">
        <v>90.703999999999994</v>
      </c>
      <c r="D9" s="30"/>
      <c r="E9" s="30">
        <v>2</v>
      </c>
      <c r="F9" s="16"/>
      <c r="G9" s="30">
        <f>150+200</f>
        <v>350</v>
      </c>
      <c r="H9" s="29">
        <f>SUM(I9:P9)</f>
        <v>388.779</v>
      </c>
      <c r="I9" s="30">
        <v>1.7789999999999999</v>
      </c>
      <c r="J9" s="30"/>
      <c r="K9" s="30"/>
      <c r="L9" s="30"/>
      <c r="M9" s="16">
        <v>387</v>
      </c>
      <c r="N9" s="16"/>
      <c r="O9" s="16"/>
      <c r="P9" s="16"/>
      <c r="Q9" s="24"/>
      <c r="R9" s="24"/>
      <c r="S9" s="24"/>
      <c r="T9" s="24"/>
      <c r="U9" s="24"/>
      <c r="V9" s="24"/>
      <c r="W9" s="24"/>
      <c r="X9" s="24"/>
      <c r="Y9" s="24"/>
      <c r="Z9" s="16"/>
      <c r="AA9" s="29">
        <f>SUM(AB9:AF9)</f>
        <v>60</v>
      </c>
      <c r="AB9" s="16"/>
      <c r="AC9" s="16"/>
      <c r="AD9" s="16">
        <v>60</v>
      </c>
      <c r="AE9" s="16"/>
      <c r="AF9" s="16"/>
    </row>
    <row r="10" spans="1:38" x14ac:dyDescent="0.2">
      <c r="A10" s="10" t="s">
        <v>6</v>
      </c>
      <c r="B10" s="29">
        <f t="shared" ref="B10:B18" si="6">SUM(C10:H10)+AA10</f>
        <v>918.20699999999999</v>
      </c>
      <c r="C10" s="30">
        <v>148.464</v>
      </c>
      <c r="D10" s="30"/>
      <c r="E10" s="30">
        <v>12</v>
      </c>
      <c r="F10" s="16">
        <v>397.90300000000002</v>
      </c>
      <c r="G10" s="30">
        <f>150+100</f>
        <v>250</v>
      </c>
      <c r="H10" s="29">
        <f t="shared" ref="H10:H18" si="7">SUM(I10:P10)</f>
        <v>9.84</v>
      </c>
      <c r="I10" s="30">
        <v>9.84</v>
      </c>
      <c r="J10" s="30"/>
      <c r="K10" s="30"/>
      <c r="L10" s="30"/>
      <c r="M10" s="16"/>
      <c r="N10" s="16"/>
      <c r="O10" s="16"/>
      <c r="P10" s="16"/>
      <c r="Q10" s="24"/>
      <c r="R10" s="24"/>
      <c r="S10" s="24"/>
      <c r="T10" s="24">
        <v>97.6</v>
      </c>
      <c r="U10" s="24">
        <v>30</v>
      </c>
      <c r="V10" s="24">
        <v>200</v>
      </c>
      <c r="W10" s="24">
        <f>200+272.4</f>
        <v>472.4</v>
      </c>
      <c r="X10" s="24"/>
      <c r="Y10" s="24"/>
      <c r="Z10" s="16"/>
      <c r="AA10" s="29">
        <f t="shared" ref="AA10:AA18" si="8">SUM(AB10:AF10)</f>
        <v>100</v>
      </c>
      <c r="AB10" s="31"/>
      <c r="AC10" s="16"/>
      <c r="AD10" s="16">
        <v>100</v>
      </c>
      <c r="AE10" s="16"/>
      <c r="AF10" s="16"/>
    </row>
    <row r="11" spans="1:38" x14ac:dyDescent="0.2">
      <c r="A11" s="10" t="s">
        <v>7</v>
      </c>
      <c r="B11" s="29">
        <f t="shared" si="6"/>
        <v>1436.165</v>
      </c>
      <c r="C11" s="30">
        <v>132.75399999999999</v>
      </c>
      <c r="D11" s="30"/>
      <c r="E11" s="30">
        <v>2</v>
      </c>
      <c r="F11" s="16"/>
      <c r="G11" s="30">
        <f>150+1030</f>
        <v>1180</v>
      </c>
      <c r="H11" s="29">
        <f t="shared" si="7"/>
        <v>121.411</v>
      </c>
      <c r="I11" s="30">
        <v>0.48</v>
      </c>
      <c r="J11" s="30"/>
      <c r="K11" s="30"/>
      <c r="L11" s="30">
        <f>40.31+80.621</f>
        <v>120.931</v>
      </c>
      <c r="M11" s="1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16"/>
      <c r="AA11" s="29">
        <f t="shared" si="8"/>
        <v>0</v>
      </c>
      <c r="AB11" s="16"/>
      <c r="AC11" s="16"/>
      <c r="AD11" s="16"/>
      <c r="AE11" s="16"/>
      <c r="AF11" s="16"/>
    </row>
    <row r="12" spans="1:38" x14ac:dyDescent="0.2">
      <c r="A12" s="10" t="s">
        <v>8</v>
      </c>
      <c r="B12" s="29">
        <f t="shared" si="6"/>
        <v>-497.56600000000003</v>
      </c>
      <c r="C12" s="30">
        <v>53.255000000000003</v>
      </c>
      <c r="D12" s="30">
        <v>200</v>
      </c>
      <c r="E12" s="30"/>
      <c r="F12" s="16"/>
      <c r="G12" s="30">
        <f>150+100</f>
        <v>250</v>
      </c>
      <c r="H12" s="29">
        <f t="shared" si="7"/>
        <v>10.179</v>
      </c>
      <c r="I12" s="30">
        <v>10.179</v>
      </c>
      <c r="J12" s="30"/>
      <c r="K12" s="30"/>
      <c r="L12" s="30"/>
      <c r="M12" s="16"/>
      <c r="N12" s="16"/>
      <c r="O12" s="16"/>
      <c r="P12" s="16"/>
      <c r="Q12" s="24"/>
      <c r="R12" s="24"/>
      <c r="S12" s="24"/>
      <c r="T12" s="24"/>
      <c r="U12" s="24"/>
      <c r="V12" s="24"/>
      <c r="W12" s="24"/>
      <c r="X12" s="24"/>
      <c r="Y12" s="24"/>
      <c r="Z12" s="16"/>
      <c r="AA12" s="29">
        <f t="shared" si="8"/>
        <v>-1011</v>
      </c>
      <c r="AB12" s="16">
        <v>-1011</v>
      </c>
      <c r="AC12" s="16"/>
      <c r="AD12" s="16"/>
      <c r="AE12" s="16"/>
      <c r="AF12" s="16"/>
    </row>
    <row r="13" spans="1:38" x14ac:dyDescent="0.2">
      <c r="A13" s="10" t="s">
        <v>22</v>
      </c>
      <c r="B13" s="29">
        <f t="shared" si="6"/>
        <v>792.93100000000004</v>
      </c>
      <c r="C13" s="30">
        <v>60.387</v>
      </c>
      <c r="D13" s="30"/>
      <c r="E13" s="30"/>
      <c r="F13" s="16"/>
      <c r="G13" s="30">
        <f>150+180</f>
        <v>330</v>
      </c>
      <c r="H13" s="29">
        <f t="shared" si="7"/>
        <v>102.544</v>
      </c>
      <c r="I13" s="30">
        <v>2.544</v>
      </c>
      <c r="J13" s="30"/>
      <c r="K13" s="30"/>
      <c r="L13" s="30"/>
      <c r="M13" s="16">
        <v>100</v>
      </c>
      <c r="N13" s="16"/>
      <c r="O13" s="16"/>
      <c r="P13" s="16"/>
      <c r="Q13" s="24"/>
      <c r="R13" s="24"/>
      <c r="S13" s="24"/>
      <c r="T13" s="24"/>
      <c r="U13" s="24"/>
      <c r="V13" s="24"/>
      <c r="W13" s="24"/>
      <c r="X13" s="24"/>
      <c r="Y13" s="24"/>
      <c r="Z13" s="16"/>
      <c r="AA13" s="29">
        <f t="shared" si="8"/>
        <v>300</v>
      </c>
      <c r="AB13" s="16">
        <v>300</v>
      </c>
      <c r="AC13" s="16"/>
      <c r="AD13" s="16"/>
      <c r="AE13" s="16"/>
      <c r="AF13" s="16"/>
    </row>
    <row r="14" spans="1:38" x14ac:dyDescent="0.2">
      <c r="A14" s="10" t="s">
        <v>9</v>
      </c>
      <c r="B14" s="29">
        <f t="shared" si="6"/>
        <v>628.73099999999999</v>
      </c>
      <c r="C14" s="30">
        <v>136.18700000000001</v>
      </c>
      <c r="D14" s="30"/>
      <c r="E14" s="30">
        <v>4</v>
      </c>
      <c r="F14" s="16"/>
      <c r="G14" s="30">
        <f>150+280</f>
        <v>430</v>
      </c>
      <c r="H14" s="29">
        <f t="shared" si="7"/>
        <v>8.5440000000000005</v>
      </c>
      <c r="I14" s="30">
        <v>8.5440000000000005</v>
      </c>
      <c r="J14" s="30"/>
      <c r="K14" s="30"/>
      <c r="L14" s="30"/>
      <c r="M14" s="16"/>
      <c r="N14" s="16"/>
      <c r="O14" s="16"/>
      <c r="P14" s="16"/>
      <c r="Q14" s="24"/>
      <c r="R14" s="24">
        <v>30</v>
      </c>
      <c r="S14" s="24">
        <f>150+40</f>
        <v>190</v>
      </c>
      <c r="T14" s="24">
        <f>100+130</f>
        <v>230</v>
      </c>
      <c r="U14" s="24"/>
      <c r="V14" s="24">
        <f>50</f>
        <v>50</v>
      </c>
      <c r="W14" s="24"/>
      <c r="X14" s="24"/>
      <c r="Y14" s="24">
        <v>50</v>
      </c>
      <c r="Z14" s="16"/>
      <c r="AA14" s="29">
        <f t="shared" si="8"/>
        <v>50</v>
      </c>
      <c r="AB14" s="16"/>
      <c r="AC14" s="16"/>
      <c r="AD14" s="16">
        <v>50</v>
      </c>
      <c r="AE14" s="16"/>
      <c r="AF14" s="16"/>
    </row>
    <row r="15" spans="1:38" x14ac:dyDescent="0.2">
      <c r="A15" s="10" t="s">
        <v>10</v>
      </c>
      <c r="B15" s="29">
        <f t="shared" si="6"/>
        <v>327.49</v>
      </c>
      <c r="C15" s="30">
        <v>75.950999999999993</v>
      </c>
      <c r="D15" s="30"/>
      <c r="E15" s="30"/>
      <c r="F15" s="16"/>
      <c r="G15" s="30">
        <f>150+50</f>
        <v>200</v>
      </c>
      <c r="H15" s="29">
        <f t="shared" si="7"/>
        <v>1.5389999999999999</v>
      </c>
      <c r="I15" s="30">
        <v>1.5389999999999999</v>
      </c>
      <c r="J15" s="30"/>
      <c r="K15" s="30"/>
      <c r="L15" s="30"/>
      <c r="M15" s="16"/>
      <c r="N15" s="16"/>
      <c r="O15" s="16"/>
      <c r="P15" s="16"/>
      <c r="Q15" s="24">
        <v>250</v>
      </c>
      <c r="R15" s="24"/>
      <c r="S15" s="24"/>
      <c r="T15" s="24"/>
      <c r="U15" s="24"/>
      <c r="V15" s="24"/>
      <c r="W15" s="24"/>
      <c r="X15" s="24"/>
      <c r="Y15" s="24"/>
      <c r="Z15" s="16"/>
      <c r="AA15" s="29">
        <f t="shared" si="8"/>
        <v>50</v>
      </c>
      <c r="AB15" s="16"/>
      <c r="AC15" s="16"/>
      <c r="AD15" s="16">
        <v>50</v>
      </c>
      <c r="AE15" s="16"/>
      <c r="AF15" s="16"/>
    </row>
    <row r="16" spans="1:38" x14ac:dyDescent="0.2">
      <c r="A16" s="10" t="s">
        <v>11</v>
      </c>
      <c r="B16" s="29">
        <f t="shared" si="6"/>
        <v>1240.5329999999999</v>
      </c>
      <c r="C16" s="30">
        <v>178.053</v>
      </c>
      <c r="D16" s="30"/>
      <c r="E16" s="30">
        <v>2</v>
      </c>
      <c r="F16" s="16"/>
      <c r="G16" s="30">
        <f>150+800</f>
        <v>950</v>
      </c>
      <c r="H16" s="29">
        <f t="shared" si="7"/>
        <v>70.48</v>
      </c>
      <c r="I16" s="30">
        <v>0.48</v>
      </c>
      <c r="J16" s="30"/>
      <c r="K16" s="30"/>
      <c r="L16" s="30">
        <v>70</v>
      </c>
      <c r="M16" s="16"/>
      <c r="N16" s="16"/>
      <c r="O16" s="16"/>
      <c r="P16" s="16"/>
      <c r="Q16" s="24"/>
      <c r="R16" s="24"/>
      <c r="S16" s="24"/>
      <c r="T16" s="24"/>
      <c r="U16" s="24"/>
      <c r="V16" s="24"/>
      <c r="W16" s="24"/>
      <c r="X16" s="24"/>
      <c r="Y16" s="24"/>
      <c r="Z16" s="16"/>
      <c r="AA16" s="29">
        <f t="shared" si="8"/>
        <v>40</v>
      </c>
      <c r="AB16" s="16"/>
      <c r="AC16" s="16"/>
      <c r="AD16" s="16">
        <v>40</v>
      </c>
      <c r="AE16" s="16"/>
      <c r="AF16" s="16"/>
    </row>
    <row r="17" spans="1:32" x14ac:dyDescent="0.2">
      <c r="A17" s="10" t="s">
        <v>12</v>
      </c>
      <c r="B17" s="29">
        <f t="shared" si="6"/>
        <v>1076.3432200000002</v>
      </c>
      <c r="C17" s="30">
        <v>146.63200000000001</v>
      </c>
      <c r="D17" s="30"/>
      <c r="E17" s="30">
        <v>10</v>
      </c>
      <c r="F17" s="16">
        <v>300</v>
      </c>
      <c r="G17" s="30">
        <f>150+100</f>
        <v>250</v>
      </c>
      <c r="H17" s="29">
        <f t="shared" si="7"/>
        <v>279.71122000000003</v>
      </c>
      <c r="I17" s="30">
        <v>3.7440000000000002</v>
      </c>
      <c r="J17" s="30"/>
      <c r="K17" s="30"/>
      <c r="L17" s="30">
        <v>31.67</v>
      </c>
      <c r="M17" s="16">
        <v>30</v>
      </c>
      <c r="N17" s="16">
        <v>135.29722000000001</v>
      </c>
      <c r="O17" s="16">
        <v>79</v>
      </c>
      <c r="P17" s="16"/>
      <c r="Q17" s="32">
        <v>133.4</v>
      </c>
      <c r="R17" s="32"/>
      <c r="S17" s="24">
        <v>133.30000000000001</v>
      </c>
      <c r="T17" s="24"/>
      <c r="U17" s="24"/>
      <c r="V17" s="24"/>
      <c r="W17" s="24"/>
      <c r="X17" s="24">
        <v>133.30000000000001</v>
      </c>
      <c r="Y17" s="24"/>
      <c r="Z17" s="16"/>
      <c r="AA17" s="29">
        <f t="shared" si="8"/>
        <v>90</v>
      </c>
      <c r="AB17" s="16"/>
      <c r="AC17" s="16"/>
      <c r="AD17" s="16">
        <v>90</v>
      </c>
      <c r="AE17" s="16"/>
      <c r="AF17" s="16"/>
    </row>
    <row r="18" spans="1:32" x14ac:dyDescent="0.2">
      <c r="A18" s="10" t="s">
        <v>13</v>
      </c>
      <c r="B18" s="29">
        <f t="shared" si="6"/>
        <v>1160.4770000000001</v>
      </c>
      <c r="C18" s="30">
        <v>187.75700000000001</v>
      </c>
      <c r="D18" s="30"/>
      <c r="E18" s="30">
        <v>4</v>
      </c>
      <c r="F18" s="16"/>
      <c r="G18" s="30">
        <f>150+560</f>
        <v>710</v>
      </c>
      <c r="H18" s="29">
        <f t="shared" si="7"/>
        <v>210.72</v>
      </c>
      <c r="I18" s="30">
        <v>0.72</v>
      </c>
      <c r="J18" s="30"/>
      <c r="K18" s="30"/>
      <c r="L18" s="30">
        <f>50+110+50</f>
        <v>210</v>
      </c>
      <c r="M18" s="1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16"/>
      <c r="AA18" s="29">
        <f t="shared" si="8"/>
        <v>48</v>
      </c>
      <c r="AB18" s="16"/>
      <c r="AC18" s="16"/>
      <c r="AD18" s="16">
        <v>48</v>
      </c>
      <c r="AE18" s="16"/>
      <c r="AF18" s="16"/>
    </row>
    <row r="19" spans="1:32" s="2" customFormat="1" x14ac:dyDescent="0.2">
      <c r="A19" s="11" t="s">
        <v>14</v>
      </c>
      <c r="B19" s="15">
        <f>SUM(B9:B18)</f>
        <v>7974.7942200000007</v>
      </c>
      <c r="C19" s="15">
        <f t="shared" ref="C19:V19" si="9">SUM(C9:C18)</f>
        <v>1210.144</v>
      </c>
      <c r="D19" s="15">
        <f t="shared" si="9"/>
        <v>200</v>
      </c>
      <c r="E19" s="15">
        <f t="shared" si="9"/>
        <v>36</v>
      </c>
      <c r="F19" s="15">
        <f t="shared" ref="F19" si="10">SUM(F9:F18)</f>
        <v>697.90300000000002</v>
      </c>
      <c r="G19" s="15">
        <f t="shared" si="9"/>
        <v>4900</v>
      </c>
      <c r="H19" s="29">
        <f>SUM(H9:H18)</f>
        <v>1203.74722</v>
      </c>
      <c r="I19" s="15">
        <f t="shared" si="9"/>
        <v>39.848999999999997</v>
      </c>
      <c r="J19" s="15">
        <f t="shared" si="9"/>
        <v>0</v>
      </c>
      <c r="K19" s="15">
        <f t="shared" ref="K19" si="11">SUM(K9:K18)</f>
        <v>0</v>
      </c>
      <c r="L19" s="26">
        <f t="shared" si="9"/>
        <v>432.601</v>
      </c>
      <c r="M19" s="15">
        <f t="shared" si="9"/>
        <v>517</v>
      </c>
      <c r="N19" s="15">
        <f t="shared" si="9"/>
        <v>135.29722000000001</v>
      </c>
      <c r="O19" s="15">
        <f t="shared" si="9"/>
        <v>79</v>
      </c>
      <c r="P19" s="15">
        <f t="shared" si="9"/>
        <v>0</v>
      </c>
      <c r="Q19" s="15">
        <f t="shared" si="9"/>
        <v>383.4</v>
      </c>
      <c r="R19" s="15">
        <f t="shared" si="9"/>
        <v>30</v>
      </c>
      <c r="S19" s="15">
        <f t="shared" si="9"/>
        <v>323.3</v>
      </c>
      <c r="T19" s="15">
        <f t="shared" si="9"/>
        <v>327.60000000000002</v>
      </c>
      <c r="U19" s="15">
        <f t="shared" si="9"/>
        <v>30</v>
      </c>
      <c r="V19" s="15">
        <f t="shared" si="9"/>
        <v>250</v>
      </c>
      <c r="W19" s="15">
        <f t="shared" ref="W19:X19" si="12">SUM(W9:W18)</f>
        <v>472.4</v>
      </c>
      <c r="X19" s="15">
        <f t="shared" si="12"/>
        <v>133.30000000000001</v>
      </c>
      <c r="Y19" s="15">
        <f>SUM(Y9:Y18)</f>
        <v>50</v>
      </c>
      <c r="Z19" s="15">
        <f>SUM(Z9:Z18)</f>
        <v>0</v>
      </c>
      <c r="AA19" s="29">
        <f t="shared" ref="AA19" si="13">SUM(AB19:AF19)</f>
        <v>-273</v>
      </c>
      <c r="AB19" s="15">
        <f>SUM(AB9:AB18)</f>
        <v>-711</v>
      </c>
      <c r="AC19" s="15">
        <f>SUM(AC9:AC18)</f>
        <v>0</v>
      </c>
      <c r="AD19" s="15">
        <f>SUM(AD9:AD18)</f>
        <v>438</v>
      </c>
      <c r="AE19" s="15"/>
      <c r="AF19" s="15">
        <f t="shared" ref="AF19" si="14">SUM(AF9:AF18)</f>
        <v>0</v>
      </c>
    </row>
  </sheetData>
  <mergeCells count="15">
    <mergeCell ref="A3:A6"/>
    <mergeCell ref="B3:B6"/>
    <mergeCell ref="C3:AD3"/>
    <mergeCell ref="C4:Z4"/>
    <mergeCell ref="AA4:AF4"/>
    <mergeCell ref="P5:P6"/>
    <mergeCell ref="Q5:Y5"/>
    <mergeCell ref="M5:M6"/>
    <mergeCell ref="L5:L6"/>
    <mergeCell ref="K5:K6"/>
    <mergeCell ref="I5:I6"/>
    <mergeCell ref="H5:H6"/>
    <mergeCell ref="O5:O6"/>
    <mergeCell ref="C5:C6"/>
    <mergeCell ref="D5:G5"/>
  </mergeCells>
  <pageMargins left="0.78740157480314965" right="0" top="1.1811023622047245" bottom="0.19685039370078741" header="0" footer="0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topLeftCell="A73" zoomScale="75" zoomScaleNormal="100" zoomScaleSheetLayoutView="75" workbookViewId="0">
      <selection activeCell="A90" sqref="A90:XFD94"/>
    </sheetView>
  </sheetViews>
  <sheetFormatPr defaultRowHeight="15" x14ac:dyDescent="0.25"/>
  <cols>
    <col min="1" max="1" width="81.5703125" style="69" customWidth="1"/>
    <col min="2" max="2" width="15.42578125" customWidth="1"/>
    <col min="3" max="3" width="20.85546875" customWidth="1"/>
    <col min="4" max="4" width="18.140625" customWidth="1"/>
    <col min="5" max="6" width="15.42578125" customWidth="1"/>
    <col min="7" max="7" width="20.5703125" customWidth="1"/>
    <col min="8" max="8" width="9.140625" style="69"/>
    <col min="9" max="9" width="9.7109375" style="69" bestFit="1" customWidth="1"/>
    <col min="10" max="16384" width="9.140625" style="69"/>
  </cols>
  <sheetData>
    <row r="1" spans="1:8" ht="33" customHeight="1" x14ac:dyDescent="0.25">
      <c r="A1" s="86" t="s">
        <v>189</v>
      </c>
    </row>
    <row r="2" spans="1:8" ht="37.5" x14ac:dyDescent="0.25">
      <c r="A2" s="75" t="s">
        <v>186</v>
      </c>
      <c r="B2" s="71" t="s">
        <v>2</v>
      </c>
      <c r="C2" s="71" t="s">
        <v>115</v>
      </c>
      <c r="D2" s="72" t="s">
        <v>116</v>
      </c>
      <c r="E2" s="72" t="s">
        <v>117</v>
      </c>
      <c r="F2" s="72" t="s">
        <v>118</v>
      </c>
      <c r="G2" s="71" t="s">
        <v>119</v>
      </c>
    </row>
    <row r="3" spans="1:8" s="76" customFormat="1" ht="37.5" x14ac:dyDescent="0.25">
      <c r="A3" s="74" t="s">
        <v>114</v>
      </c>
      <c r="B3" s="87">
        <f>SUM(C3:G3)</f>
        <v>74283.200000000012</v>
      </c>
      <c r="C3" s="77">
        <f>SUM(C4:C30)-SUM(C5:C18)</f>
        <v>19532.188999999998</v>
      </c>
      <c r="D3" s="77">
        <f t="shared" ref="D3:G3" si="0">SUM(D4:D30)-SUM(D5:D18)</f>
        <v>240</v>
      </c>
      <c r="E3" s="77">
        <f t="shared" si="0"/>
        <v>40957.68</v>
      </c>
      <c r="F3" s="77">
        <f t="shared" si="0"/>
        <v>6509.2840000000006</v>
      </c>
      <c r="G3" s="77">
        <f t="shared" si="0"/>
        <v>7044.0470000000005</v>
      </c>
      <c r="H3" s="84" t="e">
        <f>#REF!-B3</f>
        <v>#REF!</v>
      </c>
    </row>
    <row r="4" spans="1:8" ht="37.5" x14ac:dyDescent="0.3">
      <c r="A4" s="70" t="s">
        <v>152</v>
      </c>
      <c r="B4" s="88">
        <f t="shared" ref="B4:B19" si="1">SUM(C4:G4)</f>
        <v>18655.2</v>
      </c>
      <c r="C4" s="73">
        <f>7631.8+827.999</f>
        <v>8459.7990000000009</v>
      </c>
      <c r="D4" s="73">
        <f>240</f>
        <v>240</v>
      </c>
      <c r="E4" s="73">
        <f>3586.497+132.001</f>
        <v>3718.498</v>
      </c>
      <c r="F4" s="73">
        <v>403</v>
      </c>
      <c r="G4" s="73">
        <v>5833.9030000000002</v>
      </c>
    </row>
    <row r="5" spans="1:8" s="80" customFormat="1" ht="18.75" x14ac:dyDescent="0.3">
      <c r="A5" s="83" t="s">
        <v>141</v>
      </c>
      <c r="B5" s="89">
        <f t="shared" si="1"/>
        <v>6800</v>
      </c>
      <c r="C5" s="79">
        <f>4000+2800</f>
        <v>6800</v>
      </c>
      <c r="D5" s="79"/>
      <c r="E5" s="79"/>
      <c r="F5" s="79"/>
      <c r="G5" s="79"/>
    </row>
    <row r="6" spans="1:8" s="80" customFormat="1" ht="18.75" x14ac:dyDescent="0.3">
      <c r="A6" s="83" t="s">
        <v>140</v>
      </c>
      <c r="B6" s="89">
        <f t="shared" si="1"/>
        <v>1840</v>
      </c>
      <c r="C6" s="79">
        <v>690</v>
      </c>
      <c r="D6" s="79"/>
      <c r="E6" s="79">
        <f>708.348+441.652</f>
        <v>1150</v>
      </c>
      <c r="F6" s="79"/>
      <c r="G6" s="79"/>
    </row>
    <row r="7" spans="1:8" s="80" customFormat="1" ht="18.75" x14ac:dyDescent="0.3">
      <c r="A7" s="83" t="s">
        <v>149</v>
      </c>
      <c r="B7" s="89">
        <f t="shared" si="1"/>
        <v>900</v>
      </c>
      <c r="C7" s="79"/>
      <c r="D7" s="79"/>
      <c r="E7" s="79">
        <v>900</v>
      </c>
      <c r="F7" s="79"/>
      <c r="G7" s="79"/>
    </row>
    <row r="8" spans="1:8" s="80" customFormat="1" ht="18.75" x14ac:dyDescent="0.3">
      <c r="A8" s="83" t="s">
        <v>142</v>
      </c>
      <c r="B8" s="89">
        <f t="shared" si="1"/>
        <v>141.80000000000001</v>
      </c>
      <c r="C8" s="79">
        <v>141.80000000000001</v>
      </c>
      <c r="D8" s="79"/>
      <c r="E8" s="79"/>
      <c r="F8" s="79"/>
      <c r="G8" s="79"/>
    </row>
    <row r="9" spans="1:8" s="80" customFormat="1" ht="18.75" x14ac:dyDescent="0.3">
      <c r="A9" s="83" t="s">
        <v>143</v>
      </c>
      <c r="B9" s="89">
        <f t="shared" si="1"/>
        <v>189.22</v>
      </c>
      <c r="C9" s="79"/>
      <c r="D9" s="79"/>
      <c r="E9" s="79">
        <v>189.22</v>
      </c>
      <c r="F9" s="79"/>
      <c r="G9" s="79"/>
    </row>
    <row r="10" spans="1:8" s="80" customFormat="1" ht="18.75" x14ac:dyDescent="0.3">
      <c r="A10" s="83" t="s">
        <v>144</v>
      </c>
      <c r="B10" s="89">
        <f t="shared" si="1"/>
        <v>439.65</v>
      </c>
      <c r="C10" s="79"/>
      <c r="D10" s="79"/>
      <c r="E10" s="79">
        <v>439.65</v>
      </c>
      <c r="F10" s="79"/>
      <c r="G10" s="79"/>
    </row>
    <row r="11" spans="1:8" s="80" customFormat="1" ht="18.75" x14ac:dyDescent="0.3">
      <c r="A11" s="104" t="s">
        <v>145</v>
      </c>
      <c r="B11" s="89">
        <f t="shared" si="1"/>
        <v>167</v>
      </c>
      <c r="C11" s="79"/>
      <c r="D11" s="79"/>
      <c r="E11" s="79">
        <v>167</v>
      </c>
      <c r="F11" s="79"/>
      <c r="G11" s="79"/>
    </row>
    <row r="12" spans="1:8" s="80" customFormat="1" ht="18.75" x14ac:dyDescent="0.3">
      <c r="A12" s="83" t="s">
        <v>146</v>
      </c>
      <c r="B12" s="89">
        <f t="shared" si="1"/>
        <v>50</v>
      </c>
      <c r="C12" s="79"/>
      <c r="D12" s="79"/>
      <c r="E12" s="79">
        <v>50</v>
      </c>
      <c r="F12" s="79"/>
      <c r="G12" s="79"/>
    </row>
    <row r="13" spans="1:8" s="80" customFormat="1" ht="18.75" x14ac:dyDescent="0.3">
      <c r="A13" s="83" t="s">
        <v>147</v>
      </c>
      <c r="B13" s="89">
        <f t="shared" si="1"/>
        <v>245</v>
      </c>
      <c r="C13" s="79"/>
      <c r="D13" s="79"/>
      <c r="E13" s="79"/>
      <c r="F13" s="79">
        <v>245</v>
      </c>
      <c r="G13" s="79"/>
    </row>
    <row r="14" spans="1:8" s="80" customFormat="1" ht="18.75" x14ac:dyDescent="0.3">
      <c r="A14" s="83" t="s">
        <v>148</v>
      </c>
      <c r="B14" s="89">
        <f t="shared" si="1"/>
        <v>158</v>
      </c>
      <c r="C14" s="79"/>
      <c r="D14" s="79"/>
      <c r="E14" s="79"/>
      <c r="F14" s="79">
        <v>158</v>
      </c>
      <c r="G14" s="79"/>
    </row>
    <row r="15" spans="1:8" s="80" customFormat="1" ht="18.75" x14ac:dyDescent="0.3">
      <c r="A15" s="83" t="s">
        <v>150</v>
      </c>
      <c r="B15" s="89">
        <f t="shared" si="1"/>
        <v>390.625</v>
      </c>
      <c r="C15" s="79"/>
      <c r="D15" s="79"/>
      <c r="E15" s="79">
        <v>390.625</v>
      </c>
      <c r="F15" s="79"/>
      <c r="G15" s="79"/>
    </row>
    <row r="16" spans="1:8" s="80" customFormat="1" ht="18.75" x14ac:dyDescent="0.3">
      <c r="A16" s="83" t="s">
        <v>139</v>
      </c>
      <c r="B16" s="89">
        <f t="shared" ref="B16" si="2">SUM(C16:G16)</f>
        <v>1200</v>
      </c>
      <c r="C16" s="79">
        <v>827.99900000000002</v>
      </c>
      <c r="D16" s="79">
        <v>240</v>
      </c>
      <c r="E16" s="79">
        <v>132.001</v>
      </c>
      <c r="F16" s="79"/>
      <c r="G16" s="79"/>
    </row>
    <row r="17" spans="1:9" s="80" customFormat="1" ht="18.75" x14ac:dyDescent="0.3">
      <c r="A17" s="83" t="s">
        <v>151</v>
      </c>
      <c r="B17" s="89">
        <f t="shared" si="1"/>
        <v>300</v>
      </c>
      <c r="C17" s="79"/>
      <c r="D17" s="79"/>
      <c r="E17" s="79">
        <v>300</v>
      </c>
      <c r="F17" s="79"/>
      <c r="G17" s="79"/>
    </row>
    <row r="18" spans="1:9" s="80" customFormat="1" ht="18.75" hidden="1" x14ac:dyDescent="0.3">
      <c r="A18" s="78"/>
      <c r="B18" s="89">
        <f t="shared" si="1"/>
        <v>0</v>
      </c>
      <c r="C18" s="79"/>
      <c r="D18" s="79"/>
      <c r="E18" s="79"/>
      <c r="F18" s="79"/>
      <c r="G18" s="79"/>
    </row>
    <row r="19" spans="1:9" ht="18.75" x14ac:dyDescent="0.3">
      <c r="A19" s="70" t="s">
        <v>193</v>
      </c>
      <c r="B19" s="88">
        <f t="shared" si="1"/>
        <v>304.3</v>
      </c>
      <c r="C19" s="73">
        <v>304.3</v>
      </c>
      <c r="D19" s="73"/>
      <c r="E19" s="73"/>
      <c r="F19" s="73"/>
      <c r="G19" s="73"/>
    </row>
    <row r="20" spans="1:9" ht="18.75" x14ac:dyDescent="0.3">
      <c r="A20" s="70" t="s">
        <v>191</v>
      </c>
      <c r="B20" s="88">
        <f>SUM(C20:G20)</f>
        <v>105</v>
      </c>
      <c r="C20" s="73"/>
      <c r="D20" s="73"/>
      <c r="E20" s="73"/>
      <c r="F20" s="73">
        <v>105</v>
      </c>
      <c r="G20" s="73"/>
    </row>
    <row r="21" spans="1:9" ht="18.75" x14ac:dyDescent="0.3">
      <c r="A21" s="70" t="s">
        <v>192</v>
      </c>
      <c r="B21" s="88">
        <f t="shared" ref="B21:B30" si="3">SUM(C21:G21)</f>
        <v>500</v>
      </c>
      <c r="C21" s="115">
        <v>500</v>
      </c>
      <c r="D21" s="115"/>
      <c r="E21" s="115"/>
      <c r="F21" s="115"/>
      <c r="G21" s="115"/>
    </row>
    <row r="22" spans="1:9" ht="37.5" x14ac:dyDescent="0.3">
      <c r="A22" s="70" t="s">
        <v>194</v>
      </c>
      <c r="B22" s="88">
        <f t="shared" si="3"/>
        <v>22888.500000000004</v>
      </c>
      <c r="C22" s="115">
        <v>315.08999999999997</v>
      </c>
      <c r="D22" s="115"/>
      <c r="E22" s="115">
        <v>21111.186000000002</v>
      </c>
      <c r="F22" s="115">
        <v>252.08</v>
      </c>
      <c r="G22" s="115">
        <v>1210.144</v>
      </c>
    </row>
    <row r="23" spans="1:9" ht="56.25" x14ac:dyDescent="0.3">
      <c r="A23" s="70" t="s">
        <v>195</v>
      </c>
      <c r="B23" s="88">
        <f t="shared" si="3"/>
        <v>8189</v>
      </c>
      <c r="C23" s="115">
        <v>8189</v>
      </c>
      <c r="D23" s="115"/>
      <c r="E23" s="115"/>
      <c r="F23" s="115"/>
      <c r="G23" s="115"/>
    </row>
    <row r="24" spans="1:9" ht="57.75" customHeight="1" x14ac:dyDescent="0.3">
      <c r="A24" s="70" t="s">
        <v>196</v>
      </c>
      <c r="B24" s="88">
        <f t="shared" si="3"/>
        <v>10628</v>
      </c>
      <c r="C24" s="115"/>
      <c r="D24" s="115"/>
      <c r="E24" s="115">
        <v>10628</v>
      </c>
      <c r="F24" s="115"/>
      <c r="G24" s="115"/>
    </row>
    <row r="25" spans="1:9" ht="37.5" x14ac:dyDescent="0.3">
      <c r="A25" s="70" t="s">
        <v>197</v>
      </c>
      <c r="B25" s="88">
        <f t="shared" si="3"/>
        <v>566.79999999999995</v>
      </c>
      <c r="C25" s="115"/>
      <c r="D25" s="115"/>
      <c r="E25" s="115">
        <v>566.79999999999995</v>
      </c>
      <c r="F25" s="115"/>
      <c r="G25" s="115"/>
    </row>
    <row r="26" spans="1:9" ht="37.5" x14ac:dyDescent="0.3">
      <c r="A26" s="70" t="s">
        <v>198</v>
      </c>
      <c r="B26" s="88">
        <f t="shared" si="3"/>
        <v>4998.6000000000004</v>
      </c>
      <c r="C26" s="115"/>
      <c r="D26" s="115"/>
      <c r="E26" s="115"/>
      <c r="F26" s="115">
        <v>4998.6000000000004</v>
      </c>
      <c r="G26" s="115"/>
    </row>
    <row r="27" spans="1:9" ht="37.5" x14ac:dyDescent="0.3">
      <c r="A27" s="70" t="s">
        <v>199</v>
      </c>
      <c r="B27" s="88">
        <f>SUM(C27:G27)</f>
        <v>2356.1999999999998</v>
      </c>
      <c r="C27" s="115"/>
      <c r="D27" s="115"/>
      <c r="E27" s="115">
        <v>1605.596</v>
      </c>
      <c r="F27" s="115">
        <v>750.60400000000004</v>
      </c>
      <c r="G27" s="115"/>
    </row>
    <row r="28" spans="1:9" ht="18.75" x14ac:dyDescent="0.3">
      <c r="A28" s="70" t="s">
        <v>200</v>
      </c>
      <c r="B28" s="88">
        <f t="shared" si="3"/>
        <v>1.9</v>
      </c>
      <c r="C28" s="115"/>
      <c r="D28" s="115"/>
      <c r="E28" s="115">
        <v>1.9</v>
      </c>
      <c r="F28" s="115"/>
      <c r="G28" s="115"/>
    </row>
    <row r="29" spans="1:9" ht="37.5" x14ac:dyDescent="0.3">
      <c r="A29" s="70" t="s">
        <v>201</v>
      </c>
      <c r="B29" s="88">
        <f t="shared" si="3"/>
        <v>1764</v>
      </c>
      <c r="C29" s="115">
        <v>1764</v>
      </c>
      <c r="D29" s="115"/>
      <c r="E29" s="115"/>
      <c r="F29" s="115"/>
      <c r="G29" s="115"/>
    </row>
    <row r="30" spans="1:9" ht="18.75" x14ac:dyDescent="0.3">
      <c r="A30" s="70" t="s">
        <v>202</v>
      </c>
      <c r="B30" s="88">
        <f t="shared" si="3"/>
        <v>3325.7</v>
      </c>
      <c r="C30" s="115"/>
      <c r="D30" s="115"/>
      <c r="E30" s="115">
        <v>3325.7</v>
      </c>
      <c r="F30" s="115"/>
      <c r="G30" s="115"/>
    </row>
    <row r="31" spans="1:9" s="81" customFormat="1" ht="37.5" x14ac:dyDescent="0.25">
      <c r="A31" s="74" t="s">
        <v>187</v>
      </c>
      <c r="B31" s="105">
        <f>SUM(C31:G31)</f>
        <v>0</v>
      </c>
      <c r="C31" s="105">
        <f>SUM(C32:C49)</f>
        <v>1189.16005</v>
      </c>
      <c r="D31" s="105">
        <f t="shared" ref="D31:G31" si="4">SUM(D32:D49)</f>
        <v>-1661.61005</v>
      </c>
      <c r="E31" s="105">
        <f t="shared" si="4"/>
        <v>0</v>
      </c>
      <c r="F31" s="105">
        <f t="shared" si="4"/>
        <v>0</v>
      </c>
      <c r="G31" s="105">
        <f t="shared" si="4"/>
        <v>472.45</v>
      </c>
      <c r="I31" s="82">
        <f>G31-H31</f>
        <v>472.45</v>
      </c>
    </row>
    <row r="32" spans="1:9" s="76" customFormat="1" ht="18.75" x14ac:dyDescent="0.3">
      <c r="A32" s="70" t="s">
        <v>138</v>
      </c>
      <c r="B32" s="88">
        <f>SUM(C32:G32)</f>
        <v>-1661.61005</v>
      </c>
      <c r="C32" s="77"/>
      <c r="D32" s="90">
        <v>-1661.61005</v>
      </c>
      <c r="E32" s="91"/>
      <c r="F32" s="91"/>
      <c r="G32" s="77"/>
    </row>
    <row r="33" spans="1:7" ht="18.75" x14ac:dyDescent="0.3">
      <c r="A33" s="106" t="s">
        <v>121</v>
      </c>
      <c r="B33" s="88">
        <f t="shared" ref="B33:B49" si="5">SUM(C33:G33)</f>
        <v>130</v>
      </c>
      <c r="C33" s="107">
        <v>130</v>
      </c>
      <c r="D33" s="115"/>
      <c r="E33" s="115"/>
      <c r="F33" s="115"/>
      <c r="G33" s="107"/>
    </row>
    <row r="34" spans="1:7" ht="18.75" x14ac:dyDescent="0.3">
      <c r="A34" s="106" t="s">
        <v>122</v>
      </c>
      <c r="B34" s="88">
        <f t="shared" si="5"/>
        <v>87.998000000000005</v>
      </c>
      <c r="C34" s="107">
        <v>87.998000000000005</v>
      </c>
      <c r="D34" s="115"/>
      <c r="E34" s="115"/>
      <c r="F34" s="115"/>
      <c r="G34" s="107"/>
    </row>
    <row r="35" spans="1:7" ht="18.75" x14ac:dyDescent="0.3">
      <c r="A35" s="106" t="s">
        <v>123</v>
      </c>
      <c r="B35" s="88">
        <f t="shared" si="5"/>
        <v>80</v>
      </c>
      <c r="C35" s="107">
        <v>80</v>
      </c>
      <c r="D35" s="115"/>
      <c r="E35" s="115"/>
      <c r="F35" s="115"/>
      <c r="G35" s="107"/>
    </row>
    <row r="36" spans="1:7" ht="18.75" x14ac:dyDescent="0.3">
      <c r="A36" s="106" t="s">
        <v>124</v>
      </c>
      <c r="B36" s="88">
        <f t="shared" si="5"/>
        <v>50</v>
      </c>
      <c r="C36" s="115"/>
      <c r="D36" s="115"/>
      <c r="E36" s="115"/>
      <c r="F36" s="115"/>
      <c r="G36" s="107">
        <v>50</v>
      </c>
    </row>
    <row r="37" spans="1:7" ht="18.75" x14ac:dyDescent="0.3">
      <c r="A37" s="106" t="s">
        <v>125</v>
      </c>
      <c r="B37" s="88">
        <f t="shared" si="5"/>
        <v>110</v>
      </c>
      <c r="C37" s="115"/>
      <c r="D37" s="115"/>
      <c r="E37" s="115"/>
      <c r="F37" s="115"/>
      <c r="G37" s="107">
        <v>110</v>
      </c>
    </row>
    <row r="38" spans="1:7" ht="37.5" x14ac:dyDescent="0.3">
      <c r="A38" s="106" t="s">
        <v>126</v>
      </c>
      <c r="B38" s="88">
        <f t="shared" si="5"/>
        <v>71.98</v>
      </c>
      <c r="C38" s="115"/>
      <c r="D38" s="115"/>
      <c r="E38" s="115"/>
      <c r="F38" s="115"/>
      <c r="G38" s="107">
        <f>40.31+31.67</f>
        <v>71.98</v>
      </c>
    </row>
    <row r="39" spans="1:7" ht="18.75" x14ac:dyDescent="0.3">
      <c r="A39" s="106" t="s">
        <v>127</v>
      </c>
      <c r="B39" s="88">
        <f t="shared" si="5"/>
        <v>80.620999999999995</v>
      </c>
      <c r="C39" s="115"/>
      <c r="D39" s="115"/>
      <c r="E39" s="115"/>
      <c r="F39" s="115"/>
      <c r="G39" s="108">
        <v>80.620999999999995</v>
      </c>
    </row>
    <row r="40" spans="1:7" ht="37.5" x14ac:dyDescent="0.3">
      <c r="A40" s="106" t="s">
        <v>128</v>
      </c>
      <c r="B40" s="88">
        <f t="shared" si="5"/>
        <v>63.597000000000001</v>
      </c>
      <c r="C40" s="108">
        <v>63.597000000000001</v>
      </c>
      <c r="D40" s="115"/>
      <c r="E40" s="115"/>
      <c r="F40" s="115"/>
      <c r="G40" s="108"/>
    </row>
    <row r="41" spans="1:7" ht="37.5" x14ac:dyDescent="0.3">
      <c r="A41" s="106" t="s">
        <v>129</v>
      </c>
      <c r="B41" s="88">
        <f t="shared" si="5"/>
        <v>50</v>
      </c>
      <c r="C41" s="115"/>
      <c r="D41" s="115"/>
      <c r="E41" s="115"/>
      <c r="F41" s="115"/>
      <c r="G41" s="108">
        <v>50</v>
      </c>
    </row>
    <row r="42" spans="1:7" ht="37.5" x14ac:dyDescent="0.3">
      <c r="A42" s="106" t="s">
        <v>130</v>
      </c>
      <c r="B42" s="88">
        <f t="shared" si="5"/>
        <v>70</v>
      </c>
      <c r="C42" s="115"/>
      <c r="D42" s="115"/>
      <c r="E42" s="115"/>
      <c r="F42" s="115"/>
      <c r="G42" s="108">
        <v>70</v>
      </c>
    </row>
    <row r="43" spans="1:7" ht="37.5" x14ac:dyDescent="0.3">
      <c r="A43" s="106" t="s">
        <v>131</v>
      </c>
      <c r="B43" s="88">
        <f t="shared" si="5"/>
        <v>57</v>
      </c>
      <c r="C43" s="115">
        <v>57</v>
      </c>
      <c r="D43" s="115"/>
      <c r="E43" s="115"/>
      <c r="F43" s="115"/>
      <c r="G43" s="108"/>
    </row>
    <row r="44" spans="1:7" ht="18.75" x14ac:dyDescent="0.3">
      <c r="A44" s="106" t="s">
        <v>132</v>
      </c>
      <c r="B44" s="88">
        <f t="shared" si="5"/>
        <v>126</v>
      </c>
      <c r="C44" s="108">
        <v>126</v>
      </c>
      <c r="D44" s="115"/>
      <c r="E44" s="115"/>
      <c r="F44" s="115"/>
      <c r="G44" s="108"/>
    </row>
    <row r="45" spans="1:7" ht="56.25" x14ac:dyDescent="0.3">
      <c r="A45" s="106" t="s">
        <v>133</v>
      </c>
      <c r="B45" s="88">
        <f t="shared" si="5"/>
        <v>114</v>
      </c>
      <c r="C45" s="108">
        <v>114</v>
      </c>
      <c r="D45" s="115"/>
      <c r="E45" s="115"/>
      <c r="F45" s="115"/>
      <c r="G45" s="108"/>
    </row>
    <row r="46" spans="1:7" ht="56.25" x14ac:dyDescent="0.3">
      <c r="A46" s="106" t="s">
        <v>134</v>
      </c>
      <c r="B46" s="88">
        <f t="shared" si="5"/>
        <v>432.76504999999997</v>
      </c>
      <c r="C46" s="108">
        <v>432.76504999999997</v>
      </c>
      <c r="D46" s="115"/>
      <c r="E46" s="115"/>
      <c r="F46" s="115"/>
      <c r="G46" s="108"/>
    </row>
    <row r="47" spans="1:7" ht="56.25" x14ac:dyDescent="0.3">
      <c r="A47" s="106" t="s">
        <v>135</v>
      </c>
      <c r="B47" s="88">
        <f t="shared" si="5"/>
        <v>39.848999999999997</v>
      </c>
      <c r="C47" s="108"/>
      <c r="D47" s="115"/>
      <c r="E47" s="115"/>
      <c r="F47" s="115"/>
      <c r="G47" s="108">
        <v>39.848999999999997</v>
      </c>
    </row>
    <row r="48" spans="1:7" ht="37.5" x14ac:dyDescent="0.3">
      <c r="A48" s="106" t="s">
        <v>136</v>
      </c>
      <c r="B48" s="88">
        <f t="shared" si="5"/>
        <v>15</v>
      </c>
      <c r="C48" s="108">
        <v>15</v>
      </c>
      <c r="D48" s="115"/>
      <c r="E48" s="115"/>
      <c r="F48" s="115"/>
      <c r="G48" s="108"/>
    </row>
    <row r="49" spans="1:7" ht="37.5" x14ac:dyDescent="0.3">
      <c r="A49" s="106" t="s">
        <v>137</v>
      </c>
      <c r="B49" s="88">
        <f t="shared" si="5"/>
        <v>82.8</v>
      </c>
      <c r="C49" s="108">
        <v>82.8</v>
      </c>
      <c r="D49" s="115"/>
      <c r="E49" s="115"/>
      <c r="F49" s="115"/>
      <c r="G49" s="108"/>
    </row>
    <row r="50" spans="1:7" s="76" customFormat="1" ht="18.75" x14ac:dyDescent="0.3">
      <c r="A50" s="74" t="s">
        <v>120</v>
      </c>
      <c r="B50" s="92">
        <f>SUM(C50:G50)</f>
        <v>9601.8330000000005</v>
      </c>
      <c r="C50" s="77">
        <f>SUM(C51:C62)</f>
        <v>7842.1030000000001</v>
      </c>
      <c r="D50" s="77">
        <f t="shared" ref="D50:G50" si="6">SUM(D51:D62)</f>
        <v>0</v>
      </c>
      <c r="E50" s="77">
        <f t="shared" si="6"/>
        <v>1654.53</v>
      </c>
      <c r="F50" s="77">
        <f t="shared" si="6"/>
        <v>26.2</v>
      </c>
      <c r="G50" s="77">
        <f t="shared" si="6"/>
        <v>79</v>
      </c>
    </row>
    <row r="51" spans="1:7" ht="37.5" x14ac:dyDescent="0.3">
      <c r="A51" s="70" t="s">
        <v>203</v>
      </c>
      <c r="B51" s="93">
        <f t="shared" ref="B51:B89" si="7">SUM(C51:G51)</f>
        <v>5000</v>
      </c>
      <c r="C51" s="115">
        <v>5000</v>
      </c>
      <c r="D51" s="115"/>
      <c r="E51" s="115"/>
      <c r="F51" s="115"/>
      <c r="G51" s="115"/>
    </row>
    <row r="52" spans="1:7" ht="18.75" x14ac:dyDescent="0.3">
      <c r="A52" s="109" t="s">
        <v>153</v>
      </c>
      <c r="B52" s="93">
        <f t="shared" si="7"/>
        <v>2144.433</v>
      </c>
      <c r="C52" s="115">
        <v>2144.433</v>
      </c>
      <c r="D52" s="115"/>
      <c r="E52" s="115"/>
      <c r="F52" s="115"/>
      <c r="G52" s="115"/>
    </row>
    <row r="53" spans="1:7" ht="37.5" x14ac:dyDescent="0.3">
      <c r="A53" s="110" t="s">
        <v>204</v>
      </c>
      <c r="B53" s="93">
        <f t="shared" si="7"/>
        <v>79</v>
      </c>
      <c r="C53" s="115"/>
      <c r="D53" s="115"/>
      <c r="E53" s="115"/>
      <c r="F53" s="115"/>
      <c r="G53" s="115">
        <v>79</v>
      </c>
    </row>
    <row r="54" spans="1:7" ht="37.5" x14ac:dyDescent="0.3">
      <c r="A54" s="111" t="s">
        <v>154</v>
      </c>
      <c r="B54" s="93">
        <f t="shared" si="7"/>
        <v>262.92</v>
      </c>
      <c r="C54" s="115">
        <v>203.12</v>
      </c>
      <c r="D54" s="115"/>
      <c r="E54" s="115">
        <v>40.799999999999997</v>
      </c>
      <c r="F54" s="115">
        <v>19</v>
      </c>
      <c r="G54" s="115"/>
    </row>
    <row r="55" spans="1:7" ht="18.75" x14ac:dyDescent="0.3">
      <c r="A55" s="112" t="s">
        <v>157</v>
      </c>
      <c r="B55" s="93">
        <f t="shared" si="7"/>
        <v>104.43</v>
      </c>
      <c r="C55" s="115">
        <v>104.43</v>
      </c>
      <c r="D55" s="115"/>
      <c r="E55" s="115"/>
      <c r="F55" s="115"/>
      <c r="G55" s="115"/>
    </row>
    <row r="56" spans="1:7" ht="37.5" x14ac:dyDescent="0.3">
      <c r="A56" s="113" t="s">
        <v>158</v>
      </c>
      <c r="B56" s="93">
        <f t="shared" si="7"/>
        <v>390.12</v>
      </c>
      <c r="C56" s="115">
        <v>390.12</v>
      </c>
      <c r="D56" s="115"/>
      <c r="E56" s="115"/>
      <c r="F56" s="115"/>
      <c r="G56" s="115"/>
    </row>
    <row r="57" spans="1:7" ht="18.75" x14ac:dyDescent="0.3">
      <c r="A57" s="114" t="s">
        <v>160</v>
      </c>
      <c r="B57" s="93">
        <f t="shared" si="7"/>
        <v>124.3</v>
      </c>
      <c r="C57" s="115"/>
      <c r="D57" s="115"/>
      <c r="E57" s="115">
        <v>124.3</v>
      </c>
      <c r="F57" s="115"/>
      <c r="G57" s="115"/>
    </row>
    <row r="58" spans="1:7" ht="18.75" x14ac:dyDescent="0.3">
      <c r="A58" s="114" t="s">
        <v>162</v>
      </c>
      <c r="B58" s="93">
        <f t="shared" si="7"/>
        <v>124</v>
      </c>
      <c r="C58" s="115"/>
      <c r="D58" s="115"/>
      <c r="E58" s="115">
        <v>124</v>
      </c>
      <c r="F58" s="115"/>
      <c r="G58" s="115"/>
    </row>
    <row r="59" spans="1:7" ht="18.75" x14ac:dyDescent="0.3">
      <c r="A59" s="114" t="s">
        <v>163</v>
      </c>
      <c r="B59" s="93">
        <f t="shared" si="7"/>
        <v>180</v>
      </c>
      <c r="C59" s="115"/>
      <c r="D59" s="115"/>
      <c r="E59" s="115">
        <v>180</v>
      </c>
      <c r="F59" s="115"/>
      <c r="G59" s="115"/>
    </row>
    <row r="60" spans="1:7" ht="18.75" x14ac:dyDescent="0.3">
      <c r="A60" s="114" t="s">
        <v>164</v>
      </c>
      <c r="B60" s="93">
        <f t="shared" si="7"/>
        <v>216</v>
      </c>
      <c r="C60" s="115"/>
      <c r="D60" s="115"/>
      <c r="E60" s="115">
        <v>216</v>
      </c>
      <c r="F60" s="115"/>
      <c r="G60" s="115"/>
    </row>
    <row r="61" spans="1:7" ht="27" customHeight="1" x14ac:dyDescent="0.3">
      <c r="A61" s="116" t="s">
        <v>190</v>
      </c>
      <c r="B61" s="93">
        <f t="shared" si="7"/>
        <v>969.43</v>
      </c>
      <c r="C61" s="115"/>
      <c r="D61" s="115"/>
      <c r="E61" s="115">
        <v>969.43</v>
      </c>
      <c r="F61" s="115"/>
      <c r="G61" s="115"/>
    </row>
    <row r="62" spans="1:7" ht="27" customHeight="1" x14ac:dyDescent="0.3">
      <c r="A62" s="114" t="s">
        <v>205</v>
      </c>
      <c r="B62" s="93">
        <f t="shared" si="7"/>
        <v>7.2</v>
      </c>
      <c r="C62" s="115"/>
      <c r="D62" s="115"/>
      <c r="E62" s="115"/>
      <c r="F62" s="115">
        <v>7.2</v>
      </c>
      <c r="G62" s="115"/>
    </row>
    <row r="63" spans="1:7" s="74" customFormat="1" ht="27" customHeight="1" x14ac:dyDescent="0.3">
      <c r="A63" s="74" t="s">
        <v>166</v>
      </c>
      <c r="B63" s="93">
        <f t="shared" si="7"/>
        <v>0.19500000000010687</v>
      </c>
      <c r="C63" s="94">
        <f>SUM(C64:C88)</f>
        <v>232.70200000000014</v>
      </c>
      <c r="D63" s="94">
        <f>SUM(D64:D88)</f>
        <v>9.9999999999766942E-4</v>
      </c>
      <c r="E63" s="94">
        <f>SUM(E64:E88)</f>
        <v>295.33</v>
      </c>
      <c r="F63" s="94">
        <f>SUM(F64:F88)</f>
        <v>-907.13800000000003</v>
      </c>
      <c r="G63" s="94">
        <f>SUM(G64:G88)</f>
        <v>379.3</v>
      </c>
    </row>
    <row r="64" spans="1:7" ht="27" customHeight="1" x14ac:dyDescent="0.3">
      <c r="A64" s="120" t="s">
        <v>181</v>
      </c>
      <c r="B64" s="93">
        <f t="shared" si="7"/>
        <v>-205.06999999999994</v>
      </c>
      <c r="C64" s="115">
        <f>-272.07-371</f>
        <v>-643.06999999999994</v>
      </c>
      <c r="D64" s="115"/>
      <c r="E64" s="115"/>
      <c r="F64" s="115"/>
      <c r="G64" s="115">
        <v>438</v>
      </c>
    </row>
    <row r="65" spans="1:7" ht="27" customHeight="1" x14ac:dyDescent="0.3">
      <c r="A65" s="110" t="s">
        <v>155</v>
      </c>
      <c r="B65" s="93">
        <f t="shared" si="7"/>
        <v>-483</v>
      </c>
      <c r="C65" s="115">
        <v>-1000</v>
      </c>
      <c r="D65" s="115"/>
      <c r="E65" s="115"/>
      <c r="F65" s="115"/>
      <c r="G65" s="115">
        <v>517</v>
      </c>
    </row>
    <row r="66" spans="1:7" ht="27" customHeight="1" x14ac:dyDescent="0.3">
      <c r="A66" s="109" t="s">
        <v>156</v>
      </c>
      <c r="B66" s="93">
        <f t="shared" si="7"/>
        <v>0</v>
      </c>
      <c r="C66" s="115">
        <f>1011-300</f>
        <v>711</v>
      </c>
      <c r="D66" s="115"/>
      <c r="E66" s="115"/>
      <c r="F66" s="115"/>
      <c r="G66" s="115">
        <f>-1011+300</f>
        <v>-711</v>
      </c>
    </row>
    <row r="67" spans="1:7" ht="27" customHeight="1" x14ac:dyDescent="0.3">
      <c r="A67" s="112" t="s">
        <v>159</v>
      </c>
      <c r="B67" s="93">
        <f t="shared" si="7"/>
        <v>483</v>
      </c>
      <c r="C67" s="115">
        <v>483</v>
      </c>
      <c r="D67" s="115"/>
      <c r="E67" s="115"/>
      <c r="F67" s="115"/>
      <c r="G67" s="115"/>
    </row>
    <row r="68" spans="1:7" ht="36" customHeight="1" x14ac:dyDescent="0.3">
      <c r="A68" s="121" t="s">
        <v>161</v>
      </c>
      <c r="B68" s="93">
        <f t="shared" si="7"/>
        <v>30</v>
      </c>
      <c r="C68" s="115"/>
      <c r="D68" s="115"/>
      <c r="E68" s="115">
        <v>30</v>
      </c>
      <c r="F68" s="115"/>
      <c r="G68" s="115"/>
    </row>
    <row r="69" spans="1:7" ht="38.25" customHeight="1" x14ac:dyDescent="0.3">
      <c r="A69" s="117" t="s">
        <v>167</v>
      </c>
      <c r="B69" s="93">
        <f t="shared" si="7"/>
        <v>-1563.1</v>
      </c>
      <c r="C69" s="115"/>
      <c r="D69" s="115"/>
      <c r="E69" s="115"/>
      <c r="F69" s="115">
        <v>-1563.1</v>
      </c>
      <c r="G69" s="115"/>
    </row>
    <row r="70" spans="1:7" ht="36.75" customHeight="1" x14ac:dyDescent="0.3">
      <c r="A70" s="117" t="s">
        <v>171</v>
      </c>
      <c r="B70" s="93">
        <f t="shared" si="7"/>
        <v>500</v>
      </c>
      <c r="C70" s="115"/>
      <c r="D70" s="115"/>
      <c r="E70" s="115"/>
      <c r="F70" s="115">
        <f>500</f>
        <v>500</v>
      </c>
      <c r="G70" s="115"/>
    </row>
    <row r="71" spans="1:7" ht="27" customHeight="1" x14ac:dyDescent="0.3">
      <c r="A71" s="116" t="s">
        <v>168</v>
      </c>
      <c r="B71" s="93">
        <f t="shared" si="7"/>
        <v>57.6</v>
      </c>
      <c r="C71" s="115"/>
      <c r="D71" s="115"/>
      <c r="E71" s="115"/>
      <c r="F71" s="115">
        <v>57.6</v>
      </c>
      <c r="G71" s="115"/>
    </row>
    <row r="72" spans="1:7" ht="27" customHeight="1" x14ac:dyDescent="0.3">
      <c r="A72" s="116" t="s">
        <v>169</v>
      </c>
      <c r="B72" s="93">
        <f t="shared" si="7"/>
        <v>100.70399999999999</v>
      </c>
      <c r="C72" s="115"/>
      <c r="D72" s="115"/>
      <c r="E72" s="115"/>
      <c r="F72" s="115">
        <v>100.70399999999999</v>
      </c>
      <c r="G72" s="115"/>
    </row>
    <row r="73" spans="1:7" ht="27" customHeight="1" x14ac:dyDescent="0.3">
      <c r="A73" s="112" t="s">
        <v>170</v>
      </c>
      <c r="B73" s="93">
        <f t="shared" si="7"/>
        <v>100</v>
      </c>
      <c r="C73" s="115"/>
      <c r="D73" s="115"/>
      <c r="E73" s="115"/>
      <c r="F73" s="115">
        <v>100</v>
      </c>
      <c r="G73" s="115"/>
    </row>
    <row r="74" spans="1:7" ht="27" customHeight="1" x14ac:dyDescent="0.3">
      <c r="A74" s="116" t="s">
        <v>206</v>
      </c>
      <c r="B74" s="93">
        <f t="shared" si="7"/>
        <v>250</v>
      </c>
      <c r="C74" s="115">
        <v>250</v>
      </c>
      <c r="D74" s="115"/>
      <c r="E74" s="115"/>
      <c r="F74" s="115"/>
      <c r="G74" s="115"/>
    </row>
    <row r="75" spans="1:7" ht="27" customHeight="1" x14ac:dyDescent="0.3">
      <c r="A75" s="116" t="s">
        <v>207</v>
      </c>
      <c r="B75" s="93">
        <f t="shared" si="7"/>
        <v>363.9</v>
      </c>
      <c r="C75" s="115"/>
      <c r="D75" s="115"/>
      <c r="E75" s="115"/>
      <c r="F75" s="115">
        <v>363.9</v>
      </c>
      <c r="G75" s="115"/>
    </row>
    <row r="76" spans="1:7" ht="27" customHeight="1" x14ac:dyDescent="0.3">
      <c r="A76" s="116" t="s">
        <v>208</v>
      </c>
      <c r="B76" s="93">
        <f t="shared" si="7"/>
        <v>259.14599999999996</v>
      </c>
      <c r="C76" s="115">
        <f>289.23+48.77</f>
        <v>338</v>
      </c>
      <c r="D76" s="115">
        <v>68.116</v>
      </c>
      <c r="E76" s="115">
        <f>-126.474-38.196</f>
        <v>-164.67000000000002</v>
      </c>
      <c r="F76" s="115">
        <f>17.7</f>
        <v>17.7</v>
      </c>
      <c r="G76" s="115"/>
    </row>
    <row r="77" spans="1:7" ht="27" customHeight="1" x14ac:dyDescent="0.3">
      <c r="A77" s="116" t="s">
        <v>209</v>
      </c>
      <c r="B77" s="93">
        <f t="shared" si="7"/>
        <v>-43.826000000000001</v>
      </c>
      <c r="C77" s="115"/>
      <c r="D77" s="115">
        <v>-43.826000000000001</v>
      </c>
      <c r="E77" s="115"/>
      <c r="F77" s="115"/>
      <c r="G77" s="115"/>
    </row>
    <row r="78" spans="1:7" ht="27" customHeight="1" x14ac:dyDescent="0.3">
      <c r="A78" s="116" t="s">
        <v>172</v>
      </c>
      <c r="B78" s="93">
        <f t="shared" si="7"/>
        <v>665.6</v>
      </c>
      <c r="C78" s="115">
        <f>571.6</f>
        <v>571.6</v>
      </c>
      <c r="D78" s="115"/>
      <c r="E78" s="115"/>
      <c r="F78" s="115">
        <f>94</f>
        <v>94</v>
      </c>
      <c r="G78" s="115"/>
    </row>
    <row r="79" spans="1:7" ht="27" customHeight="1" x14ac:dyDescent="0.3">
      <c r="A79" s="116" t="s">
        <v>173</v>
      </c>
      <c r="B79" s="93">
        <f t="shared" si="7"/>
        <v>246.5</v>
      </c>
      <c r="C79" s="115">
        <v>246.5</v>
      </c>
      <c r="D79" s="115"/>
      <c r="E79" s="115"/>
      <c r="F79" s="115"/>
      <c r="G79" s="115"/>
    </row>
    <row r="80" spans="1:7" ht="27" customHeight="1" x14ac:dyDescent="0.3">
      <c r="A80" s="116" t="s">
        <v>174</v>
      </c>
      <c r="B80" s="93">
        <f t="shared" si="7"/>
        <v>-648.11</v>
      </c>
      <c r="C80" s="115"/>
      <c r="D80" s="115"/>
      <c r="E80" s="115"/>
      <c r="F80" s="115">
        <v>-648.11</v>
      </c>
      <c r="G80" s="115"/>
    </row>
    <row r="81" spans="1:8" ht="27" customHeight="1" x14ac:dyDescent="0.3">
      <c r="A81" s="116" t="s">
        <v>210</v>
      </c>
      <c r="B81" s="93">
        <f t="shared" si="7"/>
        <v>209.16800000000001</v>
      </c>
      <c r="C81" s="115">
        <f>110+19</f>
        <v>129</v>
      </c>
      <c r="D81" s="115"/>
      <c r="E81" s="115">
        <v>10</v>
      </c>
      <c r="F81" s="115">
        <v>70.168000000000006</v>
      </c>
      <c r="G81" s="115"/>
    </row>
    <row r="82" spans="1:8" ht="27" customHeight="1" x14ac:dyDescent="0.3">
      <c r="A82" s="116" t="s">
        <v>175</v>
      </c>
      <c r="B82" s="93">
        <f t="shared" si="7"/>
        <v>-303.37400000000002</v>
      </c>
      <c r="C82" s="115">
        <v>-303.37400000000002</v>
      </c>
      <c r="D82" s="115"/>
      <c r="E82" s="115"/>
      <c r="F82" s="115"/>
      <c r="G82" s="115"/>
    </row>
    <row r="83" spans="1:8" ht="27" customHeight="1" x14ac:dyDescent="0.3">
      <c r="A83" s="116" t="s">
        <v>176</v>
      </c>
      <c r="B83" s="93">
        <f t="shared" si="7"/>
        <v>-300</v>
      </c>
      <c r="C83" s="115">
        <v>-300</v>
      </c>
      <c r="D83" s="115"/>
      <c r="E83" s="115"/>
      <c r="F83" s="115"/>
      <c r="G83" s="115"/>
    </row>
    <row r="84" spans="1:8" ht="27" customHeight="1" x14ac:dyDescent="0.3">
      <c r="A84" s="116" t="s">
        <v>177</v>
      </c>
      <c r="B84" s="93">
        <f t="shared" si="7"/>
        <v>-619.35400000000004</v>
      </c>
      <c r="C84" s="115">
        <f>-304-315.354</f>
        <v>-619.35400000000004</v>
      </c>
      <c r="D84" s="115"/>
      <c r="E84" s="115"/>
      <c r="F84" s="115"/>
      <c r="G84" s="115"/>
    </row>
    <row r="85" spans="1:8" ht="27" customHeight="1" x14ac:dyDescent="0.3">
      <c r="A85" s="116" t="s">
        <v>178</v>
      </c>
      <c r="B85" s="93">
        <f t="shared" si="7"/>
        <v>506.3</v>
      </c>
      <c r="C85" s="115">
        <v>371</v>
      </c>
      <c r="D85" s="115"/>
      <c r="E85" s="115"/>
      <c r="F85" s="115"/>
      <c r="G85" s="115">
        <v>135.30000000000001</v>
      </c>
    </row>
    <row r="86" spans="1:8" ht="27" customHeight="1" x14ac:dyDescent="0.3">
      <c r="A86" s="116" t="s">
        <v>211</v>
      </c>
      <c r="B86" s="93">
        <f t="shared" si="7"/>
        <v>-25.889000000000003</v>
      </c>
      <c r="C86" s="115">
        <v>-1.6</v>
      </c>
      <c r="D86" s="115">
        <v>-24.289000000000001</v>
      </c>
      <c r="E86" s="115"/>
      <c r="F86" s="115"/>
      <c r="G86" s="115"/>
    </row>
    <row r="87" spans="1:8" ht="27" customHeight="1" x14ac:dyDescent="0.3">
      <c r="A87" s="116" t="s">
        <v>179</v>
      </c>
      <c r="B87" s="93">
        <f t="shared" si="7"/>
        <v>300</v>
      </c>
      <c r="C87" s="115"/>
      <c r="D87" s="115"/>
      <c r="E87" s="115">
        <v>300</v>
      </c>
      <c r="F87" s="115"/>
      <c r="G87" s="115"/>
    </row>
    <row r="88" spans="1:8" ht="27" customHeight="1" x14ac:dyDescent="0.3">
      <c r="A88" s="116" t="s">
        <v>180</v>
      </c>
      <c r="B88" s="93">
        <f t="shared" si="7"/>
        <v>120</v>
      </c>
      <c r="C88" s="115"/>
      <c r="D88" s="115"/>
      <c r="E88" s="115">
        <v>120</v>
      </c>
      <c r="F88" s="115"/>
      <c r="G88" s="115"/>
    </row>
    <row r="89" spans="1:8" s="76" customFormat="1" ht="27" customHeight="1" x14ac:dyDescent="0.3">
      <c r="A89" s="118" t="s">
        <v>165</v>
      </c>
      <c r="B89" s="92">
        <f t="shared" si="7"/>
        <v>83885.228000000003</v>
      </c>
      <c r="C89" s="119">
        <f t="shared" ref="C89:H89" si="8">C3+C31+C50+C63</f>
        <v>28796.154049999997</v>
      </c>
      <c r="D89" s="119">
        <f t="shared" si="8"/>
        <v>-1421.60905</v>
      </c>
      <c r="E89" s="119">
        <f t="shared" si="8"/>
        <v>42907.54</v>
      </c>
      <c r="F89" s="119">
        <f t="shared" si="8"/>
        <v>5628.3460000000005</v>
      </c>
      <c r="G89" s="119">
        <f t="shared" si="8"/>
        <v>7974.7970000000005</v>
      </c>
      <c r="H89" s="85" t="e">
        <f t="shared" si="8"/>
        <v>#REF!</v>
      </c>
    </row>
  </sheetData>
  <pageMargins left="0.59055118110236227" right="0" top="0.15748031496062992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Normal="100" zoomScaleSheetLayoutView="100" workbookViewId="0">
      <selection activeCell="C65" sqref="C65:C66"/>
    </sheetView>
  </sheetViews>
  <sheetFormatPr defaultRowHeight="15" x14ac:dyDescent="0.25"/>
  <cols>
    <col min="1" max="1" width="6" style="42" customWidth="1"/>
    <col min="2" max="2" width="55.28515625" style="42" customWidth="1"/>
    <col min="3" max="3" width="41.42578125" style="42" customWidth="1"/>
    <col min="4" max="4" width="12.42578125" style="42" customWidth="1"/>
    <col min="5" max="16384" width="9.140625" style="42"/>
  </cols>
  <sheetData>
    <row r="1" spans="1:6" ht="31.5" customHeight="1" x14ac:dyDescent="0.25">
      <c r="A1" s="150" t="s">
        <v>188</v>
      </c>
      <c r="B1" s="150"/>
      <c r="C1" s="150"/>
    </row>
    <row r="2" spans="1:6" ht="15.75" x14ac:dyDescent="0.25">
      <c r="A2" s="43" t="s">
        <v>44</v>
      </c>
      <c r="B2" s="44" t="s">
        <v>45</v>
      </c>
      <c r="C2" s="45" t="s">
        <v>46</v>
      </c>
      <c r="D2" s="45" t="s">
        <v>47</v>
      </c>
    </row>
    <row r="3" spans="1:6" ht="15" customHeight="1" x14ac:dyDescent="0.25">
      <c r="A3" s="146"/>
      <c r="B3" s="151" t="s">
        <v>48</v>
      </c>
      <c r="C3" s="152"/>
      <c r="D3" s="143">
        <v>5833.9030000000002</v>
      </c>
    </row>
    <row r="4" spans="1:6" ht="39.75" customHeight="1" x14ac:dyDescent="0.25">
      <c r="A4" s="146"/>
      <c r="B4" s="153"/>
      <c r="C4" s="154"/>
      <c r="D4" s="144"/>
    </row>
    <row r="5" spans="1:6" ht="15.75" x14ac:dyDescent="0.25">
      <c r="A5" s="145" t="s">
        <v>49</v>
      </c>
      <c r="B5" s="145"/>
      <c r="C5" s="46"/>
      <c r="D5" s="95"/>
    </row>
    <row r="6" spans="1:6" ht="45" customHeight="1" x14ac:dyDescent="0.25">
      <c r="A6" s="47">
        <v>1</v>
      </c>
      <c r="B6" s="47" t="s">
        <v>50</v>
      </c>
      <c r="C6" s="48" t="s">
        <v>51</v>
      </c>
      <c r="D6" s="95">
        <v>150</v>
      </c>
    </row>
    <row r="7" spans="1:6" ht="47.25" x14ac:dyDescent="0.25">
      <c r="A7" s="47"/>
      <c r="B7" s="47" t="s">
        <v>52</v>
      </c>
      <c r="C7" s="49" t="s">
        <v>53</v>
      </c>
      <c r="D7" s="95">
        <v>100</v>
      </c>
    </row>
    <row r="8" spans="1:6" ht="47.25" x14ac:dyDescent="0.25">
      <c r="A8" s="47"/>
      <c r="B8" s="47" t="s">
        <v>57</v>
      </c>
      <c r="C8" s="47" t="s">
        <v>184</v>
      </c>
      <c r="D8" s="95">
        <v>397.90300000000002</v>
      </c>
    </row>
    <row r="9" spans="1:6" ht="15.75" x14ac:dyDescent="0.25">
      <c r="A9" s="47"/>
      <c r="B9" s="47" t="s">
        <v>112</v>
      </c>
      <c r="C9" s="47" t="s">
        <v>112</v>
      </c>
      <c r="D9" s="95">
        <v>12</v>
      </c>
    </row>
    <row r="10" spans="1:6" s="51" customFormat="1" ht="15.75" x14ac:dyDescent="0.25">
      <c r="A10" s="44"/>
      <c r="B10" s="44" t="s">
        <v>54</v>
      </c>
      <c r="C10" s="50"/>
      <c r="D10" s="96">
        <f>SUM(D6:D9)</f>
        <v>659.90300000000002</v>
      </c>
    </row>
    <row r="11" spans="1:6" ht="45" x14ac:dyDescent="0.25">
      <c r="A11" s="47">
        <v>2</v>
      </c>
      <c r="B11" s="47" t="s">
        <v>55</v>
      </c>
      <c r="C11" s="49" t="s">
        <v>56</v>
      </c>
      <c r="D11" s="95">
        <v>150</v>
      </c>
    </row>
    <row r="12" spans="1:6" ht="47.25" x14ac:dyDescent="0.25">
      <c r="A12" s="47"/>
      <c r="B12" s="47" t="s">
        <v>57</v>
      </c>
      <c r="C12" s="52" t="s">
        <v>58</v>
      </c>
      <c r="D12" s="95">
        <v>800</v>
      </c>
    </row>
    <row r="13" spans="1:6" ht="15.75" x14ac:dyDescent="0.25">
      <c r="A13" s="47"/>
      <c r="B13" s="47" t="s">
        <v>112</v>
      </c>
      <c r="C13" s="47" t="s">
        <v>112</v>
      </c>
      <c r="D13" s="95">
        <v>2</v>
      </c>
    </row>
    <row r="14" spans="1:6" s="51" customFormat="1" ht="15.75" x14ac:dyDescent="0.25">
      <c r="A14" s="44"/>
      <c r="B14" s="44" t="s">
        <v>59</v>
      </c>
      <c r="C14" s="53"/>
      <c r="D14" s="96">
        <f>SUM(D11:D13)</f>
        <v>952</v>
      </c>
    </row>
    <row r="15" spans="1:6" ht="102.75" customHeight="1" x14ac:dyDescent="0.25">
      <c r="A15" s="146">
        <v>3</v>
      </c>
      <c r="B15" s="47" t="s">
        <v>60</v>
      </c>
      <c r="C15" s="54" t="s">
        <v>61</v>
      </c>
      <c r="D15" s="95">
        <v>37.409999999999997</v>
      </c>
    </row>
    <row r="16" spans="1:6" ht="34.5" customHeight="1" x14ac:dyDescent="0.25">
      <c r="A16" s="146"/>
      <c r="B16" s="47" t="s">
        <v>62</v>
      </c>
      <c r="C16" s="52" t="s">
        <v>63</v>
      </c>
      <c r="D16" s="97">
        <v>62.59</v>
      </c>
      <c r="F16" s="47"/>
    </row>
    <row r="17" spans="1:4" ht="47.25" x14ac:dyDescent="0.25">
      <c r="A17" s="146"/>
      <c r="B17" s="47" t="s">
        <v>64</v>
      </c>
      <c r="C17" s="52" t="s">
        <v>65</v>
      </c>
      <c r="D17" s="97">
        <v>50</v>
      </c>
    </row>
    <row r="18" spans="1:4" ht="47.25" x14ac:dyDescent="0.25">
      <c r="A18" s="47"/>
      <c r="B18" s="47" t="s">
        <v>57</v>
      </c>
      <c r="C18" s="52" t="s">
        <v>66</v>
      </c>
      <c r="D18" s="97">
        <v>1030</v>
      </c>
    </row>
    <row r="19" spans="1:4" ht="15.75" x14ac:dyDescent="0.25">
      <c r="A19" s="47"/>
      <c r="B19" s="47" t="s">
        <v>112</v>
      </c>
      <c r="C19" s="47" t="s">
        <v>112</v>
      </c>
      <c r="D19" s="97">
        <v>2</v>
      </c>
    </row>
    <row r="20" spans="1:4" s="51" customFormat="1" ht="15.75" x14ac:dyDescent="0.25">
      <c r="A20" s="44"/>
      <c r="B20" s="44" t="s">
        <v>67</v>
      </c>
      <c r="C20" s="56"/>
      <c r="D20" s="96">
        <f>SUM(D15:D19)</f>
        <v>1182</v>
      </c>
    </row>
    <row r="21" spans="1:4" ht="31.5" x14ac:dyDescent="0.25">
      <c r="A21" s="47">
        <v>4</v>
      </c>
      <c r="B21" s="47" t="s">
        <v>68</v>
      </c>
      <c r="C21" s="48" t="s">
        <v>69</v>
      </c>
      <c r="D21" s="98">
        <v>150</v>
      </c>
    </row>
    <row r="22" spans="1:4" ht="30" x14ac:dyDescent="0.25">
      <c r="A22" s="47"/>
      <c r="B22" s="147" t="s">
        <v>70</v>
      </c>
      <c r="C22" s="48" t="s">
        <v>71</v>
      </c>
      <c r="D22" s="98">
        <v>100</v>
      </c>
    </row>
    <row r="23" spans="1:4" ht="45" x14ac:dyDescent="0.25">
      <c r="A23" s="47"/>
      <c r="B23" s="148"/>
      <c r="C23" s="49" t="s">
        <v>72</v>
      </c>
      <c r="D23" s="95">
        <v>100</v>
      </c>
    </row>
    <row r="24" spans="1:4" ht="15.75" x14ac:dyDescent="0.25">
      <c r="A24" s="47"/>
      <c r="B24" s="47"/>
      <c r="C24" s="47" t="s">
        <v>112</v>
      </c>
      <c r="D24" s="95">
        <v>2</v>
      </c>
    </row>
    <row r="25" spans="1:4" s="59" customFormat="1" ht="15.75" x14ac:dyDescent="0.25">
      <c r="A25" s="44"/>
      <c r="B25" s="57" t="s">
        <v>73</v>
      </c>
      <c r="C25" s="58"/>
      <c r="D25" s="99">
        <f>SUM(D21:D24)</f>
        <v>352</v>
      </c>
    </row>
    <row r="26" spans="1:4" ht="15" customHeight="1" x14ac:dyDescent="0.25">
      <c r="A26" s="146">
        <v>5</v>
      </c>
      <c r="B26" s="146" t="s">
        <v>74</v>
      </c>
      <c r="C26" s="46" t="s">
        <v>75</v>
      </c>
      <c r="D26" s="95">
        <v>70</v>
      </c>
    </row>
    <row r="27" spans="1:4" x14ac:dyDescent="0.25">
      <c r="A27" s="149"/>
      <c r="B27" s="149"/>
      <c r="C27" s="49" t="s">
        <v>76</v>
      </c>
      <c r="D27" s="95">
        <v>50</v>
      </c>
    </row>
    <row r="28" spans="1:4" ht="30" x14ac:dyDescent="0.25">
      <c r="A28" s="149"/>
      <c r="B28" s="149"/>
      <c r="C28" s="49" t="s">
        <v>77</v>
      </c>
      <c r="D28" s="95">
        <v>30</v>
      </c>
    </row>
    <row r="29" spans="1:4" ht="15" customHeight="1" x14ac:dyDescent="0.25">
      <c r="A29" s="52"/>
      <c r="B29" s="146" t="s">
        <v>78</v>
      </c>
      <c r="C29" s="46" t="s">
        <v>79</v>
      </c>
      <c r="D29" s="95">
        <v>70</v>
      </c>
    </row>
    <row r="30" spans="1:4" ht="30" x14ac:dyDescent="0.25">
      <c r="A30" s="52"/>
      <c r="B30" s="149"/>
      <c r="C30" s="49" t="s">
        <v>80</v>
      </c>
      <c r="D30" s="95">
        <v>98.37</v>
      </c>
    </row>
    <row r="31" spans="1:4" ht="30" x14ac:dyDescent="0.25">
      <c r="A31" s="52"/>
      <c r="B31" s="149"/>
      <c r="C31" s="49" t="s">
        <v>81</v>
      </c>
      <c r="D31" s="95">
        <v>111.63</v>
      </c>
    </row>
    <row r="32" spans="1:4" ht="15.75" x14ac:dyDescent="0.25">
      <c r="A32" s="52"/>
      <c r="B32" s="47" t="s">
        <v>112</v>
      </c>
      <c r="C32" s="47" t="s">
        <v>112</v>
      </c>
      <c r="D32" s="95">
        <v>4</v>
      </c>
    </row>
    <row r="33" spans="1:4" s="62" customFormat="1" x14ac:dyDescent="0.25">
      <c r="A33" s="60"/>
      <c r="B33" s="60" t="s">
        <v>82</v>
      </c>
      <c r="C33" s="61"/>
      <c r="D33" s="100">
        <f>SUM(D26:D32)</f>
        <v>434</v>
      </c>
    </row>
    <row r="34" spans="1:4" ht="63" x14ac:dyDescent="0.25">
      <c r="A34" s="47">
        <v>6</v>
      </c>
      <c r="B34" s="47" t="s">
        <v>83</v>
      </c>
      <c r="C34" s="49" t="s">
        <v>84</v>
      </c>
      <c r="D34" s="95">
        <v>150</v>
      </c>
    </row>
    <row r="35" spans="1:4" ht="47.25" x14ac:dyDescent="0.25">
      <c r="A35" s="47"/>
      <c r="B35" s="47" t="s">
        <v>57</v>
      </c>
      <c r="C35" s="49" t="s">
        <v>85</v>
      </c>
      <c r="D35" s="95">
        <v>100</v>
      </c>
    </row>
    <row r="36" spans="1:4" ht="15.75" x14ac:dyDescent="0.25">
      <c r="A36" s="47"/>
      <c r="B36" s="47" t="s">
        <v>113</v>
      </c>
      <c r="C36" s="49"/>
      <c r="D36" s="95">
        <v>300</v>
      </c>
    </row>
    <row r="37" spans="1:4" ht="15.75" x14ac:dyDescent="0.25">
      <c r="A37" s="47"/>
      <c r="B37" s="47" t="s">
        <v>112</v>
      </c>
      <c r="C37" s="49"/>
      <c r="D37" s="95">
        <v>10</v>
      </c>
    </row>
    <row r="38" spans="1:4" s="51" customFormat="1" ht="15.75" x14ac:dyDescent="0.25">
      <c r="A38" s="44"/>
      <c r="B38" s="60" t="s">
        <v>86</v>
      </c>
      <c r="C38" s="50"/>
      <c r="D38" s="96">
        <f>SUM(D34:D37)</f>
        <v>560</v>
      </c>
    </row>
    <row r="39" spans="1:4" ht="60" x14ac:dyDescent="0.25">
      <c r="A39" s="47">
        <v>7</v>
      </c>
      <c r="B39" s="47" t="s">
        <v>87</v>
      </c>
      <c r="C39" s="49" t="s">
        <v>88</v>
      </c>
      <c r="D39" s="95">
        <v>150</v>
      </c>
    </row>
    <row r="40" spans="1:4" ht="30" customHeight="1" x14ac:dyDescent="0.25">
      <c r="A40" s="47"/>
      <c r="B40" s="147" t="s">
        <v>57</v>
      </c>
      <c r="C40" s="49" t="s">
        <v>81</v>
      </c>
      <c r="D40" s="95">
        <v>94.59</v>
      </c>
    </row>
    <row r="41" spans="1:4" ht="30" x14ac:dyDescent="0.25">
      <c r="A41" s="47"/>
      <c r="B41" s="148"/>
      <c r="C41" s="49" t="s">
        <v>89</v>
      </c>
      <c r="D41" s="95">
        <v>85.41</v>
      </c>
    </row>
    <row r="42" spans="1:4" s="51" customFormat="1" ht="15.75" x14ac:dyDescent="0.25">
      <c r="A42" s="44"/>
      <c r="B42" s="60" t="s">
        <v>90</v>
      </c>
      <c r="C42" s="50"/>
      <c r="D42" s="96">
        <f>SUM(D39:D41)</f>
        <v>330</v>
      </c>
    </row>
    <row r="43" spans="1:4" ht="45" customHeight="1" x14ac:dyDescent="0.25">
      <c r="A43" s="146">
        <v>8</v>
      </c>
      <c r="B43" s="146" t="s">
        <v>91</v>
      </c>
      <c r="C43" s="49" t="s">
        <v>92</v>
      </c>
      <c r="D43" s="95">
        <v>40</v>
      </c>
    </row>
    <row r="44" spans="1:4" ht="45.75" customHeight="1" x14ac:dyDescent="0.25">
      <c r="A44" s="149"/>
      <c r="B44" s="149"/>
      <c r="C44" s="49" t="s">
        <v>93</v>
      </c>
      <c r="D44" s="95">
        <v>100</v>
      </c>
    </row>
    <row r="45" spans="1:4" ht="33" customHeight="1" x14ac:dyDescent="0.25">
      <c r="A45" s="149"/>
      <c r="B45" s="149"/>
      <c r="C45" s="49" t="s">
        <v>94</v>
      </c>
      <c r="D45" s="95">
        <v>10</v>
      </c>
    </row>
    <row r="46" spans="1:4" ht="22.5" customHeight="1" x14ac:dyDescent="0.25">
      <c r="A46" s="52"/>
      <c r="B46" s="146" t="s">
        <v>95</v>
      </c>
      <c r="C46" s="49" t="s">
        <v>96</v>
      </c>
      <c r="D46" s="95">
        <v>275</v>
      </c>
    </row>
    <row r="47" spans="1:4" ht="22.5" customHeight="1" x14ac:dyDescent="0.25">
      <c r="A47" s="52"/>
      <c r="B47" s="146"/>
      <c r="C47" s="49" t="s">
        <v>97</v>
      </c>
      <c r="D47" s="95">
        <v>110</v>
      </c>
    </row>
    <row r="48" spans="1:4" ht="22.5" customHeight="1" x14ac:dyDescent="0.25">
      <c r="A48" s="52"/>
      <c r="B48" s="149"/>
      <c r="C48" s="49" t="s">
        <v>98</v>
      </c>
      <c r="D48" s="95">
        <v>100</v>
      </c>
    </row>
    <row r="49" spans="1:4" ht="22.5" customHeight="1" x14ac:dyDescent="0.25">
      <c r="A49" s="52"/>
      <c r="B49" s="149"/>
      <c r="C49" s="49" t="s">
        <v>99</v>
      </c>
      <c r="D49" s="95">
        <v>75</v>
      </c>
    </row>
    <row r="50" spans="1:4" ht="22.5" customHeight="1" x14ac:dyDescent="0.25">
      <c r="A50" s="52"/>
      <c r="B50" s="47" t="s">
        <v>112</v>
      </c>
      <c r="C50" s="47" t="s">
        <v>112</v>
      </c>
      <c r="D50" s="95">
        <v>4</v>
      </c>
    </row>
    <row r="51" spans="1:4" s="62" customFormat="1" ht="16.5" customHeight="1" x14ac:dyDescent="0.25">
      <c r="A51" s="60"/>
      <c r="B51" s="60" t="s">
        <v>100</v>
      </c>
      <c r="C51" s="61"/>
      <c r="D51" s="100">
        <f>SUM(D43:D50)</f>
        <v>714</v>
      </c>
    </row>
    <row r="52" spans="1:4" ht="33.75" customHeight="1" x14ac:dyDescent="0.25">
      <c r="A52" s="146">
        <v>9</v>
      </c>
      <c r="B52" s="146" t="s">
        <v>101</v>
      </c>
      <c r="C52" s="46" t="s">
        <v>102</v>
      </c>
      <c r="D52" s="95">
        <v>140</v>
      </c>
    </row>
    <row r="53" spans="1:4" ht="63" customHeight="1" x14ac:dyDescent="0.25">
      <c r="A53" s="149"/>
      <c r="B53" s="149"/>
      <c r="C53" s="46" t="s">
        <v>103</v>
      </c>
      <c r="D53" s="95">
        <v>10</v>
      </c>
    </row>
    <row r="54" spans="1:4" ht="44.25" customHeight="1" x14ac:dyDescent="0.25">
      <c r="A54" s="63"/>
      <c r="B54" s="55" t="s">
        <v>57</v>
      </c>
      <c r="C54" s="64" t="s">
        <v>103</v>
      </c>
      <c r="D54" s="101">
        <v>50</v>
      </c>
    </row>
    <row r="55" spans="1:4" s="51" customFormat="1" ht="15.75" x14ac:dyDescent="0.25">
      <c r="A55" s="53"/>
      <c r="B55" s="44" t="s">
        <v>104</v>
      </c>
      <c r="C55" s="65"/>
      <c r="D55" s="102">
        <f>SUM(D52:D54)</f>
        <v>200</v>
      </c>
    </row>
    <row r="56" spans="1:4" ht="75" x14ac:dyDescent="0.25">
      <c r="A56" s="146">
        <v>10</v>
      </c>
      <c r="B56" s="146" t="s">
        <v>105</v>
      </c>
      <c r="C56" s="49" t="s">
        <v>106</v>
      </c>
      <c r="D56" s="95">
        <v>250</v>
      </c>
    </row>
    <row r="57" spans="1:4" x14ac:dyDescent="0.25">
      <c r="A57" s="155"/>
      <c r="B57" s="156"/>
      <c r="C57" s="49" t="s">
        <v>107</v>
      </c>
      <c r="D57" s="95">
        <v>100</v>
      </c>
    </row>
    <row r="58" spans="1:4" ht="31.5" x14ac:dyDescent="0.25">
      <c r="A58" s="46"/>
      <c r="B58" s="47" t="s">
        <v>108</v>
      </c>
      <c r="C58" s="49" t="s">
        <v>109</v>
      </c>
      <c r="D58" s="95">
        <v>100</v>
      </c>
    </row>
    <row r="59" spans="1:4" s="67" customFormat="1" x14ac:dyDescent="0.25">
      <c r="A59" s="66"/>
      <c r="B59" s="66" t="s">
        <v>110</v>
      </c>
      <c r="C59" s="66"/>
      <c r="D59" s="103">
        <f>SUM(D56:D58)</f>
        <v>450</v>
      </c>
    </row>
    <row r="60" spans="1:4" x14ac:dyDescent="0.25">
      <c r="A60" s="68"/>
      <c r="B60" s="68" t="s">
        <v>111</v>
      </c>
      <c r="C60" s="68"/>
      <c r="D60" s="103">
        <f>D10+D14+D20+D25+D33+D38+D42+D51+D55+D59</f>
        <v>5833.9030000000002</v>
      </c>
    </row>
  </sheetData>
  <mergeCells count="18">
    <mergeCell ref="A56:A57"/>
    <mergeCell ref="B56:B57"/>
    <mergeCell ref="B40:B41"/>
    <mergeCell ref="A43:A45"/>
    <mergeCell ref="B43:B45"/>
    <mergeCell ref="B46:B49"/>
    <mergeCell ref="B29:B31"/>
    <mergeCell ref="A1:C1"/>
    <mergeCell ref="A3:A4"/>
    <mergeCell ref="B3:C4"/>
    <mergeCell ref="A52:A53"/>
    <mergeCell ref="B52:B53"/>
    <mergeCell ref="D3:D4"/>
    <mergeCell ref="A5:B5"/>
    <mergeCell ref="A15:A17"/>
    <mergeCell ref="B22:B23"/>
    <mergeCell ref="A26:A28"/>
    <mergeCell ref="B26:B28"/>
  </mergeCells>
  <pageMargins left="0.31496062992125984" right="0" top="0" bottom="0" header="0.31496062992125984" footer="0.31496062992125984"/>
  <pageSetup paperSize="9" scale="7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справ табл 1</vt:lpstr>
      <vt:lpstr>Справ.табл 2 </vt:lpstr>
      <vt:lpstr>справ.табл 3</vt:lpstr>
      <vt:lpstr>'справ табл 1'!Заголовки_для_печати</vt:lpstr>
      <vt:lpstr>'Справ.табл 2 '!Заголовки_для_печати</vt:lpstr>
      <vt:lpstr>'справ табл 1'!Область_печати</vt:lpstr>
      <vt:lpstr>'Справ.табл 2 '!Область_печати</vt:lpstr>
      <vt:lpstr>'справ.табл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2021-11-09T07:44:43Z</cp:lastPrinted>
  <dcterms:created xsi:type="dcterms:W3CDTF">2018-12-20T08:51:20Z</dcterms:created>
  <dcterms:modified xsi:type="dcterms:W3CDTF">2022-03-04T08:05:50Z</dcterms:modified>
</cp:coreProperties>
</file>