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05" windowWidth="15120" windowHeight="5910" tabRatio="754" firstSheet="3" activeTab="3"/>
  </bookViews>
  <sheets>
    <sheet name=" Д- объем дотации" sheetId="1" r:id="rId1"/>
    <sheet name=" К - расчет коэффициентов" sheetId="2" r:id="rId2"/>
    <sheet name="К-коэффиц. структ. потр." sheetId="3" r:id="rId3"/>
    <sheet name="расчет дотации СП-2чт" sheetId="4" r:id="rId4"/>
  </sheets>
  <definedNames>
    <definedName name="_xlnm.Print_Area" localSheetId="2">'К-коэффиц. структ. потр.'!$A$2:$U$31</definedName>
  </definedNames>
  <calcPr fullCalcOnLoad="1"/>
</workbook>
</file>

<file path=xl/sharedStrings.xml><?xml version="1.0" encoding="utf-8"?>
<sst xmlns="http://schemas.openxmlformats.org/spreadsheetml/2006/main" count="111" uniqueCount="77">
  <si>
    <t>№ п/п</t>
  </si>
  <si>
    <t>Сельское поселение</t>
  </si>
  <si>
    <t>содержан ОМСУ</t>
  </si>
  <si>
    <t>а1</t>
  </si>
  <si>
    <t>а2</t>
  </si>
  <si>
    <t>а3</t>
  </si>
  <si>
    <t>Прочие</t>
  </si>
  <si>
    <t>Расчет уровня бюджетной обеспеченности, установленного в качестве критерия выравнивания бюджетной обеспеченности</t>
  </si>
  <si>
    <t>Ининское</t>
  </si>
  <si>
    <t>Купчегенское</t>
  </si>
  <si>
    <t>Хабаровское</t>
  </si>
  <si>
    <t>Шашикманское</t>
  </si>
  <si>
    <t>Каракольское</t>
  </si>
  <si>
    <t>Нижне-Талдинское</t>
  </si>
  <si>
    <t>Куладинское</t>
  </si>
  <si>
    <t>Теньгинское</t>
  </si>
  <si>
    <t>Елинское</t>
  </si>
  <si>
    <t>Итого расходы СП</t>
  </si>
  <si>
    <t>№п/п</t>
  </si>
  <si>
    <t>на благоустройство</t>
  </si>
  <si>
    <t xml:space="preserve">Расчет коэффициентов </t>
  </si>
  <si>
    <t>Удельный вес численности постоянного населения в поселении, имеющего максимальную численность в общей численности населения (с)</t>
  </si>
  <si>
    <t>Расчет коэффициента структуры потребителей муниципальных услуг</t>
  </si>
  <si>
    <t xml:space="preserve"> удельный вес на содер-ие ОМС (а1 )</t>
  </si>
  <si>
    <t xml:space="preserve"> удельный вес расходов на благоустройство (а2)</t>
  </si>
  <si>
    <t>удельный вес на прочие расходы (а3 )</t>
  </si>
  <si>
    <t>Онгудайское</t>
  </si>
  <si>
    <t>ИТОГО</t>
  </si>
  <si>
    <t>Общий объем дотаций на выравнивание бюджетной обеспеченности поселений</t>
  </si>
  <si>
    <r>
      <t xml:space="preserve"> ПНД</t>
    </r>
    <r>
      <rPr>
        <vertAlign val="superscript"/>
        <sz val="11"/>
        <color indexed="8"/>
        <rFont val="Calibri"/>
        <family val="2"/>
      </rPr>
      <t>п</t>
    </r>
    <r>
      <rPr>
        <sz val="11"/>
        <color theme="1"/>
        <rFont val="Calibri"/>
        <family val="2"/>
      </rPr>
      <t>- Прогноз налоговых доходов бюджетов поселений</t>
    </r>
  </si>
  <si>
    <r>
      <t xml:space="preserve"> БО </t>
    </r>
    <r>
      <rPr>
        <vertAlign val="superscript"/>
        <sz val="11"/>
        <color indexed="8"/>
        <rFont val="Calibri"/>
        <family val="2"/>
      </rPr>
      <t>крП</t>
    </r>
    <r>
      <rPr>
        <sz val="11"/>
        <color theme="1"/>
        <rFont val="Calibri"/>
        <family val="2"/>
      </rPr>
      <t>- Уровень бюджетной обеспеченности, установленной в качестве критерия выравнивания  бюджетной обеспеченности поселений</t>
    </r>
  </si>
  <si>
    <r>
      <t>Д</t>
    </r>
    <r>
      <rPr>
        <vertAlign val="subscript"/>
        <sz val="11"/>
        <color indexed="8"/>
        <rFont val="Calibri"/>
        <family val="2"/>
      </rPr>
      <t>о</t>
    </r>
    <r>
      <rPr>
        <sz val="11"/>
        <color theme="1"/>
        <rFont val="Calibri"/>
        <family val="2"/>
      </rPr>
      <t>-Объем дотации на 2020 год</t>
    </r>
  </si>
  <si>
    <r>
      <t xml:space="preserve"> Расстояние от административного центра  МО до  административного центра n-го поселения (Р</t>
    </r>
    <r>
      <rPr>
        <vertAlign val="subscript"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</rPr>
      <t>)</t>
    </r>
  </si>
  <si>
    <r>
      <t xml:space="preserve">стоимость фиксированного набора товаров и услуг в МО (СФН </t>
    </r>
    <r>
      <rPr>
        <vertAlign val="superscript"/>
        <sz val="11"/>
        <color indexed="8"/>
        <rFont val="Calibri"/>
        <family val="2"/>
      </rPr>
      <t>МР</t>
    </r>
    <r>
      <rPr>
        <sz val="11"/>
        <color theme="1"/>
        <rFont val="Calibri"/>
        <family val="2"/>
      </rPr>
      <t>)</t>
    </r>
  </si>
  <si>
    <r>
      <t xml:space="preserve"> К</t>
    </r>
    <r>
      <rPr>
        <i/>
        <vertAlign val="superscript"/>
        <sz val="11"/>
        <color indexed="8"/>
        <rFont val="Calibri"/>
        <family val="2"/>
      </rPr>
      <t>М</t>
    </r>
    <r>
      <rPr>
        <i/>
        <vertAlign val="subscript"/>
        <sz val="11"/>
        <color indexed="8"/>
        <rFont val="Calibri"/>
        <family val="2"/>
      </rPr>
      <t>n</t>
    </r>
    <r>
      <rPr>
        <i/>
        <sz val="11"/>
        <color indexed="8"/>
        <rFont val="Calibri"/>
        <family val="2"/>
      </rPr>
      <t xml:space="preserve"> -  коэффициент  масштаба поселения </t>
    </r>
  </si>
  <si>
    <r>
      <t xml:space="preserve"> К</t>
    </r>
    <r>
      <rPr>
        <i/>
        <vertAlign val="superscript"/>
        <sz val="11"/>
        <color indexed="8"/>
        <rFont val="Calibri"/>
        <family val="2"/>
      </rPr>
      <t>цен</t>
    </r>
    <r>
      <rPr>
        <i/>
        <vertAlign val="subscript"/>
        <sz val="11"/>
        <color indexed="8"/>
        <rFont val="Calibri"/>
        <family val="2"/>
      </rPr>
      <t>n</t>
    </r>
    <r>
      <rPr>
        <i/>
        <sz val="11"/>
        <color indexed="8"/>
        <rFont val="Calibri"/>
        <family val="2"/>
      </rPr>
      <t xml:space="preserve">  - коэффициент цен n-го поселения</t>
    </r>
  </si>
  <si>
    <r>
      <t>численность постоянного населения в n-ом поселении (Н</t>
    </r>
    <r>
      <rPr>
        <vertAlign val="subscript"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</rPr>
      <t>)</t>
    </r>
  </si>
  <si>
    <r>
      <t>Средняя численность постоянного населения  в поселениях (Н</t>
    </r>
    <r>
      <rPr>
        <vertAlign val="superscript"/>
        <sz val="11"/>
        <color indexed="8"/>
        <rFont val="Calibri"/>
        <family val="2"/>
      </rPr>
      <t>срП</t>
    </r>
    <r>
      <rPr>
        <sz val="11"/>
        <color theme="1"/>
        <rFont val="Calibri"/>
        <family val="2"/>
      </rPr>
      <t>)</t>
    </r>
  </si>
  <si>
    <r>
      <t xml:space="preserve"> К</t>
    </r>
    <r>
      <rPr>
        <i/>
        <vertAlign val="superscript"/>
        <sz val="11"/>
        <color indexed="8"/>
        <rFont val="Calibri"/>
        <family val="2"/>
      </rPr>
      <t>жф</t>
    </r>
    <r>
      <rPr>
        <i/>
        <vertAlign val="subscript"/>
        <sz val="11"/>
        <color indexed="8"/>
        <rFont val="Calibri"/>
        <family val="2"/>
      </rPr>
      <t>n</t>
    </r>
    <r>
      <rPr>
        <i/>
        <sz val="11"/>
        <color indexed="8"/>
        <rFont val="Calibri"/>
        <family val="2"/>
      </rPr>
      <t xml:space="preserve">  - Коэффициент дифференциации расходов на благоустройство   n-го поселения </t>
    </r>
  </si>
  <si>
    <r>
      <t>площадь жилого фонда поселения ( тыс.м2) (П</t>
    </r>
    <r>
      <rPr>
        <vertAlign val="superscript"/>
        <sz val="11"/>
        <color indexed="8"/>
        <rFont val="Calibri"/>
        <family val="2"/>
      </rPr>
      <t>жф</t>
    </r>
    <r>
      <rPr>
        <vertAlign val="subscript"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</rPr>
      <t>)</t>
    </r>
  </si>
  <si>
    <r>
      <t>численность постоянного населения в n-ом поселении (Н</t>
    </r>
    <r>
      <rPr>
        <vertAlign val="subscript"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</rPr>
      <t>)</t>
    </r>
  </si>
  <si>
    <r>
      <t>общая площадь жилого фонда поселений (П</t>
    </r>
    <r>
      <rPr>
        <vertAlign val="superscript"/>
        <sz val="11"/>
        <color indexed="8"/>
        <rFont val="Calibri"/>
        <family val="2"/>
      </rPr>
      <t>жф</t>
    </r>
    <r>
      <rPr>
        <sz val="11"/>
        <color theme="1"/>
        <rFont val="Calibri"/>
        <family val="2"/>
      </rPr>
      <t>)</t>
    </r>
  </si>
  <si>
    <r>
      <t>Общая численность постоянного населения в поселениях (Н</t>
    </r>
    <r>
      <rPr>
        <vertAlign val="superscript"/>
        <sz val="11"/>
        <color indexed="8"/>
        <rFont val="Calibri"/>
        <family val="2"/>
      </rPr>
      <t>п</t>
    </r>
    <r>
      <rPr>
        <sz val="11"/>
        <color theme="1"/>
        <rFont val="Calibri"/>
        <family val="2"/>
      </rPr>
      <t>)</t>
    </r>
  </si>
  <si>
    <r>
      <t>К</t>
    </r>
    <r>
      <rPr>
        <i/>
        <vertAlign val="superscript"/>
        <sz val="11"/>
        <color indexed="8"/>
        <rFont val="Calibri"/>
        <family val="2"/>
      </rPr>
      <t>пл</t>
    </r>
    <r>
      <rPr>
        <i/>
        <vertAlign val="subscript"/>
        <sz val="11"/>
        <color indexed="8"/>
        <rFont val="Calibri"/>
        <family val="2"/>
      </rPr>
      <t>n</t>
    </r>
    <r>
      <rPr>
        <i/>
        <sz val="11"/>
        <color indexed="8"/>
        <rFont val="Calibri"/>
        <family val="2"/>
      </rPr>
      <t xml:space="preserve">  -  Коэффициент плотности населения в n-го поселения  </t>
    </r>
  </si>
  <si>
    <r>
      <t>численность постоянного  населения в n-ом поселении (Н</t>
    </r>
    <r>
      <rPr>
        <vertAlign val="subscript"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</rPr>
      <t>)</t>
    </r>
  </si>
  <si>
    <r>
      <t>общая площадь территории поселений (П</t>
    </r>
    <r>
      <rPr>
        <vertAlign val="superscript"/>
        <sz val="11"/>
        <color indexed="8"/>
        <rFont val="Calibri"/>
        <family val="2"/>
      </rPr>
      <t>тер</t>
    </r>
    <r>
      <rPr>
        <sz val="11"/>
        <color theme="1"/>
        <rFont val="Calibri"/>
        <family val="2"/>
      </rPr>
      <t>)</t>
    </r>
  </si>
  <si>
    <r>
      <t>Общая численность постоянного населения поселениях (Н</t>
    </r>
    <r>
      <rPr>
        <vertAlign val="superscript"/>
        <sz val="11"/>
        <color indexed="8"/>
        <rFont val="Calibri"/>
        <family val="2"/>
      </rPr>
      <t>П</t>
    </r>
    <r>
      <rPr>
        <sz val="11"/>
        <color theme="1"/>
        <rFont val="Calibri"/>
        <family val="2"/>
      </rPr>
      <t>)</t>
    </r>
  </si>
  <si>
    <r>
      <t xml:space="preserve">  К</t>
    </r>
    <r>
      <rPr>
        <i/>
        <vertAlign val="superscript"/>
        <sz val="11"/>
        <color indexed="8"/>
        <rFont val="Calibri"/>
        <family val="2"/>
      </rPr>
      <t>дисп</t>
    </r>
    <r>
      <rPr>
        <i/>
        <vertAlign val="subscript"/>
        <sz val="11"/>
        <color indexed="8"/>
        <rFont val="Calibri"/>
        <family val="2"/>
      </rPr>
      <t xml:space="preserve">n  - </t>
    </r>
    <r>
      <rPr>
        <i/>
        <sz val="11"/>
        <color indexed="8"/>
        <rFont val="Calibri"/>
        <family val="2"/>
      </rPr>
      <t xml:space="preserve">Коэффициент дисперсности расселения n-го поселения </t>
    </r>
  </si>
  <si>
    <r>
      <t xml:space="preserve">Количество сел с численностью постоянного населения не более 500 человек в n-ом поселении (С </t>
    </r>
    <r>
      <rPr>
        <vertAlign val="superscript"/>
        <sz val="11"/>
        <color indexed="8"/>
        <rFont val="Calibri"/>
        <family val="2"/>
      </rPr>
      <t>500</t>
    </r>
    <r>
      <rPr>
        <vertAlign val="subscript"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</rPr>
      <t>)</t>
    </r>
  </si>
  <si>
    <r>
      <t>Количество сел в n-ом поселении (С</t>
    </r>
    <r>
      <rPr>
        <vertAlign val="subscript"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</rPr>
      <t>)</t>
    </r>
  </si>
  <si>
    <r>
      <t>Общая количество сел с численностью постоянного населения не более 500 человек в поселениях (С</t>
    </r>
    <r>
      <rPr>
        <vertAlign val="superscript"/>
        <sz val="11"/>
        <color indexed="8"/>
        <rFont val="Calibri"/>
        <family val="2"/>
      </rPr>
      <t>500П</t>
    </r>
    <r>
      <rPr>
        <sz val="11"/>
        <color theme="1"/>
        <rFont val="Calibri"/>
        <family val="2"/>
      </rPr>
      <t>)</t>
    </r>
  </si>
  <si>
    <r>
      <t>Общее количество сел в в поселениях, входящих в состав МО (С</t>
    </r>
    <r>
      <rPr>
        <vertAlign val="superscript"/>
        <sz val="11"/>
        <color indexed="8"/>
        <rFont val="Calibri"/>
        <family val="2"/>
      </rPr>
      <t>П)</t>
    </r>
  </si>
  <si>
    <r>
      <t xml:space="preserve"> значение К</t>
    </r>
    <r>
      <rPr>
        <i/>
        <vertAlign val="superscript"/>
        <sz val="11"/>
        <color indexed="8"/>
        <rFont val="Calibri"/>
        <family val="2"/>
      </rPr>
      <t>пл</t>
    </r>
    <r>
      <rPr>
        <i/>
        <vertAlign val="subscript"/>
        <sz val="11"/>
        <color indexed="8"/>
        <rFont val="Calibri"/>
        <family val="2"/>
      </rPr>
      <t>n     n-го поселения должно соответствовать</t>
    </r>
    <r>
      <rPr>
        <i/>
        <sz val="11"/>
        <color indexed="8"/>
        <rFont val="Calibri"/>
        <family val="2"/>
      </rPr>
      <t xml:space="preserve"> условию:не меньше 0,2 и не более 1,8</t>
    </r>
  </si>
  <si>
    <r>
      <t>Значение К</t>
    </r>
    <r>
      <rPr>
        <vertAlign val="superscript"/>
        <sz val="11"/>
        <color indexed="8"/>
        <rFont val="Calibri"/>
        <family val="2"/>
      </rPr>
      <t>дисп</t>
    </r>
    <r>
      <rPr>
        <vertAlign val="subscript"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</rPr>
      <t xml:space="preserve"> n-го поселения должно соответствовать условию: не меньше 0,8 и не более 1,2</t>
    </r>
  </si>
  <si>
    <r>
      <t>Коэффициент масштаба (К</t>
    </r>
    <r>
      <rPr>
        <vertAlign val="superscript"/>
        <sz val="11"/>
        <color indexed="8"/>
        <rFont val="Calibri"/>
        <family val="2"/>
      </rPr>
      <t>м</t>
    </r>
    <r>
      <rPr>
        <vertAlign val="subscript"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</rPr>
      <t>)</t>
    </r>
  </si>
  <si>
    <r>
      <t>Коэффициент  плотности населения  (К</t>
    </r>
    <r>
      <rPr>
        <vertAlign val="superscript"/>
        <sz val="11"/>
        <color indexed="8"/>
        <rFont val="Calibri"/>
        <family val="2"/>
      </rPr>
      <t>пл</t>
    </r>
    <r>
      <rPr>
        <vertAlign val="subscript"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</rPr>
      <t>)</t>
    </r>
  </si>
  <si>
    <r>
      <t>Коэффициент дисперсности расселения  (К</t>
    </r>
    <r>
      <rPr>
        <vertAlign val="superscript"/>
        <sz val="11"/>
        <color indexed="8"/>
        <rFont val="Calibri"/>
        <family val="2"/>
      </rPr>
      <t>дисп</t>
    </r>
    <r>
      <rPr>
        <vertAlign val="subscript"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</rPr>
      <t>)</t>
    </r>
  </si>
  <si>
    <r>
      <t>Коэффициент  структуры потребителей мун. услуг в n-ом  поселении  (К</t>
    </r>
    <r>
      <rPr>
        <i/>
        <vertAlign val="superscript"/>
        <sz val="11"/>
        <rFont val="Calibri"/>
        <family val="2"/>
      </rPr>
      <t>стр</t>
    </r>
    <r>
      <rPr>
        <i/>
        <vertAlign val="subscript"/>
        <sz val="11"/>
        <rFont val="Calibri"/>
        <family val="2"/>
      </rPr>
      <t>n</t>
    </r>
    <r>
      <rPr>
        <i/>
        <sz val="11"/>
        <rFont val="Calibri"/>
        <family val="2"/>
      </rPr>
      <t>)</t>
    </r>
  </si>
  <si>
    <r>
      <t>Коэффициент дифференциации расходов на благоустройство (К</t>
    </r>
    <r>
      <rPr>
        <vertAlign val="superscript"/>
        <sz val="11"/>
        <color indexed="8"/>
        <rFont val="Calibri"/>
        <family val="2"/>
      </rPr>
      <t>жф</t>
    </r>
    <r>
      <rPr>
        <vertAlign val="subscript"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</rPr>
      <t>)</t>
    </r>
  </si>
  <si>
    <r>
      <t>площадь территории n-го поселения (тыс.кв.м.) (П</t>
    </r>
    <r>
      <rPr>
        <vertAlign val="superscript"/>
        <sz val="11"/>
        <color indexed="8"/>
        <rFont val="Calibri"/>
        <family val="2"/>
      </rPr>
      <t>тер</t>
    </r>
    <r>
      <rPr>
        <vertAlign val="subscript"/>
        <sz val="11"/>
        <color indexed="8"/>
        <rFont val="Calibri"/>
        <family val="2"/>
      </rPr>
      <t>n</t>
    </r>
    <r>
      <rPr>
        <sz val="11"/>
        <color indexed="8"/>
        <rFont val="Calibri"/>
        <family val="2"/>
      </rPr>
      <t>)</t>
    </r>
  </si>
  <si>
    <t>РАСХОДЫ СЕЛЬСКИХ ПОСЕЛЕНИЙ НА СОДЕРЖАНИЕ ОРГАНОВ МЕСТНОГО САМОУПРАВЛЕНИЯ СЕЛЬСКИХ ПОСЕЛЕНИЙ, БЛАГОУСТРОЙСТВО, ПРОЧИЕ РАСХОДЫ ОСУЩЕСТВЛЯЕМЫХ ЗА СЧЕТ СРЕСДТВ БЮДЖЕТОВ СП (за исключением целевых средств)</t>
  </si>
  <si>
    <r>
      <t>Д</t>
    </r>
    <r>
      <rPr>
        <vertAlign val="subscript"/>
        <sz val="12"/>
        <color indexed="8"/>
        <rFont val="Calibri"/>
        <family val="2"/>
      </rPr>
      <t>о</t>
    </r>
    <r>
      <rPr>
        <sz val="11"/>
        <color theme="1"/>
        <rFont val="Calibri"/>
        <family val="2"/>
      </rPr>
      <t>- объем дотаций на выравнивание бюджетной обеспеченности поселений, выделяемый бюджетом МО на очередной финансовый год</t>
    </r>
  </si>
  <si>
    <t xml:space="preserve"> установленная стоимость 1т/км перевозки грузов </t>
  </si>
  <si>
    <t>Наименование сельских поселений</t>
  </si>
  <si>
    <t xml:space="preserve">Численность постоянного населения   муниципального образования на 01.01.2020г., чел </t>
  </si>
  <si>
    <t xml:space="preserve">Прогноз налоговых доходов бюджетов  сельских поселений </t>
  </si>
  <si>
    <t>Уровень бюджетной обеспеченности, установленный в качестве критерия выравнивания бюджетной обеспеченности</t>
  </si>
  <si>
    <t>Уровень бюджетной обеспеченности сельских поселений</t>
  </si>
  <si>
    <t>Рейтинг по уровню бюджетной обеспеченности до выравнивания</t>
  </si>
  <si>
    <t>Индекс бюджетных расходов</t>
  </si>
  <si>
    <t>Уровень бюджетной обеспеченности сельских поселений после выравнивания</t>
  </si>
  <si>
    <t>Рейтинг по уровню бюджетной обеспеченности после  выравнивания</t>
  </si>
  <si>
    <t xml:space="preserve"> объем дотации за счет средств бюджета муниципального образования, тыс.руб.</t>
  </si>
  <si>
    <t>Общий объем дотации на выравнивание бюджетной обеспеченности на 2021 год, тыс.руб.</t>
  </si>
  <si>
    <t>Общий  объем дотации на выравнивание бюджетной обеспеченности сельских поселений, выделяемых из бюджета муниципального образования ( в т.ч.  за счет субвенции)</t>
  </si>
  <si>
    <t>Общий объем дотации на выравнивание бюджетной обеспеченности на 2022 год, тыс.руб.</t>
  </si>
  <si>
    <t>Общий объем дотации на выравнивание бюджетной обеспеченности на 2023 год, тыс.руб.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</si>
</sst>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%"/>
    <numFmt numFmtId="174" formatCode="0.000"/>
    <numFmt numFmtId="175" formatCode="0.0000"/>
    <numFmt numFmtId="176" formatCode="0.0"/>
    <numFmt numFmtId="177" formatCode="0.0%"/>
    <numFmt numFmtId="178" formatCode="#,##0.00&quot;р.&quot;"/>
    <numFmt numFmtId="179" formatCode="0.0000000"/>
    <numFmt numFmtId="180" formatCode="0.000000"/>
    <numFmt numFmtId="181" formatCode="0.00000"/>
    <numFmt numFmtId="182" formatCode="_(* #,##0_);_(* \(#,##0\);_(* &quot;-&quot;??_);_(@_)"/>
    <numFmt numFmtId="183" formatCode="0.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vertAlign val="subscript"/>
      <sz val="11"/>
      <color indexed="8"/>
      <name val="Calibri"/>
      <family val="2"/>
    </font>
    <font>
      <vertAlign val="subscript"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i/>
      <sz val="11"/>
      <name val="Calibri"/>
      <family val="2"/>
    </font>
    <font>
      <i/>
      <vertAlign val="superscript"/>
      <sz val="11"/>
      <name val="Calibri"/>
      <family val="2"/>
    </font>
    <font>
      <i/>
      <vertAlign val="subscript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174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wrapText="1"/>
    </xf>
    <xf numFmtId="174" fontId="0" fillId="0" borderId="1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2" fontId="0" fillId="0" borderId="10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174" fontId="0" fillId="0" borderId="0" xfId="0" applyNumberFormat="1" applyFill="1" applyBorder="1" applyAlignment="1">
      <alignment wrapText="1"/>
    </xf>
    <xf numFmtId="175" fontId="0" fillId="0" borderId="0" xfId="0" applyNumberFormat="1" applyFill="1" applyBorder="1" applyAlignment="1">
      <alignment wrapText="1"/>
    </xf>
    <xf numFmtId="175" fontId="0" fillId="0" borderId="0" xfId="0" applyNumberFormat="1" applyBorder="1" applyAlignment="1">
      <alignment wrapText="1"/>
    </xf>
    <xf numFmtId="0" fontId="0" fillId="0" borderId="0" xfId="0" applyFill="1" applyAlignment="1">
      <alignment/>
    </xf>
    <xf numFmtId="172" fontId="0" fillId="0" borderId="10" xfId="0" applyNumberFormat="1" applyFill="1" applyBorder="1" applyAlignment="1">
      <alignment wrapText="1"/>
    </xf>
    <xf numFmtId="172" fontId="2" fillId="0" borderId="10" xfId="0" applyNumberFormat="1" applyFont="1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181" fontId="0" fillId="0" borderId="10" xfId="0" applyNumberFormat="1" applyFill="1" applyBorder="1" applyAlignment="1">
      <alignment wrapText="1"/>
    </xf>
    <xf numFmtId="176" fontId="0" fillId="0" borderId="10" xfId="0" applyNumberFormat="1" applyFill="1" applyBorder="1" applyAlignment="1">
      <alignment wrapText="1"/>
    </xf>
    <xf numFmtId="0" fontId="45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174" fontId="38" fillId="0" borderId="10" xfId="0" applyNumberFormat="1" applyFont="1" applyFill="1" applyBorder="1" applyAlignment="1">
      <alignment wrapText="1"/>
    </xf>
    <xf numFmtId="0" fontId="45" fillId="0" borderId="0" xfId="0" applyFont="1" applyFill="1" applyAlignment="1">
      <alignment/>
    </xf>
    <xf numFmtId="10" fontId="47" fillId="0" borderId="10" xfId="0" applyNumberFormat="1" applyFont="1" applyFill="1" applyBorder="1" applyAlignment="1">
      <alignment horizontal="center" vertical="center" wrapText="1"/>
    </xf>
    <xf numFmtId="174" fontId="47" fillId="0" borderId="10" xfId="0" applyNumberFormat="1" applyFont="1" applyFill="1" applyBorder="1" applyAlignment="1">
      <alignment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75" fontId="47" fillId="0" borderId="10" xfId="0" applyNumberFormat="1" applyFont="1" applyFill="1" applyBorder="1" applyAlignment="1">
      <alignment wrapText="1"/>
    </xf>
    <xf numFmtId="175" fontId="38" fillId="0" borderId="10" xfId="0" applyNumberFormat="1" applyFont="1" applyFill="1" applyBorder="1" applyAlignment="1">
      <alignment wrapText="1"/>
    </xf>
    <xf numFmtId="174" fontId="47" fillId="0" borderId="10" xfId="0" applyNumberFormat="1" applyFont="1" applyBorder="1" applyAlignment="1">
      <alignment wrapText="1"/>
    </xf>
    <xf numFmtId="0" fontId="45" fillId="0" borderId="0" xfId="0" applyFont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1" xfId="0" applyFill="1" applyBorder="1" applyAlignment="1">
      <alignment wrapText="1"/>
    </xf>
    <xf numFmtId="174" fontId="0" fillId="0" borderId="0" xfId="0" applyNumberFormat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81" fontId="38" fillId="0" borderId="1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74" fontId="38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/>
    </xf>
    <xf numFmtId="176" fontId="45" fillId="0" borderId="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6" borderId="0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10" borderId="0" xfId="0" applyFill="1" applyBorder="1" applyAlignment="1">
      <alignment horizontal="center" wrapText="1"/>
    </xf>
    <xf numFmtId="176" fontId="0" fillId="6" borderId="0" xfId="0" applyNumberFormat="1" applyFill="1" applyBorder="1" applyAlignment="1">
      <alignment/>
    </xf>
    <xf numFmtId="0" fontId="0" fillId="6" borderId="0" xfId="0" applyFill="1" applyBorder="1" applyAlignment="1">
      <alignment/>
    </xf>
    <xf numFmtId="176" fontId="38" fillId="6" borderId="0" xfId="0" applyNumberFormat="1" applyFont="1" applyFill="1" applyBorder="1" applyAlignment="1">
      <alignment/>
    </xf>
    <xf numFmtId="176" fontId="0" fillId="33" borderId="0" xfId="0" applyNumberFormat="1" applyFill="1" applyBorder="1" applyAlignment="1">
      <alignment/>
    </xf>
    <xf numFmtId="0" fontId="0" fillId="1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38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172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8" fillId="0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174" fontId="0" fillId="0" borderId="10" xfId="0" applyNumberFormat="1" applyFill="1" applyBorder="1" applyAlignment="1">
      <alignment horizontal="center" wrapText="1"/>
    </xf>
    <xf numFmtId="174" fontId="48" fillId="0" borderId="10" xfId="0" applyNumberFormat="1" applyFont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8" fillId="0" borderId="0" xfId="0" applyFont="1" applyFill="1" applyAlignment="1">
      <alignment horizontal="center" wrapText="1"/>
    </xf>
    <xf numFmtId="0" fontId="38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2" fontId="48" fillId="0" borderId="13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2" fontId="0" fillId="0" borderId="15" xfId="0" applyNumberForma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8.57421875" style="13" customWidth="1"/>
    <col min="2" max="2" width="16.28125" style="13" customWidth="1"/>
    <col min="3" max="3" width="19.28125" style="13" customWidth="1"/>
    <col min="4" max="4" width="13.8515625" style="13" customWidth="1"/>
    <col min="5" max="6" width="9.140625" style="13" customWidth="1"/>
    <col min="7" max="7" width="10.00390625" style="13" bestFit="1" customWidth="1"/>
    <col min="8" max="10" width="9.140625" style="13" customWidth="1"/>
    <col min="11" max="11" width="21.00390625" style="13" customWidth="1"/>
    <col min="12" max="16384" width="9.140625" style="13" customWidth="1"/>
  </cols>
  <sheetData>
    <row r="1" spans="9:11" ht="32.25" customHeight="1">
      <c r="I1" s="94"/>
      <c r="J1" s="95"/>
      <c r="K1" s="95"/>
    </row>
    <row r="2" spans="1:11" ht="75.75" customHeight="1">
      <c r="A2" s="90" t="s">
        <v>28</v>
      </c>
      <c r="B2" s="90"/>
      <c r="C2" s="90"/>
      <c r="D2" s="91"/>
      <c r="E2" s="91"/>
      <c r="F2" s="92"/>
      <c r="G2" s="93"/>
      <c r="H2" s="93"/>
      <c r="I2" s="93"/>
      <c r="J2" s="24"/>
      <c r="K2" s="74"/>
    </row>
    <row r="3" spans="6:11" ht="15">
      <c r="F3" s="24"/>
      <c r="G3" s="24"/>
      <c r="H3" s="24"/>
      <c r="I3" s="24"/>
      <c r="J3" s="24"/>
      <c r="K3" s="24"/>
    </row>
    <row r="4" spans="1:11" ht="33">
      <c r="A4" s="4"/>
      <c r="B4" s="4"/>
      <c r="C4" s="4" t="s">
        <v>31</v>
      </c>
      <c r="F4" s="24"/>
      <c r="G4" s="24"/>
      <c r="H4" s="24"/>
      <c r="I4" s="24"/>
      <c r="J4" s="24"/>
      <c r="K4" s="24"/>
    </row>
    <row r="5" spans="1:11" ht="15">
      <c r="A5" s="14"/>
      <c r="B5" s="17"/>
      <c r="C5" s="15">
        <f>21107-1000</f>
        <v>20107</v>
      </c>
      <c r="F5" s="24"/>
      <c r="G5" s="24"/>
      <c r="H5" s="24"/>
      <c r="I5" s="24"/>
      <c r="J5" s="24"/>
      <c r="K5" s="76"/>
    </row>
    <row r="6" spans="1:3" ht="15">
      <c r="A6" s="7"/>
      <c r="B6" s="7"/>
      <c r="C6" s="7"/>
    </row>
    <row r="7" spans="1:5" ht="45" customHeight="1">
      <c r="A7" s="90" t="s">
        <v>7</v>
      </c>
      <c r="B7" s="90"/>
      <c r="C7" s="90"/>
      <c r="D7" s="91"/>
      <c r="E7" s="91"/>
    </row>
    <row r="8" spans="1:7" ht="15">
      <c r="A8" s="7"/>
      <c r="B8" s="7"/>
      <c r="C8" s="7"/>
      <c r="G8" s="26"/>
    </row>
    <row r="9" spans="1:7" ht="201.75" customHeight="1">
      <c r="A9" s="4" t="s">
        <v>29</v>
      </c>
      <c r="B9" s="77" t="s">
        <v>61</v>
      </c>
      <c r="C9" s="4" t="s">
        <v>30</v>
      </c>
      <c r="G9" s="34"/>
    </row>
    <row r="10" spans="1:3" ht="15">
      <c r="A10" s="73" t="e">
        <f>#REF!</f>
        <v>#REF!</v>
      </c>
      <c r="B10" s="16">
        <f>C5</f>
        <v>20107</v>
      </c>
      <c r="C10" s="6" t="e">
        <f>(A10+B10)/A10</f>
        <v>#REF!</v>
      </c>
    </row>
    <row r="11" ht="15">
      <c r="C11" s="10"/>
    </row>
  </sheetData>
  <sheetProtection/>
  <mergeCells count="4">
    <mergeCell ref="A2:E2"/>
    <mergeCell ref="F2:I2"/>
    <mergeCell ref="I1:K1"/>
    <mergeCell ref="A7:E7"/>
  </mergeCells>
  <printOptions/>
  <pageMargins left="1.299212598425197" right="0.11811023622047245" top="0.7480314960629921" bottom="0.7480314960629921" header="0" footer="0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9" sqref="I19"/>
    </sheetView>
  </sheetViews>
  <sheetFormatPr defaultColWidth="9.140625" defaultRowHeight="15"/>
  <cols>
    <col min="1" max="1" width="4.8515625" style="0" customWidth="1"/>
    <col min="2" max="2" width="19.00390625" style="0" customWidth="1"/>
    <col min="3" max="3" width="11.57421875" style="0" customWidth="1"/>
    <col min="4" max="4" width="8.7109375" style="0" customWidth="1"/>
    <col min="5" max="5" width="11.28125" style="0" customWidth="1"/>
    <col min="6" max="6" width="10.8515625" style="13" customWidth="1"/>
    <col min="7" max="7" width="11.00390625" style="0" customWidth="1"/>
    <col min="8" max="8" width="13.140625" style="0" customWidth="1"/>
    <col min="9" max="9" width="10.57421875" style="0" customWidth="1"/>
    <col min="10" max="10" width="11.421875" style="13" customWidth="1"/>
    <col min="15" max="15" width="9.140625" style="13" customWidth="1"/>
    <col min="16" max="16" width="9.28125" style="0" customWidth="1"/>
    <col min="20" max="20" width="9.140625" style="34" customWidth="1"/>
    <col min="21" max="21" width="13.421875" style="34" customWidth="1"/>
    <col min="22" max="22" width="12.421875" style="0" customWidth="1"/>
    <col min="23" max="23" width="9.140625" style="0" customWidth="1"/>
    <col min="24" max="24" width="10.57421875" style="0" customWidth="1"/>
    <col min="25" max="25" width="8.00390625" style="0" customWidth="1"/>
    <col min="26" max="26" width="9.140625" style="34" customWidth="1"/>
    <col min="27" max="27" width="10.57421875" style="34" customWidth="1"/>
    <col min="28" max="28" width="12.140625" style="0" bestFit="1" customWidth="1"/>
  </cols>
  <sheetData>
    <row r="1" spans="1:26" ht="15.75">
      <c r="A1" s="96" t="s">
        <v>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4:16" ht="15">
      <c r="D2" s="39"/>
      <c r="K2" s="28"/>
      <c r="L2" s="13"/>
      <c r="M2" s="13"/>
      <c r="N2" s="13"/>
      <c r="P2" s="21"/>
    </row>
    <row r="3" spans="1:27" s="33" customFormat="1" ht="193.5" customHeight="1">
      <c r="A3" s="18" t="s">
        <v>0</v>
      </c>
      <c r="B3" s="18" t="s">
        <v>1</v>
      </c>
      <c r="C3" s="35" t="s">
        <v>32</v>
      </c>
      <c r="D3" s="40" t="s">
        <v>62</v>
      </c>
      <c r="E3" s="18" t="s">
        <v>33</v>
      </c>
      <c r="F3" s="29" t="s">
        <v>35</v>
      </c>
      <c r="G3" s="35" t="s">
        <v>36</v>
      </c>
      <c r="H3" s="18" t="s">
        <v>21</v>
      </c>
      <c r="I3" s="18" t="s">
        <v>37</v>
      </c>
      <c r="J3" s="31" t="s">
        <v>34</v>
      </c>
      <c r="K3" s="35" t="s">
        <v>39</v>
      </c>
      <c r="L3" s="18" t="s">
        <v>40</v>
      </c>
      <c r="M3" s="18" t="s">
        <v>41</v>
      </c>
      <c r="N3" s="18" t="s">
        <v>42</v>
      </c>
      <c r="O3" s="31" t="s">
        <v>38</v>
      </c>
      <c r="P3" s="35" t="s">
        <v>59</v>
      </c>
      <c r="Q3" s="18" t="s">
        <v>44</v>
      </c>
      <c r="R3" s="18" t="s">
        <v>45</v>
      </c>
      <c r="S3" s="18" t="s">
        <v>46</v>
      </c>
      <c r="T3" s="31" t="s">
        <v>43</v>
      </c>
      <c r="U3" s="31" t="s">
        <v>52</v>
      </c>
      <c r="V3" s="18" t="s">
        <v>48</v>
      </c>
      <c r="W3" s="18" t="s">
        <v>49</v>
      </c>
      <c r="X3" s="18" t="s">
        <v>50</v>
      </c>
      <c r="Y3" s="18" t="s">
        <v>51</v>
      </c>
      <c r="Z3" s="31" t="s">
        <v>47</v>
      </c>
      <c r="AA3" s="35" t="s">
        <v>53</v>
      </c>
    </row>
    <row r="4" spans="1:27" s="33" customFormat="1" ht="15">
      <c r="A4" s="18"/>
      <c r="B4" s="18"/>
      <c r="C4" s="32"/>
      <c r="D4" s="40"/>
      <c r="E4" s="18"/>
      <c r="F4" s="29"/>
      <c r="G4" s="32"/>
      <c r="H4" s="18"/>
      <c r="I4" s="18"/>
      <c r="J4" s="31"/>
      <c r="K4" s="32"/>
      <c r="L4" s="18"/>
      <c r="M4" s="18"/>
      <c r="N4" s="18"/>
      <c r="O4" s="31"/>
      <c r="P4" s="32"/>
      <c r="Q4" s="18"/>
      <c r="R4" s="18"/>
      <c r="S4" s="18"/>
      <c r="T4" s="31"/>
      <c r="U4" s="35"/>
      <c r="V4" s="18"/>
      <c r="W4" s="18"/>
      <c r="X4" s="18"/>
      <c r="Y4" s="18"/>
      <c r="Z4" s="31"/>
      <c r="AA4" s="35"/>
    </row>
    <row r="5" spans="1:28" s="13" customFormat="1" ht="15">
      <c r="A5" s="78">
        <v>1</v>
      </c>
      <c r="B5" s="78" t="s">
        <v>8</v>
      </c>
      <c r="C5" s="78">
        <v>70</v>
      </c>
      <c r="D5" s="41">
        <v>5.5</v>
      </c>
      <c r="E5" s="78">
        <v>17459</v>
      </c>
      <c r="F5" s="30">
        <f>(C5*D5+E5)/E5</f>
        <v>1.022051663898276</v>
      </c>
      <c r="G5" s="78">
        <v>1556</v>
      </c>
      <c r="H5" s="8">
        <f>G11/G15</f>
        <v>0.40779239145806817</v>
      </c>
      <c r="I5" s="20">
        <f>G$15/10</f>
        <v>1414.2</v>
      </c>
      <c r="J5" s="30">
        <f>(1-H5)+H5*I5/G5</f>
        <v>0.9628374285933459</v>
      </c>
      <c r="K5" s="78">
        <v>27.1</v>
      </c>
      <c r="L5" s="78">
        <f>G5</f>
        <v>1556</v>
      </c>
      <c r="M5" s="78">
        <f>K15</f>
        <v>295.3</v>
      </c>
      <c r="N5" s="78">
        <f>G$15</f>
        <v>14142</v>
      </c>
      <c r="O5" s="30">
        <f>(K5/L5)/(M5/N5)</f>
        <v>0.8340788026990112</v>
      </c>
      <c r="P5" s="78">
        <v>3.569</v>
      </c>
      <c r="Q5" s="78">
        <f>G5</f>
        <v>1556</v>
      </c>
      <c r="R5" s="78">
        <f>P$15</f>
        <v>11.696999999999997</v>
      </c>
      <c r="S5" s="78">
        <f>G$15</f>
        <v>14142</v>
      </c>
      <c r="T5" s="36">
        <f>(P5/Q5)/(R5/S5)</f>
        <v>2.773149598044717</v>
      </c>
      <c r="U5" s="37">
        <v>1.8</v>
      </c>
      <c r="V5" s="78">
        <v>6</v>
      </c>
      <c r="W5" s="78">
        <v>7</v>
      </c>
      <c r="X5" s="78">
        <f>V$15</f>
        <v>24</v>
      </c>
      <c r="Y5" s="78">
        <f>W$15</f>
        <v>30</v>
      </c>
      <c r="Z5" s="36">
        <f>(1+V5/W5)/(1+X5/Y5)</f>
        <v>1.0317460317460319</v>
      </c>
      <c r="AA5" s="37">
        <f>Z5</f>
        <v>1.0317460317460319</v>
      </c>
      <c r="AB5" s="36">
        <f>(Q5/P5)/(S5/R5)</f>
        <v>0.36060081313502756</v>
      </c>
    </row>
    <row r="6" spans="1:28" s="13" customFormat="1" ht="15">
      <c r="A6" s="78">
        <v>2</v>
      </c>
      <c r="B6" s="78" t="s">
        <v>9</v>
      </c>
      <c r="C6" s="78">
        <v>40</v>
      </c>
      <c r="D6" s="41">
        <v>5.5</v>
      </c>
      <c r="E6" s="78">
        <v>17459</v>
      </c>
      <c r="F6" s="30">
        <f aca="true" t="shared" si="0" ref="F6:F14">(C6*D6+E6)/E6</f>
        <v>1.0126009507990148</v>
      </c>
      <c r="G6" s="78">
        <v>752</v>
      </c>
      <c r="H6" s="8">
        <f>G11/G15</f>
        <v>0.40779239145806817</v>
      </c>
      <c r="I6" s="20">
        <f aca="true" t="shared" si="1" ref="I6:I14">G$15/10</f>
        <v>1414.2</v>
      </c>
      <c r="J6" s="30">
        <f aca="true" t="shared" si="2" ref="J6:J13">(1-H6)+H6*I6/G6</f>
        <v>1.3590959064142725</v>
      </c>
      <c r="K6" s="78">
        <v>18.5</v>
      </c>
      <c r="L6" s="78">
        <f aca="true" t="shared" si="3" ref="L6:L13">G6</f>
        <v>752</v>
      </c>
      <c r="M6" s="78">
        <f>K15</f>
        <v>295.3</v>
      </c>
      <c r="N6" s="78">
        <f>G$15</f>
        <v>14142</v>
      </c>
      <c r="O6" s="30">
        <f aca="true" t="shared" si="4" ref="O6:O14">(K6/L6)/(M6/N6)</f>
        <v>1.1781518614319373</v>
      </c>
      <c r="P6" s="78">
        <v>1.573</v>
      </c>
      <c r="Q6" s="78">
        <f aca="true" t="shared" si="5" ref="Q6:Q14">G6</f>
        <v>752</v>
      </c>
      <c r="R6" s="78">
        <f aca="true" t="shared" si="6" ref="R6:R14">P$15</f>
        <v>11.696999999999997</v>
      </c>
      <c r="S6" s="78">
        <f aca="true" t="shared" si="7" ref="S6:S14">G$15</f>
        <v>14142</v>
      </c>
      <c r="T6" s="36">
        <f aca="true" t="shared" si="8" ref="T6:T14">(P6/Q6)/(R6/S6)</f>
        <v>2.528990657724567</v>
      </c>
      <c r="U6" s="37">
        <v>1.8</v>
      </c>
      <c r="V6" s="78">
        <v>1</v>
      </c>
      <c r="W6" s="78">
        <v>2</v>
      </c>
      <c r="X6" s="78">
        <f aca="true" t="shared" si="9" ref="X6:X14">V$15</f>
        <v>24</v>
      </c>
      <c r="Y6" s="78">
        <f aca="true" t="shared" si="10" ref="Y6:Y14">W$15</f>
        <v>30</v>
      </c>
      <c r="Z6" s="36">
        <f aca="true" t="shared" si="11" ref="Z6:Z14">(1+V6/W6)/(1+X6/Y6)</f>
        <v>0.8333333333333333</v>
      </c>
      <c r="AA6" s="37">
        <f>Z6</f>
        <v>0.8333333333333333</v>
      </c>
      <c r="AB6" s="36">
        <f aca="true" t="shared" si="12" ref="AB6:AB14">(Q6/P6)/(S6/R6)</f>
        <v>0.395414667486253</v>
      </c>
    </row>
    <row r="7" spans="1:28" s="13" customFormat="1" ht="15">
      <c r="A7" s="78">
        <v>3</v>
      </c>
      <c r="B7" s="78" t="s">
        <v>10</v>
      </c>
      <c r="C7" s="78">
        <v>20</v>
      </c>
      <c r="D7" s="41">
        <v>5.5</v>
      </c>
      <c r="E7" s="78">
        <v>17459</v>
      </c>
      <c r="F7" s="30">
        <f t="shared" si="0"/>
        <v>1.0063004753995075</v>
      </c>
      <c r="G7" s="78">
        <v>476</v>
      </c>
      <c r="H7" s="8">
        <f>G11/G15</f>
        <v>0.40779239145806817</v>
      </c>
      <c r="I7" s="20">
        <f t="shared" si="1"/>
        <v>1414.2</v>
      </c>
      <c r="J7" s="30">
        <f t="shared" si="2"/>
        <v>1.8037622303906715</v>
      </c>
      <c r="K7" s="78">
        <v>12.2</v>
      </c>
      <c r="L7" s="78">
        <f t="shared" si="3"/>
        <v>476</v>
      </c>
      <c r="M7" s="78">
        <f>K15</f>
        <v>295.3</v>
      </c>
      <c r="N7" s="78">
        <f aca="true" t="shared" si="13" ref="N7:N14">G$15</f>
        <v>14142</v>
      </c>
      <c r="O7" s="30">
        <f t="shared" si="4"/>
        <v>1.2274399770067186</v>
      </c>
      <c r="P7" s="78">
        <v>0.767</v>
      </c>
      <c r="Q7" s="78">
        <f t="shared" si="5"/>
        <v>476</v>
      </c>
      <c r="R7" s="78">
        <f t="shared" si="6"/>
        <v>11.696999999999997</v>
      </c>
      <c r="S7" s="78">
        <f t="shared" si="7"/>
        <v>14142</v>
      </c>
      <c r="T7" s="36">
        <f t="shared" si="8"/>
        <v>1.9481605927828944</v>
      </c>
      <c r="U7" s="37">
        <v>1.8</v>
      </c>
      <c r="V7" s="78">
        <v>2</v>
      </c>
      <c r="W7" s="78">
        <v>2</v>
      </c>
      <c r="X7" s="78">
        <f t="shared" si="9"/>
        <v>24</v>
      </c>
      <c r="Y7" s="78">
        <f t="shared" si="10"/>
        <v>30</v>
      </c>
      <c r="Z7" s="36">
        <f t="shared" si="11"/>
        <v>1.1111111111111112</v>
      </c>
      <c r="AA7" s="37">
        <f>Z7</f>
        <v>1.1111111111111112</v>
      </c>
      <c r="AB7" s="36">
        <f t="shared" si="12"/>
        <v>0.5133047058361482</v>
      </c>
    </row>
    <row r="8" spans="1:28" s="13" customFormat="1" ht="15">
      <c r="A8" s="78">
        <v>4</v>
      </c>
      <c r="B8" s="78" t="s">
        <v>11</v>
      </c>
      <c r="C8" s="78">
        <v>7</v>
      </c>
      <c r="D8" s="41">
        <v>5.5</v>
      </c>
      <c r="E8" s="78">
        <v>17459</v>
      </c>
      <c r="F8" s="30">
        <f>(C8*D8+E8)/E8</f>
        <v>1.0022051663898277</v>
      </c>
      <c r="G8" s="78">
        <v>648</v>
      </c>
      <c r="H8" s="8">
        <f>G11/G15</f>
        <v>0.40779239145806817</v>
      </c>
      <c r="I8" s="20">
        <f t="shared" si="1"/>
        <v>1414.2</v>
      </c>
      <c r="J8" s="30">
        <f>(1-H8)+H8*I8/G8</f>
        <v>1.4821767443444012</v>
      </c>
      <c r="K8" s="78">
        <v>14.1</v>
      </c>
      <c r="L8" s="78">
        <f t="shared" si="3"/>
        <v>648</v>
      </c>
      <c r="M8" s="78">
        <f>K15</f>
        <v>295.3</v>
      </c>
      <c r="N8" s="78">
        <f t="shared" si="13"/>
        <v>14142</v>
      </c>
      <c r="O8" s="30">
        <f t="shared" si="4"/>
        <v>1.0420570418030628</v>
      </c>
      <c r="P8" s="78">
        <v>2.656</v>
      </c>
      <c r="Q8" s="78">
        <f t="shared" si="5"/>
        <v>648</v>
      </c>
      <c r="R8" s="78">
        <f t="shared" si="6"/>
        <v>11.696999999999997</v>
      </c>
      <c r="S8" s="78">
        <f t="shared" si="7"/>
        <v>14142</v>
      </c>
      <c r="T8" s="36">
        <f t="shared" si="8"/>
        <v>4.95552199202708</v>
      </c>
      <c r="U8" s="37">
        <v>1.8</v>
      </c>
      <c r="V8" s="78">
        <v>1</v>
      </c>
      <c r="W8" s="78">
        <v>2</v>
      </c>
      <c r="X8" s="78">
        <f t="shared" si="9"/>
        <v>24</v>
      </c>
      <c r="Y8" s="78">
        <f t="shared" si="10"/>
        <v>30</v>
      </c>
      <c r="Z8" s="36">
        <f t="shared" si="11"/>
        <v>0.8333333333333333</v>
      </c>
      <c r="AA8" s="37">
        <v>0.8</v>
      </c>
      <c r="AB8" s="36">
        <f t="shared" si="12"/>
        <v>0.20179508871293397</v>
      </c>
    </row>
    <row r="9" spans="1:28" s="13" customFormat="1" ht="15">
      <c r="A9" s="78">
        <v>5</v>
      </c>
      <c r="B9" s="78" t="s">
        <v>12</v>
      </c>
      <c r="C9" s="78">
        <v>17</v>
      </c>
      <c r="D9" s="41">
        <v>5.5</v>
      </c>
      <c r="E9" s="78">
        <v>17459</v>
      </c>
      <c r="F9" s="30">
        <f t="shared" si="0"/>
        <v>1.0053554040895814</v>
      </c>
      <c r="G9" s="78">
        <v>965</v>
      </c>
      <c r="H9" s="8">
        <f>G11/G15</f>
        <v>0.40779239145806817</v>
      </c>
      <c r="I9" s="20">
        <f t="shared" si="1"/>
        <v>1414.2</v>
      </c>
      <c r="J9" s="30">
        <f t="shared" si="2"/>
        <v>1.1898241888528127</v>
      </c>
      <c r="K9" s="78">
        <v>18.4</v>
      </c>
      <c r="L9" s="78">
        <f t="shared" si="3"/>
        <v>965</v>
      </c>
      <c r="M9" s="78">
        <f>K15</f>
        <v>295.3</v>
      </c>
      <c r="N9" s="78">
        <f t="shared" si="13"/>
        <v>14142</v>
      </c>
      <c r="O9" s="30">
        <f t="shared" si="4"/>
        <v>0.9131411105593854</v>
      </c>
      <c r="P9" s="78">
        <v>0.463</v>
      </c>
      <c r="Q9" s="78">
        <f t="shared" si="5"/>
        <v>965</v>
      </c>
      <c r="R9" s="78">
        <f t="shared" si="6"/>
        <v>11.696999999999997</v>
      </c>
      <c r="S9" s="78">
        <f t="shared" si="7"/>
        <v>14142</v>
      </c>
      <c r="T9" s="36">
        <f t="shared" si="8"/>
        <v>0.5800828430831874</v>
      </c>
      <c r="U9" s="37">
        <f>T9</f>
        <v>0.5800828430831874</v>
      </c>
      <c r="V9" s="78">
        <v>3</v>
      </c>
      <c r="W9" s="78">
        <v>3</v>
      </c>
      <c r="X9" s="78">
        <f t="shared" si="9"/>
        <v>24</v>
      </c>
      <c r="Y9" s="78">
        <f t="shared" si="10"/>
        <v>30</v>
      </c>
      <c r="Z9" s="36">
        <f t="shared" si="11"/>
        <v>1.1111111111111112</v>
      </c>
      <c r="AA9" s="37">
        <f>Z9</f>
        <v>1.1111111111111112</v>
      </c>
      <c r="AB9" s="36">
        <f t="shared" si="12"/>
        <v>1.7238917025797877</v>
      </c>
    </row>
    <row r="10" spans="1:28" s="13" customFormat="1" ht="15">
      <c r="A10" s="78">
        <v>6</v>
      </c>
      <c r="B10" s="78" t="s">
        <v>13</v>
      </c>
      <c r="C10" s="78">
        <v>22</v>
      </c>
      <c r="D10" s="41">
        <v>5.5</v>
      </c>
      <c r="E10" s="78">
        <v>17459</v>
      </c>
      <c r="F10" s="30">
        <f t="shared" si="0"/>
        <v>1.006930522939458</v>
      </c>
      <c r="G10" s="78">
        <v>487</v>
      </c>
      <c r="H10" s="8">
        <f>G11/G15</f>
        <v>0.40779239145806817</v>
      </c>
      <c r="I10" s="20">
        <f t="shared" si="1"/>
        <v>1414.2</v>
      </c>
      <c r="J10" s="30">
        <f t="shared" si="2"/>
        <v>1.7763965202462442</v>
      </c>
      <c r="K10" s="78">
        <v>5.1</v>
      </c>
      <c r="L10" s="78">
        <f t="shared" si="3"/>
        <v>487</v>
      </c>
      <c r="M10" s="78">
        <f>K15</f>
        <v>295.3</v>
      </c>
      <c r="N10" s="78">
        <f t="shared" si="13"/>
        <v>14142</v>
      </c>
      <c r="O10" s="30">
        <f t="shared" si="4"/>
        <v>0.5015203972433282</v>
      </c>
      <c r="P10" s="6">
        <v>0.29</v>
      </c>
      <c r="Q10" s="78">
        <f t="shared" si="5"/>
        <v>487</v>
      </c>
      <c r="R10" s="78">
        <f t="shared" si="6"/>
        <v>11.696999999999997</v>
      </c>
      <c r="S10" s="78">
        <f t="shared" si="7"/>
        <v>14142</v>
      </c>
      <c r="T10" s="36">
        <f t="shared" si="8"/>
        <v>0.7199550455995404</v>
      </c>
      <c r="U10" s="37">
        <f>T10</f>
        <v>0.7199550455995404</v>
      </c>
      <c r="V10" s="78">
        <v>1</v>
      </c>
      <c r="W10" s="78">
        <v>1</v>
      </c>
      <c r="X10" s="78">
        <f t="shared" si="9"/>
        <v>24</v>
      </c>
      <c r="Y10" s="78">
        <f t="shared" si="10"/>
        <v>30</v>
      </c>
      <c r="Z10" s="36">
        <f t="shared" si="11"/>
        <v>1.1111111111111112</v>
      </c>
      <c r="AA10" s="37">
        <v>0.8</v>
      </c>
      <c r="AB10" s="36">
        <f t="shared" si="12"/>
        <v>1.3889756118970633</v>
      </c>
    </row>
    <row r="11" spans="1:28" s="13" customFormat="1" ht="15">
      <c r="A11" s="78">
        <v>7</v>
      </c>
      <c r="B11" s="78" t="s">
        <v>26</v>
      </c>
      <c r="C11" s="78">
        <v>0</v>
      </c>
      <c r="D11" s="41">
        <v>5.5</v>
      </c>
      <c r="E11" s="78">
        <v>17459</v>
      </c>
      <c r="F11" s="30">
        <f t="shared" si="0"/>
        <v>1</v>
      </c>
      <c r="G11" s="78">
        <v>5767</v>
      </c>
      <c r="H11" s="8">
        <f>G11/G15</f>
        <v>0.40779239145806817</v>
      </c>
      <c r="I11" s="20">
        <f t="shared" si="1"/>
        <v>1414.2</v>
      </c>
      <c r="J11" s="30">
        <f>(1-H11)+H11*I11/G11</f>
        <v>0.6922076085419319</v>
      </c>
      <c r="K11" s="78">
        <v>145.8</v>
      </c>
      <c r="L11" s="78">
        <f t="shared" si="3"/>
        <v>5767</v>
      </c>
      <c r="M11" s="78">
        <f>K15</f>
        <v>295.3</v>
      </c>
      <c r="N11" s="78">
        <f t="shared" si="13"/>
        <v>14142</v>
      </c>
      <c r="O11" s="30">
        <f>(K11/L11)/(M11/N11)</f>
        <v>1.210751340388472</v>
      </c>
      <c r="P11" s="78">
        <v>0.136</v>
      </c>
      <c r="Q11" s="78">
        <f t="shared" si="5"/>
        <v>5767</v>
      </c>
      <c r="R11" s="78">
        <f t="shared" si="6"/>
        <v>11.696999999999997</v>
      </c>
      <c r="S11" s="78">
        <f t="shared" si="7"/>
        <v>14142</v>
      </c>
      <c r="T11" s="36">
        <f>(P11/Q11)/(R11/S11)</f>
        <v>0.028511843592944862</v>
      </c>
      <c r="U11" s="37">
        <v>0.2</v>
      </c>
      <c r="V11" s="78">
        <v>0</v>
      </c>
      <c r="W11" s="78">
        <v>1</v>
      </c>
      <c r="X11" s="78">
        <f t="shared" si="9"/>
        <v>24</v>
      </c>
      <c r="Y11" s="78">
        <f t="shared" si="10"/>
        <v>30</v>
      </c>
      <c r="Z11" s="36">
        <f>(1+V11/W11)/(1+X11/Y11)</f>
        <v>0.5555555555555556</v>
      </c>
      <c r="AA11" s="37">
        <v>0.8</v>
      </c>
      <c r="AB11" s="36">
        <f t="shared" si="12"/>
        <v>35.07314413886046</v>
      </c>
    </row>
    <row r="12" spans="1:28" s="13" customFormat="1" ht="15">
      <c r="A12" s="78">
        <v>8</v>
      </c>
      <c r="B12" s="78" t="s">
        <v>14</v>
      </c>
      <c r="C12" s="78">
        <v>40</v>
      </c>
      <c r="D12" s="41">
        <v>5.5</v>
      </c>
      <c r="E12" s="78">
        <v>17459</v>
      </c>
      <c r="F12" s="30">
        <f t="shared" si="0"/>
        <v>1.0126009507990148</v>
      </c>
      <c r="G12" s="78">
        <v>741</v>
      </c>
      <c r="H12" s="8">
        <f>G11/G15</f>
        <v>0.40779239145806817</v>
      </c>
      <c r="I12" s="20">
        <f t="shared" si="1"/>
        <v>1414.2</v>
      </c>
      <c r="J12" s="30">
        <f t="shared" si="2"/>
        <v>1.370480213130326</v>
      </c>
      <c r="K12" s="78">
        <v>17.8</v>
      </c>
      <c r="L12" s="78">
        <f t="shared" si="3"/>
        <v>741</v>
      </c>
      <c r="M12" s="78">
        <f>K15</f>
        <v>295.3</v>
      </c>
      <c r="N12" s="78">
        <f t="shared" si="13"/>
        <v>14142</v>
      </c>
      <c r="O12" s="30">
        <f t="shared" si="4"/>
        <v>1.1504008138296196</v>
      </c>
      <c r="P12" s="6">
        <v>0.607</v>
      </c>
      <c r="Q12" s="78">
        <f t="shared" si="5"/>
        <v>741</v>
      </c>
      <c r="R12" s="78">
        <f t="shared" si="6"/>
        <v>11.696999999999997</v>
      </c>
      <c r="S12" s="78">
        <f t="shared" si="7"/>
        <v>14142</v>
      </c>
      <c r="T12" s="36">
        <f t="shared" si="8"/>
        <v>0.9903913214883641</v>
      </c>
      <c r="U12" s="37">
        <f>T12</f>
        <v>0.9903913214883641</v>
      </c>
      <c r="V12" s="78">
        <v>2</v>
      </c>
      <c r="W12" s="78">
        <v>2</v>
      </c>
      <c r="X12" s="78">
        <f t="shared" si="9"/>
        <v>24</v>
      </c>
      <c r="Y12" s="78">
        <f t="shared" si="10"/>
        <v>30</v>
      </c>
      <c r="Z12" s="36">
        <f t="shared" si="11"/>
        <v>1.1111111111111112</v>
      </c>
      <c r="AA12" s="37">
        <f>Z12</f>
        <v>1.1111111111111112</v>
      </c>
      <c r="AB12" s="36">
        <f t="shared" si="12"/>
        <v>1.0097019009589014</v>
      </c>
    </row>
    <row r="13" spans="1:28" s="13" customFormat="1" ht="15">
      <c r="A13" s="78">
        <v>9</v>
      </c>
      <c r="B13" s="78" t="s">
        <v>15</v>
      </c>
      <c r="C13" s="78">
        <v>45</v>
      </c>
      <c r="D13" s="41">
        <v>5.5</v>
      </c>
      <c r="E13" s="78">
        <v>17459</v>
      </c>
      <c r="F13" s="30">
        <f t="shared" si="0"/>
        <v>1.0141760696488917</v>
      </c>
      <c r="G13" s="78">
        <v>1587</v>
      </c>
      <c r="H13" s="8">
        <f>G11/G15</f>
        <v>0.40779239145806817</v>
      </c>
      <c r="I13" s="20">
        <f t="shared" si="1"/>
        <v>1414.2</v>
      </c>
      <c r="J13" s="30">
        <f t="shared" si="2"/>
        <v>0.9555976526503125</v>
      </c>
      <c r="K13" s="78">
        <v>18.8</v>
      </c>
      <c r="L13" s="78">
        <f t="shared" si="3"/>
        <v>1587</v>
      </c>
      <c r="M13" s="78">
        <f>K15</f>
        <v>295.3</v>
      </c>
      <c r="N13" s="78">
        <f t="shared" si="13"/>
        <v>14142</v>
      </c>
      <c r="O13" s="30">
        <f t="shared" si="4"/>
        <v>0.5673202798474142</v>
      </c>
      <c r="P13" s="78">
        <v>0.724</v>
      </c>
      <c r="Q13" s="78">
        <f t="shared" si="5"/>
        <v>1587</v>
      </c>
      <c r="R13" s="78">
        <f t="shared" si="6"/>
        <v>11.696999999999997</v>
      </c>
      <c r="S13" s="78">
        <f t="shared" si="7"/>
        <v>14142</v>
      </c>
      <c r="T13" s="36">
        <f t="shared" si="8"/>
        <v>0.5515666288982699</v>
      </c>
      <c r="U13" s="37">
        <f>T13</f>
        <v>0.5515666288982699</v>
      </c>
      <c r="V13" s="78">
        <v>6</v>
      </c>
      <c r="W13" s="78">
        <v>7</v>
      </c>
      <c r="X13" s="78">
        <f t="shared" si="9"/>
        <v>24</v>
      </c>
      <c r="Y13" s="78">
        <f t="shared" si="10"/>
        <v>30</v>
      </c>
      <c r="Z13" s="36">
        <f t="shared" si="11"/>
        <v>1.0317460317460319</v>
      </c>
      <c r="AA13" s="37">
        <f>Z13</f>
        <v>1.0317460317460319</v>
      </c>
      <c r="AB13" s="36">
        <f t="shared" si="12"/>
        <v>1.8130175895475327</v>
      </c>
    </row>
    <row r="14" spans="1:28" s="13" customFormat="1" ht="15">
      <c r="A14" s="78">
        <v>10</v>
      </c>
      <c r="B14" s="78" t="s">
        <v>16</v>
      </c>
      <c r="C14" s="78">
        <v>56</v>
      </c>
      <c r="D14" s="41">
        <v>5.5</v>
      </c>
      <c r="E14" s="78">
        <v>17459</v>
      </c>
      <c r="F14" s="30">
        <f t="shared" si="0"/>
        <v>1.0176413311186208</v>
      </c>
      <c r="G14" s="78">
        <v>1163</v>
      </c>
      <c r="H14" s="8">
        <f>G11/G15</f>
        <v>0.40779239145806817</v>
      </c>
      <c r="I14" s="20">
        <f t="shared" si="1"/>
        <v>1414.2</v>
      </c>
      <c r="J14" s="30">
        <f>(1-H14)+H14*I14/G14</f>
        <v>1.088080351448209</v>
      </c>
      <c r="K14" s="78">
        <v>17.5</v>
      </c>
      <c r="L14" s="78">
        <f>G14</f>
        <v>1163</v>
      </c>
      <c r="M14" s="78">
        <f>K15</f>
        <v>295.3</v>
      </c>
      <c r="N14" s="78">
        <f t="shared" si="13"/>
        <v>14142</v>
      </c>
      <c r="O14" s="30">
        <f t="shared" si="4"/>
        <v>0.7206190186816153</v>
      </c>
      <c r="P14" s="78">
        <v>0.912</v>
      </c>
      <c r="Q14" s="78">
        <f t="shared" si="5"/>
        <v>1163</v>
      </c>
      <c r="R14" s="78">
        <f t="shared" si="6"/>
        <v>11.696999999999997</v>
      </c>
      <c r="S14" s="78">
        <f t="shared" si="7"/>
        <v>14142</v>
      </c>
      <c r="T14" s="36">
        <f t="shared" si="8"/>
        <v>0.9480941494137111</v>
      </c>
      <c r="U14" s="37">
        <f>T14</f>
        <v>0.9480941494137111</v>
      </c>
      <c r="V14" s="78">
        <v>2</v>
      </c>
      <c r="W14" s="78">
        <v>3</v>
      </c>
      <c r="X14" s="78">
        <f t="shared" si="9"/>
        <v>24</v>
      </c>
      <c r="Y14" s="78">
        <f t="shared" si="10"/>
        <v>30</v>
      </c>
      <c r="Z14" s="36">
        <f t="shared" si="11"/>
        <v>0.9259259259259258</v>
      </c>
      <c r="AA14" s="37">
        <f>Z14</f>
        <v>0.9259259259259258</v>
      </c>
      <c r="AB14" s="36">
        <f t="shared" si="12"/>
        <v>1.054747569762335</v>
      </c>
    </row>
    <row r="15" spans="1:23" ht="15">
      <c r="A15" s="2"/>
      <c r="B15" s="2"/>
      <c r="C15" s="2"/>
      <c r="D15" s="2"/>
      <c r="E15" s="2"/>
      <c r="F15" s="7"/>
      <c r="G15" s="2">
        <f>SUM(G5:G14)</f>
        <v>14142</v>
      </c>
      <c r="H15" s="2"/>
      <c r="I15" s="2"/>
      <c r="J15" s="7"/>
      <c r="K15" s="2">
        <f>SUM(K5:K14)</f>
        <v>295.3</v>
      </c>
      <c r="L15" s="2">
        <f>SUM(L5:L14)</f>
        <v>14142</v>
      </c>
      <c r="M15" s="2"/>
      <c r="N15" s="7"/>
      <c r="O15" s="7"/>
      <c r="P15">
        <f>SUM(P5:P14)</f>
        <v>11.696999999999997</v>
      </c>
      <c r="V15">
        <f>SUM(V5:V14)</f>
        <v>24</v>
      </c>
      <c r="W15">
        <f>SUM(W5:W14)</f>
        <v>30</v>
      </c>
    </row>
  </sheetData>
  <sheetProtection/>
  <mergeCells count="1">
    <mergeCell ref="A1:Z1"/>
  </mergeCells>
  <printOptions/>
  <pageMargins left="0.3937007874015748" right="0.2755905511811024" top="1.141732283464567" bottom="0.7480314960629921" header="0.31496062992125984" footer="0.31496062992125984"/>
  <pageSetup fitToHeight="1" fitToWidth="1" horizontalDpi="180" verticalDpi="18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5"/>
  <sheetViews>
    <sheetView zoomScalePageLayoutView="0" workbookViewId="0" topLeftCell="A10">
      <selection activeCell="F30" sqref="F30"/>
    </sheetView>
  </sheetViews>
  <sheetFormatPr defaultColWidth="9.140625" defaultRowHeight="15"/>
  <cols>
    <col min="1" max="1" width="6.140625" style="0" customWidth="1"/>
    <col min="2" max="2" width="19.140625" style="0" customWidth="1"/>
    <col min="3" max="3" width="7.7109375" style="0" customWidth="1"/>
    <col min="4" max="4" width="12.57421875" style="0" customWidth="1"/>
    <col min="5" max="5" width="9.00390625" style="0" customWidth="1"/>
    <col min="6" max="6" width="11.140625" style="0" customWidth="1"/>
    <col min="7" max="7" width="8.8515625" style="0" customWidth="1"/>
    <col min="8" max="8" width="11.421875" style="0" customWidth="1"/>
    <col min="9" max="9" width="9.7109375" style="0" customWidth="1"/>
    <col min="10" max="10" width="15.00390625" style="0" customWidth="1"/>
    <col min="11" max="11" width="9.8515625" style="0" customWidth="1"/>
    <col min="12" max="17" width="10.00390625" style="0" customWidth="1"/>
    <col min="18" max="18" width="3.421875" style="0" customWidth="1"/>
    <col min="19" max="19" width="7.421875" style="0" customWidth="1"/>
    <col min="21" max="21" width="10.00390625" style="0" customWidth="1"/>
    <col min="23" max="23" width="8.57421875" style="0" customWidth="1"/>
    <col min="24" max="24" width="8.28125" style="0" customWidth="1"/>
    <col min="28" max="28" width="12.00390625" style="0" customWidth="1"/>
    <col min="30" max="30" width="8.28125" style="0" customWidth="1"/>
    <col min="31" max="31" width="8.57421875" style="0" customWidth="1"/>
  </cols>
  <sheetData>
    <row r="1" spans="2:10" ht="15.75">
      <c r="B1" s="101" t="s">
        <v>22</v>
      </c>
      <c r="C1" s="101"/>
      <c r="D1" s="101"/>
      <c r="E1" s="101"/>
      <c r="F1" s="101"/>
      <c r="G1" s="101"/>
      <c r="H1" s="101"/>
      <c r="I1" s="101"/>
      <c r="J1" s="101"/>
    </row>
    <row r="2" spans="1:17" ht="15">
      <c r="A2" s="2"/>
      <c r="B2" s="2"/>
      <c r="C2" s="2"/>
      <c r="D2" s="2"/>
      <c r="E2" s="2"/>
      <c r="F2" s="7"/>
      <c r="G2" s="2"/>
      <c r="H2" s="2"/>
      <c r="I2" s="2"/>
      <c r="J2" s="2"/>
      <c r="K2" s="2"/>
      <c r="L2" s="2"/>
      <c r="M2" s="52"/>
      <c r="N2" s="52"/>
      <c r="O2" s="52"/>
      <c r="P2" s="52"/>
      <c r="Q2" s="52"/>
    </row>
    <row r="3" spans="1:17" ht="138.75">
      <c r="A3" s="1" t="s">
        <v>0</v>
      </c>
      <c r="B3" s="1" t="s">
        <v>1</v>
      </c>
      <c r="C3" s="1" t="s">
        <v>23</v>
      </c>
      <c r="D3" s="1" t="s">
        <v>54</v>
      </c>
      <c r="E3" s="1" t="s">
        <v>24</v>
      </c>
      <c r="F3" s="4" t="s">
        <v>58</v>
      </c>
      <c r="G3" s="1" t="s">
        <v>25</v>
      </c>
      <c r="H3" s="1" t="s">
        <v>55</v>
      </c>
      <c r="I3" s="1" t="s">
        <v>56</v>
      </c>
      <c r="J3" s="79" t="s">
        <v>57</v>
      </c>
      <c r="K3" s="2"/>
      <c r="L3" s="2"/>
      <c r="M3" s="52"/>
      <c r="N3" s="52"/>
      <c r="O3" s="52"/>
      <c r="P3" s="52"/>
      <c r="Q3" s="52"/>
    </row>
    <row r="4" spans="1:17" ht="15">
      <c r="A4" s="5">
        <v>1</v>
      </c>
      <c r="B4" s="5" t="s">
        <v>8</v>
      </c>
      <c r="C4" s="6">
        <f>J30</f>
        <v>0.43352861309211554</v>
      </c>
      <c r="D4" s="6">
        <f>' К - расчет коэффициентов'!J5</f>
        <v>0.9628374285933459</v>
      </c>
      <c r="E4" s="19">
        <f>L30</f>
        <v>0.025141394190748574</v>
      </c>
      <c r="F4" s="6">
        <f>' К - расчет коэффициентов'!O5</f>
        <v>0.8340788026990112</v>
      </c>
      <c r="G4" s="6">
        <f>N30</f>
        <v>0.5413299927171358</v>
      </c>
      <c r="H4" s="3">
        <f>' К - расчет коэффициентов'!U5</f>
        <v>1.8</v>
      </c>
      <c r="I4" s="3">
        <f>' К - расчет коэффициентов'!AA5</f>
        <v>1.0317460317460319</v>
      </c>
      <c r="J4" s="38">
        <f>C4*D4+E4*F4+G4*H4*I4</f>
        <v>1.4437146083478793</v>
      </c>
      <c r="K4" s="2"/>
      <c r="L4" s="2"/>
      <c r="M4" s="52"/>
      <c r="N4" s="52"/>
      <c r="O4" s="52"/>
      <c r="P4" s="52"/>
      <c r="Q4" s="52"/>
    </row>
    <row r="5" spans="1:17" ht="15">
      <c r="A5" s="5">
        <v>2</v>
      </c>
      <c r="B5" s="5" t="s">
        <v>9</v>
      </c>
      <c r="C5" s="6">
        <f>C4</f>
        <v>0.43352861309211554</v>
      </c>
      <c r="D5" s="6">
        <f>' К - расчет коэффициентов'!J6</f>
        <v>1.3590959064142725</v>
      </c>
      <c r="E5" s="19">
        <f>E4</f>
        <v>0.025141394190748574</v>
      </c>
      <c r="F5" s="6">
        <f>' К - расчет коэффициентов'!O6</f>
        <v>1.1781518614319373</v>
      </c>
      <c r="G5" s="6">
        <f>G4</f>
        <v>0.5413299927171358</v>
      </c>
      <c r="H5" s="3">
        <f>' К - расчет коэффициентов'!U6</f>
        <v>1.8</v>
      </c>
      <c r="I5" s="3">
        <f>' К - расчет коэффициентов'!AA6</f>
        <v>0.8333333333333333</v>
      </c>
      <c r="J5" s="38">
        <f aca="true" t="shared" si="0" ref="J5:J13">C5*D5+E5*F5+G5*H5*I5</f>
        <v>1.4308223328074794</v>
      </c>
      <c r="K5" s="2"/>
      <c r="L5" s="2"/>
      <c r="M5" s="52"/>
      <c r="N5" s="52"/>
      <c r="O5" s="52"/>
      <c r="P5" s="52"/>
      <c r="Q5" s="52"/>
    </row>
    <row r="6" spans="1:17" ht="15">
      <c r="A6" s="5">
        <v>3</v>
      </c>
      <c r="B6" s="5" t="s">
        <v>10</v>
      </c>
      <c r="C6" s="6">
        <f aca="true" t="shared" si="1" ref="C6:C13">C5</f>
        <v>0.43352861309211554</v>
      </c>
      <c r="D6" s="6">
        <f>' К - расчет коэффициентов'!J7</f>
        <v>1.8037622303906715</v>
      </c>
      <c r="E6" s="19">
        <f aca="true" t="shared" si="2" ref="E6:E13">E5</f>
        <v>0.025141394190748574</v>
      </c>
      <c r="F6" s="6">
        <f>' К - расчет коэффициентов'!O7</f>
        <v>1.2274399770067186</v>
      </c>
      <c r="G6" s="6">
        <f aca="true" t="shared" si="3" ref="G6:G13">G5</f>
        <v>0.5413299927171358</v>
      </c>
      <c r="H6" s="3">
        <f>' К - расчет коэффициентов'!U7</f>
        <v>1.8</v>
      </c>
      <c r="I6" s="3">
        <f>' К - расчет коэффициентов'!AA7</f>
        <v>1.1111111111111112</v>
      </c>
      <c r="J6" s="38">
        <f t="shared" si="0"/>
        <v>1.8955020758308896</v>
      </c>
      <c r="K6" s="2"/>
      <c r="L6" s="2"/>
      <c r="M6" s="52"/>
      <c r="N6" s="52"/>
      <c r="O6" s="52"/>
      <c r="P6" s="52"/>
      <c r="Q6" s="52"/>
    </row>
    <row r="7" spans="1:17" ht="15">
      <c r="A7" s="5">
        <v>4</v>
      </c>
      <c r="B7" s="5" t="s">
        <v>11</v>
      </c>
      <c r="C7" s="6">
        <f t="shared" si="1"/>
        <v>0.43352861309211554</v>
      </c>
      <c r="D7" s="6">
        <f>' К - расчет коэффициентов'!J8</f>
        <v>1.4821767443444012</v>
      </c>
      <c r="E7" s="19">
        <f t="shared" si="2"/>
        <v>0.025141394190748574</v>
      </c>
      <c r="F7" s="6">
        <f>' К - расчет коэффициентов'!O8</f>
        <v>1.0420570418030628</v>
      </c>
      <c r="G7" s="6">
        <f t="shared" si="3"/>
        <v>0.5413299927171358</v>
      </c>
      <c r="H7" s="3">
        <f>' К - расчет коэффициентов'!U8</f>
        <v>1.8</v>
      </c>
      <c r="I7" s="3">
        <f>' К - расчет коэффициентов'!AA8</f>
        <v>0.8</v>
      </c>
      <c r="J7" s="38">
        <f t="shared" si="0"/>
        <v>1.448279984702907</v>
      </c>
      <c r="K7" s="2"/>
      <c r="L7" s="2"/>
      <c r="M7" s="52"/>
      <c r="N7" s="52"/>
      <c r="O7" s="52"/>
      <c r="P7" s="52"/>
      <c r="Q7" s="52"/>
    </row>
    <row r="8" spans="1:17" ht="15">
      <c r="A8" s="5">
        <v>5</v>
      </c>
      <c r="B8" s="5" t="s">
        <v>12</v>
      </c>
      <c r="C8" s="6">
        <f t="shared" si="1"/>
        <v>0.43352861309211554</v>
      </c>
      <c r="D8" s="6">
        <f>' К - расчет коэффициентов'!J9</f>
        <v>1.1898241888528127</v>
      </c>
      <c r="E8" s="19">
        <f t="shared" si="2"/>
        <v>0.025141394190748574</v>
      </c>
      <c r="F8" s="6">
        <f>' К - расчет коэффициентов'!O9</f>
        <v>0.9131411105593854</v>
      </c>
      <c r="G8" s="6">
        <f t="shared" si="3"/>
        <v>0.5413299927171358</v>
      </c>
      <c r="H8" s="3">
        <f>' К - расчет коэффициентов'!U9</f>
        <v>0.5800828430831874</v>
      </c>
      <c r="I8" s="3">
        <f>' К - расчет коэффициентов'!AA9</f>
        <v>1.1111111111111112</v>
      </c>
      <c r="J8" s="38">
        <f t="shared" si="0"/>
        <v>0.8876874057197818</v>
      </c>
      <c r="K8" s="2"/>
      <c r="L8" s="2"/>
      <c r="M8" s="52"/>
      <c r="N8" s="52"/>
      <c r="O8" s="52"/>
      <c r="P8" s="52"/>
      <c r="Q8" s="52"/>
    </row>
    <row r="9" spans="1:17" ht="15">
      <c r="A9" s="5">
        <v>6</v>
      </c>
      <c r="B9" s="5" t="s">
        <v>13</v>
      </c>
      <c r="C9" s="6">
        <f t="shared" si="1"/>
        <v>0.43352861309211554</v>
      </c>
      <c r="D9" s="6">
        <f>' К - расчет коэффициентов'!J10</f>
        <v>1.7763965202462442</v>
      </c>
      <c r="E9" s="19">
        <f t="shared" si="2"/>
        <v>0.025141394190748574</v>
      </c>
      <c r="F9" s="6">
        <f>' К - расчет коэффициентов'!O10</f>
        <v>0.5015203972433282</v>
      </c>
      <c r="G9" s="6">
        <f t="shared" si="3"/>
        <v>0.5413299927171358</v>
      </c>
      <c r="H9" s="3">
        <f>' К - расчет коэффициентов'!U10</f>
        <v>0.7199550455995404</v>
      </c>
      <c r="I9" s="3">
        <f>' К - расчет коэффициентов'!AA10</f>
        <v>0.8</v>
      </c>
      <c r="J9" s="38">
        <f t="shared" si="0"/>
        <v>1.094514249398661</v>
      </c>
      <c r="K9" s="2"/>
      <c r="L9" s="2"/>
      <c r="M9" s="52"/>
      <c r="N9" s="52"/>
      <c r="O9" s="52"/>
      <c r="P9" s="52"/>
      <c r="Q9" s="52"/>
    </row>
    <row r="10" spans="1:17" s="13" customFormat="1" ht="15">
      <c r="A10" s="75">
        <v>7</v>
      </c>
      <c r="B10" s="75" t="s">
        <v>26</v>
      </c>
      <c r="C10" s="6">
        <f t="shared" si="1"/>
        <v>0.43352861309211554</v>
      </c>
      <c r="D10" s="6">
        <f>' К - расчет коэффициентов'!J11</f>
        <v>0.6922076085419319</v>
      </c>
      <c r="E10" s="19">
        <f t="shared" si="2"/>
        <v>0.025141394190748574</v>
      </c>
      <c r="F10" s="6">
        <f>' К - расчет коэффициентов'!O11</f>
        <v>1.210751340388472</v>
      </c>
      <c r="G10" s="6">
        <f t="shared" si="3"/>
        <v>0.5413299927171358</v>
      </c>
      <c r="H10" s="6">
        <f>' К - расчет коэффициентов'!U11</f>
        <v>0.2</v>
      </c>
      <c r="I10" s="6">
        <f>' К - расчет коэффициентов'!AA11</f>
        <v>0.8</v>
      </c>
      <c r="J10" s="30">
        <f t="shared" si="0"/>
        <v>0.41714458005341926</v>
      </c>
      <c r="K10" s="7"/>
      <c r="L10" s="7"/>
      <c r="M10" s="7"/>
      <c r="N10" s="7"/>
      <c r="O10" s="7"/>
      <c r="P10" s="7"/>
      <c r="Q10" s="7"/>
    </row>
    <row r="11" spans="1:17" ht="15">
      <c r="A11" s="5">
        <v>8</v>
      </c>
      <c r="B11" s="5" t="s">
        <v>14</v>
      </c>
      <c r="C11" s="6">
        <f t="shared" si="1"/>
        <v>0.43352861309211554</v>
      </c>
      <c r="D11" s="6">
        <f>' К - расчет коэффициентов'!J12</f>
        <v>1.370480213130326</v>
      </c>
      <c r="E11" s="19">
        <f t="shared" si="2"/>
        <v>0.025141394190748574</v>
      </c>
      <c r="F11" s="6">
        <f>' К - расчет коэффициентов'!O12</f>
        <v>1.1504008138296196</v>
      </c>
      <c r="G11" s="6">
        <f t="shared" si="3"/>
        <v>0.5413299927171358</v>
      </c>
      <c r="H11" s="3">
        <f>' К - расчет коэффициентов'!U12</f>
        <v>0.9903913214883641</v>
      </c>
      <c r="I11" s="3">
        <f>' К - расчет коэффициентов'!AA12</f>
        <v>1.1111111111111112</v>
      </c>
      <c r="J11" s="38">
        <f t="shared" si="0"/>
        <v>1.218763429571326</v>
      </c>
      <c r="K11" s="2"/>
      <c r="L11" s="2"/>
      <c r="M11" s="52"/>
      <c r="N11" s="52"/>
      <c r="O11" s="52"/>
      <c r="P11" s="52"/>
      <c r="Q11" s="52"/>
    </row>
    <row r="12" spans="1:17" ht="15">
      <c r="A12" s="5">
        <v>9</v>
      </c>
      <c r="B12" s="5" t="s">
        <v>15</v>
      </c>
      <c r="C12" s="6">
        <f t="shared" si="1"/>
        <v>0.43352861309211554</v>
      </c>
      <c r="D12" s="6">
        <f>' К - расчет коэффициентов'!J13</f>
        <v>0.9555976526503125</v>
      </c>
      <c r="E12" s="19">
        <f>E11</f>
        <v>0.025141394190748574</v>
      </c>
      <c r="F12" s="6">
        <f>' К - расчет коэффициентов'!O13</f>
        <v>0.5673202798474142</v>
      </c>
      <c r="G12" s="6">
        <f t="shared" si="3"/>
        <v>0.5413299927171358</v>
      </c>
      <c r="H12" s="3">
        <f>' К - расчет коэффициентов'!U13</f>
        <v>0.5515666288982699</v>
      </c>
      <c r="I12" s="3">
        <f>' К - расчет коэффициентов'!AA13</f>
        <v>1.0317460317460319</v>
      </c>
      <c r="J12" s="38">
        <f t="shared" si="0"/>
        <v>0.7366004231853591</v>
      </c>
      <c r="K12" s="2"/>
      <c r="L12" s="2"/>
      <c r="M12" s="52"/>
      <c r="N12" s="52"/>
      <c r="O12" s="52"/>
      <c r="P12" s="52"/>
      <c r="Q12" s="52"/>
    </row>
    <row r="13" spans="1:17" ht="15">
      <c r="A13" s="5">
        <v>10</v>
      </c>
      <c r="B13" s="5" t="s">
        <v>16</v>
      </c>
      <c r="C13" s="6">
        <f t="shared" si="1"/>
        <v>0.43352861309211554</v>
      </c>
      <c r="D13" s="6">
        <f>' К - расчет коэффициентов'!J14</f>
        <v>1.088080351448209</v>
      </c>
      <c r="E13" s="19">
        <f t="shared" si="2"/>
        <v>0.025141394190748574</v>
      </c>
      <c r="F13" s="6">
        <f>' К - расчет коэффициентов'!O14</f>
        <v>0.7206190186816153</v>
      </c>
      <c r="G13" s="6">
        <f t="shared" si="3"/>
        <v>0.5413299927171358</v>
      </c>
      <c r="H13" s="3">
        <f>' К - расчет коэффициентов'!U14</f>
        <v>0.9480941494137111</v>
      </c>
      <c r="I13" s="3">
        <f>' К - расчет коэффициентов'!AA14</f>
        <v>0.9259259259259258</v>
      </c>
      <c r="J13" s="38">
        <f t="shared" si="0"/>
        <v>0.9650459612073368</v>
      </c>
      <c r="K13" s="2"/>
      <c r="L13" s="2"/>
      <c r="M13" s="52"/>
      <c r="N13" s="52"/>
      <c r="O13" s="52"/>
      <c r="P13" s="52"/>
      <c r="Q13" s="52"/>
    </row>
    <row r="14" spans="1:17" ht="15">
      <c r="A14" s="9"/>
      <c r="B14" s="9"/>
      <c r="C14" s="10"/>
      <c r="D14" s="11"/>
      <c r="E14" s="10"/>
      <c r="F14" s="11"/>
      <c r="G14" s="10"/>
      <c r="H14" s="12"/>
      <c r="I14" s="12"/>
      <c r="J14" s="9"/>
      <c r="K14" s="2"/>
      <c r="L14" s="2"/>
      <c r="M14" s="52"/>
      <c r="N14" s="52"/>
      <c r="O14" s="52"/>
      <c r="P14" s="52"/>
      <c r="Q14" s="52"/>
    </row>
    <row r="15" spans="1:17" ht="15">
      <c r="A15" s="9"/>
      <c r="B15" s="9"/>
      <c r="C15" s="10"/>
      <c r="D15" s="11"/>
      <c r="E15" s="10"/>
      <c r="F15" s="11"/>
      <c r="G15" s="10"/>
      <c r="H15" s="12"/>
      <c r="I15" s="12"/>
      <c r="J15" s="9"/>
      <c r="K15" s="2"/>
      <c r="L15" s="2"/>
      <c r="M15" s="52"/>
      <c r="N15" s="52"/>
      <c r="O15" s="52"/>
      <c r="P15" s="52"/>
      <c r="Q15" s="52"/>
    </row>
    <row r="16" spans="1:17" s="13" customFormat="1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42" s="13" customFormat="1" ht="51.75" customHeight="1">
      <c r="A17" s="7"/>
      <c r="B17" s="7"/>
      <c r="C17" s="90" t="s">
        <v>60</v>
      </c>
      <c r="D17" s="102"/>
      <c r="E17" s="102"/>
      <c r="F17" s="102"/>
      <c r="G17" s="102"/>
      <c r="H17" s="102"/>
      <c r="I17" s="102"/>
      <c r="J17" s="102"/>
      <c r="K17" s="102"/>
      <c r="L17" s="102"/>
      <c r="M17" s="53"/>
      <c r="N17" s="53"/>
      <c r="O17" s="53"/>
      <c r="P17" s="53"/>
      <c r="Q17" s="53"/>
      <c r="S17" s="92"/>
      <c r="T17" s="93"/>
      <c r="U17" s="93"/>
      <c r="V17" s="93"/>
      <c r="W17" s="93"/>
      <c r="X17" s="43"/>
      <c r="Y17" s="92"/>
      <c r="Z17" s="93"/>
      <c r="AA17" s="93"/>
      <c r="AB17" s="24"/>
      <c r="AC17" s="92"/>
      <c r="AD17" s="92"/>
      <c r="AE17" s="92"/>
      <c r="AF17" s="92"/>
      <c r="AG17" s="92"/>
      <c r="AH17" s="24"/>
      <c r="AI17" s="24"/>
      <c r="AJ17" s="92"/>
      <c r="AK17" s="93"/>
      <c r="AL17" s="93"/>
      <c r="AM17" s="24"/>
      <c r="AN17" s="24"/>
      <c r="AO17" s="24"/>
      <c r="AP17" s="24"/>
    </row>
    <row r="18" spans="1:42" s="13" customFormat="1" ht="15">
      <c r="A18" s="7"/>
      <c r="B18" s="7"/>
      <c r="C18" s="90"/>
      <c r="D18" s="90"/>
      <c r="E18" s="90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42" s="13" customFormat="1" ht="146.25" customHeight="1">
      <c r="A19" s="22"/>
      <c r="B19" s="22"/>
      <c r="C19" s="44" t="s">
        <v>18</v>
      </c>
      <c r="D19" s="97" t="s">
        <v>1</v>
      </c>
      <c r="E19" s="97"/>
      <c r="F19" s="4" t="s">
        <v>17</v>
      </c>
      <c r="G19" s="46" t="s">
        <v>2</v>
      </c>
      <c r="H19" s="48" t="s">
        <v>19</v>
      </c>
      <c r="I19" s="49" t="s">
        <v>6</v>
      </c>
      <c r="J19" s="49" t="s">
        <v>3</v>
      </c>
      <c r="K19" s="48"/>
      <c r="L19" s="54" t="s">
        <v>4</v>
      </c>
      <c r="M19" s="48"/>
      <c r="N19" s="54" t="s">
        <v>5</v>
      </c>
      <c r="O19" s="48"/>
      <c r="P19" s="22"/>
      <c r="Q19" s="22"/>
      <c r="R19" s="22"/>
      <c r="S19" s="62"/>
      <c r="T19" s="62"/>
      <c r="U19" s="24"/>
      <c r="V19" s="63"/>
      <c r="W19" s="63"/>
      <c r="X19" s="63"/>
      <c r="Y19" s="63"/>
      <c r="Z19" s="63"/>
      <c r="AA19" s="62"/>
      <c r="AB19" s="64"/>
      <c r="AC19" s="64"/>
      <c r="AD19" s="64"/>
      <c r="AE19" s="24"/>
      <c r="AF19" s="65"/>
      <c r="AG19" s="65"/>
      <c r="AH19" s="65"/>
      <c r="AI19" s="65"/>
      <c r="AJ19" s="65"/>
      <c r="AK19" s="65"/>
      <c r="AL19" s="62"/>
      <c r="AM19" s="62"/>
      <c r="AN19" s="62"/>
      <c r="AO19" s="62"/>
      <c r="AP19" s="24"/>
    </row>
    <row r="20" spans="1:42" s="13" customFormat="1" ht="15">
      <c r="A20" s="23"/>
      <c r="B20" s="9"/>
      <c r="C20" s="44">
        <v>1</v>
      </c>
      <c r="D20" s="97" t="s">
        <v>8</v>
      </c>
      <c r="E20" s="97"/>
      <c r="F20" s="42">
        <f>G20+H20+I20</f>
        <v>5519.25</v>
      </c>
      <c r="G20" s="46">
        <v>2201.4</v>
      </c>
      <c r="H20" s="46">
        <v>50.55</v>
      </c>
      <c r="I20" s="49">
        <v>3267.3</v>
      </c>
      <c r="J20" s="61">
        <f>G20/F20</f>
        <v>0.39885854056257647</v>
      </c>
      <c r="K20" s="6">
        <f>G20/G31</f>
        <v>1.313547186023199</v>
      </c>
      <c r="L20" s="6">
        <f>H20/F20</f>
        <v>0.009158853105041446</v>
      </c>
      <c r="M20" s="6">
        <f>H20/H31</f>
        <v>0.32772537197315954</v>
      </c>
      <c r="N20" s="6">
        <f>I20/F20</f>
        <v>0.5919826063323822</v>
      </c>
      <c r="O20" s="6">
        <f>I20/I31</f>
        <v>1.5433559595845086</v>
      </c>
      <c r="P20" s="10"/>
      <c r="Q20" s="10"/>
      <c r="R20" s="10"/>
      <c r="S20" s="10"/>
      <c r="T20" s="10"/>
      <c r="U20" s="24"/>
      <c r="V20" s="66"/>
      <c r="W20" s="67"/>
      <c r="X20" s="68"/>
      <c r="Y20" s="66"/>
      <c r="Z20" s="66"/>
      <c r="AA20" s="25"/>
      <c r="AB20" s="69"/>
      <c r="AC20" s="69"/>
      <c r="AD20" s="69"/>
      <c r="AE20" s="24"/>
      <c r="AF20" s="70"/>
      <c r="AG20" s="70"/>
      <c r="AH20" s="70"/>
      <c r="AI20" s="70"/>
      <c r="AJ20" s="70"/>
      <c r="AK20" s="70"/>
      <c r="AL20" s="24"/>
      <c r="AM20" s="24"/>
      <c r="AN20" s="24"/>
      <c r="AO20" s="71"/>
      <c r="AP20" s="24"/>
    </row>
    <row r="21" spans="1:42" s="13" customFormat="1" ht="15" customHeight="1">
      <c r="A21" s="23"/>
      <c r="B21" s="9"/>
      <c r="C21" s="44">
        <v>2</v>
      </c>
      <c r="D21" s="97" t="s">
        <v>9</v>
      </c>
      <c r="E21" s="97"/>
      <c r="F21" s="42">
        <f aca="true" t="shared" si="4" ref="F21:F29">G21+H21+I21</f>
        <v>3110.8</v>
      </c>
      <c r="G21" s="46">
        <v>1340.5</v>
      </c>
      <c r="H21" s="46">
        <v>15</v>
      </c>
      <c r="I21" s="49">
        <v>1755.3</v>
      </c>
      <c r="J21" s="61">
        <f aca="true" t="shared" si="5" ref="J21:J29">G21/F21</f>
        <v>0.4309180918091809</v>
      </c>
      <c r="K21" s="6">
        <f>G21/G31</f>
        <v>0.7998591818225214</v>
      </c>
      <c r="L21" s="6">
        <f aca="true" t="shared" si="6" ref="L21:L29">H21/F21</f>
        <v>0.004821910762504822</v>
      </c>
      <c r="M21" s="6">
        <f>H21/H31</f>
        <v>0.09724788485850433</v>
      </c>
      <c r="N21" s="6">
        <f aca="true" t="shared" si="7" ref="N21:N29">I21/F21</f>
        <v>0.5642599974283142</v>
      </c>
      <c r="O21" s="6">
        <f>I21/I31</f>
        <v>0.8291410999475677</v>
      </c>
      <c r="P21" s="10"/>
      <c r="Q21" s="10"/>
      <c r="R21" s="10"/>
      <c r="S21" s="10"/>
      <c r="T21" s="10"/>
      <c r="U21" s="24"/>
      <c r="V21" s="66"/>
      <c r="W21" s="67"/>
      <c r="X21" s="68"/>
      <c r="Y21" s="66"/>
      <c r="Z21" s="66"/>
      <c r="AA21" s="25"/>
      <c r="AB21" s="69"/>
      <c r="AC21" s="69"/>
      <c r="AD21" s="69"/>
      <c r="AE21" s="24"/>
      <c r="AF21" s="70"/>
      <c r="AG21" s="70"/>
      <c r="AH21" s="70"/>
      <c r="AI21" s="70"/>
      <c r="AJ21" s="70"/>
      <c r="AK21" s="70"/>
      <c r="AL21" s="24"/>
      <c r="AM21" s="24"/>
      <c r="AN21" s="24"/>
      <c r="AO21" s="71"/>
      <c r="AP21" s="24"/>
    </row>
    <row r="22" spans="1:42" s="13" customFormat="1" ht="15" customHeight="1">
      <c r="A22" s="23"/>
      <c r="B22" s="9"/>
      <c r="C22" s="44">
        <v>3</v>
      </c>
      <c r="D22" s="97" t="s">
        <v>10</v>
      </c>
      <c r="E22" s="97"/>
      <c r="F22" s="42">
        <f>G22+H22+I22</f>
        <v>2893.7</v>
      </c>
      <c r="G22" s="46">
        <v>1569.8</v>
      </c>
      <c r="H22" s="46">
        <v>52</v>
      </c>
      <c r="I22" s="49">
        <v>1271.9</v>
      </c>
      <c r="J22" s="61">
        <f t="shared" si="5"/>
        <v>0.5424888550990082</v>
      </c>
      <c r="K22" s="6">
        <f>G22/G31</f>
        <v>0.9366795551100291</v>
      </c>
      <c r="L22" s="6">
        <f t="shared" si="6"/>
        <v>0.017970072917026646</v>
      </c>
      <c r="M22" s="6">
        <f>H22/H31</f>
        <v>0.33712600084281497</v>
      </c>
      <c r="N22" s="6">
        <f t="shared" si="7"/>
        <v>0.43954107198396525</v>
      </c>
      <c r="O22" s="6">
        <f>I22/I31</f>
        <v>0.6008001851668155</v>
      </c>
      <c r="P22" s="10"/>
      <c r="Q22" s="10"/>
      <c r="R22" s="10"/>
      <c r="S22" s="10"/>
      <c r="T22" s="10"/>
      <c r="U22" s="24"/>
      <c r="V22" s="66"/>
      <c r="W22" s="67"/>
      <c r="X22" s="68"/>
      <c r="Y22" s="67"/>
      <c r="Z22" s="66"/>
      <c r="AA22" s="25"/>
      <c r="AB22" s="69"/>
      <c r="AC22" s="69"/>
      <c r="AD22" s="69"/>
      <c r="AE22" s="24"/>
      <c r="AF22" s="70"/>
      <c r="AG22" s="70"/>
      <c r="AH22" s="70"/>
      <c r="AI22" s="70"/>
      <c r="AJ22" s="70"/>
      <c r="AK22" s="70"/>
      <c r="AL22" s="24"/>
      <c r="AM22" s="24"/>
      <c r="AN22" s="24"/>
      <c r="AO22" s="71"/>
      <c r="AP22" s="24"/>
    </row>
    <row r="23" spans="1:42" s="13" customFormat="1" ht="15" customHeight="1">
      <c r="A23" s="23"/>
      <c r="B23" s="9"/>
      <c r="C23" s="44">
        <v>4</v>
      </c>
      <c r="D23" s="97" t="s">
        <v>11</v>
      </c>
      <c r="E23" s="97"/>
      <c r="F23" s="42">
        <f t="shared" si="4"/>
        <v>2927.6000000000004</v>
      </c>
      <c r="G23" s="46">
        <v>1332.2</v>
      </c>
      <c r="H23" s="46">
        <v>133.9</v>
      </c>
      <c r="I23" s="49">
        <v>1461.5</v>
      </c>
      <c r="J23" s="61">
        <f t="shared" si="5"/>
        <v>0.45504850389397455</v>
      </c>
      <c r="K23" s="6">
        <f>G23/G31</f>
        <v>0.7949066781230607</v>
      </c>
      <c r="L23" s="6">
        <f t="shared" si="6"/>
        <v>0.04573712255772646</v>
      </c>
      <c r="M23" s="6">
        <f>H23/H31</f>
        <v>0.8680994521702486</v>
      </c>
      <c r="N23" s="6">
        <f t="shared" si="7"/>
        <v>0.4992143735482989</v>
      </c>
      <c r="O23" s="6">
        <f>I23/I31</f>
        <v>0.6903604612165272</v>
      </c>
      <c r="P23" s="10"/>
      <c r="Q23" s="10"/>
      <c r="R23" s="10"/>
      <c r="S23" s="10"/>
      <c r="T23" s="10"/>
      <c r="U23" s="24"/>
      <c r="V23" s="66"/>
      <c r="W23" s="67"/>
      <c r="X23" s="68"/>
      <c r="Y23" s="67"/>
      <c r="Z23" s="66"/>
      <c r="AA23" s="25"/>
      <c r="AB23" s="69"/>
      <c r="AC23" s="69"/>
      <c r="AD23" s="69"/>
      <c r="AE23" s="24"/>
      <c r="AF23" s="70"/>
      <c r="AG23" s="70"/>
      <c r="AH23" s="70"/>
      <c r="AI23" s="70"/>
      <c r="AJ23" s="70"/>
      <c r="AK23" s="70"/>
      <c r="AL23" s="24"/>
      <c r="AM23" s="24"/>
      <c r="AN23" s="24"/>
      <c r="AO23" s="71"/>
      <c r="AP23" s="24"/>
    </row>
    <row r="24" spans="1:42" s="13" customFormat="1" ht="15" customHeight="1">
      <c r="A24" s="23"/>
      <c r="B24" s="9"/>
      <c r="C24" s="44">
        <v>5</v>
      </c>
      <c r="D24" s="97" t="s">
        <v>12</v>
      </c>
      <c r="E24" s="97"/>
      <c r="F24" s="42">
        <f t="shared" si="4"/>
        <v>3204.2000000000003</v>
      </c>
      <c r="G24" s="46">
        <v>1103.9</v>
      </c>
      <c r="H24" s="46">
        <v>10</v>
      </c>
      <c r="I24" s="49">
        <v>2090.3</v>
      </c>
      <c r="J24" s="61">
        <f t="shared" si="5"/>
        <v>0.344516571999251</v>
      </c>
      <c r="K24" s="6">
        <f>G24/G31</f>
        <v>0.6586829920282591</v>
      </c>
      <c r="L24" s="6">
        <f t="shared" si="6"/>
        <v>0.0031209038137444602</v>
      </c>
      <c r="M24" s="6">
        <f>H24/H31</f>
        <v>0.06483192323900289</v>
      </c>
      <c r="N24" s="6">
        <f t="shared" si="7"/>
        <v>0.6523625241870046</v>
      </c>
      <c r="O24" s="6">
        <f>I24/I31</f>
        <v>0.9873831488750645</v>
      </c>
      <c r="P24" s="10"/>
      <c r="Q24" s="10"/>
      <c r="R24" s="10"/>
      <c r="S24" s="10"/>
      <c r="T24" s="10"/>
      <c r="U24" s="24"/>
      <c r="V24" s="66"/>
      <c r="W24" s="67"/>
      <c r="X24" s="68"/>
      <c r="Y24" s="67"/>
      <c r="Z24" s="66"/>
      <c r="AA24" s="25"/>
      <c r="AB24" s="69"/>
      <c r="AC24" s="69"/>
      <c r="AD24" s="69"/>
      <c r="AE24" s="24"/>
      <c r="AF24" s="70"/>
      <c r="AG24" s="70"/>
      <c r="AH24" s="70"/>
      <c r="AI24" s="70"/>
      <c r="AJ24" s="70"/>
      <c r="AK24" s="70"/>
      <c r="AL24" s="24"/>
      <c r="AM24" s="24"/>
      <c r="AN24" s="24"/>
      <c r="AO24" s="71"/>
      <c r="AP24" s="24"/>
    </row>
    <row r="25" spans="1:42" s="13" customFormat="1" ht="15" customHeight="1">
      <c r="A25" s="23"/>
      <c r="B25" s="9"/>
      <c r="C25" s="44">
        <v>6</v>
      </c>
      <c r="D25" s="97" t="s">
        <v>13</v>
      </c>
      <c r="E25" s="97"/>
      <c r="F25" s="42">
        <f t="shared" si="4"/>
        <v>2082.2</v>
      </c>
      <c r="G25" s="46">
        <v>1112.1</v>
      </c>
      <c r="H25" s="46">
        <v>10</v>
      </c>
      <c r="I25" s="49">
        <v>960.1</v>
      </c>
      <c r="J25" s="61">
        <f t="shared" si="5"/>
        <v>0.5340985496109883</v>
      </c>
      <c r="K25" s="6">
        <f>G25/G31</f>
        <v>0.663575827008449</v>
      </c>
      <c r="L25" s="6">
        <f t="shared" si="6"/>
        <v>0.004802612621265969</v>
      </c>
      <c r="M25" s="6">
        <f>H25/H31</f>
        <v>0.06483192323900289</v>
      </c>
      <c r="N25" s="6">
        <f t="shared" si="7"/>
        <v>0.4610988377677457</v>
      </c>
      <c r="O25" s="6">
        <f>I25/I31</f>
        <v>0.4535169885829543</v>
      </c>
      <c r="P25" s="10"/>
      <c r="Q25" s="10"/>
      <c r="R25" s="10"/>
      <c r="S25" s="10"/>
      <c r="T25" s="10"/>
      <c r="U25" s="24"/>
      <c r="V25" s="66"/>
      <c r="W25" s="67"/>
      <c r="X25" s="68"/>
      <c r="Y25" s="67"/>
      <c r="Z25" s="66"/>
      <c r="AA25" s="25"/>
      <c r="AB25" s="69"/>
      <c r="AC25" s="69"/>
      <c r="AD25" s="69"/>
      <c r="AE25" s="24"/>
      <c r="AF25" s="70"/>
      <c r="AG25" s="70"/>
      <c r="AH25" s="70"/>
      <c r="AI25" s="70"/>
      <c r="AJ25" s="70"/>
      <c r="AK25" s="70"/>
      <c r="AL25" s="24"/>
      <c r="AM25" s="24"/>
      <c r="AN25" s="24"/>
      <c r="AO25" s="71"/>
      <c r="AP25" s="24"/>
    </row>
    <row r="26" spans="1:42" s="13" customFormat="1" ht="15" customHeight="1">
      <c r="A26" s="23"/>
      <c r="B26" s="23"/>
      <c r="C26" s="47">
        <v>7</v>
      </c>
      <c r="D26" s="97" t="s">
        <v>26</v>
      </c>
      <c r="E26" s="97"/>
      <c r="F26" s="46">
        <f t="shared" si="4"/>
        <v>8055</v>
      </c>
      <c r="G26" s="46">
        <v>3444.5</v>
      </c>
      <c r="H26" s="46">
        <v>1211</v>
      </c>
      <c r="I26" s="49">
        <v>3399.5</v>
      </c>
      <c r="J26" s="61">
        <f t="shared" si="5"/>
        <v>0.42762259466170083</v>
      </c>
      <c r="K26" s="6">
        <f>G26/G31</f>
        <v>2.0552890352761466</v>
      </c>
      <c r="L26" s="6">
        <f t="shared" si="6"/>
        <v>0.15034140285536934</v>
      </c>
      <c r="M26" s="6">
        <f>H26/H31</f>
        <v>7.851145904243249</v>
      </c>
      <c r="N26" s="6">
        <f t="shared" si="7"/>
        <v>0.4220360024829299</v>
      </c>
      <c r="O26" s="6">
        <f>I26/I31</f>
        <v>1.605802523370225</v>
      </c>
      <c r="P26" s="10"/>
      <c r="Q26" s="10"/>
      <c r="R26" s="10"/>
      <c r="S26" s="10"/>
      <c r="T26" s="10"/>
      <c r="U26" s="24"/>
      <c r="V26" s="66"/>
      <c r="W26" s="67"/>
      <c r="X26" s="68"/>
      <c r="Y26" s="67"/>
      <c r="Z26" s="66"/>
      <c r="AA26" s="25"/>
      <c r="AB26" s="69"/>
      <c r="AC26" s="69"/>
      <c r="AD26" s="69"/>
      <c r="AE26" s="24"/>
      <c r="AF26" s="70"/>
      <c r="AG26" s="70"/>
      <c r="AH26" s="70"/>
      <c r="AI26" s="70"/>
      <c r="AJ26" s="70"/>
      <c r="AK26" s="70"/>
      <c r="AL26" s="24"/>
      <c r="AM26" s="24"/>
      <c r="AN26" s="24"/>
      <c r="AO26" s="71"/>
      <c r="AP26" s="24"/>
    </row>
    <row r="27" spans="1:42" s="13" customFormat="1" ht="15" customHeight="1">
      <c r="A27" s="23"/>
      <c r="B27" s="9"/>
      <c r="C27" s="44">
        <v>8</v>
      </c>
      <c r="D27" s="97" t="s">
        <v>14</v>
      </c>
      <c r="E27" s="97"/>
      <c r="F27" s="42">
        <f t="shared" si="4"/>
        <v>3444.1000000000004</v>
      </c>
      <c r="G27" s="46">
        <v>1318.3</v>
      </c>
      <c r="H27" s="46">
        <v>10</v>
      </c>
      <c r="I27" s="49">
        <v>2115.8</v>
      </c>
      <c r="J27" s="61">
        <f t="shared" si="5"/>
        <v>0.3827705351180279</v>
      </c>
      <c r="K27" s="6">
        <f>G27/G31</f>
        <v>0.786612726144446</v>
      </c>
      <c r="L27" s="6">
        <f t="shared" si="6"/>
        <v>0.0029035161580674195</v>
      </c>
      <c r="M27" s="6">
        <f>H27/H31</f>
        <v>0.06483192323900289</v>
      </c>
      <c r="N27" s="6">
        <f t="shared" si="7"/>
        <v>0.6143259487239047</v>
      </c>
      <c r="O27" s="6">
        <f>I27/I31</f>
        <v>0.9994284391665605</v>
      </c>
      <c r="P27" s="10"/>
      <c r="Q27" s="10"/>
      <c r="R27" s="10"/>
      <c r="S27" s="10"/>
      <c r="T27" s="10"/>
      <c r="U27" s="24"/>
      <c r="V27" s="66"/>
      <c r="W27" s="67"/>
      <c r="X27" s="68"/>
      <c r="Y27" s="67"/>
      <c r="Z27" s="66"/>
      <c r="AA27" s="25"/>
      <c r="AB27" s="69"/>
      <c r="AC27" s="69"/>
      <c r="AD27" s="69"/>
      <c r="AE27" s="24"/>
      <c r="AF27" s="70"/>
      <c r="AG27" s="70"/>
      <c r="AH27" s="70"/>
      <c r="AI27" s="70"/>
      <c r="AJ27" s="70"/>
      <c r="AK27" s="70"/>
      <c r="AL27" s="24"/>
      <c r="AM27" s="24"/>
      <c r="AN27" s="24"/>
      <c r="AO27" s="71"/>
      <c r="AP27" s="24"/>
    </row>
    <row r="28" spans="1:42" s="13" customFormat="1" ht="15">
      <c r="A28" s="23"/>
      <c r="B28" s="9"/>
      <c r="C28" s="44">
        <v>9</v>
      </c>
      <c r="D28" s="97" t="s">
        <v>15</v>
      </c>
      <c r="E28" s="97"/>
      <c r="F28" s="42">
        <f t="shared" si="4"/>
        <v>4566.4</v>
      </c>
      <c r="G28" s="46">
        <v>1689.1</v>
      </c>
      <c r="H28" s="46">
        <v>20</v>
      </c>
      <c r="I28" s="49">
        <v>2857.3</v>
      </c>
      <c r="J28" s="61">
        <f t="shared" si="5"/>
        <v>0.3698975122634898</v>
      </c>
      <c r="K28" s="6">
        <f>G28/G31</f>
        <v>1.0078643371998663</v>
      </c>
      <c r="L28" s="6">
        <f t="shared" si="6"/>
        <v>0.004379817799579538</v>
      </c>
      <c r="M28" s="6">
        <f>H28/H31</f>
        <v>0.12966384647800577</v>
      </c>
      <c r="N28" s="6">
        <f t="shared" si="7"/>
        <v>0.6257226699369307</v>
      </c>
      <c r="O28" s="6">
        <f>I28/I31</f>
        <v>1.3496865862702587</v>
      </c>
      <c r="P28" s="10"/>
      <c r="Q28" s="10"/>
      <c r="R28" s="10"/>
      <c r="S28" s="10"/>
      <c r="T28" s="10"/>
      <c r="U28" s="24"/>
      <c r="V28" s="66"/>
      <c r="W28" s="67"/>
      <c r="X28" s="68"/>
      <c r="Y28" s="67"/>
      <c r="Z28" s="66"/>
      <c r="AA28" s="25"/>
      <c r="AB28" s="69"/>
      <c r="AC28" s="69"/>
      <c r="AD28" s="69"/>
      <c r="AE28" s="24"/>
      <c r="AF28" s="70"/>
      <c r="AG28" s="70"/>
      <c r="AH28" s="70"/>
      <c r="AI28" s="70"/>
      <c r="AJ28" s="70"/>
      <c r="AK28" s="70"/>
      <c r="AL28" s="24"/>
      <c r="AM28" s="24"/>
      <c r="AN28" s="24"/>
      <c r="AO28" s="71"/>
      <c r="AP28" s="24"/>
    </row>
    <row r="29" spans="1:42" s="13" customFormat="1" ht="15">
      <c r="A29" s="23"/>
      <c r="B29" s="9"/>
      <c r="C29" s="44">
        <v>10</v>
      </c>
      <c r="D29" s="97" t="s">
        <v>16</v>
      </c>
      <c r="E29" s="97"/>
      <c r="F29" s="42">
        <f t="shared" si="4"/>
        <v>3668.5</v>
      </c>
      <c r="G29" s="46">
        <v>1647.4</v>
      </c>
      <c r="H29" s="46">
        <v>30</v>
      </c>
      <c r="I29" s="49">
        <v>1991.1</v>
      </c>
      <c r="J29" s="61">
        <f t="shared" si="5"/>
        <v>0.4490663759029576</v>
      </c>
      <c r="K29" s="6">
        <f>G29/G31</f>
        <v>0.9829824812640222</v>
      </c>
      <c r="L29" s="6">
        <f t="shared" si="6"/>
        <v>0.008177729317159602</v>
      </c>
      <c r="M29" s="6">
        <f>H29/H31</f>
        <v>0.19449576971700866</v>
      </c>
      <c r="N29" s="6">
        <f t="shared" si="7"/>
        <v>0.5427558947798827</v>
      </c>
      <c r="O29" s="6">
        <f>I29/I31</f>
        <v>0.9405246078195191</v>
      </c>
      <c r="P29" s="10"/>
      <c r="Q29" s="10"/>
      <c r="R29" s="10"/>
      <c r="S29" s="10"/>
      <c r="T29" s="10"/>
      <c r="U29" s="24"/>
      <c r="V29" s="66"/>
      <c r="W29" s="67"/>
      <c r="X29" s="68"/>
      <c r="Y29" s="67"/>
      <c r="Z29" s="66"/>
      <c r="AA29" s="25"/>
      <c r="AB29" s="69"/>
      <c r="AC29" s="69"/>
      <c r="AD29" s="69"/>
      <c r="AE29" s="24"/>
      <c r="AF29" s="70"/>
      <c r="AG29" s="70"/>
      <c r="AH29" s="70"/>
      <c r="AI29" s="70"/>
      <c r="AJ29" s="70"/>
      <c r="AK29" s="70"/>
      <c r="AL29" s="24"/>
      <c r="AM29" s="24"/>
      <c r="AN29" s="24"/>
      <c r="AO29" s="71"/>
      <c r="AP29" s="24"/>
    </row>
    <row r="30" spans="1:42" s="13" customFormat="1" ht="15">
      <c r="A30" s="7"/>
      <c r="B30" s="7"/>
      <c r="C30" s="99" t="s">
        <v>27</v>
      </c>
      <c r="D30" s="100"/>
      <c r="E30" s="100"/>
      <c r="F30" s="41">
        <f>SUM(F20:F29)</f>
        <v>39471.75</v>
      </c>
      <c r="G30" s="46">
        <f>SUM(G20:G29)</f>
        <v>16759.2</v>
      </c>
      <c r="H30" s="46">
        <f>SUM(H20:H29)</f>
        <v>1542.45</v>
      </c>
      <c r="I30" s="49">
        <f>SUM(I20:I29)</f>
        <v>21170.1</v>
      </c>
      <c r="J30" s="61">
        <f>AVERAGE(J20:J29)</f>
        <v>0.43352861309211554</v>
      </c>
      <c r="K30" s="27">
        <f>G30/F30</f>
        <v>0.4245872047730339</v>
      </c>
      <c r="L30" s="50">
        <f>AVERAGE(L20:L29)</f>
        <v>0.025141394190748574</v>
      </c>
      <c r="M30" s="50">
        <f>H30/F30</f>
        <v>0.03907731478842463</v>
      </c>
      <c r="N30" s="37">
        <f>AVERAGE(N20:N29)</f>
        <v>0.5413299927171358</v>
      </c>
      <c r="O30" s="27">
        <f>I30/F30</f>
        <v>0.5363354804385414</v>
      </c>
      <c r="P30" s="55"/>
      <c r="Q30" s="55"/>
      <c r="R30" s="55"/>
      <c r="S30" s="55"/>
      <c r="T30" s="55"/>
      <c r="U30" s="24"/>
      <c r="V30" s="67"/>
      <c r="W30" s="67"/>
      <c r="X30" s="67"/>
      <c r="Y30" s="67"/>
      <c r="Z30" s="66"/>
      <c r="AA30" s="25"/>
      <c r="AB30" s="69"/>
      <c r="AC30" s="69"/>
      <c r="AD30" s="69"/>
      <c r="AE30" s="24"/>
      <c r="AF30" s="70"/>
      <c r="AG30" s="70"/>
      <c r="AH30" s="70"/>
      <c r="AI30" s="70"/>
      <c r="AJ30" s="70"/>
      <c r="AK30" s="70"/>
      <c r="AL30" s="24"/>
      <c r="AM30" s="72"/>
      <c r="AN30" s="72"/>
      <c r="AO30" s="72"/>
      <c r="AP30" s="24"/>
    </row>
    <row r="31" spans="1:42" s="13" customFormat="1" ht="15">
      <c r="A31" s="7"/>
      <c r="B31" s="7"/>
      <c r="C31" s="7"/>
      <c r="D31" s="7"/>
      <c r="E31" s="7"/>
      <c r="F31" s="7">
        <f>F30/10</f>
        <v>3947.175</v>
      </c>
      <c r="G31" s="7">
        <f>G30/10</f>
        <v>1675.92</v>
      </c>
      <c r="H31" s="7">
        <f>H30/10</f>
        <v>154.245</v>
      </c>
      <c r="I31" s="7">
        <f>I30/10</f>
        <v>2117.0099999999998</v>
      </c>
      <c r="J31" s="7"/>
      <c r="K31" s="7"/>
      <c r="L31" s="7"/>
      <c r="M31" s="7"/>
      <c r="N31" s="7"/>
      <c r="O31" s="7"/>
      <c r="P31" s="7"/>
      <c r="Q31" s="7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</row>
    <row r="32" s="13" customFormat="1" ht="15"/>
    <row r="33" spans="3:17" s="13" customFormat="1" ht="15">
      <c r="C33" s="23"/>
      <c r="D33" s="98"/>
      <c r="E33" s="98"/>
      <c r="F33" s="51"/>
      <c r="G33" s="22"/>
      <c r="H33" s="22"/>
      <c r="I33" s="57"/>
      <c r="J33" s="23"/>
      <c r="K33" s="58"/>
      <c r="L33" s="23"/>
      <c r="M33" s="23"/>
      <c r="N33" s="23"/>
      <c r="O33" s="23"/>
      <c r="P33" s="23"/>
      <c r="Q33" s="23"/>
    </row>
    <row r="34" spans="3:17" ht="15">
      <c r="C34" s="23"/>
      <c r="D34" s="98"/>
      <c r="E34" s="98"/>
      <c r="F34" s="25"/>
      <c r="G34" s="25"/>
      <c r="H34" s="25"/>
      <c r="I34" s="24"/>
      <c r="J34" s="25"/>
      <c r="K34" s="59"/>
      <c r="L34" s="24"/>
      <c r="M34" s="56"/>
      <c r="N34" s="56"/>
      <c r="O34" s="56"/>
      <c r="P34" s="56"/>
      <c r="Q34" s="56"/>
    </row>
    <row r="35" spans="3:17" ht="15">
      <c r="C35" s="23"/>
      <c r="D35" s="98"/>
      <c r="E35" s="98"/>
      <c r="F35" s="25"/>
      <c r="G35" s="25"/>
      <c r="H35" s="25"/>
      <c r="I35" s="24"/>
      <c r="J35" s="25"/>
      <c r="K35" s="59"/>
      <c r="L35" s="24"/>
      <c r="M35" s="56"/>
      <c r="N35" s="56"/>
      <c r="O35" s="56"/>
      <c r="P35" s="56"/>
      <c r="Q35" s="56"/>
    </row>
    <row r="36" spans="3:17" ht="15">
      <c r="C36" s="23"/>
      <c r="D36" s="98"/>
      <c r="E36" s="98"/>
      <c r="F36" s="25"/>
      <c r="G36" s="25"/>
      <c r="H36" s="25"/>
      <c r="I36" s="24"/>
      <c r="J36" s="25"/>
      <c r="K36" s="59"/>
      <c r="L36" s="24"/>
      <c r="M36" s="56"/>
      <c r="N36" s="56"/>
      <c r="O36" s="56"/>
      <c r="P36" s="56"/>
      <c r="Q36" s="56"/>
    </row>
    <row r="37" spans="3:17" ht="15">
      <c r="C37" s="23"/>
      <c r="D37" s="98"/>
      <c r="E37" s="98"/>
      <c r="F37" s="25"/>
      <c r="G37" s="25"/>
      <c r="H37" s="25"/>
      <c r="I37" s="24"/>
      <c r="J37" s="25"/>
      <c r="K37" s="59"/>
      <c r="L37" s="24"/>
      <c r="M37" s="56"/>
      <c r="N37" s="56"/>
      <c r="O37" s="56"/>
      <c r="P37" s="56"/>
      <c r="Q37" s="56"/>
    </row>
    <row r="38" spans="3:17" ht="15">
      <c r="C38" s="23"/>
      <c r="D38" s="98"/>
      <c r="E38" s="98"/>
      <c r="F38" s="25"/>
      <c r="G38" s="25"/>
      <c r="H38" s="25"/>
      <c r="I38" s="24"/>
      <c r="J38" s="25"/>
      <c r="K38" s="59"/>
      <c r="L38" s="24"/>
      <c r="M38" s="56"/>
      <c r="N38" s="56"/>
      <c r="O38" s="56"/>
      <c r="P38" s="56"/>
      <c r="Q38" s="56"/>
    </row>
    <row r="39" spans="3:17" ht="15">
      <c r="C39" s="23"/>
      <c r="D39" s="98"/>
      <c r="E39" s="98"/>
      <c r="F39" s="25"/>
      <c r="G39" s="25"/>
      <c r="H39" s="25"/>
      <c r="I39" s="24"/>
      <c r="J39" s="25"/>
      <c r="K39" s="59"/>
      <c r="L39" s="24"/>
      <c r="M39" s="56"/>
      <c r="N39" s="56"/>
      <c r="O39" s="56"/>
      <c r="P39" s="56"/>
      <c r="Q39" s="56"/>
    </row>
    <row r="40" spans="3:17" ht="15">
      <c r="C40" s="23"/>
      <c r="D40" s="98"/>
      <c r="E40" s="98"/>
      <c r="F40" s="25"/>
      <c r="G40" s="25"/>
      <c r="H40" s="25"/>
      <c r="I40" s="24"/>
      <c r="J40" s="25"/>
      <c r="K40" s="59"/>
      <c r="L40" s="24"/>
      <c r="M40" s="24"/>
      <c r="N40" s="24"/>
      <c r="O40" s="24"/>
      <c r="P40" s="24"/>
      <c r="Q40" s="24"/>
    </row>
    <row r="41" spans="3:17" ht="15">
      <c r="C41" s="23"/>
      <c r="D41" s="98"/>
      <c r="E41" s="98"/>
      <c r="F41" s="25"/>
      <c r="G41" s="25"/>
      <c r="H41" s="25"/>
      <c r="I41" s="24"/>
      <c r="J41" s="25"/>
      <c r="K41" s="59"/>
      <c r="L41" s="24"/>
      <c r="M41" s="24"/>
      <c r="N41" s="24"/>
      <c r="O41" s="24"/>
      <c r="P41" s="24"/>
      <c r="Q41" s="24"/>
    </row>
    <row r="42" spans="3:17" ht="15">
      <c r="C42" s="23"/>
      <c r="D42" s="98"/>
      <c r="E42" s="98"/>
      <c r="F42" s="25"/>
      <c r="G42" s="25"/>
      <c r="H42" s="25"/>
      <c r="I42" s="24"/>
      <c r="J42" s="25"/>
      <c r="K42" s="59"/>
      <c r="L42" s="24"/>
      <c r="M42" s="24"/>
      <c r="N42" s="24"/>
      <c r="O42" s="24"/>
      <c r="P42" s="24"/>
      <c r="Q42" s="24"/>
    </row>
    <row r="43" spans="3:17" ht="15">
      <c r="C43" s="23"/>
      <c r="D43" s="98"/>
      <c r="E43" s="98"/>
      <c r="F43" s="25"/>
      <c r="G43" s="25"/>
      <c r="H43" s="25"/>
      <c r="I43" s="24"/>
      <c r="J43" s="25"/>
      <c r="K43" s="59"/>
      <c r="L43" s="24"/>
      <c r="M43" s="56"/>
      <c r="N43" s="56"/>
      <c r="O43" s="56"/>
      <c r="P43" s="56"/>
      <c r="Q43" s="56"/>
    </row>
    <row r="44" spans="3:17" ht="15">
      <c r="C44" s="92"/>
      <c r="D44" s="92"/>
      <c r="E44" s="92"/>
      <c r="F44" s="25"/>
      <c r="G44" s="25"/>
      <c r="H44" s="25"/>
      <c r="I44" s="25"/>
      <c r="J44" s="25"/>
      <c r="K44" s="60"/>
      <c r="L44" s="24"/>
      <c r="M44" s="56"/>
      <c r="N44" s="56"/>
      <c r="O44" s="56"/>
      <c r="P44" s="56"/>
      <c r="Q44" s="56"/>
    </row>
    <row r="45" spans="3:12" ht="15">
      <c r="C45" s="24"/>
      <c r="D45" s="24"/>
      <c r="E45" s="24"/>
      <c r="F45" s="24"/>
      <c r="G45" s="24"/>
      <c r="H45" s="25"/>
      <c r="I45" s="24"/>
      <c r="J45" s="24"/>
      <c r="K45" s="60"/>
      <c r="L45" s="24"/>
    </row>
  </sheetData>
  <sheetProtection/>
  <mergeCells count="31">
    <mergeCell ref="B1:J1"/>
    <mergeCell ref="D23:E23"/>
    <mergeCell ref="C17:L17"/>
    <mergeCell ref="C18:E18"/>
    <mergeCell ref="D19:E19"/>
    <mergeCell ref="D22:E22"/>
    <mergeCell ref="C44:E44"/>
    <mergeCell ref="D39:E39"/>
    <mergeCell ref="D40:E40"/>
    <mergeCell ref="D41:E41"/>
    <mergeCell ref="D42:E42"/>
    <mergeCell ref="D26:E26"/>
    <mergeCell ref="D35:E35"/>
    <mergeCell ref="D43:E43"/>
    <mergeCell ref="D36:E36"/>
    <mergeCell ref="D34:E34"/>
    <mergeCell ref="D38:E38"/>
    <mergeCell ref="C30:E30"/>
    <mergeCell ref="D21:E21"/>
    <mergeCell ref="D20:E20"/>
    <mergeCell ref="Y17:AA17"/>
    <mergeCell ref="D28:E28"/>
    <mergeCell ref="D29:E29"/>
    <mergeCell ref="D33:E33"/>
    <mergeCell ref="D27:E27"/>
    <mergeCell ref="AJ17:AL17"/>
    <mergeCell ref="AC17:AG17"/>
    <mergeCell ref="S17:W17"/>
    <mergeCell ref="D24:E24"/>
    <mergeCell ref="D25:E25"/>
    <mergeCell ref="D37:E37"/>
  </mergeCells>
  <printOptions/>
  <pageMargins left="0.5905511811023623" right="0" top="0.984251968503937" bottom="0.6299212598425197" header="0" footer="0"/>
  <pageSetup fitToHeight="1" fitToWidth="1" horizontalDpi="180" verticalDpi="18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3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2" max="2" width="8.57421875" style="0" customWidth="1"/>
    <col min="3" max="3" width="29.421875" style="0" customWidth="1"/>
    <col min="4" max="4" width="15.7109375" style="0" customWidth="1"/>
    <col min="5" max="5" width="15.421875" style="0" customWidth="1"/>
    <col min="6" max="6" width="14.421875" style="0" customWidth="1"/>
    <col min="7" max="7" width="17.140625" style="0" customWidth="1"/>
    <col min="8" max="9" width="12.00390625" style="0" customWidth="1"/>
    <col min="10" max="10" width="10.28125" style="0" customWidth="1"/>
    <col min="11" max="11" width="9.421875" style="0" customWidth="1"/>
    <col min="12" max="12" width="12.421875" style="0" customWidth="1"/>
    <col min="13" max="13" width="17.57421875" style="0" customWidth="1"/>
    <col min="14" max="14" width="16.57421875" style="0" customWidth="1"/>
    <col min="15" max="15" width="16.421875" style="0" customWidth="1"/>
  </cols>
  <sheetData>
    <row r="1" spans="3:15" ht="33" customHeight="1">
      <c r="C1" s="103" t="s">
        <v>74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2:15" ht="162.75" customHeight="1">
      <c r="B2" s="82" t="s">
        <v>18</v>
      </c>
      <c r="C2" s="80" t="s">
        <v>63</v>
      </c>
      <c r="D2" s="80" t="s">
        <v>64</v>
      </c>
      <c r="E2" s="80" t="s">
        <v>72</v>
      </c>
      <c r="F2" s="80" t="s">
        <v>65</v>
      </c>
      <c r="G2" s="80" t="s">
        <v>66</v>
      </c>
      <c r="H2" s="80" t="s">
        <v>67</v>
      </c>
      <c r="I2" s="80" t="s">
        <v>68</v>
      </c>
      <c r="J2" s="80" t="s">
        <v>69</v>
      </c>
      <c r="K2" s="80" t="s">
        <v>70</v>
      </c>
      <c r="L2" s="80" t="s">
        <v>71</v>
      </c>
      <c r="M2" s="80" t="s">
        <v>73</v>
      </c>
      <c r="N2" s="80" t="s">
        <v>75</v>
      </c>
      <c r="O2" s="80" t="s">
        <v>76</v>
      </c>
    </row>
    <row r="3" spans="2:16" ht="15.75">
      <c r="B3" s="81">
        <v>1</v>
      </c>
      <c r="C3" s="82" t="s">
        <v>8</v>
      </c>
      <c r="D3" s="89">
        <v>1556</v>
      </c>
      <c r="E3" s="104">
        <v>20107</v>
      </c>
      <c r="F3" s="85">
        <v>732.97</v>
      </c>
      <c r="G3" s="107">
        <v>2.9</v>
      </c>
      <c r="H3" s="86">
        <v>0.371</v>
      </c>
      <c r="I3" s="81">
        <v>9</v>
      </c>
      <c r="J3" s="86">
        <v>1.699</v>
      </c>
      <c r="K3" s="86">
        <v>0.128</v>
      </c>
      <c r="L3" s="81">
        <v>9</v>
      </c>
      <c r="M3" s="87">
        <v>3949.3</v>
      </c>
      <c r="N3" s="87">
        <f>M3</f>
        <v>3949.3</v>
      </c>
      <c r="O3" s="87">
        <f>N3</f>
        <v>3949.3</v>
      </c>
      <c r="P3" s="84"/>
    </row>
    <row r="4" spans="2:16" ht="15.75">
      <c r="B4" s="81">
        <v>2</v>
      </c>
      <c r="C4" s="82" t="s">
        <v>9</v>
      </c>
      <c r="D4" s="89">
        <v>752</v>
      </c>
      <c r="E4" s="105"/>
      <c r="F4" s="85">
        <v>215.317</v>
      </c>
      <c r="G4" s="108"/>
      <c r="H4" s="86">
        <v>0.23</v>
      </c>
      <c r="I4" s="81">
        <v>10</v>
      </c>
      <c r="J4" s="86">
        <v>1.699</v>
      </c>
      <c r="K4" s="86">
        <v>0.081</v>
      </c>
      <c r="L4" s="81">
        <v>10</v>
      </c>
      <c r="M4" s="87">
        <v>2890.26</v>
      </c>
      <c r="N4" s="87">
        <f aca="true" t="shared" si="0" ref="N4:O12">M4</f>
        <v>2890.26</v>
      </c>
      <c r="O4" s="87">
        <f t="shared" si="0"/>
        <v>2890.26</v>
      </c>
      <c r="P4" s="84"/>
    </row>
    <row r="5" spans="2:16" ht="15.75">
      <c r="B5" s="81">
        <v>3</v>
      </c>
      <c r="C5" s="82" t="s">
        <v>10</v>
      </c>
      <c r="D5" s="89">
        <v>476</v>
      </c>
      <c r="E5" s="105"/>
      <c r="F5" s="85">
        <v>307.036</v>
      </c>
      <c r="G5" s="108"/>
      <c r="H5" s="86">
        <v>0.393</v>
      </c>
      <c r="I5" s="81">
        <v>8</v>
      </c>
      <c r="J5" s="86">
        <v>2.197</v>
      </c>
      <c r="K5" s="86">
        <v>0.138</v>
      </c>
      <c r="L5" s="81">
        <v>8</v>
      </c>
      <c r="M5" s="87">
        <v>2367.45</v>
      </c>
      <c r="N5" s="87">
        <f t="shared" si="0"/>
        <v>2367.45</v>
      </c>
      <c r="O5" s="87">
        <f t="shared" si="0"/>
        <v>2367.45</v>
      </c>
      <c r="P5" s="84"/>
    </row>
    <row r="6" spans="2:16" ht="15.75">
      <c r="B6" s="81">
        <v>4</v>
      </c>
      <c r="C6" s="82" t="s">
        <v>11</v>
      </c>
      <c r="D6" s="89">
        <v>648</v>
      </c>
      <c r="E6" s="105"/>
      <c r="F6" s="85">
        <v>411.861</v>
      </c>
      <c r="G6" s="108"/>
      <c r="H6" s="86">
        <v>0.509</v>
      </c>
      <c r="I6" s="81">
        <v>6</v>
      </c>
      <c r="J6" s="86">
        <v>1.672</v>
      </c>
      <c r="K6" s="86">
        <v>0.177</v>
      </c>
      <c r="L6" s="81">
        <v>6</v>
      </c>
      <c r="M6" s="87">
        <v>2535.6</v>
      </c>
      <c r="N6" s="87">
        <f t="shared" si="0"/>
        <v>2535.6</v>
      </c>
      <c r="O6" s="87">
        <f t="shared" si="0"/>
        <v>2535.6</v>
      </c>
      <c r="P6" s="84"/>
    </row>
    <row r="7" spans="2:16" ht="15.75">
      <c r="B7" s="81">
        <v>5</v>
      </c>
      <c r="C7" s="82" t="s">
        <v>12</v>
      </c>
      <c r="D7" s="89">
        <v>965</v>
      </c>
      <c r="E7" s="105"/>
      <c r="F7" s="85">
        <v>595.851</v>
      </c>
      <c r="G7" s="108"/>
      <c r="H7" s="86">
        <v>0.804</v>
      </c>
      <c r="I7" s="81">
        <v>3</v>
      </c>
      <c r="J7" s="86">
        <v>1.028</v>
      </c>
      <c r="K7" s="86">
        <v>0.278</v>
      </c>
      <c r="L7" s="81">
        <v>3</v>
      </c>
      <c r="M7" s="87">
        <v>2986.03</v>
      </c>
      <c r="N7" s="87">
        <f t="shared" si="0"/>
        <v>2986.03</v>
      </c>
      <c r="O7" s="87">
        <f t="shared" si="0"/>
        <v>2986.03</v>
      </c>
      <c r="P7" s="84"/>
    </row>
    <row r="8" spans="2:16" ht="15.75">
      <c r="B8" s="81">
        <v>6</v>
      </c>
      <c r="C8" s="82" t="s">
        <v>13</v>
      </c>
      <c r="D8" s="89">
        <v>487</v>
      </c>
      <c r="E8" s="105"/>
      <c r="F8" s="85">
        <v>215</v>
      </c>
      <c r="G8" s="108"/>
      <c r="H8" s="86">
        <v>0.466</v>
      </c>
      <c r="I8" s="81">
        <v>7</v>
      </c>
      <c r="J8" s="86">
        <v>1.269</v>
      </c>
      <c r="K8" s="86">
        <v>0.163</v>
      </c>
      <c r="L8" s="81">
        <v>7</v>
      </c>
      <c r="M8" s="87">
        <v>1861.19</v>
      </c>
      <c r="N8" s="87">
        <f t="shared" si="0"/>
        <v>1861.19</v>
      </c>
      <c r="O8" s="87">
        <f t="shared" si="0"/>
        <v>1861.19</v>
      </c>
      <c r="P8" s="84"/>
    </row>
    <row r="9" spans="2:16" ht="15.75">
      <c r="B9" s="81">
        <v>7</v>
      </c>
      <c r="C9" s="83" t="s">
        <v>26</v>
      </c>
      <c r="D9" s="89">
        <v>5767</v>
      </c>
      <c r="E9" s="105"/>
      <c r="F9" s="85">
        <v>5549.896</v>
      </c>
      <c r="G9" s="108"/>
      <c r="H9" s="86">
        <v>2.681</v>
      </c>
      <c r="I9" s="81">
        <v>1</v>
      </c>
      <c r="J9" s="86">
        <v>0.48</v>
      </c>
      <c r="K9" s="86">
        <v>0.924</v>
      </c>
      <c r="L9" s="81">
        <v>1</v>
      </c>
      <c r="M9" s="87">
        <v>950</v>
      </c>
      <c r="N9" s="87">
        <f t="shared" si="0"/>
        <v>950</v>
      </c>
      <c r="O9" s="87">
        <f t="shared" si="0"/>
        <v>950</v>
      </c>
      <c r="P9" s="84"/>
    </row>
    <row r="10" spans="2:16" ht="15.75">
      <c r="B10" s="81">
        <v>8</v>
      </c>
      <c r="C10" s="82" t="s">
        <v>14</v>
      </c>
      <c r="D10" s="89">
        <v>741</v>
      </c>
      <c r="E10" s="105"/>
      <c r="F10" s="85">
        <v>472.181</v>
      </c>
      <c r="G10" s="108"/>
      <c r="H10" s="86">
        <v>0.6</v>
      </c>
      <c r="I10" s="81">
        <v>5</v>
      </c>
      <c r="J10" s="86">
        <v>1.421</v>
      </c>
      <c r="K10" s="86">
        <v>0.208</v>
      </c>
      <c r="L10" s="81">
        <v>5</v>
      </c>
      <c r="M10" s="87">
        <v>2356.12</v>
      </c>
      <c r="N10" s="87">
        <f t="shared" si="0"/>
        <v>2356.12</v>
      </c>
      <c r="O10" s="87">
        <f t="shared" si="0"/>
        <v>2356.12</v>
      </c>
      <c r="P10" s="84"/>
    </row>
    <row r="11" spans="2:16" ht="15.75">
      <c r="B11" s="81">
        <v>9</v>
      </c>
      <c r="C11" s="82" t="s">
        <v>15</v>
      </c>
      <c r="D11" s="89">
        <v>1587</v>
      </c>
      <c r="E11" s="105"/>
      <c r="F11" s="85">
        <v>1367.363</v>
      </c>
      <c r="G11" s="108"/>
      <c r="H11" s="86">
        <v>1.34</v>
      </c>
      <c r="I11" s="81">
        <v>2</v>
      </c>
      <c r="J11" s="86">
        <v>0.86</v>
      </c>
      <c r="K11" s="86">
        <v>0.462</v>
      </c>
      <c r="L11" s="81">
        <v>2</v>
      </c>
      <c r="M11" s="87">
        <v>2980.34</v>
      </c>
      <c r="N11" s="87">
        <f t="shared" si="0"/>
        <v>2980.34</v>
      </c>
      <c r="O11" s="87">
        <f t="shared" si="0"/>
        <v>2980.34</v>
      </c>
      <c r="P11" s="84"/>
    </row>
    <row r="12" spans="2:16" ht="15.75">
      <c r="B12" s="88">
        <v>10</v>
      </c>
      <c r="C12" s="82" t="s">
        <v>16</v>
      </c>
      <c r="D12" s="89">
        <v>1163</v>
      </c>
      <c r="E12" s="106"/>
      <c r="F12" s="85">
        <v>698.157</v>
      </c>
      <c r="G12" s="109"/>
      <c r="H12" s="86">
        <v>0.71</v>
      </c>
      <c r="I12" s="81">
        <v>4</v>
      </c>
      <c r="J12" s="86">
        <v>1.131</v>
      </c>
      <c r="K12" s="86">
        <v>0.246</v>
      </c>
      <c r="L12" s="81">
        <v>4</v>
      </c>
      <c r="M12" s="87">
        <v>3017.61</v>
      </c>
      <c r="N12" s="87">
        <f t="shared" si="0"/>
        <v>3017.61</v>
      </c>
      <c r="O12" s="87">
        <f t="shared" si="0"/>
        <v>3017.61</v>
      </c>
      <c r="P12" s="84"/>
    </row>
    <row r="13" spans="6:16" ht="15">
      <c r="F13" s="45"/>
      <c r="M13" s="84"/>
      <c r="N13" s="84"/>
      <c r="O13" s="84"/>
      <c r="P13" s="84"/>
    </row>
  </sheetData>
  <sheetProtection/>
  <mergeCells count="3">
    <mergeCell ref="C1:O1"/>
    <mergeCell ref="E3:E12"/>
    <mergeCell ref="G3:G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2022-03-05T02:33:53Z</dcterms:modified>
  <cp:category/>
  <cp:version/>
  <cp:contentType/>
  <cp:contentStatus/>
</cp:coreProperties>
</file>