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450"/>
  </bookViews>
  <sheets>
    <sheet name="2023г" sheetId="5" r:id="rId1"/>
    <sheet name="Лист2" sheetId="2" r:id="rId2"/>
    <sheet name="Лист3" sheetId="3" r:id="rId3"/>
  </sheets>
  <definedNames>
    <definedName name="_xlnm.Print_Titles" localSheetId="0">'2023г'!$4:$4</definedName>
    <definedName name="_xlnm.Print_Area" localSheetId="0">'2023г'!$A$1:$J$84</definedName>
  </definedNames>
  <calcPr calcId="144525"/>
</workbook>
</file>

<file path=xl/calcChain.xml><?xml version="1.0" encoding="utf-8"?>
<calcChain xmlns="http://schemas.openxmlformats.org/spreadsheetml/2006/main">
  <c r="D4" i="5" l="1"/>
  <c r="E4" i="5" s="1"/>
  <c r="F4" i="5" s="1"/>
  <c r="G4" i="5" s="1"/>
  <c r="H4" i="5" s="1"/>
  <c r="I4" i="5" s="1"/>
  <c r="J4" i="5" s="1"/>
  <c r="G42" i="5" l="1"/>
  <c r="E42" i="5"/>
  <c r="E61" i="5"/>
  <c r="C48" i="5"/>
  <c r="E47" i="5" l="1"/>
  <c r="E54" i="5" l="1"/>
  <c r="E75" i="5"/>
  <c r="E52" i="5"/>
  <c r="E82" i="5"/>
  <c r="E81" i="5"/>
  <c r="E80" i="5"/>
  <c r="D79" i="5"/>
  <c r="E79" i="5" s="1"/>
  <c r="E78" i="5"/>
  <c r="E77" i="5"/>
  <c r="E76" i="5"/>
  <c r="E74" i="5"/>
  <c r="E73" i="5"/>
  <c r="E71" i="5"/>
  <c r="E70" i="5"/>
  <c r="E69" i="5"/>
  <c r="E68" i="5"/>
  <c r="E67" i="5"/>
  <c r="E66" i="5"/>
  <c r="E65" i="5"/>
  <c r="E64" i="5"/>
  <c r="E63" i="5"/>
  <c r="E62" i="5"/>
  <c r="E60" i="5"/>
  <c r="E59" i="5"/>
  <c r="E58" i="5"/>
  <c r="E57" i="5"/>
  <c r="E56" i="5"/>
  <c r="E55" i="5"/>
  <c r="E53" i="5"/>
  <c r="E51" i="5"/>
  <c r="E50" i="5"/>
  <c r="E49" i="5"/>
  <c r="G52" i="5" l="1"/>
  <c r="G76" i="5"/>
  <c r="J75" i="5"/>
  <c r="I75" i="5"/>
  <c r="G75" i="5"/>
  <c r="J73" i="5"/>
  <c r="I73" i="5"/>
  <c r="G73" i="5"/>
  <c r="J63" i="5"/>
  <c r="I63" i="5"/>
  <c r="G63" i="5"/>
  <c r="J55" i="5"/>
  <c r="I55" i="5"/>
  <c r="G55" i="5"/>
  <c r="J52" i="5"/>
  <c r="C47" i="5"/>
  <c r="D47" i="5"/>
  <c r="G47" i="5"/>
  <c r="D48" i="5"/>
  <c r="H49" i="5"/>
  <c r="F50" i="5"/>
  <c r="F51" i="5"/>
  <c r="H52" i="5"/>
  <c r="H53" i="5"/>
  <c r="H54" i="5"/>
  <c r="F54" i="5"/>
  <c r="F55" i="5"/>
  <c r="H56" i="5"/>
  <c r="H57" i="5"/>
  <c r="F58" i="5"/>
  <c r="H59" i="5"/>
  <c r="F60" i="5"/>
  <c r="H61" i="5"/>
  <c r="F62" i="5"/>
  <c r="H64" i="5"/>
  <c r="F65" i="5"/>
  <c r="F66" i="5"/>
  <c r="F67" i="5"/>
  <c r="H68" i="5"/>
  <c r="F69" i="5"/>
  <c r="H70" i="5"/>
  <c r="F71" i="5"/>
  <c r="H72" i="5"/>
  <c r="F73" i="5"/>
  <c r="H74" i="5"/>
  <c r="F75" i="5"/>
  <c r="F76" i="5"/>
  <c r="F77" i="5"/>
  <c r="H78" i="5"/>
  <c r="H79" i="5"/>
  <c r="F80" i="5"/>
  <c r="H81" i="5"/>
  <c r="F82" i="5"/>
  <c r="J48" i="5" l="1"/>
  <c r="I48" i="5"/>
  <c r="F78" i="5"/>
  <c r="F56" i="5"/>
  <c r="H51" i="5"/>
  <c r="H62" i="5"/>
  <c r="H65" i="5"/>
  <c r="G48" i="5"/>
  <c r="H55" i="5"/>
  <c r="F72" i="5"/>
  <c r="H58" i="5"/>
  <c r="H69" i="5"/>
  <c r="F81" i="5"/>
  <c r="F74" i="5"/>
  <c r="F61" i="5"/>
  <c r="F59" i="5"/>
  <c r="F52" i="5"/>
  <c r="H47" i="5"/>
  <c r="H60" i="5"/>
  <c r="H76" i="5"/>
  <c r="H75" i="5"/>
  <c r="H80" i="5"/>
  <c r="F70" i="5"/>
  <c r="F68" i="5"/>
  <c r="H50" i="5"/>
  <c r="H63" i="5"/>
  <c r="H66" i="5"/>
  <c r="H73" i="5"/>
  <c r="H77" i="5"/>
  <c r="F64" i="5"/>
  <c r="F49" i="5"/>
  <c r="H67" i="5"/>
  <c r="H71" i="5"/>
  <c r="F79" i="5"/>
  <c r="F63" i="5"/>
  <c r="F57" i="5"/>
  <c r="F53" i="5"/>
  <c r="F47" i="5"/>
  <c r="E48" i="5"/>
  <c r="H48" i="5" l="1"/>
  <c r="F48" i="5"/>
  <c r="J42" i="5" l="1"/>
  <c r="J47" i="5" s="1"/>
  <c r="I42" i="5"/>
  <c r="I47" i="5" s="1"/>
  <c r="H42" i="5"/>
  <c r="F42" i="5"/>
  <c r="H41" i="5"/>
  <c r="F41" i="5"/>
  <c r="D31" i="5" l="1"/>
  <c r="D30" i="5" s="1"/>
  <c r="J31" i="5" l="1"/>
  <c r="J30" i="5" s="1"/>
  <c r="I31" i="5"/>
  <c r="I30" i="5" s="1"/>
  <c r="G31" i="5"/>
  <c r="G30" i="5" s="1"/>
  <c r="J14" i="5"/>
  <c r="I14" i="5"/>
  <c r="G14" i="5"/>
  <c r="D14" i="5"/>
  <c r="E14" i="5"/>
  <c r="C14" i="5"/>
  <c r="J9" i="5"/>
  <c r="I9" i="5"/>
  <c r="G9" i="5"/>
  <c r="D9" i="5"/>
  <c r="E9" i="5"/>
  <c r="C9" i="5"/>
  <c r="C6" i="5" s="1"/>
  <c r="E33" i="5"/>
  <c r="E34" i="5"/>
  <c r="E35" i="5"/>
  <c r="E36" i="5"/>
  <c r="E37" i="5"/>
  <c r="E38" i="5"/>
  <c r="E39" i="5"/>
  <c r="E40" i="5"/>
  <c r="E32" i="5"/>
  <c r="F25" i="5"/>
  <c r="H44" i="5" l="1"/>
  <c r="F44" i="5"/>
  <c r="H40" i="5"/>
  <c r="F40" i="5"/>
  <c r="H39" i="5"/>
  <c r="F39" i="5"/>
  <c r="H38" i="5"/>
  <c r="H37" i="5"/>
  <c r="H36" i="5"/>
  <c r="H35" i="5"/>
  <c r="F35" i="5"/>
  <c r="H34" i="5"/>
  <c r="F34" i="5"/>
  <c r="H33" i="5"/>
  <c r="F33" i="5"/>
  <c r="H32" i="5"/>
  <c r="F32" i="5"/>
  <c r="E31" i="5"/>
  <c r="E30" i="5" s="1"/>
  <c r="C31" i="5"/>
  <c r="C30" i="5" s="1"/>
  <c r="H28" i="5"/>
  <c r="F28" i="5"/>
  <c r="H26" i="5"/>
  <c r="F26" i="5"/>
  <c r="H25" i="5"/>
  <c r="H24" i="5"/>
  <c r="F24" i="5"/>
  <c r="H23" i="5"/>
  <c r="F23" i="5"/>
  <c r="H21" i="5"/>
  <c r="F21" i="5"/>
  <c r="H20" i="5"/>
  <c r="F20" i="5"/>
  <c r="H16" i="5"/>
  <c r="F16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J6" i="5"/>
  <c r="I6" i="5"/>
  <c r="G6" i="5"/>
  <c r="E6" i="5"/>
  <c r="D6" i="5"/>
  <c r="D5" i="5" s="1"/>
  <c r="D84" i="5" s="1"/>
  <c r="J5" i="5" l="1"/>
  <c r="I5" i="5"/>
  <c r="F6" i="5"/>
  <c r="H6" i="5"/>
  <c r="G5" i="5"/>
  <c r="H46" i="5"/>
  <c r="C5" i="5"/>
  <c r="C84" i="5" s="1"/>
  <c r="E5" i="5"/>
  <c r="E84" i="5" s="1"/>
  <c r="F31" i="5"/>
  <c r="H31" i="5"/>
  <c r="F30" i="5"/>
  <c r="F46" i="5"/>
  <c r="H30" i="5"/>
  <c r="G85" i="5" l="1"/>
  <c r="H85" i="5" s="1"/>
  <c r="G84" i="5"/>
  <c r="I85" i="5"/>
  <c r="I84" i="5"/>
  <c r="J84" i="5"/>
  <c r="J85" i="5"/>
  <c r="F5" i="5"/>
  <c r="F84" i="5" s="1"/>
  <c r="H5" i="5"/>
  <c r="H84" i="5" s="1"/>
</calcChain>
</file>

<file path=xl/sharedStrings.xml><?xml version="1.0" encoding="utf-8"?>
<sst xmlns="http://schemas.openxmlformats.org/spreadsheetml/2006/main" count="168" uniqueCount="164">
  <si>
    <t>Наименование показателя</t>
  </si>
  <si>
    <t>Исполнение за год, предшествующий текущему году, тыс. руб.</t>
  </si>
  <si>
    <t>Выполнение плановых назначений, %</t>
  </si>
  <si>
    <t>Темп роста плановых назначений очередного финансового года к оценке ожидаемого исполнения текущего года, %</t>
  </si>
  <si>
    <t>Доходы бюджета - Итого</t>
  </si>
  <si>
    <t>Налоговые и неналоговые доходы, всего, в том числе налоговые и неналоговые доходы по следующим подгруппам: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</si>
  <si>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</si>
  <si>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</si>
  <si>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</si>
  <si>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</si>
  <si>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</si>
  <si>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</si>
  <si>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</si>
  <si>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</si>
  <si>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</si>
  <si>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</si>
  <si>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</si>
  <si>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</si>
  <si>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</si>
  <si>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</si>
  <si>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</si>
  <si>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</si>
  <si>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</si>
  <si>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</si>
  <si>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организаций</t>
  </si>
  <si>
    <t>000 1 06 02000 02 0000 110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</si>
  <si>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</si>
  <si>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</si>
  <si>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</si>
  <si>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</si>
  <si>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</si>
  <si>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</si>
  <si>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Налоги, сборы и регулярные платежи за пользование природными ресурсами</t>
  </si>
  <si>
    <t>000 1 07 00000 00 0000 000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</si>
  <si>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</si>
  <si>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</si>
  <si>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</si>
  <si>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</si>
  <si>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</si>
  <si>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</si>
  <si>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</si>
  <si>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</si>
  <si>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</si>
  <si>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</si>
  <si>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</si>
  <si>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</si>
  <si>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Административные платежи и сборы</t>
  </si>
  <si>
    <t>000 1 15 00000 00 0000 000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</si>
  <si>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</si>
  <si>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</si>
  <si>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</si>
  <si>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</si>
  <si>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</si>
  <si>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</si>
  <si>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</si>
  <si>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</si>
  <si>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</si>
  <si>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</si>
  <si>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</si>
  <si>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</si>
  <si>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</si>
  <si>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</si>
  <si>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</si>
  <si>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</si>
  <si>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</si>
  <si>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</si>
  <si>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перечисления от других бюджетов бюджетной системы Российской Федерации</t>
  </si>
  <si>
    <t>Прочие безвозмездные поступления</t>
  </si>
  <si>
    <t>000 2 07 00000 00 0000 180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</si>
  <si>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</si>
  <si>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</si>
  <si>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</si>
  <si>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</si>
  <si>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Расходы бюджета - всего: &lt;*&gt;</t>
  </si>
  <si>
    <t>Оплата труда, начисления на выплаты по оплате труда</t>
  </si>
  <si>
    <t>в том числе:</t>
  </si>
  <si>
    <t>Остальные расходы на оплату труда, начисления на выплаты по оплате труда</t>
  </si>
  <si>
    <t>Расходы в разрезе классификаций операций сектора государственного управления</t>
  </si>
  <si>
    <t>Результат исполнения бюджета (дефицит "-", профицит "+")</t>
  </si>
  <si>
    <t xml:space="preserve">финансовый год и плановый период КБК </t>
  </si>
  <si>
    <t>802LYNHF</t>
  </si>
  <si>
    <t>00000000000000000000212</t>
  </si>
  <si>
    <t>00000000000000000000221</t>
  </si>
  <si>
    <t>00000000000000000000222</t>
  </si>
  <si>
    <t>00000000000000000000223</t>
  </si>
  <si>
    <t>00000000000000000000224</t>
  </si>
  <si>
    <t>00000000000000000000225</t>
  </si>
  <si>
    <t>00000000000000000000226</t>
  </si>
  <si>
    <t>00000000000000000000227</t>
  </si>
  <si>
    <t>00000000000000000000228</t>
  </si>
  <si>
    <t>00000000000000000000231</t>
  </si>
  <si>
    <t>00000000000000000000242</t>
  </si>
  <si>
    <t>00000000000000000000244</t>
  </si>
  <si>
    <t>Прочие несоциальные выплаты персоналу в денежной форме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</si>
  <si>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</si>
  <si>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</si>
  <si>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</si>
  <si>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</si>
  <si>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</si>
  <si>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</si>
  <si>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</si>
  <si>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</si>
  <si>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</si>
  <si>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</si>
  <si>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</si>
  <si>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</si>
  <si>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Перечисления другим бюджетам бюджетной системы Российской Федерации</t>
  </si>
  <si>
    <t>00000000000000000000246</t>
  </si>
  <si>
    <t>00000000000000000000251</t>
  </si>
  <si>
    <t>Пособия по социальной помощи населению в денежной форме</t>
  </si>
  <si>
    <t>00000000000000000000262</t>
  </si>
  <si>
    <t>Пенсии, пособия, выплачиваемые работодателями, нанимателями бывшим работникам</t>
  </si>
  <si>
    <t>00000000000000000000264</t>
  </si>
  <si>
    <t>Социальные пособия и компенсации персоналу в денежной форме</t>
  </si>
  <si>
    <t>00000000000000000000266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</si>
  <si>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</si>
  <si>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</si>
  <si>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</si>
  <si>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00000000000000000000291</t>
  </si>
  <si>
    <t>00000000000000000000292</t>
  </si>
  <si>
    <t>00000000000000000000293</t>
  </si>
  <si>
    <t>Другие экономические санкции</t>
  </si>
  <si>
    <t>Иные выплаты текущего характера физическим лицам</t>
  </si>
  <si>
    <t>00000000000000000000295</t>
  </si>
  <si>
    <t>00000000000000000000296</t>
  </si>
  <si>
    <t>Иные выплаты текущего характера организациям</t>
  </si>
  <si>
    <t>00000000000000000000297</t>
  </si>
  <si>
    <t>Увеличение стоимости основных средств</t>
  </si>
  <si>
    <t>00000000000000000000310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</si>
  <si>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</si>
  <si>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</si>
  <si>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</si>
  <si>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</si>
  <si>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</si>
  <si>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</si>
  <si>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</si>
  <si>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</si>
  <si>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00000000000000000000341</t>
  </si>
  <si>
    <t>00000000000000000000342</t>
  </si>
  <si>
    <t>00000000000000000000343</t>
  </si>
  <si>
    <t>00000000000000000000344</t>
  </si>
  <si>
    <t>00000000000000000000345</t>
  </si>
  <si>
    <t>00000000000000000000346</t>
  </si>
  <si>
    <t>00000000000000000000347</t>
  </si>
  <si>
    <t>00000000000000000000349</t>
  </si>
  <si>
    <t>Увеличение стоимости акций и иных финансовых инструментов</t>
  </si>
  <si>
    <t>00000000000000000000530</t>
  </si>
  <si>
    <t>00000000000000000000000</t>
  </si>
  <si>
    <t>Доведение минимального размера оплаты труда до17908,8 рублей</t>
  </si>
  <si>
    <t>00000000000000000000263</t>
  </si>
  <si>
    <t>Пособия по социальной помощи населению в натуральной форме</t>
  </si>
  <si>
    <t>по косгу</t>
  </si>
  <si>
    <t>по 387й форме</t>
  </si>
  <si>
    <t>Плановые назначения на очередной финансовый год, тыс. руб.2024</t>
  </si>
  <si>
    <t>Плановые назначения на первый год планового периода, 2025</t>
  </si>
  <si>
    <t>Плановые назначения на второй год планового периода, 2026</t>
  </si>
  <si>
    <t xml:space="preserve">Условно -утверждаемые расходы </t>
  </si>
  <si>
    <t>Индексация оплаты труда, начисление на оплату труда, за исключением работников, оплата труда которых повышается в соответствии с Указами Президента Российской Федерации от 7 мая 2012 года N 597, от 1 июня 2012 года N 761, от 28 декабря 2012 года N 1688, распоряжением Правительства Российской Федерации от 17 октября 2018 года N 2245-р на ___%</t>
  </si>
  <si>
    <t>Достижение целевых значений уровня оплаты труда не ниже предыдущего года отдельных категорий работников бюджетной сферы, установленных Указами Президента Российской Федерации от 7 мая 2012 года N 597, от 1 июня 2012 года N 761, от 28 декабря 2012 года N 1688, распоряжением Правительства Российской Федерации от 17 октября 2018 года N 2245-р</t>
  </si>
  <si>
    <t>Оценка ожидаемого исполнения местного бюджета на текущий финансовый год и плановый период муниципального образования "Онгудайский район" на 01.11.2023г</t>
  </si>
  <si>
    <t>А</t>
  </si>
  <si>
    <t>В</t>
  </si>
  <si>
    <t>Плановые назначения на текущий год, тыс. руб.</t>
  </si>
  <si>
    <t>Оценка ожидаемого исполнения на текущий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</si>
</sst>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"/>
  </numFmts>
  <fonts count="7" x14ac:knownFonts="1">
    <font>
      <sz val="11"/>
      <color theme="1"/>
      <name val="Calibri"/>
      <family val="2"/>
      <charset val="204"/>
      <scheme val="minor"/>
    </font>
    <font>
      <i/>
      <sz val="10"/>
      <color rgb="FF000000"/>
      <name val="Courier New"/>
      <family val="3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/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166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vertical="center" wrapText="1"/>
    </xf>
    <xf numFmtId="165" fontId="2" fillId="0" borderId="0" xfId="0" applyNumberFormat="1" applyFont="1" applyFill="1"/>
    <xf numFmtId="49" fontId="4" fillId="0" borderId="1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view="pageBreakPreview" zoomScale="75" zoomScaleNormal="100" zoomScaleSheetLayoutView="75" workbookViewId="0">
      <pane xSplit="2" ySplit="3" topLeftCell="C4" activePane="bottomRight" state="frozen"/>
      <selection pane="topRight" activeCell="C1" sqref="C1"/>
      <selection pane="bottomLeft" activeCell="A3" sqref="A3"/>
      <selection pane="bottomRight" sqref="A1:I1"/>
    </sheetView>
  </sheetViews>
  <sheetFormatPr defaultRowHeight="15.75" x14ac:dyDescent="0.25"/>
  <cols>
    <col min="1" max="1" width="61.7109375" style="3" customWidth="1"/>
    <col min="2" max="2" width="30" style="3" customWidth="1"/>
    <col min="3" max="3" width="19.42578125" style="3" customWidth="1"/>
    <col min="4" max="4" width="15.5703125" style="3" customWidth="1"/>
    <col min="5" max="5" width="16.85546875" style="3" customWidth="1"/>
    <col min="6" max="6" width="14.42578125" style="3" customWidth="1"/>
    <col min="7" max="7" width="14.28515625" style="3" customWidth="1"/>
    <col min="8" max="8" width="13.140625" style="3" customWidth="1"/>
    <col min="9" max="10" width="16.28515625" style="3" customWidth="1"/>
    <col min="11" max="12" width="12.140625" style="3" bestFit="1" customWidth="1"/>
    <col min="13" max="14" width="15.42578125" style="3" customWidth="1"/>
    <col min="15" max="16384" width="9.140625" style="3"/>
  </cols>
  <sheetData>
    <row r="1" spans="1:14" ht="38.25" customHeight="1" x14ac:dyDescent="0.25">
      <c r="A1" s="21" t="s">
        <v>159</v>
      </c>
      <c r="B1" s="22"/>
      <c r="C1" s="23"/>
      <c r="D1" s="23"/>
      <c r="E1" s="23"/>
      <c r="F1" s="23"/>
      <c r="G1" s="23"/>
      <c r="H1" s="23"/>
      <c r="I1" s="23"/>
    </row>
    <row r="2" spans="1:14" ht="19.5" customHeight="1" x14ac:dyDescent="0.25"/>
    <row r="3" spans="1:14" ht="164.25" customHeight="1" x14ac:dyDescent="0.25">
      <c r="A3" s="4" t="s">
        <v>0</v>
      </c>
      <c r="B3" s="4" t="s">
        <v>79</v>
      </c>
      <c r="C3" s="4" t="s">
        <v>1</v>
      </c>
      <c r="D3" s="4" t="s">
        <v>162</v>
      </c>
      <c r="E3" s="4" t="s">
        <v>163</v>
      </c>
      <c r="F3" s="4" t="s">
        <v>2</v>
      </c>
      <c r="G3" s="4" t="s">
        <v>153</v>
      </c>
      <c r="H3" s="4" t="s">
        <v>3</v>
      </c>
      <c r="I3" s="4" t="s">
        <v>154</v>
      </c>
      <c r="J3" s="4" t="s">
        <v>155</v>
      </c>
    </row>
    <row r="4" spans="1:14" x14ac:dyDescent="0.25">
      <c r="A4" s="4" t="s">
        <v>160</v>
      </c>
      <c r="B4" s="4" t="s">
        <v>161</v>
      </c>
      <c r="C4" s="4">
        <v>1</v>
      </c>
      <c r="D4" s="4">
        <f>C4+1</f>
        <v>2</v>
      </c>
      <c r="E4" s="4">
        <f t="shared" ref="E4:J4" si="0">D4+1</f>
        <v>3</v>
      </c>
      <c r="F4" s="4">
        <f t="shared" si="0"/>
        <v>4</v>
      </c>
      <c r="G4" s="4">
        <f t="shared" si="0"/>
        <v>5</v>
      </c>
      <c r="H4" s="4">
        <f t="shared" si="0"/>
        <v>6</v>
      </c>
      <c r="I4" s="4">
        <f t="shared" si="0"/>
        <v>7</v>
      </c>
      <c r="J4" s="4">
        <f t="shared" si="0"/>
        <v>8</v>
      </c>
    </row>
    <row r="5" spans="1:14" ht="29.25" customHeight="1" x14ac:dyDescent="0.25">
      <c r="A5" s="5" t="s">
        <v>4</v>
      </c>
      <c r="B5" s="6"/>
      <c r="C5" s="7">
        <f>C6+C30</f>
        <v>827908.71019000001</v>
      </c>
      <c r="D5" s="7">
        <f>D6+D30</f>
        <v>869386.68436000007</v>
      </c>
      <c r="E5" s="7">
        <f>E6+E30</f>
        <v>884844.13832000003</v>
      </c>
      <c r="F5" s="7">
        <f>E5/D5*100</f>
        <v>101.7779722461909</v>
      </c>
      <c r="G5" s="7">
        <f t="shared" ref="G5" si="1">G6+G30</f>
        <v>789282.02232999995</v>
      </c>
      <c r="H5" s="7">
        <f>G5/E5*100</f>
        <v>89.200118772167258</v>
      </c>
      <c r="I5" s="7">
        <f t="shared" ref="I5:J5" si="2">I6+I30</f>
        <v>791605.38110999996</v>
      </c>
      <c r="J5" s="7">
        <f t="shared" si="2"/>
        <v>713980.41999000008</v>
      </c>
      <c r="K5" s="8"/>
      <c r="L5" s="8"/>
      <c r="M5" s="8"/>
      <c r="N5" s="8"/>
    </row>
    <row r="6" spans="1:14" ht="48" customHeight="1" x14ac:dyDescent="0.25">
      <c r="A6" s="9" t="s">
        <v>5</v>
      </c>
      <c r="B6" s="10"/>
      <c r="C6" s="2">
        <f>C7+C8+C9+C14+C20+C21+C22+C23+C24+C25+C26+C27+C28+C29</f>
        <v>171173.84208000003</v>
      </c>
      <c r="D6" s="2">
        <f>D7+D8+D9+D14+D20+D21+D22+D23+D24+D25+D26+D27+D28+D29</f>
        <v>178159.43009000001</v>
      </c>
      <c r="E6" s="2">
        <f>E7+E8+E9+E14+E20+E21+E22+E23+E24+E25+E26+E27+E28+E29</f>
        <v>193616.88404999999</v>
      </c>
      <c r="F6" s="2">
        <f>E6/D6*100</f>
        <v>108.67619185366242</v>
      </c>
      <c r="G6" s="2">
        <f t="shared" ref="G6" si="3">G7+G8+G9+G14+G20+G21+G22+G23+G24+G25+G26+G27+G28+G29</f>
        <v>207873.02232999998</v>
      </c>
      <c r="H6" s="2">
        <f>G6/E6*100</f>
        <v>107.36306564892266</v>
      </c>
      <c r="I6" s="2">
        <f t="shared" ref="I6:J6" si="4">I7+I8+I9+I14+I20+I21+I22+I23+I24+I25+I26+I27+I28+I29</f>
        <v>210214.78110999998</v>
      </c>
      <c r="J6" s="2">
        <f t="shared" si="4"/>
        <v>212828.31998999999</v>
      </c>
      <c r="K6" s="11"/>
    </row>
    <row r="7" spans="1:14" ht="24.75" customHeight="1" x14ac:dyDescent="0.25">
      <c r="A7" s="9" t="s">
        <v>6</v>
      </c>
      <c r="B7" s="12" t="s">
        <v>7</v>
      </c>
      <c r="C7" s="2">
        <v>70444.775030000004</v>
      </c>
      <c r="D7" s="2">
        <v>77142</v>
      </c>
      <c r="E7" s="13">
        <v>77142</v>
      </c>
      <c r="F7" s="2">
        <f t="shared" ref="F7:F47" si="5">E7/D7*100</f>
        <v>100</v>
      </c>
      <c r="G7" s="2">
        <v>81839.95</v>
      </c>
      <c r="H7" s="2">
        <f t="shared" ref="H7:H40" si="6">G7/E7*100</f>
        <v>106.09000285188353</v>
      </c>
      <c r="I7" s="2">
        <v>84295.15</v>
      </c>
      <c r="J7" s="2">
        <v>85981.05</v>
      </c>
      <c r="K7" s="11"/>
      <c r="L7" s="11"/>
      <c r="M7" s="14"/>
      <c r="N7" s="14"/>
    </row>
    <row r="8" spans="1:14" ht="40.5" customHeight="1" x14ac:dyDescent="0.25">
      <c r="A8" s="9" t="s">
        <v>8</v>
      </c>
      <c r="B8" s="12" t="s">
        <v>9</v>
      </c>
      <c r="C8" s="2">
        <v>16123.612230000001</v>
      </c>
      <c r="D8" s="2">
        <v>15240.56</v>
      </c>
      <c r="E8" s="13">
        <v>17049.352320000002</v>
      </c>
      <c r="F8" s="2">
        <f t="shared" si="5"/>
        <v>111.86827990572526</v>
      </c>
      <c r="G8" s="2">
        <v>17224.07</v>
      </c>
      <c r="H8" s="2">
        <f t="shared" si="6"/>
        <v>101.02477605436684</v>
      </c>
      <c r="I8" s="2">
        <v>18103.919999999998</v>
      </c>
      <c r="J8" s="2">
        <v>18854.14</v>
      </c>
    </row>
    <row r="9" spans="1:14" ht="24.75" customHeight="1" x14ac:dyDescent="0.25">
      <c r="A9" s="9" t="s">
        <v>10</v>
      </c>
      <c r="B9" s="12" t="s">
        <v>11</v>
      </c>
      <c r="C9" s="2">
        <f>C10+C11+C12+C13</f>
        <v>30899.131710000001</v>
      </c>
      <c r="D9" s="2">
        <f t="shared" ref="D9:E9" si="7">D10+D11+D12+D13</f>
        <v>31957</v>
      </c>
      <c r="E9" s="2">
        <f t="shared" si="7"/>
        <v>31450</v>
      </c>
      <c r="F9" s="2">
        <f t="shared" si="5"/>
        <v>98.413493131395313</v>
      </c>
      <c r="G9" s="2">
        <f>G10+G11+G12+G13</f>
        <v>29548.7</v>
      </c>
      <c r="H9" s="2">
        <f t="shared" si="6"/>
        <v>93.954531001589828</v>
      </c>
      <c r="I9" s="2">
        <f>I10+I11+I12+I13</f>
        <v>30090</v>
      </c>
      <c r="J9" s="2">
        <f>J10+J11+J12+J13</f>
        <v>31105</v>
      </c>
    </row>
    <row r="10" spans="1:14" ht="37.5" customHeight="1" x14ac:dyDescent="0.25">
      <c r="A10" s="9" t="s">
        <v>12</v>
      </c>
      <c r="B10" s="12" t="s">
        <v>13</v>
      </c>
      <c r="C10" s="2">
        <v>27355.900430000002</v>
      </c>
      <c r="D10" s="2">
        <v>29000</v>
      </c>
      <c r="E10" s="13">
        <v>28000</v>
      </c>
      <c r="F10" s="2">
        <f t="shared" si="5"/>
        <v>96.551724137931032</v>
      </c>
      <c r="G10" s="2">
        <v>25948.7</v>
      </c>
      <c r="H10" s="2">
        <f t="shared" si="6"/>
        <v>92.673928571428576</v>
      </c>
      <c r="I10" s="2">
        <v>27000</v>
      </c>
      <c r="J10" s="2">
        <v>28000</v>
      </c>
      <c r="K10" s="11"/>
      <c r="L10" s="11"/>
      <c r="M10" s="11"/>
      <c r="N10" s="11"/>
    </row>
    <row r="11" spans="1:14" ht="39" customHeight="1" x14ac:dyDescent="0.25">
      <c r="A11" s="9" t="s">
        <v>14</v>
      </c>
      <c r="B11" s="12" t="s">
        <v>15</v>
      </c>
      <c r="C11" s="2">
        <v>-130.26767000000001</v>
      </c>
      <c r="D11" s="2"/>
      <c r="E11" s="13"/>
      <c r="F11" s="2" t="e">
        <f t="shared" si="5"/>
        <v>#DIV/0!</v>
      </c>
      <c r="G11" s="2"/>
      <c r="H11" s="2" t="e">
        <f t="shared" si="6"/>
        <v>#DIV/0!</v>
      </c>
      <c r="I11" s="2"/>
      <c r="J11" s="2"/>
    </row>
    <row r="12" spans="1:14" ht="27.75" customHeight="1" x14ac:dyDescent="0.25">
      <c r="A12" s="9" t="s">
        <v>16</v>
      </c>
      <c r="B12" s="12" t="s">
        <v>17</v>
      </c>
      <c r="C12" s="2">
        <v>1341.2449899999999</v>
      </c>
      <c r="D12" s="2">
        <v>1440</v>
      </c>
      <c r="E12" s="13">
        <v>1550</v>
      </c>
      <c r="F12" s="2">
        <f t="shared" si="5"/>
        <v>107.63888888888889</v>
      </c>
      <c r="G12" s="2">
        <v>1600</v>
      </c>
      <c r="H12" s="2">
        <f t="shared" si="6"/>
        <v>103.2258064516129</v>
      </c>
      <c r="I12" s="2">
        <v>1450</v>
      </c>
      <c r="J12" s="2">
        <v>1455</v>
      </c>
    </row>
    <row r="13" spans="1:14" ht="39" customHeight="1" x14ac:dyDescent="0.25">
      <c r="A13" s="9" t="s">
        <v>18</v>
      </c>
      <c r="B13" s="12" t="s">
        <v>19</v>
      </c>
      <c r="C13" s="2">
        <v>2332.25396</v>
      </c>
      <c r="D13" s="2">
        <v>1517</v>
      </c>
      <c r="E13" s="13">
        <v>1900</v>
      </c>
      <c r="F13" s="2">
        <f t="shared" si="5"/>
        <v>125.24719841793012</v>
      </c>
      <c r="G13" s="2">
        <v>2000</v>
      </c>
      <c r="H13" s="2">
        <f t="shared" si="6"/>
        <v>105.26315789473684</v>
      </c>
      <c r="I13" s="2">
        <v>1640</v>
      </c>
      <c r="J13" s="2">
        <v>1650</v>
      </c>
    </row>
    <row r="14" spans="1:14" ht="23.25" customHeight="1" x14ac:dyDescent="0.25">
      <c r="A14" s="9" t="s">
        <v>20</v>
      </c>
      <c r="B14" s="12" t="s">
        <v>21</v>
      </c>
      <c r="C14" s="2">
        <f>C16</f>
        <v>27680.143789999998</v>
      </c>
      <c r="D14" s="2">
        <f t="shared" ref="D14:E14" si="8">D16</f>
        <v>27000</v>
      </c>
      <c r="E14" s="2">
        <f t="shared" si="8"/>
        <v>27000</v>
      </c>
      <c r="F14" s="2">
        <f t="shared" si="5"/>
        <v>100</v>
      </c>
      <c r="G14" s="2">
        <f>G16</f>
        <v>30436.95</v>
      </c>
      <c r="H14" s="2">
        <f t="shared" si="6"/>
        <v>112.72944444444444</v>
      </c>
      <c r="I14" s="2">
        <f>I16</f>
        <v>32000</v>
      </c>
      <c r="J14" s="2">
        <f>J16</f>
        <v>32000</v>
      </c>
    </row>
    <row r="15" spans="1:14" ht="35.25" hidden="1" customHeight="1" x14ac:dyDescent="0.25">
      <c r="A15" s="9" t="s">
        <v>22</v>
      </c>
      <c r="B15" s="12" t="s">
        <v>23</v>
      </c>
      <c r="C15" s="2"/>
      <c r="D15" s="2"/>
      <c r="E15" s="13"/>
      <c r="F15" s="2"/>
      <c r="G15" s="2"/>
      <c r="H15" s="2"/>
      <c r="I15" s="2"/>
      <c r="J15" s="2"/>
    </row>
    <row r="16" spans="1:14" ht="25.5" customHeight="1" x14ac:dyDescent="0.25">
      <c r="A16" s="9" t="s">
        <v>24</v>
      </c>
      <c r="B16" s="12" t="s">
        <v>25</v>
      </c>
      <c r="C16" s="2">
        <v>27680.143789999998</v>
      </c>
      <c r="D16" s="2">
        <v>27000</v>
      </c>
      <c r="E16" s="13">
        <v>27000</v>
      </c>
      <c r="F16" s="2">
        <f t="shared" si="5"/>
        <v>100</v>
      </c>
      <c r="G16" s="2">
        <v>30436.95</v>
      </c>
      <c r="H16" s="2">
        <f t="shared" si="6"/>
        <v>112.72944444444444</v>
      </c>
      <c r="I16" s="2">
        <v>32000</v>
      </c>
      <c r="J16" s="2">
        <v>32000</v>
      </c>
      <c r="K16" s="11"/>
      <c r="L16" s="11"/>
      <c r="M16" s="11"/>
      <c r="N16" s="11"/>
    </row>
    <row r="17" spans="1:10" ht="23.25" hidden="1" customHeight="1" x14ac:dyDescent="0.25">
      <c r="A17" s="9" t="s">
        <v>26</v>
      </c>
      <c r="B17" s="12" t="s">
        <v>27</v>
      </c>
      <c r="C17" s="2"/>
      <c r="D17" s="2"/>
      <c r="E17" s="13"/>
      <c r="F17" s="2"/>
      <c r="G17" s="2"/>
      <c r="H17" s="2"/>
      <c r="I17" s="2"/>
      <c r="J17" s="2"/>
    </row>
    <row r="18" spans="1:10" ht="25.5" hidden="1" customHeight="1" x14ac:dyDescent="0.25">
      <c r="A18" s="9" t="s">
        <v>28</v>
      </c>
      <c r="B18" s="12" t="s">
        <v>29</v>
      </c>
      <c r="C18" s="2"/>
      <c r="D18" s="2"/>
      <c r="E18" s="13"/>
      <c r="F18" s="2"/>
      <c r="G18" s="2"/>
      <c r="H18" s="2"/>
      <c r="I18" s="2"/>
      <c r="J18" s="2"/>
    </row>
    <row r="19" spans="1:10" ht="27.75" hidden="1" customHeight="1" x14ac:dyDescent="0.25">
      <c r="A19" s="9" t="s">
        <v>30</v>
      </c>
      <c r="B19" s="12" t="s">
        <v>31</v>
      </c>
      <c r="C19" s="2"/>
      <c r="D19" s="2"/>
      <c r="E19" s="13"/>
      <c r="F19" s="2"/>
      <c r="G19" s="2"/>
      <c r="H19" s="2"/>
      <c r="I19" s="2"/>
      <c r="J19" s="2"/>
    </row>
    <row r="20" spans="1:10" ht="33.75" customHeight="1" x14ac:dyDescent="0.25">
      <c r="A20" s="9" t="s">
        <v>32</v>
      </c>
      <c r="B20" s="12" t="s">
        <v>33</v>
      </c>
      <c r="C20" s="2">
        <v>800.25598000000002</v>
      </c>
      <c r="D20" s="2">
        <v>190</v>
      </c>
      <c r="E20" s="13">
        <v>3360</v>
      </c>
      <c r="F20" s="2">
        <f t="shared" si="5"/>
        <v>1768.4210526315792</v>
      </c>
      <c r="G20" s="2">
        <v>200</v>
      </c>
      <c r="H20" s="2">
        <f t="shared" si="6"/>
        <v>5.9523809523809517</v>
      </c>
      <c r="I20" s="2">
        <v>210</v>
      </c>
      <c r="J20" s="2">
        <v>220</v>
      </c>
    </row>
    <row r="21" spans="1:10" ht="25.5" customHeight="1" x14ac:dyDescent="0.25">
      <c r="A21" s="9" t="s">
        <v>34</v>
      </c>
      <c r="B21" s="12" t="s">
        <v>35</v>
      </c>
      <c r="C21" s="2">
        <v>2898.9452099999999</v>
      </c>
      <c r="D21" s="2">
        <v>2917</v>
      </c>
      <c r="E21" s="13">
        <v>2456.3644199999999</v>
      </c>
      <c r="F21" s="2">
        <f t="shared" si="5"/>
        <v>84.208584847446005</v>
      </c>
      <c r="G21" s="2">
        <v>2720.44</v>
      </c>
      <c r="H21" s="2">
        <f t="shared" si="6"/>
        <v>110.75066785082322</v>
      </c>
      <c r="I21" s="2">
        <v>2820.4</v>
      </c>
      <c r="J21" s="2">
        <v>2900</v>
      </c>
    </row>
    <row r="22" spans="1:10" ht="42" customHeight="1" x14ac:dyDescent="0.25">
      <c r="A22" s="9" t="s">
        <v>36</v>
      </c>
      <c r="B22" s="12" t="s">
        <v>37</v>
      </c>
      <c r="C22" s="2"/>
      <c r="D22" s="2"/>
      <c r="E22" s="13"/>
      <c r="F22" s="2"/>
      <c r="G22" s="2"/>
      <c r="H22" s="2"/>
      <c r="I22" s="2"/>
      <c r="J22" s="2"/>
    </row>
    <row r="23" spans="1:10" ht="40.5" customHeight="1" x14ac:dyDescent="0.25">
      <c r="A23" s="9" t="s">
        <v>38</v>
      </c>
      <c r="B23" s="12" t="s">
        <v>39</v>
      </c>
      <c r="C23" s="2">
        <v>5421.0531600000004</v>
      </c>
      <c r="D23" s="2">
        <v>4168.5</v>
      </c>
      <c r="E23" s="13">
        <v>5369.9</v>
      </c>
      <c r="F23" s="2">
        <f t="shared" si="5"/>
        <v>128.82091879572988</v>
      </c>
      <c r="G23" s="2">
        <v>5310</v>
      </c>
      <c r="H23" s="2">
        <f t="shared" si="6"/>
        <v>98.884522989254933</v>
      </c>
      <c r="I23" s="2">
        <v>4799.6011099999996</v>
      </c>
      <c r="J23" s="2">
        <v>3862.4199899999999</v>
      </c>
    </row>
    <row r="24" spans="1:10" ht="27.75" customHeight="1" x14ac:dyDescent="0.25">
      <c r="A24" s="9" t="s">
        <v>40</v>
      </c>
      <c r="B24" s="12" t="s">
        <v>41</v>
      </c>
      <c r="C24" s="2">
        <v>114.23842</v>
      </c>
      <c r="D24" s="2">
        <v>120</v>
      </c>
      <c r="E24" s="13">
        <v>100</v>
      </c>
      <c r="F24" s="2">
        <f t="shared" si="5"/>
        <v>83.333333333333343</v>
      </c>
      <c r="G24" s="2">
        <v>100</v>
      </c>
      <c r="H24" s="2">
        <f t="shared" si="6"/>
        <v>100</v>
      </c>
      <c r="I24" s="2">
        <v>105</v>
      </c>
      <c r="J24" s="2">
        <v>110</v>
      </c>
    </row>
    <row r="25" spans="1:10" ht="38.25" customHeight="1" x14ac:dyDescent="0.25">
      <c r="A25" s="9" t="s">
        <v>42</v>
      </c>
      <c r="B25" s="12" t="s">
        <v>43</v>
      </c>
      <c r="C25" s="2">
        <v>7421.2213499999998</v>
      </c>
      <c r="D25" s="2">
        <v>15848.67009</v>
      </c>
      <c r="E25" s="13">
        <v>27113.767309999999</v>
      </c>
      <c r="F25" s="2">
        <f t="shared" si="5"/>
        <v>171.07913254568857</v>
      </c>
      <c r="G25" s="2">
        <v>35956.162329999999</v>
      </c>
      <c r="H25" s="2">
        <f t="shared" si="6"/>
        <v>132.61219630198264</v>
      </c>
      <c r="I25" s="2">
        <v>35285.71</v>
      </c>
      <c r="J25" s="2">
        <v>35285.71</v>
      </c>
    </row>
    <row r="26" spans="1:10" ht="24.75" customHeight="1" x14ac:dyDescent="0.25">
      <c r="A26" s="9" t="s">
        <v>44</v>
      </c>
      <c r="B26" s="12" t="s">
        <v>45</v>
      </c>
      <c r="C26" s="2">
        <v>7858.0623400000004</v>
      </c>
      <c r="D26" s="2">
        <v>2575.6999999999998</v>
      </c>
      <c r="E26" s="13">
        <v>1575.5</v>
      </c>
      <c r="F26" s="2">
        <f t="shared" si="5"/>
        <v>61.16783786931709</v>
      </c>
      <c r="G26" s="2">
        <v>3536.75</v>
      </c>
      <c r="H26" s="2">
        <f t="shared" si="6"/>
        <v>224.48429070136467</v>
      </c>
      <c r="I26" s="2">
        <v>1500</v>
      </c>
      <c r="J26" s="2">
        <v>1500</v>
      </c>
    </row>
    <row r="27" spans="1:10" ht="25.5" customHeight="1" x14ac:dyDescent="0.25">
      <c r="A27" s="9" t="s">
        <v>46</v>
      </c>
      <c r="B27" s="12" t="s">
        <v>47</v>
      </c>
      <c r="C27" s="2"/>
      <c r="D27" s="2"/>
      <c r="E27" s="13"/>
      <c r="F27" s="2"/>
      <c r="G27" s="2"/>
      <c r="H27" s="2"/>
      <c r="I27" s="2"/>
      <c r="J27" s="2"/>
    </row>
    <row r="28" spans="1:10" ht="24.75" customHeight="1" x14ac:dyDescent="0.25">
      <c r="A28" s="9" t="s">
        <v>48</v>
      </c>
      <c r="B28" s="12" t="s">
        <v>49</v>
      </c>
      <c r="C28" s="2">
        <v>1528.80098</v>
      </c>
      <c r="D28" s="2">
        <v>1000</v>
      </c>
      <c r="E28" s="13">
        <v>1000</v>
      </c>
      <c r="F28" s="2">
        <f t="shared" si="5"/>
        <v>100</v>
      </c>
      <c r="G28" s="2">
        <v>1000</v>
      </c>
      <c r="H28" s="2">
        <f t="shared" si="6"/>
        <v>100</v>
      </c>
      <c r="I28" s="2">
        <v>1005</v>
      </c>
      <c r="J28" s="2">
        <v>1010</v>
      </c>
    </row>
    <row r="29" spans="1:10" ht="24" customHeight="1" x14ac:dyDescent="0.25">
      <c r="A29" s="9" t="s">
        <v>50</v>
      </c>
      <c r="B29" s="12" t="s">
        <v>51</v>
      </c>
      <c r="C29" s="2">
        <v>-16.398119999999999</v>
      </c>
      <c r="D29" s="2"/>
      <c r="E29" s="13"/>
      <c r="F29" s="2"/>
      <c r="G29" s="2"/>
      <c r="H29" s="2"/>
      <c r="I29" s="2"/>
      <c r="J29" s="2"/>
    </row>
    <row r="30" spans="1:10" ht="25.5" customHeight="1" x14ac:dyDescent="0.25">
      <c r="A30" s="9" t="s">
        <v>52</v>
      </c>
      <c r="B30" s="12" t="s">
        <v>53</v>
      </c>
      <c r="C30" s="2">
        <f>C31+C39+C40</f>
        <v>656734.86811000004</v>
      </c>
      <c r="D30" s="2">
        <f>D31+D39+D40</f>
        <v>691227.25427000003</v>
      </c>
      <c r="E30" s="13">
        <f>E31+E39+E40</f>
        <v>691227.25427000003</v>
      </c>
      <c r="F30" s="2">
        <f t="shared" si="5"/>
        <v>100</v>
      </c>
      <c r="G30" s="2">
        <f>G31+G39+G40</f>
        <v>581409</v>
      </c>
      <c r="H30" s="2">
        <f t="shared" si="6"/>
        <v>84.112568827168388</v>
      </c>
      <c r="I30" s="2">
        <f>I31+I39+I40</f>
        <v>581390.6</v>
      </c>
      <c r="J30" s="2">
        <f>J31+J39+J40</f>
        <v>501152.10000000003</v>
      </c>
    </row>
    <row r="31" spans="1:10" ht="35.25" customHeight="1" x14ac:dyDescent="0.25">
      <c r="A31" s="9" t="s">
        <v>54</v>
      </c>
      <c r="B31" s="12" t="s">
        <v>55</v>
      </c>
      <c r="C31" s="2">
        <f>C32+C33+C34+C35</f>
        <v>656233.49247000006</v>
      </c>
      <c r="D31" s="2">
        <f>D32+D33+D34+D35</f>
        <v>691984.93605000002</v>
      </c>
      <c r="E31" s="13">
        <f>E32+E33+E34+E35</f>
        <v>691984.93605000002</v>
      </c>
      <c r="F31" s="2">
        <f t="shared" si="5"/>
        <v>100</v>
      </c>
      <c r="G31" s="2">
        <f>G32+G33+G34+G35</f>
        <v>581409</v>
      </c>
      <c r="H31" s="2">
        <f t="shared" si="6"/>
        <v>84.020470636081839</v>
      </c>
      <c r="I31" s="2">
        <f>I32+I33+I34+I35</f>
        <v>581390.6</v>
      </c>
      <c r="J31" s="2">
        <f>J32+J33+J34+J35</f>
        <v>501152.10000000003</v>
      </c>
    </row>
    <row r="32" spans="1:10" ht="47.25" customHeight="1" x14ac:dyDescent="0.25">
      <c r="A32" s="9" t="s">
        <v>56</v>
      </c>
      <c r="B32" s="12" t="s">
        <v>57</v>
      </c>
      <c r="C32" s="2">
        <v>193705.3</v>
      </c>
      <c r="D32" s="2">
        <v>180775.77355000001</v>
      </c>
      <c r="E32" s="13">
        <f>D32</f>
        <v>180775.77355000001</v>
      </c>
      <c r="F32" s="2">
        <f t="shared" si="5"/>
        <v>100</v>
      </c>
      <c r="G32" s="2">
        <v>174818.4</v>
      </c>
      <c r="H32" s="2">
        <f t="shared" si="6"/>
        <v>96.704550929025729</v>
      </c>
      <c r="I32" s="2">
        <v>140512.20000000001</v>
      </c>
      <c r="J32" s="2">
        <v>140512.20000000001</v>
      </c>
    </row>
    <row r="33" spans="1:10" ht="43.5" customHeight="1" x14ac:dyDescent="0.25">
      <c r="A33" s="9" t="s">
        <v>58</v>
      </c>
      <c r="B33" s="12" t="s">
        <v>59</v>
      </c>
      <c r="C33" s="2">
        <v>132705.53867000001</v>
      </c>
      <c r="D33" s="2">
        <v>193839.65950000001</v>
      </c>
      <c r="E33" s="13">
        <f t="shared" ref="E33:E40" si="9">D33</f>
        <v>193839.65950000001</v>
      </c>
      <c r="F33" s="2">
        <f t="shared" si="5"/>
        <v>100</v>
      </c>
      <c r="G33" s="2">
        <v>99413.7</v>
      </c>
      <c r="H33" s="2">
        <f t="shared" si="6"/>
        <v>51.286563470258258</v>
      </c>
      <c r="I33" s="2">
        <v>224218.4</v>
      </c>
      <c r="J33" s="2">
        <v>114767.3</v>
      </c>
    </row>
    <row r="34" spans="1:10" ht="41.25" customHeight="1" x14ac:dyDescent="0.25">
      <c r="A34" s="9" t="s">
        <v>60</v>
      </c>
      <c r="B34" s="12" t="s">
        <v>61</v>
      </c>
      <c r="C34" s="2">
        <v>266373.7586</v>
      </c>
      <c r="D34" s="2">
        <v>283287.2</v>
      </c>
      <c r="E34" s="13">
        <f t="shared" si="9"/>
        <v>283287.2</v>
      </c>
      <c r="F34" s="2">
        <f t="shared" si="5"/>
        <v>100</v>
      </c>
      <c r="G34" s="2">
        <v>284044.59999999998</v>
      </c>
      <c r="H34" s="2">
        <f t="shared" si="6"/>
        <v>100.26736117974973</v>
      </c>
      <c r="I34" s="2">
        <v>193849</v>
      </c>
      <c r="J34" s="2">
        <v>222607.2</v>
      </c>
    </row>
    <row r="35" spans="1:10" ht="25.5" customHeight="1" x14ac:dyDescent="0.25">
      <c r="A35" s="9" t="s">
        <v>62</v>
      </c>
      <c r="B35" s="12" t="s">
        <v>63</v>
      </c>
      <c r="C35" s="2">
        <v>63448.895199999999</v>
      </c>
      <c r="D35" s="2">
        <v>34082.303</v>
      </c>
      <c r="E35" s="13">
        <f t="shared" si="9"/>
        <v>34082.303</v>
      </c>
      <c r="F35" s="2">
        <f t="shared" si="5"/>
        <v>100</v>
      </c>
      <c r="G35" s="2">
        <v>23132.3</v>
      </c>
      <c r="H35" s="2">
        <f t="shared" si="6"/>
        <v>67.87188060619026</v>
      </c>
      <c r="I35" s="2">
        <v>22811</v>
      </c>
      <c r="J35" s="2">
        <v>23265.4</v>
      </c>
    </row>
    <row r="36" spans="1:10" ht="49.5" hidden="1" customHeight="1" x14ac:dyDescent="0.25">
      <c r="A36" s="9" t="s">
        <v>64</v>
      </c>
      <c r="B36" s="12" t="s">
        <v>65</v>
      </c>
      <c r="C36" s="2"/>
      <c r="D36" s="2"/>
      <c r="E36" s="13">
        <f t="shared" si="9"/>
        <v>0</v>
      </c>
      <c r="F36" s="2"/>
      <c r="G36" s="2"/>
      <c r="H36" s="2" t="e">
        <f t="shared" si="6"/>
        <v>#DIV/0!</v>
      </c>
      <c r="I36" s="2"/>
      <c r="J36" s="2"/>
    </row>
    <row r="37" spans="1:10" ht="70.5" hidden="1" customHeight="1" x14ac:dyDescent="0.25">
      <c r="A37" s="9" t="s">
        <v>66</v>
      </c>
      <c r="B37" s="10"/>
      <c r="C37" s="2"/>
      <c r="D37" s="2"/>
      <c r="E37" s="13">
        <f t="shared" si="9"/>
        <v>0</v>
      </c>
      <c r="F37" s="2"/>
      <c r="G37" s="2"/>
      <c r="H37" s="2" t="e">
        <f t="shared" si="6"/>
        <v>#DIV/0!</v>
      </c>
      <c r="I37" s="2"/>
      <c r="J37" s="2"/>
    </row>
    <row r="38" spans="1:10" ht="35.25" hidden="1" customHeight="1" x14ac:dyDescent="0.25">
      <c r="A38" s="9" t="s">
        <v>67</v>
      </c>
      <c r="B38" s="12" t="s">
        <v>68</v>
      </c>
      <c r="C38" s="2"/>
      <c r="D38" s="2"/>
      <c r="E38" s="13">
        <f t="shared" si="9"/>
        <v>0</v>
      </c>
      <c r="F38" s="2"/>
      <c r="G38" s="2"/>
      <c r="H38" s="2" t="e">
        <f t="shared" si="6"/>
        <v>#DIV/0!</v>
      </c>
      <c r="I38" s="2"/>
      <c r="J38" s="2"/>
    </row>
    <row r="39" spans="1:10" ht="93.75" customHeight="1" x14ac:dyDescent="0.25">
      <c r="A39" s="9" t="s">
        <v>69</v>
      </c>
      <c r="B39" s="12" t="s">
        <v>70</v>
      </c>
      <c r="C39" s="2">
        <v>1390.9976999999999</v>
      </c>
      <c r="D39" s="2">
        <v>393.93139000000002</v>
      </c>
      <c r="E39" s="13">
        <f t="shared" si="9"/>
        <v>393.93139000000002</v>
      </c>
      <c r="F39" s="2">
        <f t="shared" si="5"/>
        <v>100</v>
      </c>
      <c r="G39" s="2"/>
      <c r="H39" s="2">
        <f t="shared" si="6"/>
        <v>0</v>
      </c>
      <c r="I39" s="2"/>
      <c r="J39" s="2"/>
    </row>
    <row r="40" spans="1:10" ht="48.75" customHeight="1" x14ac:dyDescent="0.25">
      <c r="A40" s="9" t="s">
        <v>71</v>
      </c>
      <c r="B40" s="12" t="s">
        <v>72</v>
      </c>
      <c r="C40" s="2">
        <v>-889.62206000000003</v>
      </c>
      <c r="D40" s="2">
        <v>-1151.6131700000001</v>
      </c>
      <c r="E40" s="13">
        <f t="shared" si="9"/>
        <v>-1151.6131700000001</v>
      </c>
      <c r="F40" s="2">
        <f t="shared" si="5"/>
        <v>100</v>
      </c>
      <c r="G40" s="2"/>
      <c r="H40" s="2">
        <f t="shared" si="6"/>
        <v>0</v>
      </c>
      <c r="I40" s="2"/>
      <c r="J40" s="2"/>
    </row>
    <row r="41" spans="1:10" ht="28.5" customHeight="1" x14ac:dyDescent="0.25">
      <c r="A41" s="5" t="s">
        <v>73</v>
      </c>
      <c r="B41" s="15"/>
      <c r="C41" s="7">
        <v>835249.53300000005</v>
      </c>
      <c r="D41" s="16">
        <v>880867.74514999997</v>
      </c>
      <c r="E41" s="7">
        <v>896325.2</v>
      </c>
      <c r="F41" s="7">
        <f t="shared" si="5"/>
        <v>101.75479859889384</v>
      </c>
      <c r="G41" s="16">
        <v>789282.022</v>
      </c>
      <c r="H41" s="16">
        <f>G41/E41*100</f>
        <v>88.057551210208089</v>
      </c>
      <c r="I41" s="16">
        <v>791605.38100000005</v>
      </c>
      <c r="J41" s="16">
        <v>713980.41899999999</v>
      </c>
    </row>
    <row r="42" spans="1:10" ht="34.5" customHeight="1" x14ac:dyDescent="0.25">
      <c r="A42" s="9" t="s">
        <v>74</v>
      </c>
      <c r="B42" s="17" t="s">
        <v>152</v>
      </c>
      <c r="C42" s="2">
        <v>516256.61499999999</v>
      </c>
      <c r="D42" s="2">
        <v>531102.06999999995</v>
      </c>
      <c r="E42" s="2">
        <f>558600.89-9787.6-138.2</f>
        <v>548675.09000000008</v>
      </c>
      <c r="F42" s="2">
        <f t="shared" si="5"/>
        <v>103.30878394053333</v>
      </c>
      <c r="G42" s="2">
        <f>629805.849+2700</f>
        <v>632505.84900000005</v>
      </c>
      <c r="H42" s="2">
        <f t="shared" ref="H42" si="10">G42/E42*100</f>
        <v>115.2787616073476</v>
      </c>
      <c r="I42" s="2">
        <f>489855.6-8768.17</f>
        <v>481087.43</v>
      </c>
      <c r="J42" s="2">
        <f>518225.8-17667.03</f>
        <v>500558.77</v>
      </c>
    </row>
    <row r="43" spans="1:10" ht="23.25" customHeight="1" x14ac:dyDescent="0.25">
      <c r="A43" s="9" t="s">
        <v>75</v>
      </c>
      <c r="B43" s="17" t="s">
        <v>151</v>
      </c>
      <c r="C43" s="2"/>
      <c r="D43" s="2"/>
      <c r="E43" s="2"/>
      <c r="F43" s="2"/>
      <c r="G43" s="2"/>
      <c r="H43" s="2"/>
      <c r="I43" s="2"/>
      <c r="J43" s="2"/>
    </row>
    <row r="44" spans="1:10" ht="75.75" customHeight="1" x14ac:dyDescent="0.25">
      <c r="A44" s="9" t="s">
        <v>157</v>
      </c>
      <c r="B44" s="17" t="s">
        <v>147</v>
      </c>
      <c r="C44" s="2"/>
      <c r="D44" s="2"/>
      <c r="E44" s="2"/>
      <c r="F44" s="2" t="e">
        <f>E44/D44*100</f>
        <v>#DIV/0!</v>
      </c>
      <c r="G44" s="2"/>
      <c r="H44" s="2" t="e">
        <f t="shared" ref="H44:H85" si="11">G44/E44*100</f>
        <v>#DIV/0!</v>
      </c>
      <c r="I44" s="2"/>
      <c r="J44" s="2"/>
    </row>
    <row r="45" spans="1:10" ht="111" hidden="1" customHeight="1" x14ac:dyDescent="0.25">
      <c r="A45" s="9" t="s">
        <v>158</v>
      </c>
      <c r="B45" s="17" t="s">
        <v>147</v>
      </c>
      <c r="C45" s="2"/>
      <c r="D45" s="2"/>
      <c r="E45" s="2"/>
      <c r="F45" s="2"/>
      <c r="G45" s="2"/>
      <c r="H45" s="2"/>
      <c r="I45" s="2"/>
      <c r="J45" s="2"/>
    </row>
    <row r="46" spans="1:10" ht="53.25" customHeight="1" x14ac:dyDescent="0.25">
      <c r="A46" s="9" t="s">
        <v>148</v>
      </c>
      <c r="B46" s="17" t="s">
        <v>147</v>
      </c>
      <c r="C46" s="2">
        <v>70429.7</v>
      </c>
      <c r="D46" s="2">
        <v>91592.1</v>
      </c>
      <c r="E46" s="2">
        <v>99402.8</v>
      </c>
      <c r="F46" s="2">
        <f>E46/D46*100</f>
        <v>108.52770053312457</v>
      </c>
      <c r="G46" s="2">
        <v>51783.4</v>
      </c>
      <c r="H46" s="2">
        <f t="shared" si="11"/>
        <v>52.094508404189824</v>
      </c>
      <c r="I46" s="2"/>
      <c r="J46" s="2"/>
    </row>
    <row r="47" spans="1:10" ht="51.75" customHeight="1" x14ac:dyDescent="0.25">
      <c r="A47" s="9" t="s">
        <v>76</v>
      </c>
      <c r="B47" s="17" t="s">
        <v>147</v>
      </c>
      <c r="C47" s="2">
        <f>C42-C44-C46</f>
        <v>445826.91499999998</v>
      </c>
      <c r="D47" s="2">
        <f>D42-D44-D46</f>
        <v>439509.97</v>
      </c>
      <c r="E47" s="2">
        <f>E42-E44-E46</f>
        <v>449272.2900000001</v>
      </c>
      <c r="F47" s="2">
        <f t="shared" si="5"/>
        <v>102.22118283232578</v>
      </c>
      <c r="G47" s="2">
        <f>G42-G44-G46</f>
        <v>580722.44900000002</v>
      </c>
      <c r="H47" s="2">
        <f t="shared" si="11"/>
        <v>129.25846127745822</v>
      </c>
      <c r="I47" s="2">
        <f>I42-I44-I46</f>
        <v>481087.43</v>
      </c>
      <c r="J47" s="2">
        <f>J42-J44-J46</f>
        <v>500558.77</v>
      </c>
    </row>
    <row r="48" spans="1:10" ht="57.75" customHeight="1" x14ac:dyDescent="0.25">
      <c r="A48" s="9" t="s">
        <v>77</v>
      </c>
      <c r="B48" s="17" t="s">
        <v>147</v>
      </c>
      <c r="C48" s="2">
        <f>SUM(C49:C82)</f>
        <v>318992.90799999994</v>
      </c>
      <c r="D48" s="2">
        <f>SUM(D49:D82)</f>
        <v>349765.66982000001</v>
      </c>
      <c r="E48" s="2">
        <f>SUM(E49:E82)</f>
        <v>347650.06982000003</v>
      </c>
      <c r="F48" s="2">
        <f>E48/D48*100</f>
        <v>99.395137893010272</v>
      </c>
      <c r="G48" s="2">
        <f>SUM(G49:G82)</f>
        <v>156776.13</v>
      </c>
      <c r="H48" s="2">
        <f t="shared" si="11"/>
        <v>45.095958151589819</v>
      </c>
      <c r="I48" s="2">
        <f>SUM(I49:I83)</f>
        <v>310517.94999999995</v>
      </c>
      <c r="J48" s="2">
        <f>SUM(J49:J83)</f>
        <v>213421.62</v>
      </c>
    </row>
    <row r="49" spans="1:10" ht="31.5" x14ac:dyDescent="0.25">
      <c r="A49" s="18" t="s">
        <v>93</v>
      </c>
      <c r="B49" s="17" t="s">
        <v>81</v>
      </c>
      <c r="C49" s="2">
        <v>483.767</v>
      </c>
      <c r="D49" s="2">
        <v>464.488</v>
      </c>
      <c r="E49" s="2">
        <f>D49</f>
        <v>464.488</v>
      </c>
      <c r="F49" s="2">
        <f t="shared" ref="F49:F82" si="12">E49/D49*100</f>
        <v>100</v>
      </c>
      <c r="G49" s="2"/>
      <c r="H49" s="2">
        <f t="shared" si="11"/>
        <v>0</v>
      </c>
      <c r="I49" s="2"/>
      <c r="J49" s="2"/>
    </row>
    <row r="50" spans="1:10" x14ac:dyDescent="0.25">
      <c r="A50" s="18" t="s">
        <v>94</v>
      </c>
      <c r="B50" s="17" t="s">
        <v>82</v>
      </c>
      <c r="C50" s="2">
        <v>1736.0119999999999</v>
      </c>
      <c r="D50" s="2">
        <v>2033.97</v>
      </c>
      <c r="E50" s="2">
        <f t="shared" ref="E50:E82" si="13">D50</f>
        <v>2033.97</v>
      </c>
      <c r="F50" s="2">
        <f t="shared" si="12"/>
        <v>100</v>
      </c>
      <c r="G50" s="2"/>
      <c r="H50" s="2">
        <f t="shared" si="11"/>
        <v>0</v>
      </c>
      <c r="I50" s="2"/>
      <c r="J50" s="2"/>
    </row>
    <row r="51" spans="1:10" x14ac:dyDescent="0.25">
      <c r="A51" s="18" t="s">
        <v>95</v>
      </c>
      <c r="B51" s="17" t="s">
        <v>83</v>
      </c>
      <c r="C51" s="2">
        <v>12059.834000000001</v>
      </c>
      <c r="D51" s="2">
        <v>847.17</v>
      </c>
      <c r="E51" s="2">
        <f t="shared" si="13"/>
        <v>847.17</v>
      </c>
      <c r="F51" s="2">
        <f t="shared" si="12"/>
        <v>100</v>
      </c>
      <c r="G51" s="2"/>
      <c r="H51" s="2">
        <f t="shared" si="11"/>
        <v>0</v>
      </c>
      <c r="I51" s="2"/>
      <c r="J51" s="2"/>
    </row>
    <row r="52" spans="1:10" x14ac:dyDescent="0.25">
      <c r="A52" s="18" t="s">
        <v>96</v>
      </c>
      <c r="B52" s="17" t="s">
        <v>84</v>
      </c>
      <c r="C52" s="2">
        <v>38083.673999999999</v>
      </c>
      <c r="D52" s="2">
        <v>39726.478000000003</v>
      </c>
      <c r="E52" s="2">
        <f>D52</f>
        <v>39726.478000000003</v>
      </c>
      <c r="F52" s="2">
        <f t="shared" si="12"/>
        <v>100</v>
      </c>
      <c r="G52" s="2">
        <f>12747.62+1868</f>
        <v>14615.62</v>
      </c>
      <c r="H52" s="2">
        <f t="shared" si="11"/>
        <v>36.79062614108404</v>
      </c>
      <c r="I52" s="2">
        <v>12747.62</v>
      </c>
      <c r="J52" s="2">
        <f>12747.62-6324.7</f>
        <v>6422.920000000001</v>
      </c>
    </row>
    <row r="53" spans="1:10" ht="47.25" x14ac:dyDescent="0.25">
      <c r="A53" s="18" t="s">
        <v>97</v>
      </c>
      <c r="B53" s="17" t="s">
        <v>85</v>
      </c>
      <c r="C53" s="2">
        <v>16.5</v>
      </c>
      <c r="D53" s="2"/>
      <c r="E53" s="2">
        <f t="shared" si="13"/>
        <v>0</v>
      </c>
      <c r="F53" s="2" t="e">
        <f t="shared" si="12"/>
        <v>#DIV/0!</v>
      </c>
      <c r="G53" s="2"/>
      <c r="H53" s="2" t="e">
        <f t="shared" si="11"/>
        <v>#DIV/0!</v>
      </c>
      <c r="I53" s="2"/>
      <c r="J53" s="2"/>
    </row>
    <row r="54" spans="1:10" x14ac:dyDescent="0.25">
      <c r="A54" s="18" t="s">
        <v>98</v>
      </c>
      <c r="B54" s="17" t="s">
        <v>86</v>
      </c>
      <c r="C54" s="2">
        <v>33382.771000000001</v>
      </c>
      <c r="D54" s="2">
        <v>66315.513999999996</v>
      </c>
      <c r="E54" s="2">
        <f>D54+1808.8</f>
        <v>68124.313999999998</v>
      </c>
      <c r="F54" s="2">
        <f t="shared" si="12"/>
        <v>102.72756688578181</v>
      </c>
      <c r="G54" s="2">
        <v>17224.099999999999</v>
      </c>
      <c r="H54" s="2">
        <f t="shared" si="11"/>
        <v>25.283337165053872</v>
      </c>
      <c r="I54" s="2">
        <v>52104.95</v>
      </c>
      <c r="J54" s="2">
        <v>97886.3</v>
      </c>
    </row>
    <row r="55" spans="1:10" x14ac:dyDescent="0.25">
      <c r="A55" s="18" t="s">
        <v>99</v>
      </c>
      <c r="B55" s="17" t="s">
        <v>87</v>
      </c>
      <c r="C55" s="2">
        <v>30940.019</v>
      </c>
      <c r="D55" s="2">
        <v>30456.828000000001</v>
      </c>
      <c r="E55" s="2">
        <f t="shared" si="13"/>
        <v>30456.828000000001</v>
      </c>
      <c r="F55" s="2">
        <f t="shared" si="12"/>
        <v>100</v>
      </c>
      <c r="G55" s="2">
        <f>445.1+714.2+76.7</f>
        <v>1236.0000000000002</v>
      </c>
      <c r="H55" s="2">
        <f t="shared" si="11"/>
        <v>4.05820330337749</v>
      </c>
      <c r="I55" s="2">
        <f>443.47+714.2</f>
        <v>1157.67</v>
      </c>
      <c r="J55" s="2">
        <f>452.76+714.2</f>
        <v>1166.96</v>
      </c>
    </row>
    <row r="56" spans="1:10" x14ac:dyDescent="0.25">
      <c r="A56" s="18" t="s">
        <v>100</v>
      </c>
      <c r="B56" s="17" t="s">
        <v>88</v>
      </c>
      <c r="C56" s="2">
        <v>195.46600000000001</v>
      </c>
      <c r="D56" s="2">
        <v>169.35300000000001</v>
      </c>
      <c r="E56" s="2">
        <f t="shared" si="13"/>
        <v>169.35300000000001</v>
      </c>
      <c r="F56" s="2">
        <f t="shared" si="12"/>
        <v>100</v>
      </c>
      <c r="G56" s="2"/>
      <c r="H56" s="2">
        <f t="shared" si="11"/>
        <v>0</v>
      </c>
      <c r="I56" s="2"/>
      <c r="J56" s="2"/>
    </row>
    <row r="57" spans="1:10" x14ac:dyDescent="0.25">
      <c r="A57" s="18" t="s">
        <v>101</v>
      </c>
      <c r="B57" s="17" t="s">
        <v>89</v>
      </c>
      <c r="C57" s="2">
        <v>2239.1289999999999</v>
      </c>
      <c r="D57" s="2">
        <v>59.77</v>
      </c>
      <c r="E57" s="2">
        <f t="shared" si="13"/>
        <v>59.77</v>
      </c>
      <c r="F57" s="2">
        <f t="shared" si="12"/>
        <v>100</v>
      </c>
      <c r="G57" s="2"/>
      <c r="H57" s="2">
        <f t="shared" si="11"/>
        <v>0</v>
      </c>
      <c r="I57" s="2"/>
      <c r="J57" s="2"/>
    </row>
    <row r="58" spans="1:10" x14ac:dyDescent="0.25">
      <c r="A58" s="18" t="s">
        <v>102</v>
      </c>
      <c r="B58" s="17" t="s">
        <v>90</v>
      </c>
      <c r="C58" s="2">
        <v>2.6640000000000001</v>
      </c>
      <c r="D58" s="2">
        <v>20</v>
      </c>
      <c r="E58" s="2">
        <f t="shared" si="13"/>
        <v>20</v>
      </c>
      <c r="F58" s="2">
        <f t="shared" si="12"/>
        <v>100</v>
      </c>
      <c r="G58" s="2"/>
      <c r="H58" s="2">
        <f t="shared" si="11"/>
        <v>0</v>
      </c>
      <c r="I58" s="2"/>
      <c r="J58" s="2"/>
    </row>
    <row r="59" spans="1:10" ht="31.5" x14ac:dyDescent="0.25">
      <c r="A59" s="19" t="s">
        <v>103</v>
      </c>
      <c r="B59" s="17" t="s">
        <v>91</v>
      </c>
      <c r="C59" s="2">
        <v>882.63800000000003</v>
      </c>
      <c r="D59" s="2">
        <v>5955.3720000000003</v>
      </c>
      <c r="E59" s="2">
        <f t="shared" si="13"/>
        <v>5955.3720000000003</v>
      </c>
      <c r="F59" s="2">
        <f t="shared" si="12"/>
        <v>100</v>
      </c>
      <c r="G59" s="2"/>
      <c r="H59" s="2">
        <f t="shared" si="11"/>
        <v>0</v>
      </c>
      <c r="I59" s="2"/>
      <c r="J59" s="2"/>
    </row>
    <row r="60" spans="1:10" ht="31.5" x14ac:dyDescent="0.25">
      <c r="A60" s="19" t="s">
        <v>104</v>
      </c>
      <c r="B60" s="17" t="s">
        <v>92</v>
      </c>
      <c r="C60" s="2">
        <v>965.40800000000002</v>
      </c>
      <c r="D60" s="2">
        <v>659.18299999999999</v>
      </c>
      <c r="E60" s="2">
        <f t="shared" si="13"/>
        <v>659.18299999999999</v>
      </c>
      <c r="F60" s="2">
        <f t="shared" si="12"/>
        <v>100</v>
      </c>
      <c r="G60" s="2"/>
      <c r="H60" s="2">
        <f t="shared" si="11"/>
        <v>0</v>
      </c>
      <c r="I60" s="2"/>
      <c r="J60" s="2"/>
    </row>
    <row r="61" spans="1:10" ht="47.25" x14ac:dyDescent="0.25">
      <c r="A61" s="18" t="s">
        <v>105</v>
      </c>
      <c r="B61" s="17" t="s">
        <v>107</v>
      </c>
      <c r="C61" s="2">
        <v>8764.18</v>
      </c>
      <c r="D61" s="2">
        <v>5252.87</v>
      </c>
      <c r="E61" s="2">
        <f t="shared" si="13"/>
        <v>5252.87</v>
      </c>
      <c r="F61" s="2">
        <f t="shared" si="12"/>
        <v>100</v>
      </c>
      <c r="G61" s="2"/>
      <c r="H61" s="2">
        <f t="shared" si="11"/>
        <v>0</v>
      </c>
      <c r="I61" s="2"/>
      <c r="J61" s="2"/>
    </row>
    <row r="62" spans="1:10" ht="31.5" x14ac:dyDescent="0.25">
      <c r="A62" s="18" t="s">
        <v>106</v>
      </c>
      <c r="B62" s="17" t="s">
        <v>108</v>
      </c>
      <c r="C62" s="2">
        <v>57618.417000000001</v>
      </c>
      <c r="D62" s="2">
        <v>52339.127999999997</v>
      </c>
      <c r="E62" s="2">
        <f t="shared" si="13"/>
        <v>52339.127999999997</v>
      </c>
      <c r="F62" s="2">
        <f t="shared" si="12"/>
        <v>100</v>
      </c>
      <c r="G62" s="2">
        <v>46080.800000000003</v>
      </c>
      <c r="H62" s="2">
        <f t="shared" si="11"/>
        <v>88.042735446414028</v>
      </c>
      <c r="I62" s="2">
        <v>26121.200000000001</v>
      </c>
      <c r="J62" s="2">
        <v>26121.200000000001</v>
      </c>
    </row>
    <row r="63" spans="1:10" ht="31.5" x14ac:dyDescent="0.25">
      <c r="A63" s="18" t="s">
        <v>109</v>
      </c>
      <c r="B63" s="17" t="s">
        <v>110</v>
      </c>
      <c r="C63" s="2">
        <v>3217.02</v>
      </c>
      <c r="D63" s="2">
        <v>3570.7379999999998</v>
      </c>
      <c r="E63" s="2">
        <f t="shared" si="13"/>
        <v>3570.7379999999998</v>
      </c>
      <c r="F63" s="2">
        <f t="shared" si="12"/>
        <v>100</v>
      </c>
      <c r="G63" s="2">
        <f>7586-2284</f>
        <v>5302</v>
      </c>
      <c r="H63" s="2">
        <f t="shared" si="11"/>
        <v>148.4847110037197</v>
      </c>
      <c r="I63" s="2">
        <f>7634.4</f>
        <v>7634.4</v>
      </c>
      <c r="J63" s="2">
        <f>7641.8-2284</f>
        <v>5357.8</v>
      </c>
    </row>
    <row r="64" spans="1:10" ht="31.5" x14ac:dyDescent="0.25">
      <c r="A64" s="18" t="s">
        <v>150</v>
      </c>
      <c r="B64" s="17" t="s">
        <v>149</v>
      </c>
      <c r="C64" s="20"/>
      <c r="D64" s="2"/>
      <c r="E64" s="2">
        <f t="shared" si="13"/>
        <v>0</v>
      </c>
      <c r="F64" s="2" t="e">
        <f t="shared" si="12"/>
        <v>#DIV/0!</v>
      </c>
      <c r="G64" s="2"/>
      <c r="H64" s="2" t="e">
        <f t="shared" si="11"/>
        <v>#DIV/0!</v>
      </c>
      <c r="I64" s="2"/>
      <c r="J64" s="2"/>
    </row>
    <row r="65" spans="1:10" ht="31.5" x14ac:dyDescent="0.25">
      <c r="A65" s="18" t="s">
        <v>111</v>
      </c>
      <c r="B65" s="17" t="s">
        <v>112</v>
      </c>
      <c r="C65" s="2">
        <v>1097.1289999999999</v>
      </c>
      <c r="D65" s="2">
        <v>1083.96</v>
      </c>
      <c r="E65" s="2">
        <f t="shared" si="13"/>
        <v>1083.96</v>
      </c>
      <c r="F65" s="2">
        <f t="shared" si="12"/>
        <v>100</v>
      </c>
      <c r="G65" s="2"/>
      <c r="H65" s="2">
        <f t="shared" si="11"/>
        <v>0</v>
      </c>
      <c r="I65" s="2"/>
      <c r="J65" s="2"/>
    </row>
    <row r="66" spans="1:10" ht="31.5" x14ac:dyDescent="0.25">
      <c r="A66" s="19" t="s">
        <v>113</v>
      </c>
      <c r="B66" s="17" t="s">
        <v>114</v>
      </c>
      <c r="C66" s="2"/>
      <c r="D66" s="2"/>
      <c r="E66" s="2">
        <f t="shared" si="13"/>
        <v>0</v>
      </c>
      <c r="F66" s="2" t="e">
        <f t="shared" si="12"/>
        <v>#DIV/0!</v>
      </c>
      <c r="G66" s="2"/>
      <c r="H66" s="2" t="e">
        <f t="shared" si="11"/>
        <v>#DIV/0!</v>
      </c>
      <c r="I66" s="2"/>
      <c r="J66" s="2"/>
    </row>
    <row r="67" spans="1:10" x14ac:dyDescent="0.25">
      <c r="A67" s="18" t="s">
        <v>115</v>
      </c>
      <c r="B67" s="17" t="s">
        <v>118</v>
      </c>
      <c r="C67" s="2">
        <v>8159.0420000000004</v>
      </c>
      <c r="D67" s="2">
        <v>9310.8739999999998</v>
      </c>
      <c r="E67" s="2">
        <f t="shared" si="13"/>
        <v>9310.8739999999998</v>
      </c>
      <c r="F67" s="2">
        <f t="shared" si="12"/>
        <v>100</v>
      </c>
      <c r="G67" s="2">
        <v>3240.4</v>
      </c>
      <c r="H67" s="2">
        <f t="shared" si="11"/>
        <v>34.802318235645764</v>
      </c>
      <c r="I67" s="2">
        <v>3240.4</v>
      </c>
      <c r="J67" s="2">
        <v>3240.4</v>
      </c>
    </row>
    <row r="68" spans="1:10" ht="31.5" x14ac:dyDescent="0.25">
      <c r="A68" s="18" t="s">
        <v>116</v>
      </c>
      <c r="B68" s="17" t="s">
        <v>119</v>
      </c>
      <c r="C68" s="2">
        <v>197.73500000000001</v>
      </c>
      <c r="D68" s="2">
        <v>6.6048200000000001</v>
      </c>
      <c r="E68" s="2">
        <f t="shared" si="13"/>
        <v>6.6048200000000001</v>
      </c>
      <c r="F68" s="2">
        <f t="shared" si="12"/>
        <v>100</v>
      </c>
      <c r="G68" s="2"/>
      <c r="H68" s="2">
        <f t="shared" si="11"/>
        <v>0</v>
      </c>
      <c r="I68" s="2"/>
      <c r="J68" s="2"/>
    </row>
    <row r="69" spans="1:10" ht="31.5" x14ac:dyDescent="0.25">
      <c r="A69" s="18" t="s">
        <v>117</v>
      </c>
      <c r="B69" s="17" t="s">
        <v>120</v>
      </c>
      <c r="C69" s="2">
        <v>57.317</v>
      </c>
      <c r="D69" s="2">
        <v>2500</v>
      </c>
      <c r="E69" s="2">
        <f t="shared" si="13"/>
        <v>2500</v>
      </c>
      <c r="F69" s="2">
        <f t="shared" si="12"/>
        <v>100</v>
      </c>
      <c r="G69" s="2"/>
      <c r="H69" s="2">
        <f t="shared" si="11"/>
        <v>0</v>
      </c>
      <c r="I69" s="2"/>
      <c r="J69" s="2"/>
    </row>
    <row r="70" spans="1:10" x14ac:dyDescent="0.25">
      <c r="A70" s="18" t="s">
        <v>121</v>
      </c>
      <c r="B70" s="17" t="s">
        <v>123</v>
      </c>
      <c r="C70" s="2">
        <v>170.91900000000001</v>
      </c>
      <c r="D70" s="2"/>
      <c r="E70" s="2">
        <f t="shared" si="13"/>
        <v>0</v>
      </c>
      <c r="F70" s="2" t="e">
        <f t="shared" si="12"/>
        <v>#DIV/0!</v>
      </c>
      <c r="G70" s="2"/>
      <c r="H70" s="2" t="e">
        <f t="shared" si="11"/>
        <v>#DIV/0!</v>
      </c>
      <c r="I70" s="2"/>
      <c r="J70" s="2"/>
    </row>
    <row r="71" spans="1:10" x14ac:dyDescent="0.25">
      <c r="A71" s="18" t="s">
        <v>122</v>
      </c>
      <c r="B71" s="17" t="s">
        <v>124</v>
      </c>
      <c r="C71" s="2">
        <v>4108.6350000000002</v>
      </c>
      <c r="D71" s="2">
        <v>3551.268</v>
      </c>
      <c r="E71" s="2">
        <f t="shared" si="13"/>
        <v>3551.268</v>
      </c>
      <c r="F71" s="2">
        <f t="shared" si="12"/>
        <v>100</v>
      </c>
      <c r="G71" s="2"/>
      <c r="H71" s="2">
        <f t="shared" si="11"/>
        <v>0</v>
      </c>
      <c r="I71" s="2"/>
      <c r="J71" s="2"/>
    </row>
    <row r="72" spans="1:10" x14ac:dyDescent="0.25">
      <c r="A72" s="18" t="s">
        <v>125</v>
      </c>
      <c r="B72" s="17" t="s">
        <v>126</v>
      </c>
      <c r="C72" s="2">
        <v>1193.673</v>
      </c>
      <c r="D72" s="2">
        <v>3924.4</v>
      </c>
      <c r="E72" s="2"/>
      <c r="F72" s="2">
        <f t="shared" si="12"/>
        <v>0</v>
      </c>
      <c r="G72" s="2"/>
      <c r="H72" s="2" t="e">
        <f t="shared" si="11"/>
        <v>#DIV/0!</v>
      </c>
      <c r="I72" s="2"/>
      <c r="J72" s="2"/>
    </row>
    <row r="73" spans="1:10" x14ac:dyDescent="0.25">
      <c r="A73" s="18" t="s">
        <v>127</v>
      </c>
      <c r="B73" s="17" t="s">
        <v>128</v>
      </c>
      <c r="C73" s="2">
        <v>25472.9</v>
      </c>
      <c r="D73" s="2">
        <v>67472.691999999995</v>
      </c>
      <c r="E73" s="2">
        <f t="shared" si="13"/>
        <v>67472.691999999995</v>
      </c>
      <c r="F73" s="2">
        <f t="shared" si="12"/>
        <v>100</v>
      </c>
      <c r="G73" s="2">
        <f>11346.3+6912.8</f>
        <v>18259.099999999999</v>
      </c>
      <c r="H73" s="2">
        <f t="shared" si="11"/>
        <v>27.061466585622522</v>
      </c>
      <c r="I73" s="2">
        <f>57342.6+4562.44+156201-20654.4-12747.6-35210.1</f>
        <v>149493.94</v>
      </c>
      <c r="J73" s="2">
        <f>1166.12+5322.86</f>
        <v>6488.98</v>
      </c>
    </row>
    <row r="74" spans="1:10" ht="31.5" x14ac:dyDescent="0.25">
      <c r="A74" s="18" t="s">
        <v>129</v>
      </c>
      <c r="B74" s="17" t="s">
        <v>137</v>
      </c>
      <c r="C74" s="2">
        <v>87.924000000000007</v>
      </c>
      <c r="D74" s="2">
        <v>150</v>
      </c>
      <c r="E74" s="2">
        <f t="shared" si="13"/>
        <v>150</v>
      </c>
      <c r="F74" s="2">
        <f t="shared" si="12"/>
        <v>100</v>
      </c>
      <c r="G74" s="2"/>
      <c r="H74" s="2">
        <f t="shared" si="11"/>
        <v>0</v>
      </c>
      <c r="I74" s="2"/>
      <c r="J74" s="2"/>
    </row>
    <row r="75" spans="1:10" x14ac:dyDescent="0.25">
      <c r="A75" s="18" t="s">
        <v>130</v>
      </c>
      <c r="B75" s="17" t="s">
        <v>138</v>
      </c>
      <c r="C75" s="2">
        <v>12618.735000000001</v>
      </c>
      <c r="D75" s="2">
        <v>13293.329</v>
      </c>
      <c r="E75" s="2">
        <f>D75</f>
        <v>13293.329</v>
      </c>
      <c r="F75" s="2">
        <f>3940+1336.4+14484</f>
        <v>19760.400000000001</v>
      </c>
      <c r="G75" s="2">
        <f>1000+16939.6+24640.7</f>
        <v>42580.3</v>
      </c>
      <c r="H75" s="2">
        <f t="shared" si="11"/>
        <v>320.31329398377187</v>
      </c>
      <c r="I75" s="2">
        <f>1000+15371.1+24640.7</f>
        <v>41011.800000000003</v>
      </c>
      <c r="J75" s="2">
        <f>1000+15191.53+24640.7</f>
        <v>40832.230000000003</v>
      </c>
    </row>
    <row r="76" spans="1:10" x14ac:dyDescent="0.25">
      <c r="A76" s="18" t="s">
        <v>131</v>
      </c>
      <c r="B76" s="17" t="s">
        <v>139</v>
      </c>
      <c r="C76" s="2">
        <v>15431.357</v>
      </c>
      <c r="D76" s="2">
        <v>26661.366000000002</v>
      </c>
      <c r="E76" s="2">
        <f t="shared" si="13"/>
        <v>26661.366000000002</v>
      </c>
      <c r="F76" s="2">
        <f t="shared" si="12"/>
        <v>100</v>
      </c>
      <c r="G76" s="2">
        <f>8130.81+107</f>
        <v>8237.8100000000013</v>
      </c>
      <c r="H76" s="2">
        <f t="shared" si="11"/>
        <v>30.897929235883865</v>
      </c>
      <c r="I76" s="2">
        <v>8237.7999999999993</v>
      </c>
      <c r="J76" s="2">
        <v>8237.7999999999993</v>
      </c>
    </row>
    <row r="77" spans="1:10" x14ac:dyDescent="0.25">
      <c r="A77" s="18" t="s">
        <v>132</v>
      </c>
      <c r="B77" s="17" t="s">
        <v>140</v>
      </c>
      <c r="C77" s="2">
        <v>2631.1750000000002</v>
      </c>
      <c r="D77" s="2">
        <v>2080.125</v>
      </c>
      <c r="E77" s="2">
        <f t="shared" si="13"/>
        <v>2080.125</v>
      </c>
      <c r="F77" s="2">
        <f t="shared" si="12"/>
        <v>100</v>
      </c>
      <c r="G77" s="2"/>
      <c r="H77" s="2">
        <f t="shared" si="11"/>
        <v>0</v>
      </c>
      <c r="I77" s="2"/>
      <c r="J77" s="2"/>
    </row>
    <row r="78" spans="1:10" x14ac:dyDescent="0.25">
      <c r="A78" s="18" t="s">
        <v>133</v>
      </c>
      <c r="B78" s="17" t="s">
        <v>141</v>
      </c>
      <c r="C78" s="2">
        <v>1151.9749999999999</v>
      </c>
      <c r="D78" s="2">
        <v>150</v>
      </c>
      <c r="E78" s="2">
        <f t="shared" si="13"/>
        <v>150</v>
      </c>
      <c r="F78" s="2">
        <f t="shared" si="12"/>
        <v>100</v>
      </c>
      <c r="G78" s="2"/>
      <c r="H78" s="2">
        <f t="shared" si="11"/>
        <v>0</v>
      </c>
      <c r="I78" s="2"/>
      <c r="J78" s="2"/>
    </row>
    <row r="79" spans="1:10" ht="31.5" x14ac:dyDescent="0.25">
      <c r="A79" s="18" t="s">
        <v>134</v>
      </c>
      <c r="B79" s="17" t="s">
        <v>142</v>
      </c>
      <c r="C79" s="2">
        <v>10627.67</v>
      </c>
      <c r="D79" s="2">
        <f>6544.74+2433.1</f>
        <v>8977.84</v>
      </c>
      <c r="E79" s="2">
        <f t="shared" si="13"/>
        <v>8977.84</v>
      </c>
      <c r="F79" s="2">
        <f t="shared" si="12"/>
        <v>100</v>
      </c>
      <c r="G79" s="2"/>
      <c r="H79" s="2">
        <f t="shared" si="11"/>
        <v>0</v>
      </c>
      <c r="I79" s="2"/>
      <c r="J79" s="2"/>
    </row>
    <row r="80" spans="1:10" ht="31.5" x14ac:dyDescent="0.25">
      <c r="A80" s="18" t="s">
        <v>135</v>
      </c>
      <c r="B80" s="17" t="s">
        <v>143</v>
      </c>
      <c r="C80" s="2"/>
      <c r="D80" s="2"/>
      <c r="E80" s="2">
        <f t="shared" si="13"/>
        <v>0</v>
      </c>
      <c r="F80" s="2" t="e">
        <f t="shared" si="12"/>
        <v>#DIV/0!</v>
      </c>
      <c r="G80" s="2"/>
      <c r="H80" s="2" t="e">
        <f t="shared" si="11"/>
        <v>#DIV/0!</v>
      </c>
      <c r="I80" s="2"/>
      <c r="J80" s="2"/>
    </row>
    <row r="81" spans="1:10" ht="31.5" x14ac:dyDescent="0.25">
      <c r="A81" s="18" t="s">
        <v>136</v>
      </c>
      <c r="B81" s="17" t="s">
        <v>144</v>
      </c>
      <c r="C81" s="2">
        <v>1906.998</v>
      </c>
      <c r="D81" s="2">
        <v>2732.3490000000002</v>
      </c>
      <c r="E81" s="2">
        <f t="shared" si="13"/>
        <v>2732.3490000000002</v>
      </c>
      <c r="F81" s="2">
        <f t="shared" si="12"/>
        <v>100</v>
      </c>
      <c r="G81" s="2"/>
      <c r="H81" s="2">
        <f t="shared" si="11"/>
        <v>0</v>
      </c>
      <c r="I81" s="2"/>
      <c r="J81" s="2"/>
    </row>
    <row r="82" spans="1:10" ht="31.5" x14ac:dyDescent="0.25">
      <c r="A82" s="18" t="s">
        <v>145</v>
      </c>
      <c r="B82" s="17" t="s">
        <v>146</v>
      </c>
      <c r="C82" s="2">
        <v>43492.224999999999</v>
      </c>
      <c r="D82" s="2"/>
      <c r="E82" s="2">
        <f t="shared" si="13"/>
        <v>0</v>
      </c>
      <c r="F82" s="2" t="e">
        <f t="shared" si="12"/>
        <v>#DIV/0!</v>
      </c>
      <c r="G82" s="2"/>
      <c r="H82" s="2"/>
      <c r="I82" s="2"/>
      <c r="J82" s="2"/>
    </row>
    <row r="83" spans="1:10" x14ac:dyDescent="0.25">
      <c r="A83" s="18" t="s">
        <v>156</v>
      </c>
      <c r="B83" s="17"/>
      <c r="C83" s="2"/>
      <c r="D83" s="2"/>
      <c r="E83" s="2"/>
      <c r="F83" s="2"/>
      <c r="G83" s="2"/>
      <c r="H83" s="2"/>
      <c r="I83" s="2">
        <v>8768.17</v>
      </c>
      <c r="J83" s="2">
        <v>17667.03</v>
      </c>
    </row>
    <row r="84" spans="1:10" ht="45.75" customHeight="1" x14ac:dyDescent="0.25">
      <c r="A84" s="9" t="s">
        <v>78</v>
      </c>
      <c r="B84" s="17"/>
      <c r="C84" s="2">
        <f>C5-C41</f>
        <v>-7340.8228100000415</v>
      </c>
      <c r="D84" s="2">
        <f>D5-D41</f>
        <v>-11481.060789999901</v>
      </c>
      <c r="E84" s="2">
        <f>E5-E41</f>
        <v>-11481.061679999926</v>
      </c>
      <c r="F84" s="2">
        <f t="shared" ref="F84:J84" si="14">F5-F41</f>
        <v>2.3173647297056732E-2</v>
      </c>
      <c r="G84" s="2">
        <f t="shared" si="14"/>
        <v>3.2999995164573193E-4</v>
      </c>
      <c r="H84" s="2">
        <f t="shared" si="14"/>
        <v>1.1425675619591686</v>
      </c>
      <c r="I84" s="2">
        <f t="shared" si="14"/>
        <v>1.0999990627169609E-4</v>
      </c>
      <c r="J84" s="2">
        <f t="shared" si="14"/>
        <v>9.9000008776783943E-4</v>
      </c>
    </row>
    <row r="85" spans="1:10" x14ac:dyDescent="0.25">
      <c r="G85" s="2">
        <f>G5-G41</f>
        <v>3.2999995164573193E-4</v>
      </c>
      <c r="H85" s="2" t="e">
        <f t="shared" si="11"/>
        <v>#DIV/0!</v>
      </c>
      <c r="I85" s="2">
        <f>I5-I41</f>
        <v>1.0999990627169609E-4</v>
      </c>
      <c r="J85" s="2">
        <f t="shared" ref="J85" si="15">J5-J41</f>
        <v>9.9000008776783943E-4</v>
      </c>
    </row>
  </sheetData>
  <mergeCells count="1">
    <mergeCell ref="A1:I1"/>
  </mergeCells>
  <pageMargins left="0" right="0" top="0.74803149606299213" bottom="0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J37" sqref="J37"/>
    </sheetView>
  </sheetViews>
  <sheetFormatPr defaultRowHeight="15" x14ac:dyDescent="0.25"/>
  <sheetData>
    <row r="2" spans="1:1" x14ac:dyDescent="0.25">
      <c r="A2" s="1" t="s">
        <v>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2023г</vt:lpstr>
      <vt:lpstr>Лист2</vt:lpstr>
      <vt:lpstr>Лист3</vt:lpstr>
      <vt:lpstr>'2023г'!Заголовки_для_печати</vt:lpstr>
      <vt:lpstr>'2023г'!Область_печати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cp:lastPrinted>2023-11-13T08:12:41Z</cp:lastPrinted>
  <dcterms:created xsi:type="dcterms:W3CDTF">2021-11-02T09:55:47Z</dcterms:created>
  <dcterms:modified xsi:type="dcterms:W3CDTF">2023-11-13T09:37:01Z</dcterms:modified>
</cp:coreProperties>
</file>