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<sst xmlns="http://schemas.openxmlformats.org/spreadsheetml/2006/main" count="63" uniqueCount="49">
  <si>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</si>
  <si>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</si>
  <si>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</si>
  <si>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</si>
  <si>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</si>
  <si>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</si>
  <si>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</si>
  <si>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</si>
  <si>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</si>
  <si>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</si>
  <si>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</si>
  <si>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</si>
  <si>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</si>
  <si>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</si>
  <si>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</si>
  <si>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</si>
  <si>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</si>
  <si>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</si>
  <si>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</si>
  <si>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</si>
  <si>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</si>
  <si>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</si>
  <si>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</si>
  <si>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</si>
  <si>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</si>
  <si>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</si>
  <si>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</si>
  <si>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</si>
  <si>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</si>
  <si>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</si>
  <si>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</si>
  <si>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</si>
  <si>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</si>
  <si>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</si>
  <si>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</si>
  <si>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</si>
  <si>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</si>
  <si>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</si>
  <si>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</si>
  <si>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</si>
  <si>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</si>
  <si>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</si>
  <si>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</si>
  <si>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</si>
  <si>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01.01. 2021 года</t>
  </si>
  <si>
    <t>Годовой план на 01.01.2021 г.</t>
  </si>
  <si>
    <t>Фактическое поступление на 01.01.2020 г.</t>
  </si>
  <si>
    <t>Фактическое поступление на 01.01.2021 г.</t>
  </si>
  <si>
    <t>Отклонение фактического поступления по состоянию на 01.01.21 г. от фактического поступления на 01.01.20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</si>
</sst>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50" fillId="0" borderId="0" xfId="0" applyNumberFormat="1" applyFont="1" applyAlignment="1">
      <alignment horizontal="center" vertical="center" wrapText="1"/>
    </xf>
    <xf numFmtId="173" fontId="51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top"/>
    </xf>
    <xf numFmtId="173" fontId="51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3" fillId="0" borderId="0" xfId="0" applyNumberFormat="1" applyFont="1" applyAlignment="1">
      <alignment horizontal="center" vertical="center" wrapText="1"/>
    </xf>
    <xf numFmtId="173" fontId="53" fillId="0" borderId="0" xfId="0" applyNumberFormat="1" applyFont="1" applyBorder="1" applyAlignment="1">
      <alignment horizontal="center" vertical="center" wrapText="1"/>
    </xf>
    <xf numFmtId="173" fontId="54" fillId="0" borderId="0" xfId="0" applyNumberFormat="1" applyFont="1" applyAlignment="1">
      <alignment horizontal="center" vertical="center" wrapText="1"/>
    </xf>
    <xf numFmtId="172" fontId="51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1" fillId="0" borderId="0" xfId="0" applyNumberFormat="1" applyFont="1" applyFill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2" fontId="51" fillId="0" borderId="0" xfId="0" applyNumberFormat="1" applyFont="1" applyFill="1" applyAlignment="1">
      <alignment horizontal="center" vertical="center" wrapText="1"/>
    </xf>
    <xf numFmtId="173" fontId="11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13" sqref="F13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7"/>
      <c r="B3" s="41" t="s">
        <v>45</v>
      </c>
      <c r="C3" s="41"/>
      <c r="D3" s="41"/>
      <c r="E3" s="39" t="s">
        <v>46</v>
      </c>
      <c r="F3" s="39"/>
      <c r="G3" s="39"/>
      <c r="H3" s="39" t="s">
        <v>47</v>
      </c>
      <c r="I3" s="39"/>
      <c r="J3" s="39"/>
      <c r="K3" s="39" t="s">
        <v>0</v>
      </c>
      <c r="L3" s="40"/>
      <c r="M3" s="40"/>
      <c r="N3" s="39" t="s">
        <v>48</v>
      </c>
      <c r="O3" s="40"/>
      <c r="P3" s="40"/>
      <c r="Q3" s="42" t="s">
        <v>1</v>
      </c>
      <c r="R3" s="43"/>
      <c r="S3" s="44"/>
    </row>
    <row r="4" spans="1:19" ht="40.5" customHeight="1">
      <c r="A4" s="47"/>
      <c r="B4" s="41" t="s">
        <v>2</v>
      </c>
      <c r="C4" s="41" t="s">
        <v>3</v>
      </c>
      <c r="D4" s="41" t="s">
        <v>4</v>
      </c>
      <c r="E4" s="41" t="s">
        <v>2</v>
      </c>
      <c r="F4" s="41" t="s">
        <v>3</v>
      </c>
      <c r="G4" s="41" t="s">
        <v>4</v>
      </c>
      <c r="H4" s="41" t="s">
        <v>2</v>
      </c>
      <c r="I4" s="41" t="s">
        <v>3</v>
      </c>
      <c r="J4" s="39" t="s">
        <v>4</v>
      </c>
      <c r="K4" s="41" t="s">
        <v>2</v>
      </c>
      <c r="L4" s="41" t="s">
        <v>3</v>
      </c>
      <c r="M4" s="39" t="s">
        <v>4</v>
      </c>
      <c r="N4" s="40"/>
      <c r="O4" s="40"/>
      <c r="P4" s="40"/>
      <c r="Q4" s="45" t="s">
        <v>2</v>
      </c>
      <c r="R4" s="45" t="s">
        <v>3</v>
      </c>
      <c r="S4" s="45" t="s">
        <v>4</v>
      </c>
    </row>
    <row r="5" spans="1:19" ht="12.75">
      <c r="A5" s="47"/>
      <c r="B5" s="48"/>
      <c r="C5" s="48"/>
      <c r="D5" s="48"/>
      <c r="E5" s="41"/>
      <c r="F5" s="41"/>
      <c r="G5" s="41"/>
      <c r="H5" s="41"/>
      <c r="I5" s="41"/>
      <c r="J5" s="39"/>
      <c r="K5" s="41"/>
      <c r="L5" s="41"/>
      <c r="M5" s="39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I6">B8+B25</f>
        <v>120731.66</v>
      </c>
      <c r="C6" s="19">
        <f t="shared" si="0"/>
        <v>13352.470000000001</v>
      </c>
      <c r="D6" s="19">
        <f t="shared" si="0"/>
        <v>134084.13</v>
      </c>
      <c r="E6" s="19">
        <f>E8+E25</f>
        <v>122161.25627</v>
      </c>
      <c r="F6" s="19">
        <f t="shared" si="0"/>
        <v>14390.4388</v>
      </c>
      <c r="G6" s="19">
        <f>G8+G25</f>
        <v>136551.69507</v>
      </c>
      <c r="H6" s="19">
        <f>H8+H25</f>
        <v>125293.26860000002</v>
      </c>
      <c r="I6" s="19">
        <f t="shared" si="0"/>
        <v>14074.92</v>
      </c>
      <c r="J6" s="19">
        <f>J8+J25</f>
        <v>139368.1886</v>
      </c>
      <c r="K6" s="19">
        <f>H6/E6*100</f>
        <v>102.56383441496186</v>
      </c>
      <c r="L6" s="19">
        <f>I6/F6*100</f>
        <v>97.80744142423232</v>
      </c>
      <c r="M6" s="19">
        <f>J6/G6*100</f>
        <v>102.06258408477184</v>
      </c>
      <c r="N6" s="19">
        <f>H6-E6</f>
        <v>3132.012330000027</v>
      </c>
      <c r="O6" s="19">
        <f>I6-F6</f>
        <v>-315.5187999999998</v>
      </c>
      <c r="P6" s="19">
        <f>J6-G6</f>
        <v>2816.493530000007</v>
      </c>
      <c r="Q6" s="19">
        <f aca="true" t="shared" si="1" ref="Q6:S9">H6/B6*100</f>
        <v>103.77830355351696</v>
      </c>
      <c r="R6" s="19">
        <f t="shared" si="1"/>
        <v>105.41060942282587</v>
      </c>
      <c r="S6" s="19">
        <f t="shared" si="1"/>
        <v>103.94085310468881</v>
      </c>
    </row>
    <row r="7" spans="1:19" ht="22.5">
      <c r="A7" s="10" t="s">
        <v>6</v>
      </c>
      <c r="B7" s="20">
        <f aca="true" t="shared" si="2" ref="B7:J7">B8+B26</f>
        <v>120731.66</v>
      </c>
      <c r="C7" s="20">
        <f t="shared" si="2"/>
        <v>13352.470000000001</v>
      </c>
      <c r="D7" s="20">
        <f t="shared" si="2"/>
        <v>134084.13</v>
      </c>
      <c r="E7" s="20">
        <f t="shared" si="2"/>
        <v>122169.49286</v>
      </c>
      <c r="F7" s="20">
        <f t="shared" si="2"/>
        <v>14415.7817</v>
      </c>
      <c r="G7" s="20">
        <f t="shared" si="2"/>
        <v>136585.27456</v>
      </c>
      <c r="H7" s="20">
        <f t="shared" si="2"/>
        <v>125290.01860000002</v>
      </c>
      <c r="I7" s="20">
        <f t="shared" si="2"/>
        <v>14073.689999999999</v>
      </c>
      <c r="J7" s="20">
        <f t="shared" si="2"/>
        <v>139363.7086</v>
      </c>
      <c r="K7" s="21">
        <f aca="true" t="shared" si="3" ref="K7:M41">H7/E7*100</f>
        <v>102.55425938746916</v>
      </c>
      <c r="L7" s="21">
        <f t="shared" si="3"/>
        <v>97.62696392662494</v>
      </c>
      <c r="M7" s="21">
        <f t="shared" si="3"/>
        <v>102.03421199609588</v>
      </c>
      <c r="N7" s="21">
        <f aca="true" t="shared" si="4" ref="N7:P41">H7-E7</f>
        <v>3120.5257400000264</v>
      </c>
      <c r="O7" s="21">
        <f t="shared" si="4"/>
        <v>-342.09170000000086</v>
      </c>
      <c r="P7" s="21">
        <f t="shared" si="4"/>
        <v>2778.434040000022</v>
      </c>
      <c r="Q7" s="22">
        <f t="shared" si="1"/>
        <v>103.77561163327003</v>
      </c>
      <c r="R7" s="22">
        <f t="shared" si="1"/>
        <v>105.40139764403138</v>
      </c>
      <c r="S7" s="22">
        <f t="shared" si="1"/>
        <v>103.93751191882292</v>
      </c>
    </row>
    <row r="8" spans="1:19" s="5" customFormat="1" ht="12.75">
      <c r="A8" s="4" t="s">
        <v>7</v>
      </c>
      <c r="B8" s="23">
        <f>B9+B10+B11+B16+B20+B23+B24</f>
        <v>114390.32</v>
      </c>
      <c r="C8" s="30">
        <f aca="true" t="shared" si="5" ref="C8:J8">C9+C10+C11+C16+C20+C23+C24</f>
        <v>12394.36</v>
      </c>
      <c r="D8" s="30">
        <f t="shared" si="5"/>
        <v>126784.68</v>
      </c>
      <c r="E8" s="30">
        <f t="shared" si="5"/>
        <v>113395.86605</v>
      </c>
      <c r="F8" s="30">
        <f t="shared" si="5"/>
        <v>13656.55337</v>
      </c>
      <c r="G8" s="30">
        <f>G9+G10+G11+G16+G20+G23+G24</f>
        <v>127052.41941999999</v>
      </c>
      <c r="H8" s="30">
        <f t="shared" si="5"/>
        <v>118479.27013000002</v>
      </c>
      <c r="I8" s="30">
        <f t="shared" si="5"/>
        <v>13082.14</v>
      </c>
      <c r="J8" s="23">
        <f t="shared" si="5"/>
        <v>131561.41013</v>
      </c>
      <c r="K8" s="24">
        <f t="shared" si="3"/>
        <v>104.48288306891062</v>
      </c>
      <c r="L8" s="24">
        <f t="shared" si="3"/>
        <v>95.79386281122848</v>
      </c>
      <c r="M8" s="24">
        <f t="shared" si="3"/>
        <v>103.54892156370083</v>
      </c>
      <c r="N8" s="24">
        <f t="shared" si="4"/>
        <v>5083.404080000022</v>
      </c>
      <c r="O8" s="24">
        <f t="shared" si="4"/>
        <v>-574.4133700000002</v>
      </c>
      <c r="P8" s="24">
        <f t="shared" si="4"/>
        <v>4508.990710000013</v>
      </c>
      <c r="Q8" s="25">
        <f t="shared" si="1"/>
        <v>103.57455956937616</v>
      </c>
      <c r="R8" s="25">
        <f t="shared" si="1"/>
        <v>105.54913686547751</v>
      </c>
      <c r="S8" s="25">
        <f t="shared" si="1"/>
        <v>103.76759252774075</v>
      </c>
    </row>
    <row r="9" spans="1:19" ht="12.75">
      <c r="A9" s="3" t="s">
        <v>8</v>
      </c>
      <c r="B9" s="22">
        <v>59170</v>
      </c>
      <c r="C9" s="22">
        <v>2256.67</v>
      </c>
      <c r="D9" s="26">
        <f>B9+C9</f>
        <v>61426.67</v>
      </c>
      <c r="E9" s="22">
        <v>57724.87548</v>
      </c>
      <c r="F9" s="22">
        <v>2178.29726</v>
      </c>
      <c r="G9" s="26">
        <f>E9+F9</f>
        <v>59903.17274</v>
      </c>
      <c r="H9" s="22">
        <v>62341.62</v>
      </c>
      <c r="I9" s="22">
        <v>2352.51</v>
      </c>
      <c r="J9" s="26">
        <f>H9+I9</f>
        <v>64694.130000000005</v>
      </c>
      <c r="K9" s="21">
        <f>H9/E9*100</f>
        <v>107.9978423194686</v>
      </c>
      <c r="L9" s="21">
        <f>I9/F9*100</f>
        <v>107.99765684872598</v>
      </c>
      <c r="M9" s="21">
        <f t="shared" si="3"/>
        <v>107.99783557507776</v>
      </c>
      <c r="N9" s="21">
        <f t="shared" si="4"/>
        <v>4616.74452</v>
      </c>
      <c r="O9" s="21">
        <f t="shared" si="4"/>
        <v>174.2127400000004</v>
      </c>
      <c r="P9" s="21">
        <f t="shared" si="4"/>
        <v>4790.957260000003</v>
      </c>
      <c r="Q9" s="22">
        <f t="shared" si="1"/>
        <v>105.36018252492818</v>
      </c>
      <c r="R9" s="22">
        <f t="shared" si="1"/>
        <v>104.2469656617937</v>
      </c>
      <c r="S9" s="22">
        <f t="shared" si="1"/>
        <v>105.31928558067693</v>
      </c>
    </row>
    <row r="10" spans="1:19" ht="12.75">
      <c r="A10" s="3" t="s">
        <v>36</v>
      </c>
      <c r="B10" s="22">
        <v>5460.01</v>
      </c>
      <c r="C10" s="22"/>
      <c r="D10" s="26">
        <f>B10+C10</f>
        <v>5460.01</v>
      </c>
      <c r="E10" s="22">
        <v>5842.76785</v>
      </c>
      <c r="F10" s="22"/>
      <c r="G10" s="26">
        <f>E10+F10</f>
        <v>5842.76785</v>
      </c>
      <c r="H10" s="22">
        <v>5359.91</v>
      </c>
      <c r="I10" s="22"/>
      <c r="J10" s="26">
        <f>H10+I10</f>
        <v>5359.91</v>
      </c>
      <c r="K10" s="21">
        <f t="shared" si="3"/>
        <v>91.7358029208708</v>
      </c>
      <c r="L10" s="21"/>
      <c r="M10" s="21">
        <f t="shared" si="3"/>
        <v>91.7358029208708</v>
      </c>
      <c r="N10" s="21">
        <f t="shared" si="4"/>
        <v>-482.8578500000003</v>
      </c>
      <c r="O10" s="21">
        <f t="shared" si="4"/>
        <v>0</v>
      </c>
      <c r="P10" s="21">
        <f t="shared" si="4"/>
        <v>-482.8578500000003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>B12+B13+B14+B15</f>
        <v>19038.100000000002</v>
      </c>
      <c r="C11" s="27">
        <f aca="true" t="shared" si="6" ref="C11:J11">C12+C13+C14+C15</f>
        <v>484.6</v>
      </c>
      <c r="D11" s="27">
        <f t="shared" si="6"/>
        <v>19522.7</v>
      </c>
      <c r="E11" s="27">
        <f t="shared" si="6"/>
        <v>18690.369</v>
      </c>
      <c r="F11" s="27">
        <f t="shared" si="6"/>
        <v>458.97668</v>
      </c>
      <c r="G11" s="27">
        <f t="shared" si="6"/>
        <v>19149.34568</v>
      </c>
      <c r="H11" s="27">
        <f t="shared" si="6"/>
        <v>19577.24</v>
      </c>
      <c r="I11" s="27">
        <f t="shared" si="6"/>
        <v>423.33</v>
      </c>
      <c r="J11" s="27">
        <f t="shared" si="6"/>
        <v>20000.57</v>
      </c>
      <c r="K11" s="28">
        <f t="shared" si="3"/>
        <v>104.74506950611837</v>
      </c>
      <c r="L11" s="28">
        <f t="shared" si="3"/>
        <v>92.23344419154368</v>
      </c>
      <c r="M11" s="28">
        <f t="shared" si="3"/>
        <v>104.4451874973934</v>
      </c>
      <c r="N11" s="28">
        <f t="shared" si="4"/>
        <v>886.8710000000028</v>
      </c>
      <c r="O11" s="28">
        <f t="shared" si="4"/>
        <v>-35.64668</v>
      </c>
      <c r="P11" s="28">
        <f t="shared" si="4"/>
        <v>851.2243200000012</v>
      </c>
      <c r="Q11" s="29">
        <f>H11/B11*100</f>
        <v>102.83190024214602</v>
      </c>
      <c r="R11" s="29">
        <f>I11/C11*100</f>
        <v>87.35658274865868</v>
      </c>
      <c r="S11" s="29">
        <f>J11/D11*100</f>
        <v>102.44776593401528</v>
      </c>
    </row>
    <row r="12" spans="1:19" ht="23.25" customHeight="1">
      <c r="A12" s="3" t="s">
        <v>10</v>
      </c>
      <c r="B12" s="22">
        <v>12030.2</v>
      </c>
      <c r="C12" s="22">
        <v>0</v>
      </c>
      <c r="D12" s="26">
        <f>B12+C12</f>
        <v>12030.2</v>
      </c>
      <c r="E12" s="22">
        <v>10762.30039</v>
      </c>
      <c r="F12" s="22"/>
      <c r="G12" s="26">
        <f>E12+F12</f>
        <v>10762.30039</v>
      </c>
      <c r="H12" s="22">
        <v>12286.79</v>
      </c>
      <c r="I12" s="22"/>
      <c r="J12" s="26">
        <f>H12+I12</f>
        <v>12286.79</v>
      </c>
      <c r="K12" s="21">
        <f t="shared" si="3"/>
        <v>114.16509068466914</v>
      </c>
      <c r="L12" s="21"/>
      <c r="M12" s="21">
        <f t="shared" si="3"/>
        <v>114.16509068466914</v>
      </c>
      <c r="N12" s="21">
        <f t="shared" si="4"/>
        <v>1524.4896100000005</v>
      </c>
      <c r="O12" s="21">
        <f t="shared" si="4"/>
        <v>0</v>
      </c>
      <c r="P12" s="21">
        <f t="shared" si="4"/>
        <v>1524.4896100000005</v>
      </c>
      <c r="Q12" s="22">
        <f>H12/B12*100</f>
        <v>102.1328822463467</v>
      </c>
      <c r="R12" s="22">
        <v>0</v>
      </c>
      <c r="S12" s="22">
        <f aca="true" t="shared" si="7" ref="S12:S18">J12/D12*100</f>
        <v>102.1328822463467</v>
      </c>
    </row>
    <row r="13" spans="1:19" ht="22.5">
      <c r="A13" s="3" t="s">
        <v>11</v>
      </c>
      <c r="B13" s="22">
        <v>5962</v>
      </c>
      <c r="C13" s="22"/>
      <c r="D13" s="26">
        <f>B13+C13</f>
        <v>5962</v>
      </c>
      <c r="E13" s="22">
        <v>6835.10231</v>
      </c>
      <c r="F13" s="22"/>
      <c r="G13" s="26">
        <f>E13+F13</f>
        <v>6835.10231</v>
      </c>
      <c r="H13" s="22">
        <v>6242.59</v>
      </c>
      <c r="I13" s="22"/>
      <c r="J13" s="26">
        <f>H13+I13</f>
        <v>6242.59</v>
      </c>
      <c r="K13" s="21">
        <f t="shared" si="3"/>
        <v>91.33133224453519</v>
      </c>
      <c r="L13" s="21"/>
      <c r="M13" s="21">
        <f t="shared" si="3"/>
        <v>91.33133224453519</v>
      </c>
      <c r="N13" s="21">
        <f t="shared" si="4"/>
        <v>-592.5123100000001</v>
      </c>
      <c r="O13" s="21">
        <f t="shared" si="4"/>
        <v>0</v>
      </c>
      <c r="P13" s="21">
        <f t="shared" si="4"/>
        <v>-592.5123100000001</v>
      </c>
      <c r="Q13" s="22">
        <f>H13/B13*100</f>
        <v>104.70630660852063</v>
      </c>
      <c r="R13" s="22">
        <v>0</v>
      </c>
      <c r="S13" s="22">
        <f t="shared" si="7"/>
        <v>104.70630660852063</v>
      </c>
    </row>
    <row r="14" spans="1:19" ht="12.75">
      <c r="A14" s="3" t="s">
        <v>12</v>
      </c>
      <c r="B14" s="22">
        <v>1000</v>
      </c>
      <c r="C14" s="22">
        <v>484.6</v>
      </c>
      <c r="D14" s="26">
        <f>B14+C14</f>
        <v>1484.6</v>
      </c>
      <c r="E14" s="22">
        <v>1070.94551</v>
      </c>
      <c r="F14" s="22">
        <v>458.97668</v>
      </c>
      <c r="G14" s="26">
        <f>E14+F14</f>
        <v>1529.92219</v>
      </c>
      <c r="H14" s="22">
        <v>987.77</v>
      </c>
      <c r="I14" s="22">
        <v>423.33</v>
      </c>
      <c r="J14" s="26">
        <f>H14+I14</f>
        <v>1411.1</v>
      </c>
      <c r="K14" s="21">
        <f t="shared" si="3"/>
        <v>92.23345079433592</v>
      </c>
      <c r="L14" s="21">
        <f t="shared" si="3"/>
        <v>92.23344419154368</v>
      </c>
      <c r="M14" s="21">
        <f t="shared" si="3"/>
        <v>92.23344881349816</v>
      </c>
      <c r="N14" s="21">
        <f t="shared" si="4"/>
        <v>-83.17551000000003</v>
      </c>
      <c r="O14" s="21">
        <f t="shared" si="4"/>
        <v>-35.64668</v>
      </c>
      <c r="P14" s="21">
        <f t="shared" si="4"/>
        <v>-118.82219000000009</v>
      </c>
      <c r="Q14" s="22">
        <f>H14/B14*100</f>
        <v>98.777</v>
      </c>
      <c r="R14" s="22">
        <f>I14/C14*100</f>
        <v>87.35658274865868</v>
      </c>
      <c r="S14" s="22">
        <f t="shared" si="7"/>
        <v>95.04917149400511</v>
      </c>
    </row>
    <row r="15" spans="1:19" ht="22.5">
      <c r="A15" s="11" t="s">
        <v>34</v>
      </c>
      <c r="B15" s="22">
        <v>45.9</v>
      </c>
      <c r="C15" s="22"/>
      <c r="D15" s="26">
        <f>B15+C15</f>
        <v>45.9</v>
      </c>
      <c r="E15" s="22">
        <v>22.02079</v>
      </c>
      <c r="F15" s="22"/>
      <c r="G15" s="26">
        <f>E15+F15</f>
        <v>22.02079</v>
      </c>
      <c r="H15" s="22">
        <v>60.09</v>
      </c>
      <c r="I15" s="22"/>
      <c r="J15" s="26">
        <f>H15+I15</f>
        <v>60.09</v>
      </c>
      <c r="K15" s="21">
        <f>H15/E15*100</f>
        <v>272.8784934600439</v>
      </c>
      <c r="L15" s="21"/>
      <c r="M15" s="21">
        <f>J15/G15*100</f>
        <v>272.8784934600439</v>
      </c>
      <c r="N15" s="21">
        <f>H15-E15</f>
        <v>38.06921</v>
      </c>
      <c r="O15" s="21">
        <f>I15-F15</f>
        <v>0</v>
      </c>
      <c r="P15" s="21">
        <f>J15-G15</f>
        <v>38.06921</v>
      </c>
      <c r="Q15" s="22">
        <f>H15/B15*100</f>
        <v>130.91503267973857</v>
      </c>
      <c r="R15" s="22"/>
      <c r="S15" s="22">
        <f>J15/D15*100</f>
        <v>130.91503267973857</v>
      </c>
    </row>
    <row r="16" spans="1:19" s="5" customFormat="1" ht="12.75">
      <c r="A16" s="12" t="s">
        <v>13</v>
      </c>
      <c r="B16" s="27">
        <f>B17+B18+B19</f>
        <v>29000</v>
      </c>
      <c r="C16" s="27">
        <f aca="true" t="shared" si="8" ref="C16:J16">C17+C18+C19</f>
        <v>9626.69</v>
      </c>
      <c r="D16" s="27">
        <f t="shared" si="8"/>
        <v>38626.69</v>
      </c>
      <c r="E16" s="27">
        <f t="shared" si="8"/>
        <v>29145.90963</v>
      </c>
      <c r="F16" s="27">
        <f t="shared" si="8"/>
        <v>10973.40943</v>
      </c>
      <c r="G16" s="27">
        <f t="shared" si="8"/>
        <v>40119.319059999994</v>
      </c>
      <c r="H16" s="27">
        <f t="shared" si="8"/>
        <v>29450.75</v>
      </c>
      <c r="I16" s="27">
        <f t="shared" si="8"/>
        <v>10296.8</v>
      </c>
      <c r="J16" s="27">
        <f t="shared" si="8"/>
        <v>39747.55</v>
      </c>
      <c r="K16" s="28">
        <f t="shared" si="3"/>
        <v>101.04591132639152</v>
      </c>
      <c r="L16" s="28">
        <f t="shared" si="3"/>
        <v>93.83410020088897</v>
      </c>
      <c r="M16" s="28">
        <f t="shared" si="3"/>
        <v>99.07334155037877</v>
      </c>
      <c r="N16" s="28">
        <f t="shared" si="4"/>
        <v>304.8403700000017</v>
      </c>
      <c r="O16" s="28">
        <f t="shared" si="4"/>
        <v>-676.6094300000004</v>
      </c>
      <c r="P16" s="28">
        <f t="shared" si="4"/>
        <v>-371.76905999999144</v>
      </c>
      <c r="Q16" s="29">
        <f>H16/B16*100</f>
        <v>101.55431034482758</v>
      </c>
      <c r="R16" s="29">
        <f>I16/C16*100</f>
        <v>106.96095958216168</v>
      </c>
      <c r="S16" s="29">
        <f t="shared" si="7"/>
        <v>102.90177594818506</v>
      </c>
    </row>
    <row r="17" spans="1:19" ht="12.75">
      <c r="A17" s="3" t="s">
        <v>14</v>
      </c>
      <c r="B17" s="22"/>
      <c r="C17" s="22">
        <v>3330.19</v>
      </c>
      <c r="D17" s="26">
        <f>B17+C17</f>
        <v>3330.19</v>
      </c>
      <c r="E17" s="22"/>
      <c r="F17" s="22">
        <v>3517.59652</v>
      </c>
      <c r="G17" s="26">
        <f>E17+F17</f>
        <v>3517.59652</v>
      </c>
      <c r="H17" s="22"/>
      <c r="I17" s="22">
        <v>3414.55</v>
      </c>
      <c r="J17" s="26">
        <f>H17+I17</f>
        <v>3414.55</v>
      </c>
      <c r="K17" s="21"/>
      <c r="L17" s="21">
        <f t="shared" si="3"/>
        <v>97.07054179141615</v>
      </c>
      <c r="M17" s="21">
        <f t="shared" si="3"/>
        <v>97.07054179141615</v>
      </c>
      <c r="N17" s="21">
        <f t="shared" si="4"/>
        <v>0</v>
      </c>
      <c r="O17" s="21">
        <f t="shared" si="4"/>
        <v>-103.04651999999987</v>
      </c>
      <c r="P17" s="21">
        <f t="shared" si="4"/>
        <v>-103.04651999999987</v>
      </c>
      <c r="Q17" s="22">
        <v>0</v>
      </c>
      <c r="R17" s="22">
        <f>I17/C17*100</f>
        <v>102.5331887970356</v>
      </c>
      <c r="S17" s="22">
        <f t="shared" si="7"/>
        <v>102.5331887970356</v>
      </c>
    </row>
    <row r="18" spans="1:19" ht="12.75">
      <c r="A18" s="3" t="s">
        <v>15</v>
      </c>
      <c r="B18" s="22">
        <v>29000</v>
      </c>
      <c r="C18" s="22"/>
      <c r="D18" s="26">
        <f>B18+C18</f>
        <v>29000</v>
      </c>
      <c r="E18" s="22">
        <v>29145.90963</v>
      </c>
      <c r="F18" s="22"/>
      <c r="G18" s="26">
        <f>E18+F18</f>
        <v>29145.90963</v>
      </c>
      <c r="H18" s="22">
        <v>29450.75</v>
      </c>
      <c r="I18" s="22"/>
      <c r="J18" s="26">
        <f>H18+I18</f>
        <v>29450.75</v>
      </c>
      <c r="K18" s="21">
        <f t="shared" si="3"/>
        <v>101.04591132639152</v>
      </c>
      <c r="L18" s="21"/>
      <c r="M18" s="21">
        <f t="shared" si="3"/>
        <v>101.04591132639152</v>
      </c>
      <c r="N18" s="21">
        <f t="shared" si="4"/>
        <v>304.8403700000017</v>
      </c>
      <c r="O18" s="21">
        <f t="shared" si="4"/>
        <v>0</v>
      </c>
      <c r="P18" s="21">
        <f t="shared" si="4"/>
        <v>304.8403700000017</v>
      </c>
      <c r="Q18" s="22">
        <f>H18/B18*100</f>
        <v>101.55431034482758</v>
      </c>
      <c r="R18" s="22">
        <v>0</v>
      </c>
      <c r="S18" s="22">
        <f t="shared" si="7"/>
        <v>101.55431034482758</v>
      </c>
    </row>
    <row r="19" spans="1:19" ht="12.75">
      <c r="A19" s="3" t="s">
        <v>16</v>
      </c>
      <c r="B19" s="22"/>
      <c r="C19" s="22">
        <v>6296.5</v>
      </c>
      <c r="D19" s="26">
        <f>B19+C19</f>
        <v>6296.5</v>
      </c>
      <c r="E19" s="22"/>
      <c r="F19" s="22">
        <v>7455.81291</v>
      </c>
      <c r="G19" s="26">
        <f>E19+F19</f>
        <v>7455.81291</v>
      </c>
      <c r="H19" s="22"/>
      <c r="I19" s="22">
        <v>6882.25</v>
      </c>
      <c r="J19" s="26">
        <f>H19+I19</f>
        <v>6882.25</v>
      </c>
      <c r="K19" s="21"/>
      <c r="L19" s="21">
        <f t="shared" si="3"/>
        <v>92.30717137187393</v>
      </c>
      <c r="M19" s="21">
        <f t="shared" si="3"/>
        <v>92.30717137187393</v>
      </c>
      <c r="N19" s="21">
        <f t="shared" si="4"/>
        <v>0</v>
      </c>
      <c r="O19" s="21">
        <f t="shared" si="4"/>
        <v>-573.5629099999996</v>
      </c>
      <c r="P19" s="21">
        <f t="shared" si="4"/>
        <v>-573.5629099999996</v>
      </c>
      <c r="Q19" s="22">
        <v>0</v>
      </c>
      <c r="R19" s="22">
        <f>I19/C19*100</f>
        <v>109.30278726276504</v>
      </c>
      <c r="S19" s="22">
        <f>J19/D19*100</f>
        <v>109.30278726276504</v>
      </c>
    </row>
    <row r="20" spans="1:19" s="5" customFormat="1" ht="31.5">
      <c r="A20" s="12" t="s">
        <v>17</v>
      </c>
      <c r="B20" s="27">
        <f>B21+B22</f>
        <v>45</v>
      </c>
      <c r="C20" s="27">
        <f>C21+C22</f>
        <v>0</v>
      </c>
      <c r="D20" s="27">
        <f>D21+D22</f>
        <v>45</v>
      </c>
      <c r="E20" s="27">
        <f aca="true" t="shared" si="9" ref="E20:J20">E21+E22</f>
        <v>241.15992</v>
      </c>
      <c r="F20" s="27">
        <f t="shared" si="9"/>
        <v>0</v>
      </c>
      <c r="G20" s="27">
        <f t="shared" si="9"/>
        <v>241.15992</v>
      </c>
      <c r="H20" s="27">
        <f t="shared" si="9"/>
        <v>31.69013</v>
      </c>
      <c r="I20" s="27">
        <f t="shared" si="9"/>
        <v>0</v>
      </c>
      <c r="J20" s="27">
        <f t="shared" si="9"/>
        <v>31.69013</v>
      </c>
      <c r="K20" s="28">
        <f t="shared" si="3"/>
        <v>13.140711773332816</v>
      </c>
      <c r="L20" s="28"/>
      <c r="M20" s="28">
        <f t="shared" si="3"/>
        <v>13.140711773332816</v>
      </c>
      <c r="N20" s="28">
        <f t="shared" si="4"/>
        <v>-209.46979</v>
      </c>
      <c r="O20" s="28">
        <f t="shared" si="4"/>
        <v>0</v>
      </c>
      <c r="P20" s="28">
        <f t="shared" si="4"/>
        <v>-209.46979</v>
      </c>
      <c r="Q20" s="29">
        <f>H20/B20*100</f>
        <v>70.4225111111111</v>
      </c>
      <c r="R20" s="29">
        <v>0</v>
      </c>
      <c r="S20" s="29">
        <f>J20/D20*100</f>
        <v>70.4225111111111</v>
      </c>
    </row>
    <row r="21" spans="1:19" ht="12.75">
      <c r="A21" s="3" t="s">
        <v>18</v>
      </c>
      <c r="B21" s="22">
        <v>45</v>
      </c>
      <c r="C21" s="22"/>
      <c r="D21" s="26">
        <f>B21+C21</f>
        <v>45</v>
      </c>
      <c r="E21" s="22">
        <v>222.02992</v>
      </c>
      <c r="F21" s="22"/>
      <c r="G21" s="26">
        <f>E21+F21</f>
        <v>222.02992</v>
      </c>
      <c r="H21" s="22">
        <v>31.69013</v>
      </c>
      <c r="I21" s="22"/>
      <c r="J21" s="26">
        <f>H21+I21</f>
        <v>31.69013</v>
      </c>
      <c r="K21" s="21">
        <f t="shared" si="3"/>
        <v>14.272909705142443</v>
      </c>
      <c r="L21" s="21"/>
      <c r="M21" s="21">
        <f t="shared" si="3"/>
        <v>14.272909705142443</v>
      </c>
      <c r="N21" s="21">
        <f t="shared" si="4"/>
        <v>-190.33979</v>
      </c>
      <c r="O21" s="21">
        <f t="shared" si="4"/>
        <v>0</v>
      </c>
      <c r="P21" s="21">
        <f t="shared" si="4"/>
        <v>-190.33979</v>
      </c>
      <c r="Q21" s="22">
        <f>H21/B21*100</f>
        <v>70.4225111111111</v>
      </c>
      <c r="R21" s="22">
        <v>0</v>
      </c>
      <c r="S21" s="22">
        <f>J21/D21*100</f>
        <v>70.4225111111111</v>
      </c>
    </row>
    <row r="22" spans="1:19" ht="33.75">
      <c r="A22" s="3" t="s">
        <v>31</v>
      </c>
      <c r="B22" s="22"/>
      <c r="C22" s="22"/>
      <c r="D22" s="26">
        <f>B22+C22</f>
        <v>0</v>
      </c>
      <c r="E22" s="22">
        <v>19.13</v>
      </c>
      <c r="F22" s="22"/>
      <c r="G22" s="26">
        <f>E22+F22</f>
        <v>19.13</v>
      </c>
      <c r="H22" s="22"/>
      <c r="I22" s="22"/>
      <c r="J22" s="26">
        <f>H22+I22</f>
        <v>0</v>
      </c>
      <c r="K22" s="21">
        <f t="shared" si="3"/>
        <v>0</v>
      </c>
      <c r="L22" s="21"/>
      <c r="M22" s="21">
        <f t="shared" si="3"/>
        <v>0</v>
      </c>
      <c r="N22" s="21">
        <f t="shared" si="4"/>
        <v>-19.13</v>
      </c>
      <c r="O22" s="21">
        <f t="shared" si="4"/>
        <v>0</v>
      </c>
      <c r="P22" s="21">
        <f t="shared" si="4"/>
        <v>-19.13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1677</v>
      </c>
      <c r="C23" s="22">
        <v>26.4</v>
      </c>
      <c r="D23" s="26">
        <f>B23+C23</f>
        <v>1703.4</v>
      </c>
      <c r="E23" s="22">
        <v>1750.78417</v>
      </c>
      <c r="F23" s="22">
        <v>45.87</v>
      </c>
      <c r="G23" s="26">
        <f>E23+F23</f>
        <v>1796.6541699999998</v>
      </c>
      <c r="H23" s="22">
        <v>1717.85</v>
      </c>
      <c r="I23" s="22">
        <v>9.5</v>
      </c>
      <c r="J23" s="26">
        <f>H23+I23</f>
        <v>1727.35</v>
      </c>
      <c r="K23" s="21">
        <f t="shared" si="3"/>
        <v>98.11889034843169</v>
      </c>
      <c r="L23" s="21">
        <f t="shared" si="3"/>
        <v>20.710704163941575</v>
      </c>
      <c r="M23" s="21">
        <f t="shared" si="3"/>
        <v>96.14259821632785</v>
      </c>
      <c r="N23" s="21">
        <f t="shared" si="4"/>
        <v>-32.934169999999995</v>
      </c>
      <c r="O23" s="21">
        <f t="shared" si="4"/>
        <v>-36.37</v>
      </c>
      <c r="P23" s="21">
        <f t="shared" si="4"/>
        <v>-69.30416999999989</v>
      </c>
      <c r="Q23" s="22">
        <f aca="true" t="shared" si="10" ref="Q23:Q38">H23/B23*100</f>
        <v>102.43589743589743</v>
      </c>
      <c r="R23" s="22">
        <v>0</v>
      </c>
      <c r="S23" s="22">
        <f aca="true" t="shared" si="11" ref="S23:S41">J23/D23*100</f>
        <v>101.40601150639897</v>
      </c>
    </row>
    <row r="24" spans="1:19" ht="33.75">
      <c r="A24" s="3" t="s">
        <v>19</v>
      </c>
      <c r="B24" s="22">
        <v>0.21</v>
      </c>
      <c r="C24" s="22"/>
      <c r="D24" s="26">
        <f>B24+C24</f>
        <v>0.21</v>
      </c>
      <c r="E24" s="22"/>
      <c r="F24" s="22"/>
      <c r="G24" s="26">
        <f>E24+F24</f>
        <v>0</v>
      </c>
      <c r="H24" s="22">
        <v>0.21</v>
      </c>
      <c r="I24" s="22"/>
      <c r="J24" s="26">
        <f>H24+I24</f>
        <v>0.21</v>
      </c>
      <c r="K24" s="21"/>
      <c r="L24" s="21"/>
      <c r="M24" s="21"/>
      <c r="N24" s="21">
        <f t="shared" si="4"/>
        <v>0.21</v>
      </c>
      <c r="O24" s="21">
        <f t="shared" si="4"/>
        <v>0</v>
      </c>
      <c r="P24" s="21">
        <f t="shared" si="4"/>
        <v>0.21</v>
      </c>
      <c r="Q24" s="22"/>
      <c r="R24" s="22">
        <v>0</v>
      </c>
      <c r="S24" s="22"/>
    </row>
    <row r="25" spans="1:19" s="5" customFormat="1" ht="12.75">
      <c r="A25" s="4" t="s">
        <v>20</v>
      </c>
      <c r="B25" s="30">
        <f aca="true" t="shared" si="12" ref="B25:J25">B26+B40</f>
        <v>6341.34</v>
      </c>
      <c r="C25" s="30">
        <f t="shared" si="12"/>
        <v>958.1100000000001</v>
      </c>
      <c r="D25" s="30">
        <f t="shared" si="12"/>
        <v>7299.45</v>
      </c>
      <c r="E25" s="30">
        <f t="shared" si="12"/>
        <v>8765.39022</v>
      </c>
      <c r="F25" s="30">
        <f t="shared" si="12"/>
        <v>733.88543</v>
      </c>
      <c r="G25" s="30">
        <f>G26+G40</f>
        <v>9499.275649999998</v>
      </c>
      <c r="H25" s="30">
        <f t="shared" si="12"/>
        <v>6813.99847</v>
      </c>
      <c r="I25" s="30">
        <f t="shared" si="12"/>
        <v>992.78</v>
      </c>
      <c r="J25" s="30">
        <f t="shared" si="12"/>
        <v>7806.77847</v>
      </c>
      <c r="K25" s="24">
        <f t="shared" si="3"/>
        <v>77.73753705171612</v>
      </c>
      <c r="L25" s="24">
        <f t="shared" si="3"/>
        <v>135.2772462044927</v>
      </c>
      <c r="M25" s="24">
        <f t="shared" si="3"/>
        <v>82.18288170214329</v>
      </c>
      <c r="N25" s="24">
        <f t="shared" si="4"/>
        <v>-1951.3917499999989</v>
      </c>
      <c r="O25" s="24">
        <f t="shared" si="4"/>
        <v>258.89456999999993</v>
      </c>
      <c r="P25" s="24">
        <f>J25-G25</f>
        <v>-1692.4971799999976</v>
      </c>
      <c r="Q25" s="31">
        <f t="shared" si="10"/>
        <v>107.45360554709258</v>
      </c>
      <c r="R25" s="31">
        <f>I25/C25*100</f>
        <v>103.6185824174677</v>
      </c>
      <c r="S25" s="31">
        <f t="shared" si="11"/>
        <v>106.95022871586215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6341.34</v>
      </c>
      <c r="C26" s="30">
        <f t="shared" si="13"/>
        <v>958.1100000000001</v>
      </c>
      <c r="D26" s="30">
        <f>D27+D30+D31+D34+D37+D38+D41</f>
        <v>7299.45</v>
      </c>
      <c r="E26" s="30">
        <f t="shared" si="13"/>
        <v>8773.62681</v>
      </c>
      <c r="F26" s="30">
        <f t="shared" si="13"/>
        <v>759.22833</v>
      </c>
      <c r="G26" s="30">
        <f>G27+G30+G31+G34+G37+G38+G41</f>
        <v>9532.855139999998</v>
      </c>
      <c r="H26" s="30">
        <f>H27+H30+H31+H34+H37+H38+H41</f>
        <v>6810.74847</v>
      </c>
      <c r="I26" s="30">
        <f t="shared" si="13"/>
        <v>991.55</v>
      </c>
      <c r="J26" s="30">
        <f t="shared" si="13"/>
        <v>7802.298470000001</v>
      </c>
      <c r="K26" s="24">
        <f t="shared" si="3"/>
        <v>77.62751502306035</v>
      </c>
      <c r="L26" s="24">
        <f t="shared" si="3"/>
        <v>130.59971036644535</v>
      </c>
      <c r="M26" s="24">
        <f t="shared" si="3"/>
        <v>81.84639707008076</v>
      </c>
      <c r="N26" s="24">
        <f t="shared" si="4"/>
        <v>-1962.8783399999993</v>
      </c>
      <c r="O26" s="24">
        <f t="shared" si="4"/>
        <v>232.32166999999993</v>
      </c>
      <c r="P26" s="24">
        <f>J26-G26</f>
        <v>-1730.5566699999972</v>
      </c>
      <c r="Q26" s="31">
        <f t="shared" si="10"/>
        <v>107.40235454966931</v>
      </c>
      <c r="R26" s="31">
        <f>I26/C26*100</f>
        <v>103.49020467378483</v>
      </c>
      <c r="S26" s="31">
        <f t="shared" si="11"/>
        <v>106.88885422874328</v>
      </c>
    </row>
    <row r="27" spans="1:19" s="35" customFormat="1" ht="52.5" customHeight="1">
      <c r="A27" s="12" t="s">
        <v>22</v>
      </c>
      <c r="B27" s="22">
        <f>B28+B29</f>
        <v>3347.7</v>
      </c>
      <c r="C27" s="22">
        <f>C28+C29</f>
        <v>531.5</v>
      </c>
      <c r="D27" s="26">
        <f aca="true" t="shared" si="14" ref="D27:D41">B27+C27</f>
        <v>3879.2</v>
      </c>
      <c r="E27" s="22">
        <f>E28+E29</f>
        <v>4246.53227</v>
      </c>
      <c r="F27" s="22">
        <f>F28+F29</f>
        <v>341.06833</v>
      </c>
      <c r="G27" s="26">
        <f aca="true" t="shared" si="15" ref="G27:G41">E27+F27</f>
        <v>4587.6006</v>
      </c>
      <c r="H27" s="22">
        <f>H28+H29</f>
        <v>3745.53</v>
      </c>
      <c r="I27" s="22">
        <f>I28+I29</f>
        <v>550.41</v>
      </c>
      <c r="J27" s="26">
        <f aca="true" t="shared" si="16" ref="J27:J41">H27+I27</f>
        <v>4295.9400000000005</v>
      </c>
      <c r="K27" s="21">
        <f t="shared" si="3"/>
        <v>88.20208494494733</v>
      </c>
      <c r="L27" s="21">
        <f t="shared" si="3"/>
        <v>161.3782200182585</v>
      </c>
      <c r="M27" s="21">
        <f t="shared" si="3"/>
        <v>93.64241516578406</v>
      </c>
      <c r="N27" s="21">
        <f t="shared" si="4"/>
        <v>-501.0022699999995</v>
      </c>
      <c r="O27" s="21">
        <f t="shared" si="4"/>
        <v>209.34166999999997</v>
      </c>
      <c r="P27" s="21">
        <f>J27-G27</f>
        <v>-291.66059999999925</v>
      </c>
      <c r="Q27" s="22">
        <f t="shared" si="10"/>
        <v>111.88368133345283</v>
      </c>
      <c r="R27" s="22">
        <f>I27/C27*100</f>
        <v>103.55785512699904</v>
      </c>
      <c r="S27" s="22">
        <f t="shared" si="11"/>
        <v>110.74293668797692</v>
      </c>
    </row>
    <row r="28" spans="1:19" s="35" customFormat="1" ht="24">
      <c r="A28" s="38" t="s">
        <v>41</v>
      </c>
      <c r="B28" s="22">
        <f>3100+165</f>
        <v>3265</v>
      </c>
      <c r="C28" s="22">
        <v>461.5</v>
      </c>
      <c r="D28" s="26">
        <f t="shared" si="14"/>
        <v>3726.5</v>
      </c>
      <c r="E28" s="22">
        <f>3021.75308+886.70404</f>
        <v>3908.45712</v>
      </c>
      <c r="F28" s="22">
        <v>309.48033</v>
      </c>
      <c r="G28" s="26">
        <f t="shared" si="15"/>
        <v>4217.93745</v>
      </c>
      <c r="H28" s="22">
        <f>3367.01+292.86</f>
        <v>3659.8700000000003</v>
      </c>
      <c r="I28" s="22">
        <v>483.4</v>
      </c>
      <c r="J28" s="26">
        <f t="shared" si="16"/>
        <v>4143.27</v>
      </c>
      <c r="K28" s="21">
        <f t="shared" si="3"/>
        <v>93.6397634061801</v>
      </c>
      <c r="L28" s="21">
        <f t="shared" si="3"/>
        <v>156.1973260142252</v>
      </c>
      <c r="M28" s="21">
        <f t="shared" si="3"/>
        <v>98.22976393355478</v>
      </c>
      <c r="N28" s="21">
        <f>H28-E28</f>
        <v>-248.5871199999997</v>
      </c>
      <c r="O28" s="21">
        <f t="shared" si="4"/>
        <v>173.91967</v>
      </c>
      <c r="P28" s="21">
        <f>J28-G28</f>
        <v>-74.66744999999992</v>
      </c>
      <c r="Q28" s="22">
        <f t="shared" si="10"/>
        <v>112.09402756508425</v>
      </c>
      <c r="R28" s="22">
        <f>I28/C28*100</f>
        <v>104.7453954496208</v>
      </c>
      <c r="S28" s="22">
        <f t="shared" si="11"/>
        <v>111.18395277069637</v>
      </c>
    </row>
    <row r="29" spans="1:19" s="35" customFormat="1" ht="12.75">
      <c r="A29" s="38" t="s">
        <v>42</v>
      </c>
      <c r="B29" s="22">
        <v>82.7</v>
      </c>
      <c r="C29" s="22">
        <v>70</v>
      </c>
      <c r="D29" s="26">
        <f t="shared" si="14"/>
        <v>152.7</v>
      </c>
      <c r="E29" s="22">
        <v>338.07515</v>
      </c>
      <c r="F29" s="22">
        <v>31.588</v>
      </c>
      <c r="G29" s="26">
        <f t="shared" si="15"/>
        <v>369.66315000000003</v>
      </c>
      <c r="H29" s="22">
        <v>85.66</v>
      </c>
      <c r="I29" s="22">
        <v>67.01</v>
      </c>
      <c r="J29" s="26">
        <f t="shared" si="16"/>
        <v>152.67000000000002</v>
      </c>
      <c r="K29" s="21">
        <f t="shared" si="3"/>
        <v>25.337561781751777</v>
      </c>
      <c r="L29" s="21">
        <f t="shared" si="3"/>
        <v>212.13752057743446</v>
      </c>
      <c r="M29" s="21">
        <f t="shared" si="3"/>
        <v>41.29976168844528</v>
      </c>
      <c r="N29" s="21">
        <f>H29-E29</f>
        <v>-252.41515</v>
      </c>
      <c r="O29" s="21">
        <f t="shared" si="4"/>
        <v>35.422000000000004</v>
      </c>
      <c r="P29" s="21">
        <f>J29-G29</f>
        <v>-216.99315</v>
      </c>
      <c r="Q29" s="22">
        <f t="shared" si="10"/>
        <v>103.57920193470373</v>
      </c>
      <c r="R29" s="22">
        <f>I29/C29*100</f>
        <v>95.72857142857144</v>
      </c>
      <c r="S29" s="22">
        <f t="shared" si="11"/>
        <v>99.98035363457763</v>
      </c>
    </row>
    <row r="30" spans="1:19" s="35" customFormat="1" ht="23.25" customHeight="1">
      <c r="A30" s="12" t="s">
        <v>23</v>
      </c>
      <c r="B30" s="22">
        <v>60.55</v>
      </c>
      <c r="C30" s="22"/>
      <c r="D30" s="26">
        <f t="shared" si="14"/>
        <v>60.55</v>
      </c>
      <c r="E30" s="22">
        <v>206.3501</v>
      </c>
      <c r="F30" s="22"/>
      <c r="G30" s="26">
        <f t="shared" si="15"/>
        <v>206.3501</v>
      </c>
      <c r="H30" s="22">
        <v>68.52</v>
      </c>
      <c r="I30" s="22"/>
      <c r="J30" s="26">
        <f t="shared" si="16"/>
        <v>68.52</v>
      </c>
      <c r="K30" s="21">
        <f t="shared" si="3"/>
        <v>33.20570234761214</v>
      </c>
      <c r="L30" s="21"/>
      <c r="M30" s="21">
        <f t="shared" si="3"/>
        <v>33.20570234761214</v>
      </c>
      <c r="N30" s="21">
        <f t="shared" si="4"/>
        <v>-137.83010000000002</v>
      </c>
      <c r="O30" s="21">
        <f t="shared" si="4"/>
        <v>0</v>
      </c>
      <c r="P30" s="21">
        <f t="shared" si="4"/>
        <v>-137.83010000000002</v>
      </c>
      <c r="Q30" s="22">
        <f t="shared" si="10"/>
        <v>113.1626754748142</v>
      </c>
      <c r="R30" s="22"/>
      <c r="S30" s="22">
        <f t="shared" si="11"/>
        <v>113.1626754748142</v>
      </c>
    </row>
    <row r="31" spans="1:19" s="35" customFormat="1" ht="37.5" customHeight="1">
      <c r="A31" s="12" t="s">
        <v>33</v>
      </c>
      <c r="B31" s="22">
        <f>B32+B33</f>
        <v>331.19</v>
      </c>
      <c r="C31" s="22">
        <f>C32+C33</f>
        <v>0</v>
      </c>
      <c r="D31" s="26">
        <f t="shared" si="14"/>
        <v>331.19</v>
      </c>
      <c r="E31" s="22">
        <f>E32+E33</f>
        <v>71.92</v>
      </c>
      <c r="F31" s="22">
        <f>F32+F33</f>
        <v>59.8</v>
      </c>
      <c r="G31" s="26">
        <f t="shared" si="15"/>
        <v>131.72</v>
      </c>
      <c r="H31" s="22">
        <f>H32+H33</f>
        <v>345.08847</v>
      </c>
      <c r="I31" s="22">
        <f>I32+I33</f>
        <v>0</v>
      </c>
      <c r="J31" s="26">
        <f t="shared" si="16"/>
        <v>345.08847</v>
      </c>
      <c r="K31" s="21">
        <f t="shared" si="3"/>
        <v>479.82267797552834</v>
      </c>
      <c r="L31" s="21"/>
      <c r="M31" s="21">
        <f t="shared" si="3"/>
        <v>261.9863877922866</v>
      </c>
      <c r="N31" s="21">
        <f>H31-E31</f>
        <v>273.16846999999996</v>
      </c>
      <c r="O31" s="21">
        <f t="shared" si="4"/>
        <v>-59.8</v>
      </c>
      <c r="P31" s="21">
        <f>J31-G31</f>
        <v>213.36846999999997</v>
      </c>
      <c r="Q31" s="22">
        <f t="shared" si="10"/>
        <v>104.19652465352213</v>
      </c>
      <c r="R31" s="22"/>
      <c r="S31" s="22">
        <f t="shared" si="11"/>
        <v>104.19652465352213</v>
      </c>
    </row>
    <row r="32" spans="1:19" s="35" customFormat="1" ht="12.75">
      <c r="A32" s="38" t="s">
        <v>37</v>
      </c>
      <c r="B32" s="22"/>
      <c r="C32" s="22"/>
      <c r="D32" s="26">
        <f t="shared" si="14"/>
        <v>0</v>
      </c>
      <c r="E32" s="22"/>
      <c r="F32" s="22"/>
      <c r="G32" s="26">
        <f t="shared" si="15"/>
        <v>0</v>
      </c>
      <c r="H32" s="22">
        <v>0</v>
      </c>
      <c r="I32" s="22"/>
      <c r="J32" s="26">
        <f t="shared" si="16"/>
        <v>0</v>
      </c>
      <c r="K32" s="21"/>
      <c r="L32" s="21"/>
      <c r="M32" s="21"/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/>
      <c r="S32" s="22" t="e">
        <f t="shared" si="11"/>
        <v>#DIV/0!</v>
      </c>
    </row>
    <row r="33" spans="1:19" s="35" customFormat="1" ht="12.75">
      <c r="A33" s="38" t="s">
        <v>38</v>
      </c>
      <c r="B33" s="22">
        <v>331.19</v>
      </c>
      <c r="C33" s="22"/>
      <c r="D33" s="26">
        <f t="shared" si="14"/>
        <v>331.19</v>
      </c>
      <c r="E33" s="22">
        <v>71.92</v>
      </c>
      <c r="F33" s="22">
        <v>59.8</v>
      </c>
      <c r="G33" s="26">
        <f t="shared" si="15"/>
        <v>131.72</v>
      </c>
      <c r="H33" s="22">
        <v>345.08847</v>
      </c>
      <c r="I33" s="22"/>
      <c r="J33" s="26">
        <f t="shared" si="16"/>
        <v>345.08847</v>
      </c>
      <c r="K33" s="21">
        <f t="shared" si="3"/>
        <v>479.82267797552834</v>
      </c>
      <c r="L33" s="21"/>
      <c r="M33" s="21">
        <f t="shared" si="3"/>
        <v>261.9863877922866</v>
      </c>
      <c r="N33" s="21">
        <f>H33-E33</f>
        <v>273.16846999999996</v>
      </c>
      <c r="O33" s="21">
        <f t="shared" si="4"/>
        <v>-59.8</v>
      </c>
      <c r="P33" s="21">
        <f t="shared" si="4"/>
        <v>213.36846999999997</v>
      </c>
      <c r="Q33" s="22">
        <f t="shared" si="10"/>
        <v>104.19652465352213</v>
      </c>
      <c r="R33" s="22"/>
      <c r="S33" s="22">
        <f t="shared" si="11"/>
        <v>104.19652465352213</v>
      </c>
    </row>
    <row r="34" spans="1:19" s="35" customFormat="1" ht="28.5" customHeight="1">
      <c r="A34" s="12" t="s">
        <v>24</v>
      </c>
      <c r="B34" s="22">
        <f>B35+B36</f>
        <v>1621.9</v>
      </c>
      <c r="C34" s="22">
        <f>C35+C36</f>
        <v>87.43</v>
      </c>
      <c r="D34" s="26">
        <f t="shared" si="14"/>
        <v>1709.3300000000002</v>
      </c>
      <c r="E34" s="22">
        <f>E35+E36</f>
        <v>1797.7882</v>
      </c>
      <c r="F34" s="22">
        <f>F35+F36</f>
        <v>263.39</v>
      </c>
      <c r="G34" s="26">
        <f t="shared" si="15"/>
        <v>2061.1782</v>
      </c>
      <c r="H34" s="22">
        <f>H35+H36</f>
        <v>1629.37</v>
      </c>
      <c r="I34" s="22">
        <f>I35+I36</f>
        <v>87.03</v>
      </c>
      <c r="J34" s="26">
        <f t="shared" si="16"/>
        <v>1716.3999999999999</v>
      </c>
      <c r="K34" s="21">
        <f t="shared" si="3"/>
        <v>90.6319220473246</v>
      </c>
      <c r="L34" s="21">
        <f t="shared" si="3"/>
        <v>33.04225672956453</v>
      </c>
      <c r="M34" s="21">
        <f t="shared" si="3"/>
        <v>83.2727611809595</v>
      </c>
      <c r="N34" s="21">
        <f t="shared" si="4"/>
        <v>-168.41820000000007</v>
      </c>
      <c r="O34" s="21">
        <f t="shared" si="4"/>
        <v>-176.35999999999999</v>
      </c>
      <c r="P34" s="21">
        <f t="shared" si="4"/>
        <v>-344.77819999999997</v>
      </c>
      <c r="Q34" s="22">
        <f t="shared" si="10"/>
        <v>100.46057093532276</v>
      </c>
      <c r="R34" s="22"/>
      <c r="S34" s="22">
        <f t="shared" si="11"/>
        <v>100.41361235103811</v>
      </c>
    </row>
    <row r="35" spans="1:19" s="35" customFormat="1" ht="12.75">
      <c r="A35" s="38" t="s">
        <v>39</v>
      </c>
      <c r="B35" s="22">
        <v>1621.9</v>
      </c>
      <c r="C35" s="22">
        <v>5.53</v>
      </c>
      <c r="D35" s="26">
        <f t="shared" si="14"/>
        <v>1627.43</v>
      </c>
      <c r="E35" s="22">
        <v>1716.5282</v>
      </c>
      <c r="F35" s="22">
        <v>164.87</v>
      </c>
      <c r="G35" s="26">
        <f t="shared" si="15"/>
        <v>1881.3982</v>
      </c>
      <c r="H35" s="22">
        <v>1629.37</v>
      </c>
      <c r="I35" s="22">
        <v>5.13</v>
      </c>
      <c r="J35" s="26">
        <f t="shared" si="16"/>
        <v>1634.5</v>
      </c>
      <c r="K35" s="21">
        <f t="shared" si="3"/>
        <v>94.92241374187735</v>
      </c>
      <c r="L35" s="21">
        <f t="shared" si="3"/>
        <v>3.111542427367016</v>
      </c>
      <c r="M35" s="21">
        <f t="shared" si="3"/>
        <v>86.87687699499233</v>
      </c>
      <c r="N35" s="21">
        <f t="shared" si="4"/>
        <v>-87.15820000000008</v>
      </c>
      <c r="O35" s="21">
        <f t="shared" si="4"/>
        <v>-159.74</v>
      </c>
      <c r="P35" s="21">
        <f t="shared" si="4"/>
        <v>-246.8982000000001</v>
      </c>
      <c r="Q35" s="22">
        <f t="shared" si="10"/>
        <v>100.46057093532276</v>
      </c>
      <c r="R35" s="22"/>
      <c r="S35" s="22">
        <f t="shared" si="11"/>
        <v>100.43442728719513</v>
      </c>
    </row>
    <row r="36" spans="1:19" s="35" customFormat="1" ht="12.75">
      <c r="A36" s="38" t="s">
        <v>40</v>
      </c>
      <c r="B36" s="22"/>
      <c r="C36" s="22">
        <v>81.9</v>
      </c>
      <c r="D36" s="26">
        <f t="shared" si="14"/>
        <v>81.9</v>
      </c>
      <c r="E36" s="22">
        <v>81.26</v>
      </c>
      <c r="F36" s="22">
        <v>98.52</v>
      </c>
      <c r="G36" s="26">
        <f t="shared" si="15"/>
        <v>179.78</v>
      </c>
      <c r="H36" s="22"/>
      <c r="I36" s="22">
        <v>81.9</v>
      </c>
      <c r="J36" s="26">
        <f t="shared" si="16"/>
        <v>81.9</v>
      </c>
      <c r="K36" s="21">
        <f t="shared" si="3"/>
        <v>0</v>
      </c>
      <c r="L36" s="21">
        <f t="shared" si="3"/>
        <v>83.1303288672351</v>
      </c>
      <c r="M36" s="21">
        <f t="shared" si="3"/>
        <v>45.55567916342196</v>
      </c>
      <c r="N36" s="21">
        <f t="shared" si="4"/>
        <v>-81.26</v>
      </c>
      <c r="O36" s="21">
        <f t="shared" si="4"/>
        <v>-16.61999999999999</v>
      </c>
      <c r="P36" s="21">
        <f t="shared" si="4"/>
        <v>-97.88</v>
      </c>
      <c r="Q36" s="22"/>
      <c r="R36" s="22"/>
      <c r="S36" s="22"/>
    </row>
    <row r="37" spans="1:19" ht="21">
      <c r="A37" s="12" t="s">
        <v>25</v>
      </c>
      <c r="B37" s="22"/>
      <c r="C37" s="22"/>
      <c r="D37" s="26">
        <f t="shared" si="14"/>
        <v>0</v>
      </c>
      <c r="E37" s="22">
        <v>0.25</v>
      </c>
      <c r="F37" s="22"/>
      <c r="G37" s="26">
        <f t="shared" si="15"/>
        <v>0.25</v>
      </c>
      <c r="H37" s="22"/>
      <c r="I37" s="22"/>
      <c r="J37" s="26">
        <f t="shared" si="16"/>
        <v>0</v>
      </c>
      <c r="K37" s="21">
        <f t="shared" si="3"/>
        <v>0</v>
      </c>
      <c r="L37" s="21"/>
      <c r="M37" s="21">
        <f t="shared" si="3"/>
        <v>0</v>
      </c>
      <c r="N37" s="21">
        <f t="shared" si="4"/>
        <v>-0.25</v>
      </c>
      <c r="O37" s="21">
        <f t="shared" si="4"/>
        <v>0</v>
      </c>
      <c r="P37" s="21">
        <f t="shared" si="4"/>
        <v>-0.25</v>
      </c>
      <c r="Q37" s="22"/>
      <c r="R37" s="22"/>
      <c r="S37" s="22"/>
    </row>
    <row r="38" spans="1:19" ht="21">
      <c r="A38" s="12" t="s">
        <v>26</v>
      </c>
      <c r="B38" s="22">
        <v>980</v>
      </c>
      <c r="C38" s="22">
        <v>30.83</v>
      </c>
      <c r="D38" s="26">
        <f t="shared" si="14"/>
        <v>1010.83</v>
      </c>
      <c r="E38" s="22">
        <v>2450.78624</v>
      </c>
      <c r="F38" s="22">
        <v>3</v>
      </c>
      <c r="G38" s="26">
        <f t="shared" si="15"/>
        <v>2453.78624</v>
      </c>
      <c r="H38" s="22">
        <v>1022.22</v>
      </c>
      <c r="I38" s="22">
        <v>45.76</v>
      </c>
      <c r="J38" s="26">
        <f t="shared" si="16"/>
        <v>1067.98</v>
      </c>
      <c r="K38" s="21">
        <f t="shared" si="3"/>
        <v>41.70988000977189</v>
      </c>
      <c r="L38" s="21"/>
      <c r="M38" s="21">
        <f t="shared" si="3"/>
        <v>43.52375861395327</v>
      </c>
      <c r="N38" s="21">
        <f t="shared" si="4"/>
        <v>-1428.5662399999999</v>
      </c>
      <c r="O38" s="21">
        <f t="shared" si="4"/>
        <v>42.76</v>
      </c>
      <c r="P38" s="21">
        <f t="shared" si="4"/>
        <v>-1385.80624</v>
      </c>
      <c r="Q38" s="22">
        <f t="shared" si="10"/>
        <v>104.30816326530612</v>
      </c>
      <c r="R38" s="22"/>
      <c r="S38" s="22">
        <f t="shared" si="11"/>
        <v>105.65376967442597</v>
      </c>
    </row>
    <row r="39" spans="1:19" ht="12.75">
      <c r="A39" s="12" t="s">
        <v>27</v>
      </c>
      <c r="B39" s="22">
        <f>B40+B41</f>
        <v>0</v>
      </c>
      <c r="C39" s="22"/>
      <c r="D39" s="26">
        <f t="shared" si="14"/>
        <v>0</v>
      </c>
      <c r="E39" s="22">
        <f aca="true" t="shared" si="17" ref="E39:J39">E40+E41</f>
        <v>-8.23659</v>
      </c>
      <c r="F39" s="22">
        <f t="shared" si="17"/>
        <v>66.6271</v>
      </c>
      <c r="G39" s="26">
        <f t="shared" si="17"/>
        <v>58.39051</v>
      </c>
      <c r="H39" s="22">
        <f t="shared" si="17"/>
        <v>3.27</v>
      </c>
      <c r="I39" s="22">
        <f t="shared" si="17"/>
        <v>309.58000000000004</v>
      </c>
      <c r="J39" s="26">
        <f t="shared" si="17"/>
        <v>312.85</v>
      </c>
      <c r="K39" s="21">
        <f t="shared" si="3"/>
        <v>-39.70089563763645</v>
      </c>
      <c r="L39" s="21">
        <f t="shared" si="3"/>
        <v>464.64576726287055</v>
      </c>
      <c r="M39" s="21">
        <f t="shared" si="3"/>
        <v>535.7891205266061</v>
      </c>
      <c r="N39" s="21">
        <f t="shared" si="4"/>
        <v>11.50659</v>
      </c>
      <c r="O39" s="21">
        <f t="shared" si="4"/>
        <v>242.95290000000006</v>
      </c>
      <c r="P39" s="21">
        <f t="shared" si="4"/>
        <v>254.45949000000002</v>
      </c>
      <c r="Q39" s="22"/>
      <c r="R39" s="22"/>
      <c r="S39" s="22"/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-8.23659</v>
      </c>
      <c r="F40" s="32">
        <v>-25.3429</v>
      </c>
      <c r="G40" s="33">
        <f>E40+F40</f>
        <v>-33.57949</v>
      </c>
      <c r="H40" s="32">
        <v>3.25</v>
      </c>
      <c r="I40" s="32">
        <v>1.23</v>
      </c>
      <c r="J40" s="33">
        <f>H40+I40</f>
        <v>4.48</v>
      </c>
      <c r="K40" s="34">
        <f t="shared" si="3"/>
        <v>-39.45807670407292</v>
      </c>
      <c r="L40" s="34">
        <f t="shared" si="3"/>
        <v>-4.853430349328609</v>
      </c>
      <c r="M40" s="34">
        <f t="shared" si="3"/>
        <v>-13.341477193370121</v>
      </c>
      <c r="N40" s="34">
        <f t="shared" si="4"/>
        <v>11.48659</v>
      </c>
      <c r="O40" s="34">
        <f t="shared" si="4"/>
        <v>26.5729</v>
      </c>
      <c r="P40" s="34">
        <f t="shared" si="4"/>
        <v>38.05949</v>
      </c>
      <c r="Q40" s="22"/>
      <c r="R40" s="22"/>
      <c r="S40" s="22"/>
    </row>
    <row r="41" spans="1:19" s="13" customFormat="1" ht="12.75">
      <c r="A41" s="14" t="s">
        <v>29</v>
      </c>
      <c r="B41" s="33"/>
      <c r="C41" s="33">
        <v>308.35</v>
      </c>
      <c r="D41" s="33">
        <f t="shared" si="14"/>
        <v>308.35</v>
      </c>
      <c r="E41" s="33"/>
      <c r="F41" s="33">
        <v>91.97</v>
      </c>
      <c r="G41" s="33">
        <f t="shared" si="15"/>
        <v>91.97</v>
      </c>
      <c r="H41" s="33">
        <v>0.02</v>
      </c>
      <c r="I41" s="33">
        <v>308.35</v>
      </c>
      <c r="J41" s="33">
        <f t="shared" si="16"/>
        <v>308.37</v>
      </c>
      <c r="K41" s="34"/>
      <c r="L41" s="34">
        <f t="shared" si="3"/>
        <v>335.2723714254648</v>
      </c>
      <c r="M41" s="34">
        <f t="shared" si="3"/>
        <v>335.29411764705884</v>
      </c>
      <c r="N41" s="34">
        <f t="shared" si="4"/>
        <v>0.02</v>
      </c>
      <c r="O41" s="34">
        <f t="shared" si="4"/>
        <v>216.38000000000002</v>
      </c>
      <c r="P41" s="34">
        <f t="shared" si="4"/>
        <v>216.4</v>
      </c>
      <c r="Q41" s="22"/>
      <c r="R41" s="22">
        <f>I41/C41*100</f>
        <v>100</v>
      </c>
      <c r="S41" s="22">
        <f t="shared" si="11"/>
        <v>100.00648613588454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D4:D5"/>
    <mergeCell ref="F4:F5"/>
    <mergeCell ref="K4:K5"/>
    <mergeCell ref="R4:R5"/>
    <mergeCell ref="N3:P4"/>
    <mergeCell ref="A3:A5"/>
    <mergeCell ref="B3:D3"/>
    <mergeCell ref="E3:G3"/>
    <mergeCell ref="G4:G5"/>
    <mergeCell ref="B4:B5"/>
    <mergeCell ref="H3:J3"/>
    <mergeCell ref="C4:C5"/>
    <mergeCell ref="K3:M3"/>
    <mergeCell ref="J4:J5"/>
    <mergeCell ref="E4:E5"/>
    <mergeCell ref="Q3:S3"/>
    <mergeCell ref="S4:S5"/>
    <mergeCell ref="H4:H5"/>
    <mergeCell ref="I4:I5"/>
    <mergeCell ref="M4:M5"/>
    <mergeCell ref="L4:L5"/>
    <mergeCell ref="Q4:Q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2021-01-11T11:01:26Z</cp:lastPrinted>
  <dcterms:created xsi:type="dcterms:W3CDTF">2011-02-18T06:53:44Z</dcterms:created>
  <dcterms:modified xsi:type="dcterms:W3CDTF">2021-01-19T03:27:27Z</dcterms:modified>
  <cp:category/>
  <cp:version/>
  <cp:contentType/>
  <cp:contentStatus/>
</cp:coreProperties>
</file>