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<sst xmlns="http://schemas.openxmlformats.org/spreadsheetml/2006/main" count="63" uniqueCount="49">
  <si>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</si>
  <si>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</si>
  <si>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</si>
  <si>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</si>
  <si>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</si>
  <si>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</si>
  <si>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</si>
  <si>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</si>
  <si>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</si>
  <si>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</si>
  <si>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</si>
  <si>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</si>
  <si>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</si>
  <si>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</si>
  <si>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</si>
  <si>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</si>
  <si>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</si>
  <si>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</si>
  <si>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</si>
  <si>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</si>
  <si>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</si>
  <si>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</si>
  <si>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</si>
  <si>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</si>
  <si>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</si>
  <si>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</si>
  <si>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</si>
  <si>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</si>
  <si>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</si>
  <si>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</si>
  <si>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</si>
  <si>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</si>
  <si>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</si>
  <si>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</si>
  <si>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</si>
  <si>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</si>
  <si>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</si>
  <si>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</si>
  <si>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</si>
  <si>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</si>
  <si>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</si>
  <si>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</si>
  <si>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</si>
  <si>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</si>
  <si>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Анализ поступления налоговых и неналоговых  доходов в бюджет МО "Онгудайский район" на 01.03. 2021 года</t>
  </si>
  <si>
    <t>Годовой план на 01.03.2021 г.</t>
  </si>
  <si>
    <t>Фактическое поступление на 01.03.2020 г.</t>
  </si>
  <si>
    <t>Фактическое поступление на 01.03.2021 г.</t>
  </si>
  <si>
    <t>Отклонение фактического поступления по состоянию на 01.03.21 г. от фактического поступления на 01.03.20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</si>
</sst>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50" fillId="0" borderId="0" xfId="0" applyNumberFormat="1" applyFont="1" applyAlignment="1">
      <alignment horizontal="center" vertical="center" wrapText="1"/>
    </xf>
    <xf numFmtId="173" fontId="51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top"/>
    </xf>
    <xf numFmtId="173" fontId="51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3" fillId="0" borderId="0" xfId="0" applyNumberFormat="1" applyFont="1" applyAlignment="1">
      <alignment horizontal="center" vertical="center" wrapText="1"/>
    </xf>
    <xf numFmtId="173" fontId="53" fillId="0" borderId="0" xfId="0" applyNumberFormat="1" applyFont="1" applyBorder="1" applyAlignment="1">
      <alignment horizontal="center" vertical="center" wrapText="1"/>
    </xf>
    <xf numFmtId="173" fontId="54" fillId="0" borderId="0" xfId="0" applyNumberFormat="1" applyFont="1" applyAlignment="1">
      <alignment horizontal="center" vertical="center" wrapText="1"/>
    </xf>
    <xf numFmtId="172" fontId="51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1" fillId="0" borderId="0" xfId="0" applyNumberFormat="1" applyFont="1" applyFill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2" fontId="51" fillId="0" borderId="0" xfId="0" applyNumberFormat="1" applyFont="1" applyFill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72" fontId="3" fillId="34" borderId="11" xfId="0" applyNumberFormat="1" applyFont="1" applyFill="1" applyBorder="1" applyAlignment="1">
      <alignment horizontal="center" vertical="center" wrapText="1"/>
    </xf>
    <xf numFmtId="172" fontId="3" fillId="0" borderId="11" xfId="52" applyNumberFormat="1" applyFont="1" applyFill="1" applyBorder="1" applyAlignment="1">
      <alignment horizontal="center" vertical="center" wrapText="1"/>
      <protection/>
    </xf>
    <xf numFmtId="172" fontId="7" fillId="0" borderId="10" xfId="52" applyNumberFormat="1" applyFont="1" applyFill="1" applyBorder="1" applyAlignment="1">
      <alignment horizontal="center" vertical="center" wrapText="1"/>
      <protection/>
    </xf>
    <xf numFmtId="172" fontId="10" fillId="0" borderId="10" xfId="0" applyNumberFormat="1" applyFont="1" applyFill="1" applyBorder="1" applyAlignment="1">
      <alignment horizontal="center" vertical="center" wrapText="1"/>
    </xf>
    <xf numFmtId="172" fontId="10" fillId="0" borderId="10" xfId="52" applyNumberFormat="1" applyFont="1" applyFill="1" applyBorder="1" applyAlignment="1">
      <alignment horizontal="center" vertical="center" wrapText="1"/>
      <protection/>
    </xf>
    <xf numFmtId="173" fontId="11" fillId="0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55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workbookViewId="0" topLeftCell="A1">
      <pane xSplit="1" topLeftCell="B1" activePane="topRight" state="frozen"/>
      <selection pane="topLeft" activeCell="A1" sqref="A1"/>
      <selection pane="topRight" activeCell="A9" sqref="A9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5" width="13.140625" style="6" customWidth="1"/>
    <col min="6" max="6" width="13.57421875" style="6" customWidth="1"/>
    <col min="7" max="7" width="10.57421875" style="6" customWidth="1"/>
    <col min="8" max="8" width="14.28125" style="35" customWidth="1"/>
    <col min="9" max="9" width="10.710937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16384" width="9.140625" style="6" customWidth="1"/>
  </cols>
  <sheetData>
    <row r="1" spans="1:18" s="5" customFormat="1" ht="15.75">
      <c r="A1" s="1" t="s">
        <v>44</v>
      </c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54"/>
      <c r="B3" s="46" t="s">
        <v>45</v>
      </c>
      <c r="C3" s="46"/>
      <c r="D3" s="46"/>
      <c r="E3" s="47" t="s">
        <v>46</v>
      </c>
      <c r="F3" s="47"/>
      <c r="G3" s="47"/>
      <c r="H3" s="47" t="s">
        <v>47</v>
      </c>
      <c r="I3" s="47"/>
      <c r="J3" s="47"/>
      <c r="K3" s="47" t="s">
        <v>0</v>
      </c>
      <c r="L3" s="48"/>
      <c r="M3" s="48"/>
      <c r="N3" s="47" t="s">
        <v>48</v>
      </c>
      <c r="O3" s="48"/>
      <c r="P3" s="48"/>
      <c r="Q3" s="49" t="s">
        <v>1</v>
      </c>
      <c r="R3" s="50"/>
      <c r="S3" s="51"/>
    </row>
    <row r="4" spans="1:19" ht="40.5" customHeight="1">
      <c r="A4" s="54"/>
      <c r="B4" s="46" t="s">
        <v>2</v>
      </c>
      <c r="C4" s="46" t="s">
        <v>3</v>
      </c>
      <c r="D4" s="46" t="s">
        <v>4</v>
      </c>
      <c r="E4" s="46" t="s">
        <v>2</v>
      </c>
      <c r="F4" s="46" t="s">
        <v>3</v>
      </c>
      <c r="G4" s="46" t="s">
        <v>4</v>
      </c>
      <c r="H4" s="46" t="s">
        <v>2</v>
      </c>
      <c r="I4" s="46" t="s">
        <v>3</v>
      </c>
      <c r="J4" s="47" t="s">
        <v>4</v>
      </c>
      <c r="K4" s="46" t="s">
        <v>2</v>
      </c>
      <c r="L4" s="46" t="s">
        <v>3</v>
      </c>
      <c r="M4" s="47" t="s">
        <v>4</v>
      </c>
      <c r="N4" s="48"/>
      <c r="O4" s="48"/>
      <c r="P4" s="48"/>
      <c r="Q4" s="52" t="s">
        <v>2</v>
      </c>
      <c r="R4" s="52" t="s">
        <v>3</v>
      </c>
      <c r="S4" s="52" t="s">
        <v>4</v>
      </c>
    </row>
    <row r="5" spans="1:19" ht="12.75">
      <c r="A5" s="54"/>
      <c r="B5" s="55"/>
      <c r="C5" s="55"/>
      <c r="D5" s="55"/>
      <c r="E5" s="46"/>
      <c r="F5" s="46"/>
      <c r="G5" s="46"/>
      <c r="H5" s="46"/>
      <c r="I5" s="46"/>
      <c r="J5" s="47"/>
      <c r="K5" s="46"/>
      <c r="L5" s="46"/>
      <c r="M5" s="47"/>
      <c r="N5" s="2" t="s">
        <v>2</v>
      </c>
      <c r="O5" s="2" t="s">
        <v>3</v>
      </c>
      <c r="P5" s="2" t="s">
        <v>30</v>
      </c>
      <c r="Q5" s="53"/>
      <c r="R5" s="53"/>
      <c r="S5" s="53"/>
    </row>
    <row r="6" spans="1:19" ht="12.75">
      <c r="A6" s="9" t="s">
        <v>5</v>
      </c>
      <c r="B6" s="19">
        <f aca="true" t="shared" si="0" ref="B6:I6">B8+B25</f>
        <v>128925.29999999999</v>
      </c>
      <c r="C6" s="19">
        <f t="shared" si="0"/>
        <v>12879.470000000003</v>
      </c>
      <c r="D6" s="19">
        <f t="shared" si="0"/>
        <v>141804.77000000002</v>
      </c>
      <c r="E6" s="40">
        <f>E8+E25</f>
        <v>10833.19</v>
      </c>
      <c r="F6" s="40">
        <f t="shared" si="0"/>
        <v>1309.6999999999998</v>
      </c>
      <c r="G6" s="19">
        <f>G8+G25</f>
        <v>12142.89</v>
      </c>
      <c r="H6" s="19">
        <f>H8+H25</f>
        <v>12333.29</v>
      </c>
      <c r="I6" s="19">
        <f t="shared" si="0"/>
        <v>991.5799999999999</v>
      </c>
      <c r="J6" s="19">
        <f>J8+J25</f>
        <v>13324.869999999999</v>
      </c>
      <c r="K6" s="19">
        <f>H6/E6*100</f>
        <v>113.84726013298024</v>
      </c>
      <c r="L6" s="19">
        <f>I6/F6*100</f>
        <v>75.71046804611744</v>
      </c>
      <c r="M6" s="19">
        <f>J6/G6*100</f>
        <v>109.73392660231625</v>
      </c>
      <c r="N6" s="19">
        <f>H6-E6</f>
        <v>1500.1000000000004</v>
      </c>
      <c r="O6" s="19">
        <f>I6-F6</f>
        <v>-318.1199999999999</v>
      </c>
      <c r="P6" s="19">
        <f>J6-G6</f>
        <v>1181.9799999999996</v>
      </c>
      <c r="Q6" s="19">
        <f aca="true" t="shared" si="1" ref="Q6:S9">H6/B6*100</f>
        <v>9.566229436735847</v>
      </c>
      <c r="R6" s="19">
        <f t="shared" si="1"/>
        <v>7.698919287827835</v>
      </c>
      <c r="S6" s="19">
        <f t="shared" si="1"/>
        <v>9.396630310813944</v>
      </c>
    </row>
    <row r="7" spans="1:19" ht="22.5">
      <c r="A7" s="10" t="s">
        <v>6</v>
      </c>
      <c r="B7" s="20">
        <f aca="true" t="shared" si="2" ref="B7:J7">B8+B26</f>
        <v>128925.29999999999</v>
      </c>
      <c r="C7" s="20">
        <f t="shared" si="2"/>
        <v>12879.470000000003</v>
      </c>
      <c r="D7" s="20">
        <f t="shared" si="2"/>
        <v>141804.77000000002</v>
      </c>
      <c r="E7" s="41">
        <f>E8+E26</f>
        <v>10813.95</v>
      </c>
      <c r="F7" s="41">
        <f t="shared" si="2"/>
        <v>1308.32</v>
      </c>
      <c r="G7" s="20">
        <f t="shared" si="2"/>
        <v>12122.27</v>
      </c>
      <c r="H7" s="20">
        <f t="shared" si="2"/>
        <v>12275.32</v>
      </c>
      <c r="I7" s="20">
        <f t="shared" si="2"/>
        <v>991.23</v>
      </c>
      <c r="J7" s="20">
        <f t="shared" si="2"/>
        <v>13266.55</v>
      </c>
      <c r="K7" s="21">
        <f aca="true" t="shared" si="3" ref="K7:M41">H7/E7*100</f>
        <v>113.51374844529518</v>
      </c>
      <c r="L7" s="21">
        <f t="shared" si="3"/>
        <v>75.7635746606335</v>
      </c>
      <c r="M7" s="21">
        <f t="shared" si="3"/>
        <v>109.4394861688446</v>
      </c>
      <c r="N7" s="21">
        <f aca="true" t="shared" si="4" ref="N7:P41">H7-E7</f>
        <v>1461.369999999999</v>
      </c>
      <c r="O7" s="21">
        <f t="shared" si="4"/>
        <v>-317.0899999999999</v>
      </c>
      <c r="P7" s="21">
        <f t="shared" si="4"/>
        <v>1144.2799999999988</v>
      </c>
      <c r="Q7" s="22">
        <f t="shared" si="1"/>
        <v>9.521265414934074</v>
      </c>
      <c r="R7" s="22">
        <f t="shared" si="1"/>
        <v>7.696201784700767</v>
      </c>
      <c r="S7" s="22">
        <f t="shared" si="1"/>
        <v>9.35550334449257</v>
      </c>
    </row>
    <row r="8" spans="1:19" s="5" customFormat="1" ht="12.75">
      <c r="A8" s="4" t="s">
        <v>7</v>
      </c>
      <c r="B8" s="23">
        <f aca="true" t="shared" si="5" ref="B8:J8">B9+B10+B11+B16+B20+B23+B24</f>
        <v>124744.29999999999</v>
      </c>
      <c r="C8" s="23">
        <f t="shared" si="5"/>
        <v>12386.370000000003</v>
      </c>
      <c r="D8" s="23">
        <f t="shared" si="5"/>
        <v>137130.67</v>
      </c>
      <c r="E8" s="39">
        <f t="shared" si="5"/>
        <v>10226.33</v>
      </c>
      <c r="F8" s="39">
        <f t="shared" si="5"/>
        <v>1212.35</v>
      </c>
      <c r="G8" s="30">
        <f>G9+G10+G11+G16+G20+G23+G24</f>
        <v>11438.68</v>
      </c>
      <c r="H8" s="30">
        <f t="shared" si="5"/>
        <v>10749.92</v>
      </c>
      <c r="I8" s="30">
        <f t="shared" si="5"/>
        <v>921.3</v>
      </c>
      <c r="J8" s="23">
        <f t="shared" si="5"/>
        <v>11671.22</v>
      </c>
      <c r="K8" s="24">
        <f t="shared" si="3"/>
        <v>105.12001861860512</v>
      </c>
      <c r="L8" s="24">
        <f t="shared" si="3"/>
        <v>75.99290633892853</v>
      </c>
      <c r="M8" s="24">
        <f t="shared" si="3"/>
        <v>102.03292687617802</v>
      </c>
      <c r="N8" s="24">
        <f t="shared" si="4"/>
        <v>523.5900000000001</v>
      </c>
      <c r="O8" s="24">
        <f t="shared" si="4"/>
        <v>-291.04999999999995</v>
      </c>
      <c r="P8" s="24">
        <f t="shared" si="4"/>
        <v>232.53999999999905</v>
      </c>
      <c r="Q8" s="25">
        <f t="shared" si="1"/>
        <v>8.617564089100666</v>
      </c>
      <c r="R8" s="25">
        <f t="shared" si="1"/>
        <v>7.43801452725859</v>
      </c>
      <c r="S8" s="25">
        <f t="shared" si="1"/>
        <v>8.511020911660388</v>
      </c>
    </row>
    <row r="9" spans="1:19" ht="12.75">
      <c r="A9" s="3" t="s">
        <v>8</v>
      </c>
      <c r="B9" s="22">
        <v>60949.99</v>
      </c>
      <c r="C9" s="22">
        <v>2349.72</v>
      </c>
      <c r="D9" s="26">
        <f>B9+C9</f>
        <v>63299.71</v>
      </c>
      <c r="E9" s="41">
        <v>6203.83</v>
      </c>
      <c r="F9" s="41">
        <v>234.11</v>
      </c>
      <c r="G9" s="26">
        <f>E9+F9</f>
        <v>6437.94</v>
      </c>
      <c r="H9" s="22">
        <v>6661.92</v>
      </c>
      <c r="I9" s="22">
        <v>251.39</v>
      </c>
      <c r="J9" s="26">
        <f>H9+I9</f>
        <v>6913.31</v>
      </c>
      <c r="K9" s="21">
        <f t="shared" si="3"/>
        <v>107.38398698868279</v>
      </c>
      <c r="L9" s="21">
        <f t="shared" si="3"/>
        <v>107.38114561530902</v>
      </c>
      <c r="M9" s="21">
        <f t="shared" si="3"/>
        <v>107.3838836646505</v>
      </c>
      <c r="N9" s="21">
        <f t="shared" si="4"/>
        <v>458.09000000000015</v>
      </c>
      <c r="O9" s="21">
        <f t="shared" si="4"/>
        <v>17.279999999999973</v>
      </c>
      <c r="P9" s="21">
        <f t="shared" si="4"/>
        <v>475.3700000000008</v>
      </c>
      <c r="Q9" s="22">
        <f t="shared" si="1"/>
        <v>10.930141251868951</v>
      </c>
      <c r="R9" s="22">
        <f t="shared" si="1"/>
        <v>10.698721549801679</v>
      </c>
      <c r="S9" s="22">
        <f t="shared" si="1"/>
        <v>10.921550825430321</v>
      </c>
    </row>
    <row r="10" spans="1:19" ht="12.75">
      <c r="A10" s="3" t="s">
        <v>36</v>
      </c>
      <c r="B10" s="22">
        <v>12410.32</v>
      </c>
      <c r="C10" s="22"/>
      <c r="D10" s="26">
        <f>B10+C10</f>
        <v>12410.32</v>
      </c>
      <c r="E10" s="38">
        <v>886.82</v>
      </c>
      <c r="F10" s="38"/>
      <c r="G10" s="26">
        <f>E10+F10</f>
        <v>886.82</v>
      </c>
      <c r="H10" s="22">
        <v>957.52</v>
      </c>
      <c r="I10" s="22"/>
      <c r="J10" s="26">
        <f>H10+I10</f>
        <v>957.52</v>
      </c>
      <c r="K10" s="21">
        <f t="shared" si="3"/>
        <v>107.97230554114701</v>
      </c>
      <c r="L10" s="21" t="e">
        <f t="shared" si="3"/>
        <v>#DIV/0!</v>
      </c>
      <c r="M10" s="21">
        <f t="shared" si="3"/>
        <v>107.97230554114701</v>
      </c>
      <c r="N10" s="21">
        <f t="shared" si="4"/>
        <v>70.69999999999993</v>
      </c>
      <c r="O10" s="21">
        <f t="shared" si="4"/>
        <v>0</v>
      </c>
      <c r="P10" s="21">
        <f t="shared" si="4"/>
        <v>70.69999999999993</v>
      </c>
      <c r="Q10" s="22">
        <v>0</v>
      </c>
      <c r="R10" s="22">
        <v>0</v>
      </c>
      <c r="S10" s="22">
        <v>0</v>
      </c>
    </row>
    <row r="11" spans="1:19" s="5" customFormat="1" ht="12.75">
      <c r="A11" s="12" t="s">
        <v>9</v>
      </c>
      <c r="B11" s="27">
        <f aca="true" t="shared" si="6" ref="B11:J11">B12+B13+B14+B15</f>
        <v>19258.989999999998</v>
      </c>
      <c r="C11" s="27">
        <f t="shared" si="6"/>
        <v>508.14</v>
      </c>
      <c r="D11" s="27">
        <f t="shared" si="6"/>
        <v>19767.129999999997</v>
      </c>
      <c r="E11" s="42">
        <f t="shared" si="6"/>
        <v>2816.0499999999997</v>
      </c>
      <c r="F11" s="42">
        <f t="shared" si="6"/>
        <v>6.72</v>
      </c>
      <c r="G11" s="27">
        <f t="shared" si="6"/>
        <v>2822.77</v>
      </c>
      <c r="H11" s="27">
        <f t="shared" si="6"/>
        <v>2659.0999999999995</v>
      </c>
      <c r="I11" s="27">
        <f t="shared" si="6"/>
        <v>58.8</v>
      </c>
      <c r="J11" s="27">
        <f t="shared" si="6"/>
        <v>2717.8999999999996</v>
      </c>
      <c r="K11" s="28">
        <f t="shared" si="3"/>
        <v>94.42659043695956</v>
      </c>
      <c r="L11" s="28">
        <f t="shared" si="3"/>
        <v>875</v>
      </c>
      <c r="M11" s="28">
        <f t="shared" si="3"/>
        <v>96.28485494744523</v>
      </c>
      <c r="N11" s="28">
        <f t="shared" si="4"/>
        <v>-156.95000000000027</v>
      </c>
      <c r="O11" s="28">
        <f t="shared" si="4"/>
        <v>52.08</v>
      </c>
      <c r="P11" s="28">
        <f t="shared" si="4"/>
        <v>-104.87000000000035</v>
      </c>
      <c r="Q11" s="29">
        <f>H11/B11*100</f>
        <v>13.807058417912879</v>
      </c>
      <c r="R11" s="29">
        <f>I11/C11*100</f>
        <v>11.571614122092337</v>
      </c>
      <c r="S11" s="29">
        <f>J11/D11*100</f>
        <v>13.749593390643962</v>
      </c>
    </row>
    <row r="12" spans="1:19" ht="23.25" customHeight="1">
      <c r="A12" s="3" t="s">
        <v>10</v>
      </c>
      <c r="B12" s="22">
        <v>14008.89</v>
      </c>
      <c r="C12" s="22">
        <v>0</v>
      </c>
      <c r="D12" s="26">
        <f>B12+C12</f>
        <v>14008.89</v>
      </c>
      <c r="E12" s="38">
        <v>1404.31</v>
      </c>
      <c r="F12" s="38"/>
      <c r="G12" s="26">
        <f>E12+F12</f>
        <v>1404.31</v>
      </c>
      <c r="H12" s="22">
        <v>1156.12</v>
      </c>
      <c r="I12" s="22"/>
      <c r="J12" s="26">
        <f>H12+I12</f>
        <v>1156.12</v>
      </c>
      <c r="K12" s="21">
        <f t="shared" si="3"/>
        <v>82.32655182972421</v>
      </c>
      <c r="L12" s="21" t="e">
        <f t="shared" si="3"/>
        <v>#DIV/0!</v>
      </c>
      <c r="M12" s="21">
        <f t="shared" si="3"/>
        <v>82.32655182972421</v>
      </c>
      <c r="N12" s="21">
        <f t="shared" si="4"/>
        <v>-248.19000000000005</v>
      </c>
      <c r="O12" s="21">
        <f t="shared" si="4"/>
        <v>0</v>
      </c>
      <c r="P12" s="21">
        <f t="shared" si="4"/>
        <v>-248.19000000000005</v>
      </c>
      <c r="Q12" s="22">
        <f>H12/B12*100</f>
        <v>8.252759497718948</v>
      </c>
      <c r="R12" s="22">
        <v>0</v>
      </c>
      <c r="S12" s="22">
        <f aca="true" t="shared" si="7" ref="S12:S18">J12/D12*100</f>
        <v>8.252759497718948</v>
      </c>
    </row>
    <row r="13" spans="1:19" ht="22.5">
      <c r="A13" s="3" t="s">
        <v>11</v>
      </c>
      <c r="B13" s="22">
        <v>1100</v>
      </c>
      <c r="C13" s="22"/>
      <c r="D13" s="26">
        <f>B13+C13</f>
        <v>1100</v>
      </c>
      <c r="E13" s="38">
        <v>1396.06</v>
      </c>
      <c r="F13" s="38"/>
      <c r="G13" s="26">
        <f>E13+F13</f>
        <v>1396.06</v>
      </c>
      <c r="H13" s="22">
        <v>1301.41</v>
      </c>
      <c r="I13" s="22"/>
      <c r="J13" s="26">
        <f>H13+I13</f>
        <v>1301.41</v>
      </c>
      <c r="K13" s="21">
        <f t="shared" si="3"/>
        <v>93.22020543529649</v>
      </c>
      <c r="L13" s="21" t="e">
        <f t="shared" si="3"/>
        <v>#DIV/0!</v>
      </c>
      <c r="M13" s="21">
        <f t="shared" si="3"/>
        <v>93.22020543529649</v>
      </c>
      <c r="N13" s="21">
        <f t="shared" si="4"/>
        <v>-94.64999999999986</v>
      </c>
      <c r="O13" s="21">
        <f t="shared" si="4"/>
        <v>0</v>
      </c>
      <c r="P13" s="21">
        <f t="shared" si="4"/>
        <v>-94.64999999999986</v>
      </c>
      <c r="Q13" s="22">
        <f>H13/B13*100</f>
        <v>118.31</v>
      </c>
      <c r="R13" s="22">
        <v>0</v>
      </c>
      <c r="S13" s="22">
        <f t="shared" si="7"/>
        <v>118.31</v>
      </c>
    </row>
    <row r="14" spans="1:19" ht="12.75">
      <c r="A14" s="3" t="s">
        <v>12</v>
      </c>
      <c r="B14" s="22">
        <v>1105</v>
      </c>
      <c r="C14" s="22">
        <v>508.14</v>
      </c>
      <c r="D14" s="26">
        <f>B14+C14</f>
        <v>1613.1399999999999</v>
      </c>
      <c r="E14" s="38">
        <v>15.68</v>
      </c>
      <c r="F14" s="38">
        <v>6.72</v>
      </c>
      <c r="G14" s="26">
        <f>E14+F14</f>
        <v>22.4</v>
      </c>
      <c r="H14" s="22">
        <v>137.2</v>
      </c>
      <c r="I14" s="22">
        <v>58.8</v>
      </c>
      <c r="J14" s="26">
        <f>H14+I14</f>
        <v>196</v>
      </c>
      <c r="K14" s="21">
        <f t="shared" si="3"/>
        <v>875</v>
      </c>
      <c r="L14" s="21">
        <f t="shared" si="3"/>
        <v>875</v>
      </c>
      <c r="M14" s="21">
        <f t="shared" si="3"/>
        <v>875</v>
      </c>
      <c r="N14" s="21">
        <f t="shared" si="4"/>
        <v>121.51999999999998</v>
      </c>
      <c r="O14" s="21">
        <f t="shared" si="4"/>
        <v>52.08</v>
      </c>
      <c r="P14" s="21">
        <f t="shared" si="4"/>
        <v>173.6</v>
      </c>
      <c r="Q14" s="22">
        <f>H14/B14*100</f>
        <v>12.41628959276018</v>
      </c>
      <c r="R14" s="22">
        <f>I14/C14*100</f>
        <v>11.571614122092337</v>
      </c>
      <c r="S14" s="22">
        <f t="shared" si="7"/>
        <v>12.150216348240079</v>
      </c>
    </row>
    <row r="15" spans="1:19" ht="22.5">
      <c r="A15" s="11" t="s">
        <v>34</v>
      </c>
      <c r="B15" s="22">
        <v>3045.1</v>
      </c>
      <c r="C15" s="22"/>
      <c r="D15" s="26">
        <f>B15+C15</f>
        <v>3045.1</v>
      </c>
      <c r="E15" s="38">
        <v>0</v>
      </c>
      <c r="F15" s="38"/>
      <c r="G15" s="26">
        <f>E15+F15</f>
        <v>0</v>
      </c>
      <c r="H15" s="22">
        <v>64.37</v>
      </c>
      <c r="I15" s="22"/>
      <c r="J15" s="26">
        <f>H15+I15</f>
        <v>64.37</v>
      </c>
      <c r="K15" s="21" t="e">
        <f>H15/E15*100</f>
        <v>#DIV/0!</v>
      </c>
      <c r="L15" s="21" t="e">
        <f>I15/F15*100</f>
        <v>#DIV/0!</v>
      </c>
      <c r="M15" s="21" t="e">
        <f>J15/G15*100</f>
        <v>#DIV/0!</v>
      </c>
      <c r="N15" s="21">
        <f>H15-E15</f>
        <v>64.37</v>
      </c>
      <c r="O15" s="21">
        <f>I15-F15</f>
        <v>0</v>
      </c>
      <c r="P15" s="21">
        <f>J15-G15</f>
        <v>64.37</v>
      </c>
      <c r="Q15" s="22">
        <f>H15/B15*100</f>
        <v>2.113887885455322</v>
      </c>
      <c r="R15" s="22" t="e">
        <f>I15/C15*100</f>
        <v>#DIV/0!</v>
      </c>
      <c r="S15" s="22">
        <f>J15/D15*100</f>
        <v>2.113887885455322</v>
      </c>
    </row>
    <row r="16" spans="1:19" s="5" customFormat="1" ht="12.75">
      <c r="A16" s="12" t="s">
        <v>13</v>
      </c>
      <c r="B16" s="27">
        <f>B17+B18+B19</f>
        <v>30500</v>
      </c>
      <c r="C16" s="27">
        <f aca="true" t="shared" si="8" ref="C16:J16">C17+C18+C19</f>
        <v>9514.310000000001</v>
      </c>
      <c r="D16" s="27">
        <f t="shared" si="8"/>
        <v>40014.31</v>
      </c>
      <c r="E16" s="42">
        <f t="shared" si="8"/>
        <v>72.18</v>
      </c>
      <c r="F16" s="42">
        <f t="shared" si="8"/>
        <v>971.52</v>
      </c>
      <c r="G16" s="27">
        <f t="shared" si="8"/>
        <v>1043.7</v>
      </c>
      <c r="H16" s="27">
        <f t="shared" si="8"/>
        <v>265.55</v>
      </c>
      <c r="I16" s="27">
        <f t="shared" si="8"/>
        <v>611.11</v>
      </c>
      <c r="J16" s="27">
        <f t="shared" si="8"/>
        <v>876.6600000000001</v>
      </c>
      <c r="K16" s="28">
        <f t="shared" si="3"/>
        <v>367.89969520642836</v>
      </c>
      <c r="L16" s="28">
        <f t="shared" si="3"/>
        <v>62.902462121212125</v>
      </c>
      <c r="M16" s="28">
        <f t="shared" si="3"/>
        <v>83.99540097729233</v>
      </c>
      <c r="N16" s="28">
        <f t="shared" si="4"/>
        <v>193.37</v>
      </c>
      <c r="O16" s="28">
        <f t="shared" si="4"/>
        <v>-360.40999999999997</v>
      </c>
      <c r="P16" s="28">
        <f t="shared" si="4"/>
        <v>-167.03999999999996</v>
      </c>
      <c r="Q16" s="29">
        <f>H16/B16*100</f>
        <v>0.870655737704918</v>
      </c>
      <c r="R16" s="29">
        <f>I16/C16*100</f>
        <v>6.423061682875583</v>
      </c>
      <c r="S16" s="29">
        <f t="shared" si="7"/>
        <v>2.19086621761065</v>
      </c>
    </row>
    <row r="17" spans="1:19" ht="12.75">
      <c r="A17" s="3" t="s">
        <v>14</v>
      </c>
      <c r="B17" s="22"/>
      <c r="C17" s="22">
        <v>2745.46</v>
      </c>
      <c r="D17" s="26">
        <f>B17+C17</f>
        <v>2745.46</v>
      </c>
      <c r="E17" s="38"/>
      <c r="F17" s="38">
        <v>47.09</v>
      </c>
      <c r="G17" s="26">
        <f>E17+F17</f>
        <v>47.09</v>
      </c>
      <c r="H17" s="22"/>
      <c r="I17" s="22">
        <v>37.75</v>
      </c>
      <c r="J17" s="26">
        <f>H17+I17</f>
        <v>37.75</v>
      </c>
      <c r="K17" s="21" t="e">
        <f t="shared" si="3"/>
        <v>#DIV/0!</v>
      </c>
      <c r="L17" s="21">
        <f t="shared" si="3"/>
        <v>80.16564026332554</v>
      </c>
      <c r="M17" s="21">
        <f t="shared" si="3"/>
        <v>80.16564026332554</v>
      </c>
      <c r="N17" s="21">
        <f t="shared" si="4"/>
        <v>0</v>
      </c>
      <c r="O17" s="21">
        <f t="shared" si="4"/>
        <v>-9.340000000000003</v>
      </c>
      <c r="P17" s="21">
        <f t="shared" si="4"/>
        <v>-9.340000000000003</v>
      </c>
      <c r="Q17" s="22">
        <v>0</v>
      </c>
      <c r="R17" s="22">
        <f>I17/C17*100</f>
        <v>1.374997268217348</v>
      </c>
      <c r="S17" s="22">
        <f t="shared" si="7"/>
        <v>1.374997268217348</v>
      </c>
    </row>
    <row r="18" spans="1:19" ht="12.75">
      <c r="A18" s="3" t="s">
        <v>15</v>
      </c>
      <c r="B18" s="22">
        <v>30500</v>
      </c>
      <c r="C18" s="22"/>
      <c r="D18" s="26">
        <f>B18+C18</f>
        <v>30500</v>
      </c>
      <c r="E18" s="38">
        <v>72.18</v>
      </c>
      <c r="F18" s="38"/>
      <c r="G18" s="26">
        <f>E18+F18</f>
        <v>72.18</v>
      </c>
      <c r="H18" s="22">
        <v>265.55</v>
      </c>
      <c r="I18" s="22"/>
      <c r="J18" s="26">
        <f>H18+I18</f>
        <v>265.55</v>
      </c>
      <c r="K18" s="21">
        <f t="shared" si="3"/>
        <v>367.89969520642836</v>
      </c>
      <c r="L18" s="21" t="e">
        <f t="shared" si="3"/>
        <v>#DIV/0!</v>
      </c>
      <c r="M18" s="21">
        <f t="shared" si="3"/>
        <v>367.89969520642836</v>
      </c>
      <c r="N18" s="21">
        <f t="shared" si="4"/>
        <v>193.37</v>
      </c>
      <c r="O18" s="21">
        <f t="shared" si="4"/>
        <v>0</v>
      </c>
      <c r="P18" s="21">
        <f t="shared" si="4"/>
        <v>193.37</v>
      </c>
      <c r="Q18" s="22">
        <f>H18/B18*100</f>
        <v>0.870655737704918</v>
      </c>
      <c r="R18" s="22">
        <v>0</v>
      </c>
      <c r="S18" s="22">
        <f t="shared" si="7"/>
        <v>0.870655737704918</v>
      </c>
    </row>
    <row r="19" spans="1:19" ht="12.75">
      <c r="A19" s="3" t="s">
        <v>16</v>
      </c>
      <c r="B19" s="22"/>
      <c r="C19" s="22">
        <v>6768.85</v>
      </c>
      <c r="D19" s="26">
        <f>B19+C19</f>
        <v>6768.85</v>
      </c>
      <c r="E19" s="38"/>
      <c r="F19" s="38">
        <v>924.43</v>
      </c>
      <c r="G19" s="26">
        <f>E19+F19</f>
        <v>924.43</v>
      </c>
      <c r="H19" s="22"/>
      <c r="I19" s="22">
        <v>573.36</v>
      </c>
      <c r="J19" s="26">
        <f>H19+I19</f>
        <v>573.36</v>
      </c>
      <c r="K19" s="21" t="e">
        <f t="shared" si="3"/>
        <v>#DIV/0!</v>
      </c>
      <c r="L19" s="21">
        <f t="shared" si="3"/>
        <v>62.023084495310634</v>
      </c>
      <c r="M19" s="21">
        <f t="shared" si="3"/>
        <v>62.023084495310634</v>
      </c>
      <c r="N19" s="21">
        <f t="shared" si="4"/>
        <v>0</v>
      </c>
      <c r="O19" s="21">
        <f t="shared" si="4"/>
        <v>-351.06999999999994</v>
      </c>
      <c r="P19" s="21">
        <f t="shared" si="4"/>
        <v>-351.06999999999994</v>
      </c>
      <c r="Q19" s="22">
        <v>0</v>
      </c>
      <c r="R19" s="22">
        <f>I19/C19*100</f>
        <v>8.47056737850595</v>
      </c>
      <c r="S19" s="22">
        <f>J19/D19*100</f>
        <v>8.47056737850595</v>
      </c>
    </row>
    <row r="20" spans="1:19" s="5" customFormat="1" ht="31.5">
      <c r="A20" s="12" t="s">
        <v>17</v>
      </c>
      <c r="B20" s="27">
        <f>B21+B22</f>
        <v>35</v>
      </c>
      <c r="C20" s="27">
        <f>C21+C22</f>
        <v>0</v>
      </c>
      <c r="D20" s="27">
        <f>D21+D22</f>
        <v>35</v>
      </c>
      <c r="E20" s="42">
        <f aca="true" t="shared" si="9" ref="E20:J20">E21+E22</f>
        <v>0</v>
      </c>
      <c r="F20" s="42">
        <f t="shared" si="9"/>
        <v>0</v>
      </c>
      <c r="G20" s="27">
        <f t="shared" si="9"/>
        <v>0</v>
      </c>
      <c r="H20" s="27">
        <f t="shared" si="9"/>
        <v>0</v>
      </c>
      <c r="I20" s="27">
        <f t="shared" si="9"/>
        <v>0</v>
      </c>
      <c r="J20" s="27">
        <f t="shared" si="9"/>
        <v>0</v>
      </c>
      <c r="K20" s="28" t="e">
        <f t="shared" si="3"/>
        <v>#DIV/0!</v>
      </c>
      <c r="L20" s="28" t="e">
        <f t="shared" si="3"/>
        <v>#DIV/0!</v>
      </c>
      <c r="M20" s="28" t="e">
        <f t="shared" si="3"/>
        <v>#DIV/0!</v>
      </c>
      <c r="N20" s="28">
        <f t="shared" si="4"/>
        <v>0</v>
      </c>
      <c r="O20" s="28">
        <f t="shared" si="4"/>
        <v>0</v>
      </c>
      <c r="P20" s="28">
        <f t="shared" si="4"/>
        <v>0</v>
      </c>
      <c r="Q20" s="29">
        <f>H20/B20*100</f>
        <v>0</v>
      </c>
      <c r="R20" s="29">
        <v>0</v>
      </c>
      <c r="S20" s="29">
        <f>J20/D20*100</f>
        <v>0</v>
      </c>
    </row>
    <row r="21" spans="1:19" ht="12.75">
      <c r="A21" s="3" t="s">
        <v>18</v>
      </c>
      <c r="B21" s="22">
        <v>35</v>
      </c>
      <c r="C21" s="22"/>
      <c r="D21" s="26">
        <f>B21+C21</f>
        <v>35</v>
      </c>
      <c r="E21" s="38"/>
      <c r="F21" s="38"/>
      <c r="G21" s="26">
        <f>E21+F21</f>
        <v>0</v>
      </c>
      <c r="H21" s="22"/>
      <c r="I21" s="22"/>
      <c r="J21" s="26">
        <f>H21+I21</f>
        <v>0</v>
      </c>
      <c r="K21" s="21" t="e">
        <f t="shared" si="3"/>
        <v>#DIV/0!</v>
      </c>
      <c r="L21" s="21" t="e">
        <f t="shared" si="3"/>
        <v>#DIV/0!</v>
      </c>
      <c r="M21" s="21" t="e">
        <f t="shared" si="3"/>
        <v>#DIV/0!</v>
      </c>
      <c r="N21" s="21">
        <f t="shared" si="4"/>
        <v>0</v>
      </c>
      <c r="O21" s="21">
        <f t="shared" si="4"/>
        <v>0</v>
      </c>
      <c r="P21" s="21">
        <f t="shared" si="4"/>
        <v>0</v>
      </c>
      <c r="Q21" s="22">
        <f>H21/B21*100</f>
        <v>0</v>
      </c>
      <c r="R21" s="22">
        <v>0</v>
      </c>
      <c r="S21" s="22">
        <f>J21/D21*100</f>
        <v>0</v>
      </c>
    </row>
    <row r="22" spans="1:19" ht="33.75">
      <c r="A22" s="3" t="s">
        <v>31</v>
      </c>
      <c r="B22" s="22"/>
      <c r="C22" s="22"/>
      <c r="D22" s="26">
        <f>B22+C22</f>
        <v>0</v>
      </c>
      <c r="E22" s="38"/>
      <c r="F22" s="38"/>
      <c r="G22" s="26">
        <f>E22+F22</f>
        <v>0</v>
      </c>
      <c r="H22" s="22"/>
      <c r="I22" s="22"/>
      <c r="J22" s="26">
        <f>H22+I22</f>
        <v>0</v>
      </c>
      <c r="K22" s="21" t="e">
        <f t="shared" si="3"/>
        <v>#DIV/0!</v>
      </c>
      <c r="L22" s="21" t="e">
        <f t="shared" si="3"/>
        <v>#DIV/0!</v>
      </c>
      <c r="M22" s="21" t="e">
        <f t="shared" si="3"/>
        <v>#DIV/0!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2">
        <v>0</v>
      </c>
      <c r="R22" s="22">
        <v>0</v>
      </c>
      <c r="S22" s="22">
        <v>0</v>
      </c>
    </row>
    <row r="23" spans="1:19" ht="12.75">
      <c r="A23" s="3" t="s">
        <v>32</v>
      </c>
      <c r="B23" s="22">
        <v>1590</v>
      </c>
      <c r="C23" s="22">
        <v>14.2</v>
      </c>
      <c r="D23" s="26">
        <f>B23+C23</f>
        <v>1604.2</v>
      </c>
      <c r="E23" s="38">
        <v>247.45</v>
      </c>
      <c r="F23" s="38"/>
      <c r="G23" s="26">
        <f>E23+F23</f>
        <v>247.45</v>
      </c>
      <c r="H23" s="22">
        <v>205.83</v>
      </c>
      <c r="I23" s="22"/>
      <c r="J23" s="26">
        <f>H23+I23</f>
        <v>205.83</v>
      </c>
      <c r="K23" s="21">
        <f t="shared" si="3"/>
        <v>83.18044049302891</v>
      </c>
      <c r="L23" s="21" t="e">
        <f t="shared" si="3"/>
        <v>#DIV/0!</v>
      </c>
      <c r="M23" s="21">
        <f t="shared" si="3"/>
        <v>83.18044049302891</v>
      </c>
      <c r="N23" s="21">
        <f t="shared" si="4"/>
        <v>-41.619999999999976</v>
      </c>
      <c r="O23" s="21">
        <f t="shared" si="4"/>
        <v>0</v>
      </c>
      <c r="P23" s="21">
        <f t="shared" si="4"/>
        <v>-41.619999999999976</v>
      </c>
      <c r="Q23" s="22">
        <f aca="true" t="shared" si="10" ref="Q23:Q41">H23/B23*100</f>
        <v>12.945283018867926</v>
      </c>
      <c r="R23" s="22">
        <v>0</v>
      </c>
      <c r="S23" s="22">
        <f aca="true" t="shared" si="11" ref="S23:S41">J23/D23*100</f>
        <v>12.830694427128789</v>
      </c>
    </row>
    <row r="24" spans="1:19" ht="33.75">
      <c r="A24" s="3" t="s">
        <v>19</v>
      </c>
      <c r="B24" s="22"/>
      <c r="C24" s="22"/>
      <c r="D24" s="26">
        <f>B24+C24</f>
        <v>0</v>
      </c>
      <c r="E24" s="38"/>
      <c r="F24" s="38"/>
      <c r="G24" s="26">
        <f>E24+F24</f>
        <v>0</v>
      </c>
      <c r="H24" s="22"/>
      <c r="I24" s="22"/>
      <c r="J24" s="26">
        <f>H24+I24</f>
        <v>0</v>
      </c>
      <c r="K24" s="21" t="e">
        <f t="shared" si="3"/>
        <v>#DIV/0!</v>
      </c>
      <c r="L24" s="21" t="e">
        <f t="shared" si="3"/>
        <v>#DIV/0!</v>
      </c>
      <c r="M24" s="21" t="e">
        <f t="shared" si="3"/>
        <v>#DIV/0!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4181</v>
      </c>
      <c r="C25" s="30">
        <f t="shared" si="12"/>
        <v>493.1</v>
      </c>
      <c r="D25" s="30">
        <f t="shared" si="12"/>
        <v>4674.1</v>
      </c>
      <c r="E25" s="39">
        <f t="shared" si="12"/>
        <v>606.86</v>
      </c>
      <c r="F25" s="39">
        <f t="shared" si="12"/>
        <v>97.35</v>
      </c>
      <c r="G25" s="30">
        <f>G26+G40</f>
        <v>704.21</v>
      </c>
      <c r="H25" s="30">
        <f t="shared" si="12"/>
        <v>1583.37</v>
      </c>
      <c r="I25" s="30">
        <f t="shared" si="12"/>
        <v>70.28</v>
      </c>
      <c r="J25" s="30">
        <f t="shared" si="12"/>
        <v>1653.65</v>
      </c>
      <c r="K25" s="24">
        <f t="shared" si="3"/>
        <v>260.91190719441056</v>
      </c>
      <c r="L25" s="24">
        <f t="shared" si="3"/>
        <v>72.19311761684644</v>
      </c>
      <c r="M25" s="24">
        <f t="shared" si="3"/>
        <v>234.8234191505375</v>
      </c>
      <c r="N25" s="24">
        <f t="shared" si="4"/>
        <v>976.5099999999999</v>
      </c>
      <c r="O25" s="24">
        <f t="shared" si="4"/>
        <v>-27.069999999999993</v>
      </c>
      <c r="P25" s="24">
        <f>J25-G25</f>
        <v>949.44</v>
      </c>
      <c r="Q25" s="31">
        <f t="shared" si="10"/>
        <v>37.870605118392724</v>
      </c>
      <c r="R25" s="31">
        <f>I25/C25*100</f>
        <v>14.252687081727844</v>
      </c>
      <c r="S25" s="31">
        <f t="shared" si="11"/>
        <v>35.37900344451338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4181</v>
      </c>
      <c r="C26" s="30">
        <f t="shared" si="13"/>
        <v>493.1</v>
      </c>
      <c r="D26" s="30">
        <f>D27+D30+D31+D34+D37+D38+D41</f>
        <v>4674.1</v>
      </c>
      <c r="E26" s="39">
        <f>E27+E30+E31+E34+E37+E38+E41</f>
        <v>587.62</v>
      </c>
      <c r="F26" s="39">
        <f t="shared" si="13"/>
        <v>95.97</v>
      </c>
      <c r="G26" s="30">
        <f>G27+G30+G31+G34+G37+G38+G41</f>
        <v>683.59</v>
      </c>
      <c r="H26" s="30">
        <f>H27+H30+H31+H34+H37+H38+H41</f>
        <v>1525.3999999999999</v>
      </c>
      <c r="I26" s="30">
        <f t="shared" si="13"/>
        <v>69.93</v>
      </c>
      <c r="J26" s="30">
        <f t="shared" si="13"/>
        <v>1595.3300000000002</v>
      </c>
      <c r="K26" s="24">
        <f t="shared" si="3"/>
        <v>259.5895306490589</v>
      </c>
      <c r="L26" s="24">
        <f t="shared" si="3"/>
        <v>72.86652078774618</v>
      </c>
      <c r="M26" s="24">
        <f t="shared" si="3"/>
        <v>233.37526880147456</v>
      </c>
      <c r="N26" s="24">
        <f t="shared" si="4"/>
        <v>937.7799999999999</v>
      </c>
      <c r="O26" s="24">
        <f t="shared" si="4"/>
        <v>-26.039999999999992</v>
      </c>
      <c r="P26" s="24">
        <f>J26-G26</f>
        <v>911.7400000000001</v>
      </c>
      <c r="Q26" s="31">
        <f t="shared" si="10"/>
        <v>36.48409471418321</v>
      </c>
      <c r="R26" s="31">
        <f>I26/C26*100</f>
        <v>14.181707564388562</v>
      </c>
      <c r="S26" s="31">
        <f t="shared" si="11"/>
        <v>34.13127660940074</v>
      </c>
    </row>
    <row r="27" spans="1:19" s="35" customFormat="1" ht="52.5" customHeight="1">
      <c r="A27" s="12" t="s">
        <v>22</v>
      </c>
      <c r="B27" s="22">
        <f>B28+B29</f>
        <v>2634</v>
      </c>
      <c r="C27" s="22">
        <f>C28+C29</f>
        <v>474.1</v>
      </c>
      <c r="D27" s="26">
        <f aca="true" t="shared" si="14" ref="D27:D41">B27+C27</f>
        <v>3108.1</v>
      </c>
      <c r="E27" s="38">
        <f>E28+E29</f>
        <v>377.9</v>
      </c>
      <c r="F27" s="38">
        <f>F28+F29</f>
        <v>14.07</v>
      </c>
      <c r="G27" s="26">
        <f aca="true" t="shared" si="15" ref="G27:G41">E27+F27</f>
        <v>391.96999999999997</v>
      </c>
      <c r="H27" s="22">
        <f>H28+H29</f>
        <v>972.64</v>
      </c>
      <c r="I27" s="22">
        <f>I28+I29</f>
        <v>21.95</v>
      </c>
      <c r="J27" s="26">
        <f aca="true" t="shared" si="16" ref="J27:J41">H27+I27</f>
        <v>994.59</v>
      </c>
      <c r="K27" s="21">
        <f t="shared" si="3"/>
        <v>257.38025932786456</v>
      </c>
      <c r="L27" s="21">
        <f t="shared" si="3"/>
        <v>156.0056858564321</v>
      </c>
      <c r="M27" s="21">
        <f t="shared" si="3"/>
        <v>253.74135775697124</v>
      </c>
      <c r="N27" s="21">
        <f t="shared" si="4"/>
        <v>594.74</v>
      </c>
      <c r="O27" s="21">
        <f t="shared" si="4"/>
        <v>7.879999999999999</v>
      </c>
      <c r="P27" s="21">
        <f>J27-G27</f>
        <v>602.6200000000001</v>
      </c>
      <c r="Q27" s="22">
        <f t="shared" si="10"/>
        <v>36.92634776006074</v>
      </c>
      <c r="R27" s="22">
        <f>I27/C27*100</f>
        <v>4.62982493144906</v>
      </c>
      <c r="S27" s="22">
        <f t="shared" si="11"/>
        <v>31.99993565200605</v>
      </c>
    </row>
    <row r="28" spans="1:19" s="35" customFormat="1" ht="24">
      <c r="A28" s="45" t="s">
        <v>41</v>
      </c>
      <c r="B28" s="22">
        <f>2428+170</f>
        <v>2598</v>
      </c>
      <c r="C28" s="22">
        <v>406.1</v>
      </c>
      <c r="D28" s="26">
        <f t="shared" si="14"/>
        <v>3004.1</v>
      </c>
      <c r="E28" s="38">
        <f>312.07+29.72</f>
        <v>341.78999999999996</v>
      </c>
      <c r="F28" s="38">
        <v>10.47</v>
      </c>
      <c r="G28" s="26">
        <f t="shared" si="15"/>
        <v>352.26</v>
      </c>
      <c r="H28" s="22">
        <f>973.37+(-3.73)</f>
        <v>969.64</v>
      </c>
      <c r="I28" s="22">
        <v>20.15</v>
      </c>
      <c r="J28" s="26">
        <f t="shared" si="16"/>
        <v>989.79</v>
      </c>
      <c r="K28" s="21">
        <f t="shared" si="3"/>
        <v>283.6946663155739</v>
      </c>
      <c r="L28" s="21">
        <f t="shared" si="3"/>
        <v>192.45463228271248</v>
      </c>
      <c r="M28" s="21">
        <f t="shared" si="3"/>
        <v>280.9827967978198</v>
      </c>
      <c r="N28" s="21">
        <f>H28-E28</f>
        <v>627.85</v>
      </c>
      <c r="O28" s="21">
        <f t="shared" si="4"/>
        <v>9.679999999999998</v>
      </c>
      <c r="P28" s="21">
        <f>J28-G28</f>
        <v>637.53</v>
      </c>
      <c r="Q28" s="22">
        <f t="shared" si="10"/>
        <v>37.3225558121632</v>
      </c>
      <c r="R28" s="22">
        <f aca="true" t="shared" si="17" ref="R28:R41">I28/C28*100</f>
        <v>4.9618320610687014</v>
      </c>
      <c r="S28" s="22">
        <f t="shared" si="11"/>
        <v>32.947971106154924</v>
      </c>
    </row>
    <row r="29" spans="1:19" s="35" customFormat="1" ht="12.75">
      <c r="A29" s="45" t="s">
        <v>42</v>
      </c>
      <c r="B29" s="22">
        <v>36</v>
      </c>
      <c r="C29" s="22">
        <v>68</v>
      </c>
      <c r="D29" s="26">
        <f t="shared" si="14"/>
        <v>104</v>
      </c>
      <c r="E29" s="38">
        <v>36.11</v>
      </c>
      <c r="F29" s="38">
        <v>3.6</v>
      </c>
      <c r="G29" s="26">
        <f t="shared" si="15"/>
        <v>39.71</v>
      </c>
      <c r="H29" s="22">
        <v>3</v>
      </c>
      <c r="I29" s="22">
        <v>1.8</v>
      </c>
      <c r="J29" s="26">
        <f t="shared" si="16"/>
        <v>4.8</v>
      </c>
      <c r="K29" s="21">
        <f t="shared" si="3"/>
        <v>8.307947936859597</v>
      </c>
      <c r="L29" s="21">
        <f t="shared" si="3"/>
        <v>50</v>
      </c>
      <c r="M29" s="21">
        <f t="shared" si="3"/>
        <v>12.087635356333417</v>
      </c>
      <c r="N29" s="21">
        <f>H29-E29</f>
        <v>-33.11</v>
      </c>
      <c r="O29" s="21">
        <f t="shared" si="4"/>
        <v>-1.8</v>
      </c>
      <c r="P29" s="21">
        <f>J29-G29</f>
        <v>-34.910000000000004</v>
      </c>
      <c r="Q29" s="22">
        <f t="shared" si="10"/>
        <v>8.333333333333332</v>
      </c>
      <c r="R29" s="22">
        <f t="shared" si="17"/>
        <v>2.6470588235294117</v>
      </c>
      <c r="S29" s="22">
        <f t="shared" si="11"/>
        <v>4.615384615384615</v>
      </c>
    </row>
    <row r="30" spans="1:19" s="35" customFormat="1" ht="23.25" customHeight="1">
      <c r="A30" s="12" t="s">
        <v>23</v>
      </c>
      <c r="B30" s="22">
        <v>75</v>
      </c>
      <c r="C30" s="22"/>
      <c r="D30" s="26">
        <f t="shared" si="14"/>
        <v>75</v>
      </c>
      <c r="E30" s="38">
        <v>18.48</v>
      </c>
      <c r="F30" s="38"/>
      <c r="G30" s="26">
        <f t="shared" si="15"/>
        <v>18.48</v>
      </c>
      <c r="H30" s="22">
        <v>2.99</v>
      </c>
      <c r="I30" s="22"/>
      <c r="J30" s="26">
        <f t="shared" si="16"/>
        <v>2.99</v>
      </c>
      <c r="K30" s="21">
        <f t="shared" si="3"/>
        <v>16.17965367965368</v>
      </c>
      <c r="L30" s="21" t="e">
        <f t="shared" si="3"/>
        <v>#DIV/0!</v>
      </c>
      <c r="M30" s="21">
        <f t="shared" si="3"/>
        <v>16.17965367965368</v>
      </c>
      <c r="N30" s="21">
        <f t="shared" si="4"/>
        <v>-15.49</v>
      </c>
      <c r="O30" s="21">
        <f t="shared" si="4"/>
        <v>0</v>
      </c>
      <c r="P30" s="21">
        <f t="shared" si="4"/>
        <v>-15.49</v>
      </c>
      <c r="Q30" s="22">
        <f t="shared" si="10"/>
        <v>3.986666666666667</v>
      </c>
      <c r="R30" s="22" t="e">
        <f t="shared" si="17"/>
        <v>#DIV/0!</v>
      </c>
      <c r="S30" s="22">
        <f t="shared" si="11"/>
        <v>3.986666666666667</v>
      </c>
    </row>
    <row r="31" spans="1:19" s="35" customFormat="1" ht="37.5" customHeight="1">
      <c r="A31" s="12" t="s">
        <v>33</v>
      </c>
      <c r="B31" s="22">
        <f>B32+B33</f>
        <v>0</v>
      </c>
      <c r="C31" s="22">
        <f>C32+C33</f>
        <v>0</v>
      </c>
      <c r="D31" s="26">
        <f t="shared" si="14"/>
        <v>0</v>
      </c>
      <c r="E31" s="38">
        <f>E32+E33</f>
        <v>0</v>
      </c>
      <c r="F31" s="38">
        <f>F32+F33</f>
        <v>0</v>
      </c>
      <c r="G31" s="26">
        <f t="shared" si="15"/>
        <v>0</v>
      </c>
      <c r="H31" s="22">
        <f>H32+H33</f>
        <v>0</v>
      </c>
      <c r="I31" s="22">
        <f>I32+I33</f>
        <v>0</v>
      </c>
      <c r="J31" s="26">
        <f t="shared" si="16"/>
        <v>0</v>
      </c>
      <c r="K31" s="21" t="e">
        <f t="shared" si="3"/>
        <v>#DIV/0!</v>
      </c>
      <c r="L31" s="21" t="e">
        <f t="shared" si="3"/>
        <v>#DIV/0!</v>
      </c>
      <c r="M31" s="21" t="e">
        <f t="shared" si="3"/>
        <v>#DIV/0!</v>
      </c>
      <c r="N31" s="21">
        <f>H31-E31</f>
        <v>0</v>
      </c>
      <c r="O31" s="21">
        <f t="shared" si="4"/>
        <v>0</v>
      </c>
      <c r="P31" s="21">
        <f>J31-G31</f>
        <v>0</v>
      </c>
      <c r="Q31" s="22" t="e">
        <f t="shared" si="10"/>
        <v>#DIV/0!</v>
      </c>
      <c r="R31" s="22" t="e">
        <f t="shared" si="17"/>
        <v>#DIV/0!</v>
      </c>
      <c r="S31" s="22" t="e">
        <f t="shared" si="11"/>
        <v>#DIV/0!</v>
      </c>
    </row>
    <row r="32" spans="1:19" s="35" customFormat="1" ht="12.75">
      <c r="A32" s="45" t="s">
        <v>37</v>
      </c>
      <c r="B32" s="22"/>
      <c r="C32" s="22"/>
      <c r="D32" s="26">
        <f t="shared" si="14"/>
        <v>0</v>
      </c>
      <c r="E32" s="38"/>
      <c r="F32" s="38"/>
      <c r="G32" s="26">
        <f t="shared" si="15"/>
        <v>0</v>
      </c>
      <c r="H32" s="22">
        <v>0</v>
      </c>
      <c r="I32" s="22"/>
      <c r="J32" s="26">
        <f t="shared" si="16"/>
        <v>0</v>
      </c>
      <c r="K32" s="21" t="e">
        <f t="shared" si="3"/>
        <v>#DIV/0!</v>
      </c>
      <c r="L32" s="21" t="e">
        <f t="shared" si="3"/>
        <v>#DIV/0!</v>
      </c>
      <c r="M32" s="21" t="e">
        <f t="shared" si="3"/>
        <v>#DIV/0!</v>
      </c>
      <c r="N32" s="21">
        <f>H32-E32</f>
        <v>0</v>
      </c>
      <c r="O32" s="21">
        <f t="shared" si="4"/>
        <v>0</v>
      </c>
      <c r="P32" s="21">
        <f t="shared" si="4"/>
        <v>0</v>
      </c>
      <c r="Q32" s="22" t="e">
        <f t="shared" si="10"/>
        <v>#DIV/0!</v>
      </c>
      <c r="R32" s="22" t="e">
        <f t="shared" si="17"/>
        <v>#DIV/0!</v>
      </c>
      <c r="S32" s="22" t="e">
        <f t="shared" si="11"/>
        <v>#DIV/0!</v>
      </c>
    </row>
    <row r="33" spans="1:19" s="35" customFormat="1" ht="12.75">
      <c r="A33" s="45" t="s">
        <v>38</v>
      </c>
      <c r="B33" s="22"/>
      <c r="C33" s="22"/>
      <c r="D33" s="26">
        <f t="shared" si="14"/>
        <v>0</v>
      </c>
      <c r="E33" s="38"/>
      <c r="F33" s="38"/>
      <c r="G33" s="26">
        <f t="shared" si="15"/>
        <v>0</v>
      </c>
      <c r="H33" s="22"/>
      <c r="I33" s="22"/>
      <c r="J33" s="26">
        <f t="shared" si="16"/>
        <v>0</v>
      </c>
      <c r="K33" s="21" t="e">
        <f t="shared" si="3"/>
        <v>#DIV/0!</v>
      </c>
      <c r="L33" s="21" t="e">
        <f t="shared" si="3"/>
        <v>#DIV/0!</v>
      </c>
      <c r="M33" s="21" t="e">
        <f t="shared" si="3"/>
        <v>#DIV/0!</v>
      </c>
      <c r="N33" s="21">
        <f>H33-E33</f>
        <v>0</v>
      </c>
      <c r="O33" s="21">
        <f t="shared" si="4"/>
        <v>0</v>
      </c>
      <c r="P33" s="21">
        <f t="shared" si="4"/>
        <v>0</v>
      </c>
      <c r="Q33" s="22" t="e">
        <f t="shared" si="10"/>
        <v>#DIV/0!</v>
      </c>
      <c r="R33" s="22" t="e">
        <f t="shared" si="17"/>
        <v>#DIV/0!</v>
      </c>
      <c r="S33" s="22" t="e">
        <f t="shared" si="11"/>
        <v>#DIV/0!</v>
      </c>
    </row>
    <row r="34" spans="1:19" s="35" customFormat="1" ht="28.5" customHeight="1">
      <c r="A34" s="12" t="s">
        <v>24</v>
      </c>
      <c r="B34" s="22">
        <f>B35+B36</f>
        <v>1200</v>
      </c>
      <c r="C34" s="22">
        <f>C35+C36</f>
        <v>0</v>
      </c>
      <c r="D34" s="26">
        <f t="shared" si="14"/>
        <v>1200</v>
      </c>
      <c r="E34" s="38">
        <f>E35+E36</f>
        <v>49.5</v>
      </c>
      <c r="F34" s="38">
        <f>F35+F36</f>
        <v>81.9</v>
      </c>
      <c r="G34" s="26">
        <f t="shared" si="15"/>
        <v>131.4</v>
      </c>
      <c r="H34" s="22">
        <f>H35+H36</f>
        <v>501.46</v>
      </c>
      <c r="I34" s="22">
        <f>I35+I36</f>
        <v>33.55</v>
      </c>
      <c r="J34" s="26">
        <f t="shared" si="16"/>
        <v>535.01</v>
      </c>
      <c r="K34" s="21">
        <f t="shared" si="3"/>
        <v>1013.0505050505051</v>
      </c>
      <c r="L34" s="21">
        <f t="shared" si="3"/>
        <v>40.96459096459096</v>
      </c>
      <c r="M34" s="21">
        <f t="shared" si="3"/>
        <v>407.1613394216134</v>
      </c>
      <c r="N34" s="21">
        <f t="shared" si="4"/>
        <v>451.96</v>
      </c>
      <c r="O34" s="21">
        <f t="shared" si="4"/>
        <v>-48.35000000000001</v>
      </c>
      <c r="P34" s="21">
        <f t="shared" si="4"/>
        <v>403.61</v>
      </c>
      <c r="Q34" s="22">
        <f t="shared" si="10"/>
        <v>41.788333333333334</v>
      </c>
      <c r="R34" s="22" t="e">
        <f t="shared" si="17"/>
        <v>#DIV/0!</v>
      </c>
      <c r="S34" s="22">
        <f t="shared" si="11"/>
        <v>44.58416666666666</v>
      </c>
    </row>
    <row r="35" spans="1:19" s="35" customFormat="1" ht="12.75">
      <c r="A35" s="45" t="s">
        <v>39</v>
      </c>
      <c r="B35" s="22">
        <v>1000</v>
      </c>
      <c r="C35" s="22"/>
      <c r="D35" s="26">
        <f t="shared" si="14"/>
        <v>1000</v>
      </c>
      <c r="E35" s="38">
        <v>49.5</v>
      </c>
      <c r="F35" s="38"/>
      <c r="G35" s="26">
        <f t="shared" si="15"/>
        <v>49.5</v>
      </c>
      <c r="H35" s="22">
        <v>501.46</v>
      </c>
      <c r="I35" s="22">
        <v>33.55</v>
      </c>
      <c r="J35" s="26">
        <f t="shared" si="16"/>
        <v>535.01</v>
      </c>
      <c r="K35" s="21">
        <f t="shared" si="3"/>
        <v>1013.0505050505051</v>
      </c>
      <c r="L35" s="21" t="e">
        <f t="shared" si="3"/>
        <v>#DIV/0!</v>
      </c>
      <c r="M35" s="21">
        <f t="shared" si="3"/>
        <v>1080.8282828282827</v>
      </c>
      <c r="N35" s="21">
        <f t="shared" si="4"/>
        <v>451.96</v>
      </c>
      <c r="O35" s="21">
        <f t="shared" si="4"/>
        <v>33.55</v>
      </c>
      <c r="P35" s="21">
        <f t="shared" si="4"/>
        <v>485.51</v>
      </c>
      <c r="Q35" s="22">
        <f t="shared" si="10"/>
        <v>50.146</v>
      </c>
      <c r="R35" s="22" t="e">
        <f t="shared" si="17"/>
        <v>#DIV/0!</v>
      </c>
      <c r="S35" s="22">
        <f t="shared" si="11"/>
        <v>53.501</v>
      </c>
    </row>
    <row r="36" spans="1:19" s="35" customFormat="1" ht="12.75">
      <c r="A36" s="45" t="s">
        <v>40</v>
      </c>
      <c r="B36" s="22">
        <v>200</v>
      </c>
      <c r="C36" s="22"/>
      <c r="D36" s="26">
        <f t="shared" si="14"/>
        <v>200</v>
      </c>
      <c r="E36" s="38"/>
      <c r="F36" s="38">
        <v>81.9</v>
      </c>
      <c r="G36" s="26">
        <f t="shared" si="15"/>
        <v>81.9</v>
      </c>
      <c r="H36" s="22"/>
      <c r="I36" s="22"/>
      <c r="J36" s="26">
        <f t="shared" si="16"/>
        <v>0</v>
      </c>
      <c r="K36" s="21" t="e">
        <f t="shared" si="3"/>
        <v>#DIV/0!</v>
      </c>
      <c r="L36" s="21">
        <f t="shared" si="3"/>
        <v>0</v>
      </c>
      <c r="M36" s="21">
        <f t="shared" si="3"/>
        <v>0</v>
      </c>
      <c r="N36" s="21">
        <f t="shared" si="4"/>
        <v>0</v>
      </c>
      <c r="O36" s="21">
        <f t="shared" si="4"/>
        <v>-81.9</v>
      </c>
      <c r="P36" s="21">
        <f t="shared" si="4"/>
        <v>-81.9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38"/>
      <c r="F37" s="38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272</v>
      </c>
      <c r="C38" s="22">
        <v>19</v>
      </c>
      <c r="D38" s="26">
        <f t="shared" si="14"/>
        <v>291</v>
      </c>
      <c r="E38" s="38">
        <v>141.74</v>
      </c>
      <c r="F38" s="38"/>
      <c r="G38" s="26">
        <f t="shared" si="15"/>
        <v>141.74</v>
      </c>
      <c r="H38" s="22">
        <v>47.81</v>
      </c>
      <c r="I38" s="22">
        <v>14.43</v>
      </c>
      <c r="J38" s="26">
        <f t="shared" si="16"/>
        <v>62.24</v>
      </c>
      <c r="K38" s="21">
        <f t="shared" si="3"/>
        <v>33.730774657824185</v>
      </c>
      <c r="L38" s="21" t="e">
        <f t="shared" si="3"/>
        <v>#DIV/0!</v>
      </c>
      <c r="M38" s="21">
        <f t="shared" si="3"/>
        <v>43.91138704670524</v>
      </c>
      <c r="N38" s="21">
        <f t="shared" si="4"/>
        <v>-93.93</v>
      </c>
      <c r="O38" s="21">
        <f t="shared" si="4"/>
        <v>14.43</v>
      </c>
      <c r="P38" s="21">
        <f t="shared" si="4"/>
        <v>-79.5</v>
      </c>
      <c r="Q38" s="22">
        <f t="shared" si="10"/>
        <v>17.577205882352942</v>
      </c>
      <c r="R38" s="22">
        <f t="shared" si="17"/>
        <v>75.94736842105263</v>
      </c>
      <c r="S38" s="22">
        <f t="shared" si="11"/>
        <v>21.388316151202748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38">
        <f t="shared" si="18"/>
        <v>19.24</v>
      </c>
      <c r="F39" s="38">
        <f t="shared" si="18"/>
        <v>1.38</v>
      </c>
      <c r="G39" s="26">
        <f t="shared" si="18"/>
        <v>20.619999999999997</v>
      </c>
      <c r="H39" s="22">
        <f t="shared" si="18"/>
        <v>58.47</v>
      </c>
      <c r="I39" s="22">
        <f t="shared" si="18"/>
        <v>0.35</v>
      </c>
      <c r="J39" s="26">
        <f t="shared" si="18"/>
        <v>58.82</v>
      </c>
      <c r="K39" s="21">
        <f t="shared" si="3"/>
        <v>303.8981288981289</v>
      </c>
      <c r="L39" s="21">
        <f t="shared" si="3"/>
        <v>25.36231884057971</v>
      </c>
      <c r="M39" s="21">
        <f t="shared" si="3"/>
        <v>285.2570320077595</v>
      </c>
      <c r="N39" s="21">
        <f t="shared" si="4"/>
        <v>39.230000000000004</v>
      </c>
      <c r="O39" s="21">
        <f t="shared" si="4"/>
        <v>-1.0299999999999998</v>
      </c>
      <c r="P39" s="21">
        <f t="shared" si="4"/>
        <v>38.2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43">
        <v>19.24</v>
      </c>
      <c r="F40" s="43">
        <v>1.38</v>
      </c>
      <c r="G40" s="33">
        <f>E40+F40</f>
        <v>20.619999999999997</v>
      </c>
      <c r="H40" s="32">
        <v>57.97</v>
      </c>
      <c r="I40" s="32">
        <v>0.35</v>
      </c>
      <c r="J40" s="33">
        <f>H40+I40</f>
        <v>58.32</v>
      </c>
      <c r="K40" s="34">
        <f t="shared" si="3"/>
        <v>301.2993762993763</v>
      </c>
      <c r="L40" s="34">
        <f t="shared" si="3"/>
        <v>25.36231884057971</v>
      </c>
      <c r="M40" s="34">
        <f t="shared" si="3"/>
        <v>282.83220174587785</v>
      </c>
      <c r="N40" s="34">
        <f t="shared" si="4"/>
        <v>38.730000000000004</v>
      </c>
      <c r="O40" s="34">
        <f t="shared" si="4"/>
        <v>-1.0299999999999998</v>
      </c>
      <c r="P40" s="34">
        <f t="shared" si="4"/>
        <v>37.7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/>
      <c r="D41" s="33">
        <f t="shared" si="14"/>
        <v>0</v>
      </c>
      <c r="E41" s="44"/>
      <c r="F41" s="44"/>
      <c r="G41" s="33">
        <f t="shared" si="15"/>
        <v>0</v>
      </c>
      <c r="H41" s="33">
        <v>0.5</v>
      </c>
      <c r="I41" s="33">
        <v>0</v>
      </c>
      <c r="J41" s="33">
        <f t="shared" si="16"/>
        <v>0.5</v>
      </c>
      <c r="K41" s="34" t="e">
        <f t="shared" si="3"/>
        <v>#DIV/0!</v>
      </c>
      <c r="L41" s="34" t="e">
        <f t="shared" si="3"/>
        <v>#DIV/0!</v>
      </c>
      <c r="M41" s="34" t="e">
        <f t="shared" si="3"/>
        <v>#DIV/0!</v>
      </c>
      <c r="N41" s="34">
        <f t="shared" si="4"/>
        <v>0.5</v>
      </c>
      <c r="O41" s="34">
        <f t="shared" si="4"/>
        <v>0</v>
      </c>
      <c r="P41" s="34">
        <f t="shared" si="4"/>
        <v>0.5</v>
      </c>
      <c r="Q41" s="22" t="e">
        <f t="shared" si="10"/>
        <v>#DIV/0!</v>
      </c>
      <c r="R41" s="22" t="e">
        <f t="shared" si="17"/>
        <v>#DIV/0!</v>
      </c>
      <c r="S41" s="22" t="e">
        <f t="shared" si="11"/>
        <v>#DIV/0!</v>
      </c>
    </row>
    <row r="42" spans="2:18" ht="12.75">
      <c r="B42" s="18"/>
      <c r="C42" s="18"/>
      <c r="D42" s="18"/>
      <c r="E42" s="18"/>
      <c r="F42" s="18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18" t="s">
        <v>43</v>
      </c>
      <c r="F43" s="18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J4:J5"/>
    <mergeCell ref="E4:E5"/>
    <mergeCell ref="R4:R5"/>
    <mergeCell ref="N3:P4"/>
    <mergeCell ref="A3:A5"/>
    <mergeCell ref="B3:D3"/>
    <mergeCell ref="E3:G3"/>
    <mergeCell ref="G4:G5"/>
    <mergeCell ref="B4:B5"/>
    <mergeCell ref="H3:J3"/>
    <mergeCell ref="C4:C5"/>
    <mergeCell ref="D4:D5"/>
    <mergeCell ref="H4:H5"/>
    <mergeCell ref="I4:I5"/>
    <mergeCell ref="F4:F5"/>
    <mergeCell ref="K3:M3"/>
    <mergeCell ref="Q3:S3"/>
    <mergeCell ref="S4:S5"/>
    <mergeCell ref="Q4:Q5"/>
    <mergeCell ref="K4:K5"/>
    <mergeCell ref="M4:M5"/>
    <mergeCell ref="L4:L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Пользователь Windows</cp:lastModifiedBy>
  <cp:lastPrinted>2020-01-18T05:29:03Z</cp:lastPrinted>
  <dcterms:created xsi:type="dcterms:W3CDTF">2011-02-18T06:53:44Z</dcterms:created>
  <dcterms:modified xsi:type="dcterms:W3CDTF">2021-03-17T08:00:55Z</dcterms:modified>
  <cp:category/>
  <cp:version/>
  <cp:contentType/>
  <cp:contentStatus/>
</cp:coreProperties>
</file>