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1355" windowHeight="5850" activeTab="0"/>
  </bookViews>
  <sheets>
    <sheet name="Приложение 17 (2014)" sheetId="1" r:id="rId1"/>
    <sheet name="Пр 17 справ. на 26.06.2014г" sheetId="2" r:id="rId2"/>
    <sheet name="Пр 17 справ. на01.10.2014" sheetId="3" r:id="rId3"/>
    <sheet name="Лист3" sheetId="4" r:id="rId4"/>
  </sheets>
  <externalReferences>
    <externalReference r:id="rId7"/>
  </externalReferences>
  <definedNames>
    <definedName name="В11">#REF!</definedName>
    <definedName name="_xlnm.Print_Titles" localSheetId="1">'Пр 17 справ. на 26.06.2014г'!$10:$11</definedName>
    <definedName name="_xlnm.Print_Titles" localSheetId="2">'Пр 17 справ. на01.10.2014'!$10:$11</definedName>
    <definedName name="_xlnm.Print_Titles" localSheetId="0">'Приложение 17 (2014)'!$10:$11</definedName>
    <definedName name="_xlnm.Print_Area" localSheetId="1">'Пр 17 справ. на 26.06.2014г'!$C$2:$O$36</definedName>
    <definedName name="_xlnm.Print_Area" localSheetId="2">'Пр 17 справ. на01.10.2014'!$C$2:$O$36</definedName>
    <definedName name="_xlnm.Print_Area" localSheetId="0">'Приложение 17 (2014)'!$C$2:$O$28</definedName>
  </definedNames>
  <calcPr fullCalcOnLoad="1"/>
</workbook>
</file>

<file path=xl/sharedStrings.xml><?xml version="1.0" encoding="utf-8"?>
<sst xmlns="http://schemas.openxmlformats.org/spreadsheetml/2006/main" count="153" uniqueCount="55">
  <si>
    <t>Всего</t>
  </si>
  <si>
    <t>Теньгинское</t>
  </si>
  <si>
    <t>Куладинское</t>
  </si>
  <si>
    <t>Каракольское</t>
  </si>
  <si>
    <t>Нижне-Талдинское</t>
  </si>
  <si>
    <t>Хабаровское</t>
  </si>
  <si>
    <t>Купчегеньское</t>
  </si>
  <si>
    <t>Ининское</t>
  </si>
  <si>
    <t>1.1.</t>
  </si>
  <si>
    <t>2.1.</t>
  </si>
  <si>
    <t>(тыс.руб)</t>
  </si>
  <si>
    <t>Елинское</t>
  </si>
  <si>
    <t>Шашикманское</t>
  </si>
  <si>
    <t>Онгудайское</t>
  </si>
  <si>
    <t>А</t>
  </si>
  <si>
    <t>Б</t>
  </si>
  <si>
    <t>1</t>
  </si>
  <si>
    <t>1.4.</t>
  </si>
  <si>
    <t xml:space="preserve">Субсидии на капитальный и текущий ремонт объектов социально- культурной сферы </t>
  </si>
  <si>
    <t>2</t>
  </si>
  <si>
    <t>Дотация на выравнивание уровня бюджетной обеспеченности  из районного фонда  финансовой поддержки  поселений</t>
  </si>
  <si>
    <t>3</t>
  </si>
  <si>
    <t>Итого межбюджетные трансферты бюджетам муниципальных образований</t>
  </si>
  <si>
    <t xml:space="preserve"> РАСПРЕДЕЛЕНИЕ  МЕЖБЮДЖЕТНЫХ ТРАНСФЕРТОВ  БЮДЖЕТАМ СЕЛЬСКИХ ПОСЕЛЕНИЙ ИЗ БЮДЖЕТА МУНИЦИПАЛЬНОГО ОБРАЗОВАНИЯ "ОНГУДАЙСКИЙ РАЙОН" </t>
  </si>
  <si>
    <t>Наименования сельских поселений муниципального образования "Онгудайский район"</t>
  </si>
  <si>
    <t>Наименования межбюджетных трансфертов</t>
  </si>
  <si>
    <t xml:space="preserve">   на  2014 год</t>
  </si>
  <si>
    <t xml:space="preserve">Региональный фонд финансовой поддержки  поселений </t>
  </si>
  <si>
    <t xml:space="preserve">Региональный фонд компенсации </t>
  </si>
  <si>
    <t>4</t>
  </si>
  <si>
    <t>3.1.</t>
  </si>
  <si>
    <t>Межбюджетные трансферты бюджетам сельских поселений  из бюджета муниципального района</t>
  </si>
  <si>
    <t xml:space="preserve"> Приложение 17</t>
  </si>
  <si>
    <t>Дотации на выравнивание бюджетной обеспеченности поселений из Регионального фонда финансовой поддержки поселений в рамках подпрограммы "Повышение эффективности бюджетных расходов в Республике Алтай"</t>
  </si>
  <si>
    <t>Субвенции на осуществление  первичного  воинского учета на территориях, где отсутствуют военные комиссариаты в  в рамках подпрограммы "Повышение эффективности бюджетных расходов в Республике Алтай" государственой программы Республики Алтай "Управление государственными финансами и государственным имуществом"</t>
  </si>
  <si>
    <t>3.2.</t>
  </si>
  <si>
    <t>Прочие межбюджетные трансферты общего характера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</si>
  <si>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</si>
  <si>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4.1.</t>
  </si>
  <si>
    <t>4.2.</t>
  </si>
  <si>
    <t>4.3</t>
  </si>
  <si>
    <t>На осуществление части полномочий по решению вопросов местного значения в соотвтетствии с заключенными  соглашениями</t>
  </si>
  <si>
    <t>Субсидии на осуществление энергосберегающих тех.мероприятий  на системах теплоснабжения, системах водоснабжения и водоотведения и  модерниз оборудования на объектах , участвующих в предоставлении коммун услуг подпрограммы "Развитие ЖК комплекса" госпрограммы РА "Развитие жкх и транспортного комплекса"</t>
  </si>
  <si>
    <t>к решению "О бюджете муниципального образования "Онгудайский район" на 2014 год и на   2015 и 2016 годы" (в редакции решения сессии от 20.03.2014г №5-1, от 27.06.2014г № 7- 2, от 00.10.2014г №      )</t>
  </si>
  <si>
    <t xml:space="preserve">0409/5201500/ ремонт мостов </t>
  </si>
  <si>
    <t>1101/5201500/спортзал</t>
  </si>
  <si>
    <t>1403/5201500/ матер помощь погорельцам</t>
  </si>
  <si>
    <t>0502/5201500/ установка КТП</t>
  </si>
  <si>
    <t>1403/5201500/ типографские расходы</t>
  </si>
  <si>
    <t>0502/5201500/ возмещ расх на Э/Э пожарн.подстанц.</t>
  </si>
  <si>
    <t>1403/5201500/ подготока Эл-Ойын</t>
  </si>
  <si>
    <t>1403/5201500/ ремонт дорог</t>
  </si>
  <si>
    <t>4.4.</t>
  </si>
  <si>
    <t xml:space="preserve">Межбюджетные трансферты, передаваемые бюджетам сельских поселений на восстановление поврежденных в результате крупномасштабного наводнения и паводка автомобильных дорог регионального и межмуниципального, местного значения и мостов в целях ликвидации последствий крупномасштабного наводнения, произошедшего в 2014 году </t>
  </si>
  <si>
    <t>к решению "О бюджете муниципального образования "Онгудайский район" на 2014 год и на   2015 и 2016 годы" (в редакции решения сессии от 20.03.2014г №5-1, от 27.06.2014г № 7- 2, 30.10.2014г №9-1, 29.12.2014г №11-1)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</si>
</sst>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_-* #,##0.0_р_._-;\-* #,##0.0_р_._-;_-* &quot;-&quot;??_р_._-;_-@_-"/>
    <numFmt numFmtId="183" formatCode="_-* #,##0_р_._-;\-* #,##0_р_._-;_-* &quot;-&quot;??_р_._-;_-@_-"/>
    <numFmt numFmtId="184" formatCode="0.0000"/>
    <numFmt numFmtId="185" formatCode="#,##0.000"/>
    <numFmt numFmtId="186" formatCode="#,##0.0"/>
    <numFmt numFmtId="187" formatCode="#,##0.0000"/>
    <numFmt numFmtId="188" formatCode="0.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00"/>
    <numFmt numFmtId="194" formatCode="0.0000000"/>
    <numFmt numFmtId="195" formatCode="_-* #,##0_р_._-;\-* #,##0_р_._-;_-* &quot;-&quot;?_р_._-;_-@_-"/>
    <numFmt numFmtId="196" formatCode="_-* #,##0.0_р_._-;\-* #,##0.0_р_._-;_-* &quot;-&quot;?_р_._-;_-@_-"/>
    <numFmt numFmtId="197" formatCode="_-* #,##0.000_р_._-;\-* #,##0.000_р_._-;_-* &quot;-&quot;??_р_._-;_-@_-"/>
    <numFmt numFmtId="198" formatCode="_-* #,##0.0000_р_._-;\-* #,##0.0000_р_._-;_-* &quot;-&quot;??_р_._-;_-@_-"/>
    <numFmt numFmtId="199" formatCode="_-* #,##0.00000_р_._-;\-* #,##0.00000_р_._-;_-* &quot;-&quot;??_р_._-;_-@_-"/>
    <numFmt numFmtId="200" formatCode="_-* #,##0.000000_р_._-;\-* #,##0.000000_р_._-;_-* &quot;-&quot;??_р_._-;_-@_-"/>
    <numFmt numFmtId="201" formatCode="_-* #,##0.000_р_._-;\-* #,##0.000_р_._-;_-* &quot;-&quot;???_р_._-;_-@_-"/>
  </numFmts>
  <fonts count="27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6"/>
      <name val="Times New Roman"/>
      <family val="1"/>
    </font>
    <font>
      <b/>
      <i/>
      <sz val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4" fillId="0" borderId="10" xfId="57" applyFont="1" applyFill="1" applyBorder="1">
      <alignment/>
      <protection/>
    </xf>
    <xf numFmtId="0" fontId="4" fillId="0" borderId="11" xfId="57" applyFont="1" applyFill="1" applyBorder="1">
      <alignment/>
      <protection/>
    </xf>
    <xf numFmtId="0" fontId="4" fillId="0" borderId="12" xfId="57" applyFont="1" applyFill="1" applyBorder="1">
      <alignment/>
      <protection/>
    </xf>
    <xf numFmtId="43" fontId="23" fillId="24" borderId="13" xfId="57" applyNumberFormat="1" applyFont="1" applyFill="1" applyBorder="1" applyAlignment="1" applyProtection="1">
      <alignment horizontal="center" vertical="center"/>
      <protection locked="0"/>
    </xf>
    <xf numFmtId="181" fontId="4" fillId="24" borderId="0" xfId="57" applyNumberFormat="1" applyFont="1" applyFill="1" applyBorder="1">
      <alignment/>
      <protection/>
    </xf>
    <xf numFmtId="0" fontId="4" fillId="0" borderId="0" xfId="57" applyFont="1" applyFill="1" applyBorder="1">
      <alignment/>
      <protection/>
    </xf>
    <xf numFmtId="0" fontId="4" fillId="0" borderId="14" xfId="57" applyFont="1" applyFill="1" applyBorder="1">
      <alignment/>
      <protection/>
    </xf>
    <xf numFmtId="43" fontId="23" fillId="0" borderId="15" xfId="56" applyNumberFormat="1" applyFont="1" applyBorder="1" applyAlignment="1">
      <alignment horizontal="center"/>
      <protection/>
    </xf>
    <xf numFmtId="43" fontId="4" fillId="0" borderId="15" xfId="56" applyNumberFormat="1" applyFont="1" applyBorder="1" applyAlignment="1">
      <alignment horizontal="center"/>
      <protection/>
    </xf>
    <xf numFmtId="43" fontId="4" fillId="25" borderId="15" xfId="56" applyNumberFormat="1" applyFont="1" applyFill="1" applyBorder="1" applyAlignment="1">
      <alignment horizontal="center"/>
      <protection/>
    </xf>
    <xf numFmtId="43" fontId="4" fillId="0" borderId="15" xfId="56" applyNumberFormat="1" applyFont="1" applyBorder="1">
      <alignment/>
      <protection/>
    </xf>
    <xf numFmtId="43" fontId="23" fillId="0" borderId="14" xfId="56" applyNumberFormat="1" applyFont="1" applyBorder="1" applyAlignment="1">
      <alignment horizontal="center"/>
      <protection/>
    </xf>
    <xf numFmtId="43" fontId="4" fillId="0" borderId="16" xfId="56" applyNumberFormat="1" applyFont="1" applyFill="1" applyBorder="1" applyAlignment="1">
      <alignment horizontal="center"/>
      <protection/>
    </xf>
    <xf numFmtId="43" fontId="4" fillId="0" borderId="16" xfId="56" applyNumberFormat="1" applyFont="1" applyFill="1" applyBorder="1">
      <alignment/>
      <protection/>
    </xf>
    <xf numFmtId="43" fontId="23" fillId="0" borderId="17" xfId="56" applyNumberFormat="1" applyFont="1" applyBorder="1" applyAlignment="1">
      <alignment horizontal="center"/>
      <protection/>
    </xf>
    <xf numFmtId="43" fontId="4" fillId="0" borderId="18" xfId="56" applyNumberFormat="1" applyFont="1" applyFill="1" applyBorder="1" applyAlignment="1">
      <alignment horizontal="center"/>
      <protection/>
    </xf>
    <xf numFmtId="43" fontId="4" fillId="0" borderId="18" xfId="56" applyNumberFormat="1" applyFont="1" applyFill="1" applyBorder="1">
      <alignment/>
      <protection/>
    </xf>
    <xf numFmtId="43" fontId="23" fillId="0" borderId="13" xfId="56" applyNumberFormat="1" applyFont="1" applyBorder="1" applyAlignment="1">
      <alignment horizontal="center"/>
      <protection/>
    </xf>
    <xf numFmtId="43" fontId="4" fillId="0" borderId="13" xfId="56" applyNumberFormat="1" applyFont="1" applyBorder="1" applyAlignment="1">
      <alignment horizontal="center"/>
      <protection/>
    </xf>
    <xf numFmtId="43" fontId="24" fillId="25" borderId="13" xfId="56" applyNumberFormat="1" applyFont="1" applyFill="1" applyBorder="1" applyAlignment="1">
      <alignment horizontal="center"/>
      <protection/>
    </xf>
    <xf numFmtId="43" fontId="4" fillId="25" borderId="13" xfId="56" applyNumberFormat="1" applyFont="1" applyFill="1" applyBorder="1" applyAlignment="1">
      <alignment horizontal="center"/>
      <protection/>
    </xf>
    <xf numFmtId="43" fontId="4" fillId="0" borderId="19" xfId="56" applyNumberFormat="1" applyFont="1" applyBorder="1">
      <alignment/>
      <protection/>
    </xf>
    <xf numFmtId="43" fontId="4" fillId="0" borderId="14" xfId="72" applyNumberFormat="1" applyFont="1" applyFill="1" applyBorder="1" applyAlignment="1">
      <alignment horizontal="center"/>
    </xf>
    <xf numFmtId="43" fontId="23" fillId="24" borderId="20" xfId="72" applyNumberFormat="1" applyFont="1" applyFill="1" applyBorder="1" applyAlignment="1" applyProtection="1">
      <alignment vertical="center" wrapText="1"/>
      <protection locked="0"/>
    </xf>
    <xf numFmtId="43" fontId="23" fillId="26" borderId="20" xfId="56" applyNumberFormat="1" applyFont="1" applyFill="1" applyBorder="1" applyAlignment="1">
      <alignment horizontal="center" vertical="center"/>
      <protection/>
    </xf>
    <xf numFmtId="43" fontId="23" fillId="24" borderId="20" xfId="57" applyNumberFormat="1" applyFont="1" applyFill="1" applyBorder="1" applyAlignment="1">
      <alignment horizontal="center" vertical="center" wrapText="1"/>
      <protection/>
    </xf>
    <xf numFmtId="49" fontId="4" fillId="0" borderId="15" xfId="57" applyNumberFormat="1" applyFont="1" applyFill="1" applyBorder="1" applyAlignment="1">
      <alignment horizontal="right" vertical="center"/>
      <protection/>
    </xf>
    <xf numFmtId="49" fontId="23" fillId="24" borderId="13" xfId="57" applyNumberFormat="1" applyFont="1" applyFill="1" applyBorder="1" applyAlignment="1">
      <alignment horizontal="right" vertical="center"/>
      <protection/>
    </xf>
    <xf numFmtId="0" fontId="4" fillId="0" borderId="0" xfId="56" applyFont="1">
      <alignment/>
      <protection/>
    </xf>
    <xf numFmtId="0" fontId="25" fillId="0" borderId="0" xfId="56" applyFont="1">
      <alignment/>
      <protection/>
    </xf>
    <xf numFmtId="49" fontId="25" fillId="0" borderId="21" xfId="56" applyNumberFormat="1" applyFont="1" applyBorder="1" applyAlignment="1">
      <alignment horizontal="right" vertical="center"/>
      <protection/>
    </xf>
    <xf numFmtId="0" fontId="4" fillId="0" borderId="0" xfId="57" applyFont="1" applyFill="1" applyBorder="1" applyAlignment="1">
      <alignment/>
      <protection/>
    </xf>
    <xf numFmtId="0" fontId="4" fillId="0" borderId="0" xfId="58" applyFont="1" applyAlignment="1">
      <alignment horizontal="left" vertical="center"/>
      <protection/>
    </xf>
    <xf numFmtId="0" fontId="4" fillId="0" borderId="0" xfId="0" applyFont="1" applyAlignment="1">
      <alignment horizontal="center" wrapText="1"/>
    </xf>
    <xf numFmtId="49" fontId="4" fillId="0" borderId="22" xfId="56" applyNumberFormat="1" applyFont="1" applyBorder="1" applyAlignment="1">
      <alignment horizontal="right" vertical="center"/>
      <protection/>
    </xf>
    <xf numFmtId="181" fontId="4" fillId="0" borderId="0" xfId="56" applyNumberFormat="1" applyFont="1">
      <alignment/>
      <protection/>
    </xf>
    <xf numFmtId="49" fontId="4" fillId="0" borderId="23" xfId="56" applyNumberFormat="1" applyFont="1" applyBorder="1" applyAlignment="1">
      <alignment horizontal="right" vertical="center"/>
      <protection/>
    </xf>
    <xf numFmtId="0" fontId="4" fillId="0" borderId="24" xfId="57" applyFont="1" applyFill="1" applyBorder="1">
      <alignment/>
      <protection/>
    </xf>
    <xf numFmtId="0" fontId="4" fillId="0" borderId="23" xfId="57" applyFont="1" applyFill="1" applyBorder="1">
      <alignment/>
      <protection/>
    </xf>
    <xf numFmtId="0" fontId="4" fillId="0" borderId="18" xfId="57" applyFont="1" applyFill="1" applyBorder="1">
      <alignment/>
      <protection/>
    </xf>
    <xf numFmtId="1" fontId="4" fillId="0" borderId="0" xfId="56" applyNumberFormat="1" applyFont="1">
      <alignment/>
      <protection/>
    </xf>
    <xf numFmtId="0" fontId="4" fillId="0" borderId="0" xfId="57" applyFont="1" applyFill="1">
      <alignment/>
      <protection/>
    </xf>
    <xf numFmtId="0" fontId="4" fillId="0" borderId="25" xfId="57" applyFont="1" applyFill="1" applyBorder="1" applyAlignment="1">
      <alignment horizontal="right" vertical="center"/>
      <protection/>
    </xf>
    <xf numFmtId="49" fontId="4" fillId="0" borderId="0" xfId="57" applyNumberFormat="1" applyFont="1" applyFill="1" applyBorder="1" applyAlignment="1">
      <alignment horizontal="right" vertical="center"/>
      <protection/>
    </xf>
    <xf numFmtId="180" fontId="4" fillId="0" borderId="0" xfId="57" applyNumberFormat="1" applyFont="1" applyFill="1" applyBorder="1">
      <alignment/>
      <protection/>
    </xf>
    <xf numFmtId="0" fontId="4" fillId="0" borderId="0" xfId="59" applyFont="1" applyAlignment="1">
      <alignment wrapText="1"/>
      <protection/>
    </xf>
    <xf numFmtId="0" fontId="23" fillId="0" borderId="0" xfId="56" applyFont="1" applyFill="1" applyBorder="1" applyAlignment="1">
      <alignment horizontal="right" vertical="center" wrapText="1"/>
      <protection/>
    </xf>
    <xf numFmtId="0" fontId="23" fillId="0" borderId="0" xfId="56" applyFont="1" applyFill="1" applyBorder="1" applyAlignment="1">
      <alignment horizontal="center" vertical="top" wrapText="1"/>
      <protection/>
    </xf>
    <xf numFmtId="0" fontId="23" fillId="0" borderId="0" xfId="56" applyFont="1" applyFill="1" applyBorder="1" applyAlignment="1">
      <alignment horizontal="center" vertical="center" wrapText="1"/>
      <protection/>
    </xf>
    <xf numFmtId="0" fontId="23" fillId="0" borderId="0" xfId="56" applyFont="1" applyFill="1" applyBorder="1" applyAlignment="1">
      <alignment horizontal="center" vertical="top"/>
      <protection/>
    </xf>
    <xf numFmtId="0" fontId="23" fillId="0" borderId="0" xfId="57" applyFont="1" applyFill="1" applyBorder="1" applyAlignment="1">
      <alignment horizontal="right" vertical="center"/>
      <protection/>
    </xf>
    <xf numFmtId="0" fontId="23" fillId="0" borderId="0" xfId="57" applyFont="1" applyFill="1" applyBorder="1" applyAlignment="1">
      <alignment/>
      <protection/>
    </xf>
    <xf numFmtId="180" fontId="23" fillId="0" borderId="0" xfId="57" applyNumberFormat="1" applyFont="1" applyFill="1" applyBorder="1" applyAlignment="1">
      <alignment/>
      <protection/>
    </xf>
    <xf numFmtId="49" fontId="4" fillId="0" borderId="26" xfId="56" applyNumberFormat="1" applyFont="1" applyBorder="1" applyAlignment="1">
      <alignment horizontal="right" vertical="center"/>
      <protection/>
    </xf>
    <xf numFmtId="49" fontId="23" fillId="0" borderId="27" xfId="56" applyNumberFormat="1" applyFont="1" applyBorder="1" applyAlignment="1">
      <alignment horizontal="right" vertical="center"/>
      <protection/>
    </xf>
    <xf numFmtId="0" fontId="23" fillId="0" borderId="14" xfId="56" applyFont="1" applyBorder="1" applyAlignment="1">
      <alignment horizontal="center" vertical="top"/>
      <protection/>
    </xf>
    <xf numFmtId="0" fontId="23" fillId="0" borderId="11" xfId="56" applyFont="1" applyBorder="1" applyAlignment="1">
      <alignment horizontal="justify" vertical="top"/>
      <protection/>
    </xf>
    <xf numFmtId="0" fontId="23" fillId="0" borderId="22" xfId="56" applyFont="1" applyBorder="1" applyAlignment="1">
      <alignment horizontal="justify" vertical="top"/>
      <protection/>
    </xf>
    <xf numFmtId="0" fontId="23" fillId="0" borderId="19" xfId="56" applyFont="1" applyBorder="1" applyAlignment="1">
      <alignment horizontal="justify" vertical="top"/>
      <protection/>
    </xf>
    <xf numFmtId="0" fontId="4" fillId="24" borderId="11" xfId="57" applyFont="1" applyFill="1" applyBorder="1">
      <alignment/>
      <protection/>
    </xf>
    <xf numFmtId="0" fontId="4" fillId="24" borderId="12" xfId="57" applyFont="1" applyFill="1" applyBorder="1">
      <alignment/>
      <protection/>
    </xf>
    <xf numFmtId="49" fontId="23" fillId="24" borderId="20" xfId="57" applyNumberFormat="1" applyFont="1" applyFill="1" applyBorder="1" applyAlignment="1">
      <alignment horizontal="right" vertical="center"/>
      <protection/>
    </xf>
    <xf numFmtId="182" fontId="4" fillId="24" borderId="0" xfId="57" applyNumberFormat="1" applyFont="1" applyFill="1" applyBorder="1">
      <alignment/>
      <protection/>
    </xf>
    <xf numFmtId="0" fontId="4" fillId="24" borderId="0" xfId="57" applyFont="1" applyFill="1" applyBorder="1">
      <alignment/>
      <protection/>
    </xf>
    <xf numFmtId="0" fontId="4" fillId="24" borderId="14" xfId="57" applyFont="1" applyFill="1" applyBorder="1">
      <alignment/>
      <protection/>
    </xf>
    <xf numFmtId="49" fontId="4" fillId="0" borderId="16" xfId="56" applyNumberFormat="1" applyFont="1" applyFill="1" applyBorder="1" applyAlignment="1">
      <alignment horizontal="right" vertical="center"/>
      <protection/>
    </xf>
    <xf numFmtId="0" fontId="23" fillId="26" borderId="0" xfId="56" applyFont="1" applyFill="1" applyAlignment="1">
      <alignment vertical="center"/>
      <protection/>
    </xf>
    <xf numFmtId="49" fontId="23" fillId="26" borderId="28" xfId="56" applyNumberFormat="1" applyFont="1" applyFill="1" applyBorder="1" applyAlignment="1">
      <alignment horizontal="right" vertical="center"/>
      <protection/>
    </xf>
    <xf numFmtId="49" fontId="4" fillId="0" borderId="29" xfId="56" applyNumberFormat="1" applyFont="1" applyBorder="1" applyAlignment="1">
      <alignment horizontal="right" vertical="center"/>
      <protection/>
    </xf>
    <xf numFmtId="180" fontId="4" fillId="0" borderId="25" xfId="57" applyNumberFormat="1" applyFont="1" applyFill="1" applyBorder="1">
      <alignment/>
      <protection/>
    </xf>
    <xf numFmtId="43" fontId="4" fillId="0" borderId="15" xfId="72" applyNumberFormat="1" applyFont="1" applyFill="1" applyBorder="1" applyAlignment="1" applyProtection="1">
      <alignment horizontal="center" wrapText="1"/>
      <protection locked="0"/>
    </xf>
    <xf numFmtId="43" fontId="4" fillId="0" borderId="15" xfId="57" applyNumberFormat="1" applyFont="1" applyFill="1" applyBorder="1" applyAlignment="1">
      <alignment horizontal="center"/>
      <protection/>
    </xf>
    <xf numFmtId="43" fontId="4" fillId="0" borderId="14" xfId="72" applyNumberFormat="1" applyFont="1" applyFill="1" applyBorder="1" applyAlignment="1">
      <alignment/>
    </xf>
    <xf numFmtId="49" fontId="4" fillId="0" borderId="14" xfId="57" applyNumberFormat="1" applyFont="1" applyFill="1" applyBorder="1" applyAlignment="1">
      <alignment horizontal="right" vertical="center"/>
      <protection/>
    </xf>
    <xf numFmtId="43" fontId="23" fillId="0" borderId="14" xfId="56" applyNumberFormat="1" applyFont="1" applyBorder="1" applyAlignment="1">
      <alignment horizontal="right"/>
      <protection/>
    </xf>
    <xf numFmtId="43" fontId="4" fillId="0" borderId="14" xfId="72" applyNumberFormat="1" applyFont="1" applyFill="1" applyBorder="1" applyAlignment="1" applyProtection="1">
      <alignment wrapText="1"/>
      <protection locked="0"/>
    </xf>
    <xf numFmtId="43" fontId="4" fillId="0" borderId="16" xfId="57" applyNumberFormat="1" applyFont="1" applyFill="1" applyBorder="1" applyAlignment="1">
      <alignment/>
      <protection/>
    </xf>
    <xf numFmtId="43" fontId="23" fillId="26" borderId="20" xfId="56" applyNumberFormat="1" applyFont="1" applyFill="1" applyBorder="1" applyAlignment="1">
      <alignment horizontal="right"/>
      <protection/>
    </xf>
    <xf numFmtId="49" fontId="23" fillId="26" borderId="30" xfId="57" applyNumberFormat="1" applyFont="1" applyFill="1" applyBorder="1" applyAlignment="1">
      <alignment horizontal="right" vertical="center"/>
      <protection/>
    </xf>
    <xf numFmtId="43" fontId="23" fillId="26" borderId="20" xfId="72" applyNumberFormat="1" applyFont="1" applyFill="1" applyBorder="1" applyAlignment="1" applyProtection="1">
      <alignment wrapText="1"/>
      <protection locked="0"/>
    </xf>
    <xf numFmtId="43" fontId="4" fillId="0" borderId="19" xfId="72" applyNumberFormat="1" applyFont="1" applyFill="1" applyBorder="1" applyAlignment="1">
      <alignment horizontal="center"/>
    </xf>
    <xf numFmtId="49" fontId="4" fillId="0" borderId="19" xfId="71" applyNumberFormat="1" applyFont="1" applyFill="1" applyBorder="1" applyAlignment="1">
      <alignment horizontal="left" vertical="center" wrapText="1"/>
    </xf>
    <xf numFmtId="0" fontId="4" fillId="0" borderId="31" xfId="56" applyFont="1" applyBorder="1" applyAlignment="1">
      <alignment horizontal="center"/>
      <protection/>
    </xf>
    <xf numFmtId="0" fontId="4" fillId="0" borderId="32" xfId="56" applyFont="1" applyBorder="1" applyAlignment="1">
      <alignment horizontal="center"/>
      <protection/>
    </xf>
    <xf numFmtId="0" fontId="4" fillId="0" borderId="17" xfId="56" applyFont="1" applyBorder="1" applyAlignment="1">
      <alignment horizontal="center"/>
      <protection/>
    </xf>
    <xf numFmtId="0" fontId="4" fillId="0" borderId="33" xfId="56" applyFont="1" applyBorder="1">
      <alignment/>
      <protection/>
    </xf>
    <xf numFmtId="0" fontId="23" fillId="24" borderId="20" xfId="57" applyFont="1" applyFill="1" applyBorder="1" applyAlignment="1">
      <alignment horizontal="justify" vertical="center" wrapText="1"/>
      <protection/>
    </xf>
    <xf numFmtId="0" fontId="4" fillId="0" borderId="22" xfId="58" applyFont="1" applyBorder="1" applyAlignment="1">
      <alignment wrapText="1"/>
      <protection/>
    </xf>
    <xf numFmtId="0" fontId="4" fillId="0" borderId="16" xfId="56" applyFont="1" applyFill="1" applyBorder="1" applyAlignment="1">
      <alignment horizontal="justify" wrapText="1"/>
      <protection/>
    </xf>
    <xf numFmtId="0" fontId="23" fillId="26" borderId="20" xfId="56" applyFont="1" applyFill="1" applyBorder="1" applyAlignment="1">
      <alignment horizontal="justify" vertical="center"/>
      <protection/>
    </xf>
    <xf numFmtId="0" fontId="4" fillId="0" borderId="17" xfId="56" applyFont="1" applyBorder="1" applyAlignment="1">
      <alignment horizontal="justify"/>
      <protection/>
    </xf>
    <xf numFmtId="0" fontId="4" fillId="0" borderId="34" xfId="56" applyFont="1" applyBorder="1" applyAlignment="1">
      <alignment horizontal="justify" wrapText="1"/>
      <protection/>
    </xf>
    <xf numFmtId="1" fontId="4" fillId="0" borderId="14" xfId="57" applyNumberFormat="1" applyFont="1" applyFill="1" applyBorder="1" applyAlignment="1" applyProtection="1">
      <alignment horizontal="justify" vertical="center" wrapText="1"/>
      <protection locked="0"/>
    </xf>
    <xf numFmtId="1" fontId="23" fillId="26" borderId="20" xfId="57" applyNumberFormat="1" applyFont="1" applyFill="1" applyBorder="1" applyAlignment="1" applyProtection="1">
      <alignment horizontal="justify" vertical="center" wrapText="1"/>
      <protection locked="0"/>
    </xf>
    <xf numFmtId="0" fontId="4" fillId="0" borderId="15" xfId="56" applyFont="1" applyBorder="1" applyAlignment="1">
      <alignment horizontal="justify" wrapText="1"/>
      <protection/>
    </xf>
    <xf numFmtId="1" fontId="23" fillId="24" borderId="13" xfId="57" applyNumberFormat="1" applyFont="1" applyFill="1" applyBorder="1" applyAlignment="1" applyProtection="1">
      <alignment horizontal="justify" vertical="center"/>
      <protection locked="0"/>
    </xf>
    <xf numFmtId="0" fontId="4" fillId="0" borderId="25" xfId="57" applyFont="1" applyFill="1" applyBorder="1">
      <alignment/>
      <protection/>
    </xf>
    <xf numFmtId="0" fontId="26" fillId="0" borderId="11" xfId="57" applyFont="1" applyFill="1" applyBorder="1">
      <alignment/>
      <protection/>
    </xf>
    <xf numFmtId="0" fontId="26" fillId="0" borderId="12" xfId="57" applyFont="1" applyFill="1" applyBorder="1">
      <alignment/>
      <protection/>
    </xf>
    <xf numFmtId="49" fontId="26" fillId="0" borderId="15" xfId="57" applyNumberFormat="1" applyFont="1" applyFill="1" applyBorder="1" applyAlignment="1">
      <alignment horizontal="right" vertical="center"/>
      <protection/>
    </xf>
    <xf numFmtId="0" fontId="26" fillId="0" borderId="15" xfId="56" applyFont="1" applyBorder="1" applyAlignment="1">
      <alignment horizontal="justify" wrapText="1"/>
      <protection/>
    </xf>
    <xf numFmtId="43" fontId="26" fillId="0" borderId="15" xfId="56" applyNumberFormat="1" applyFont="1" applyBorder="1" applyAlignment="1">
      <alignment horizontal="center"/>
      <protection/>
    </xf>
    <xf numFmtId="43" fontId="26" fillId="0" borderId="15" xfId="72" applyNumberFormat="1" applyFont="1" applyFill="1" applyBorder="1" applyAlignment="1" applyProtection="1">
      <alignment horizontal="center" wrapText="1"/>
      <protection locked="0"/>
    </xf>
    <xf numFmtId="43" fontId="26" fillId="0" borderId="15" xfId="72" applyNumberFormat="1" applyFont="1" applyFill="1" applyBorder="1" applyAlignment="1">
      <alignment horizontal="center"/>
    </xf>
    <xf numFmtId="43" fontId="26" fillId="0" borderId="15" xfId="57" applyNumberFormat="1" applyFont="1" applyFill="1" applyBorder="1" applyAlignment="1">
      <alignment horizontal="center"/>
      <protection/>
    </xf>
    <xf numFmtId="182" fontId="26" fillId="24" borderId="0" xfId="57" applyNumberFormat="1" applyFont="1" applyFill="1" applyBorder="1">
      <alignment/>
      <protection/>
    </xf>
    <xf numFmtId="0" fontId="26" fillId="0" borderId="0" xfId="57" applyFont="1" applyFill="1" applyBorder="1">
      <alignment/>
      <protection/>
    </xf>
    <xf numFmtId="0" fontId="26" fillId="0" borderId="14" xfId="57" applyFont="1" applyFill="1" applyBorder="1">
      <alignment/>
      <protection/>
    </xf>
    <xf numFmtId="0" fontId="4" fillId="26" borderId="11" xfId="57" applyFont="1" applyFill="1" applyBorder="1">
      <alignment/>
      <protection/>
    </xf>
    <xf numFmtId="0" fontId="4" fillId="26" borderId="12" xfId="57" applyFont="1" applyFill="1" applyBorder="1">
      <alignment/>
      <protection/>
    </xf>
    <xf numFmtId="49" fontId="4" fillId="26" borderId="15" xfId="57" applyNumberFormat="1" applyFont="1" applyFill="1" applyBorder="1" applyAlignment="1">
      <alignment horizontal="right" vertical="center"/>
      <protection/>
    </xf>
    <xf numFmtId="0" fontId="4" fillId="26" borderId="15" xfId="56" applyFont="1" applyFill="1" applyBorder="1" applyAlignment="1">
      <alignment horizontal="justify" wrapText="1"/>
      <protection/>
    </xf>
    <xf numFmtId="43" fontId="4" fillId="26" borderId="15" xfId="56" applyNumberFormat="1" applyFont="1" applyFill="1" applyBorder="1" applyAlignment="1">
      <alignment horizontal="center"/>
      <protection/>
    </xf>
    <xf numFmtId="43" fontId="4" fillId="26" borderId="15" xfId="72" applyNumberFormat="1" applyFont="1" applyFill="1" applyBorder="1" applyAlignment="1" applyProtection="1">
      <alignment horizontal="center" wrapText="1"/>
      <protection locked="0"/>
    </xf>
    <xf numFmtId="43" fontId="4" fillId="26" borderId="19" xfId="72" applyNumberFormat="1" applyFont="1" applyFill="1" applyBorder="1" applyAlignment="1">
      <alignment horizontal="center"/>
    </xf>
    <xf numFmtId="43" fontId="4" fillId="26" borderId="15" xfId="57" applyNumberFormat="1" applyFont="1" applyFill="1" applyBorder="1" applyAlignment="1">
      <alignment horizontal="center"/>
      <protection/>
    </xf>
    <xf numFmtId="182" fontId="4" fillId="26" borderId="0" xfId="57" applyNumberFormat="1" applyFont="1" applyFill="1" applyBorder="1">
      <alignment/>
      <protection/>
    </xf>
    <xf numFmtId="0" fontId="4" fillId="26" borderId="0" xfId="57" applyFont="1" applyFill="1" applyBorder="1">
      <alignment/>
      <protection/>
    </xf>
    <xf numFmtId="0" fontId="4" fillId="26" borderId="14" xfId="57" applyFont="1" applyFill="1" applyBorder="1">
      <alignment/>
      <protection/>
    </xf>
    <xf numFmtId="43" fontId="4" fillId="26" borderId="14" xfId="72" applyNumberFormat="1" applyFont="1" applyFill="1" applyBorder="1" applyAlignment="1">
      <alignment horizontal="center"/>
    </xf>
    <xf numFmtId="49" fontId="4" fillId="0" borderId="19" xfId="53" applyNumberFormat="1" applyFont="1" applyFill="1" applyBorder="1" applyAlignment="1">
      <alignment horizontal="left" wrapText="1" shrinkToFit="1"/>
      <protection/>
    </xf>
    <xf numFmtId="200" fontId="4" fillId="0" borderId="0" xfId="57" applyNumberFormat="1" applyFont="1" applyFill="1">
      <alignment/>
      <protection/>
    </xf>
    <xf numFmtId="0" fontId="23" fillId="0" borderId="26" xfId="56" applyFont="1" applyBorder="1" applyAlignment="1">
      <alignment horizontal="center" vertical="center" wrapText="1"/>
      <protection/>
    </xf>
    <xf numFmtId="0" fontId="4" fillId="0" borderId="27" xfId="58" applyFont="1" applyBorder="1" applyAlignment="1">
      <alignment horizontal="center" vertical="center" wrapText="1"/>
      <protection/>
    </xf>
    <xf numFmtId="0" fontId="4" fillId="0" borderId="0" xfId="56" applyFont="1" applyAlignment="1">
      <alignment horizontal="left" vertical="top" wrapText="1"/>
      <protection/>
    </xf>
    <xf numFmtId="0" fontId="4" fillId="0" borderId="0" xfId="58" applyFont="1" applyAlignment="1">
      <alignment horizontal="left" vertical="top" wrapText="1"/>
      <protection/>
    </xf>
    <xf numFmtId="0" fontId="4" fillId="0" borderId="0" xfId="58" applyFont="1" applyAlignment="1">
      <alignment horizontal="left" vertical="center" wrapText="1"/>
      <protection/>
    </xf>
    <xf numFmtId="0" fontId="23" fillId="0" borderId="0" xfId="56" applyFont="1" applyFill="1" applyBorder="1" applyAlignment="1">
      <alignment horizontal="center" vertical="top" wrapText="1"/>
      <protection/>
    </xf>
    <xf numFmtId="0" fontId="4" fillId="0" borderId="0" xfId="0" applyFont="1" applyAlignment="1">
      <alignment horizontal="center" vertical="top"/>
    </xf>
    <xf numFmtId="0" fontId="23" fillId="0" borderId="0" xfId="56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wrapText="1"/>
    </xf>
    <xf numFmtId="0" fontId="23" fillId="0" borderId="35" xfId="56" applyFont="1" applyBorder="1" applyAlignment="1">
      <alignment horizontal="center" vertical="center" wrapText="1"/>
      <protection/>
    </xf>
    <xf numFmtId="0" fontId="23" fillId="0" borderId="36" xfId="56" applyFont="1" applyBorder="1" applyAlignment="1">
      <alignment horizontal="center" vertical="center" wrapText="1"/>
      <protection/>
    </xf>
    <xf numFmtId="1" fontId="23" fillId="0" borderId="37" xfId="56" applyNumberFormat="1" applyFont="1" applyBorder="1" applyAlignment="1">
      <alignment horizontal="center" wrapText="1"/>
      <protection/>
    </xf>
    <xf numFmtId="1" fontId="23" fillId="0" borderId="38" xfId="56" applyNumberFormat="1" applyFont="1" applyBorder="1" applyAlignment="1">
      <alignment horizontal="center" wrapText="1"/>
      <protection/>
    </xf>
    <xf numFmtId="0" fontId="23" fillId="0" borderId="35" xfId="56" applyFont="1" applyBorder="1" applyAlignment="1">
      <alignment horizontal="center" wrapText="1"/>
      <protection/>
    </xf>
    <xf numFmtId="0" fontId="23" fillId="0" borderId="36" xfId="56" applyFont="1" applyBorder="1" applyAlignment="1">
      <alignment horizont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6" xfId="55"/>
    <cellStyle name="Обычный_ПР 13 фин.помощь1" xfId="56"/>
    <cellStyle name="Обычный_Прил 22,23,24" xfId="57"/>
    <cellStyle name="Обычный_Прил 5,6,8,18" xfId="58"/>
    <cellStyle name="Обычный_Прилож_МР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перечис.11" xfId="67"/>
    <cellStyle name="Тысячи_перечис.11" xfId="68"/>
    <cellStyle name="Comma" xfId="69"/>
    <cellStyle name="Comma [0]" xfId="70"/>
    <cellStyle name="Финансовый 2" xfId="71"/>
    <cellStyle name="Финансовый_Прилож_МР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0"/>
  <sheetViews>
    <sheetView tabSelected="1" view="pageBreakPreview" zoomScaleNormal="75" zoomScaleSheetLayoutView="100" zoomScalePageLayoutView="0" workbookViewId="0" topLeftCell="D1">
      <selection activeCell="G16" sqref="G16"/>
    </sheetView>
  </sheetViews>
  <sheetFormatPr defaultColWidth="8.00390625" defaultRowHeight="12.75"/>
  <cols>
    <col min="1" max="1" width="7.8515625" style="42" hidden="1" customWidth="1"/>
    <col min="2" max="2" width="0.2890625" style="42" hidden="1" customWidth="1"/>
    <col min="3" max="3" width="6.00390625" style="43" customWidth="1"/>
    <col min="4" max="4" width="51.140625" style="97" customWidth="1"/>
    <col min="5" max="5" width="14.140625" style="70" customWidth="1"/>
    <col min="6" max="7" width="14.57421875" style="42" customWidth="1"/>
    <col min="8" max="14" width="11.140625" style="42" customWidth="1"/>
    <col min="15" max="15" width="11.140625" style="6" customWidth="1"/>
    <col min="16" max="16" width="15.140625" style="6" customWidth="1"/>
    <col min="17" max="43" width="8.00390625" style="6" customWidth="1"/>
    <col min="44" max="16384" width="8.00390625" style="42" customWidth="1"/>
  </cols>
  <sheetData>
    <row r="1" spans="3:15" s="6" customFormat="1" ht="12.75">
      <c r="C1" s="44"/>
      <c r="E1" s="45"/>
      <c r="J1" s="32"/>
      <c r="K1" s="32"/>
      <c r="L1" s="125"/>
      <c r="M1" s="126"/>
      <c r="N1" s="126"/>
      <c r="O1" s="33"/>
    </row>
    <row r="2" spans="3:15" s="6" customFormat="1" ht="12.75">
      <c r="C2" s="44"/>
      <c r="E2" s="45"/>
      <c r="J2" s="32"/>
      <c r="K2" s="32"/>
      <c r="L2" s="127" t="s">
        <v>32</v>
      </c>
      <c r="M2" s="127"/>
      <c r="N2" s="127"/>
      <c r="O2" s="33"/>
    </row>
    <row r="3" spans="3:15" s="6" customFormat="1" ht="12.75">
      <c r="C3" s="44"/>
      <c r="E3" s="45"/>
      <c r="J3" s="32"/>
      <c r="K3" s="32"/>
      <c r="L3" s="126" t="s">
        <v>54</v>
      </c>
      <c r="M3" s="126"/>
      <c r="N3" s="126"/>
      <c r="O3" s="126"/>
    </row>
    <row r="4" spans="3:15" s="6" customFormat="1" ht="36.75" customHeight="1">
      <c r="C4" s="44"/>
      <c r="E4" s="45"/>
      <c r="J4" s="32"/>
      <c r="K4" s="32"/>
      <c r="L4" s="126"/>
      <c r="M4" s="126"/>
      <c r="N4" s="126"/>
      <c r="O4" s="126"/>
    </row>
    <row r="5" spans="3:13" s="6" customFormat="1" ht="12.75">
      <c r="C5" s="44"/>
      <c r="E5" s="45"/>
      <c r="J5" s="32"/>
      <c r="K5" s="32"/>
      <c r="L5" s="46"/>
      <c r="M5" s="46"/>
    </row>
    <row r="6" spans="3:14" s="6" customFormat="1" ht="16.5" customHeight="1">
      <c r="C6" s="47"/>
      <c r="D6" s="128" t="s">
        <v>23</v>
      </c>
      <c r="E6" s="129"/>
      <c r="F6" s="129"/>
      <c r="G6" s="129"/>
      <c r="H6" s="129"/>
      <c r="I6" s="129"/>
      <c r="J6" s="129"/>
      <c r="K6" s="129"/>
      <c r="L6" s="129"/>
      <c r="M6" s="129"/>
      <c r="N6" s="129"/>
    </row>
    <row r="7" spans="3:14" s="6" customFormat="1" ht="11.25" customHeight="1">
      <c r="C7" s="47"/>
      <c r="D7" s="48"/>
      <c r="E7" s="49"/>
      <c r="F7" s="130" t="s">
        <v>26</v>
      </c>
      <c r="G7" s="131"/>
      <c r="H7" s="131"/>
      <c r="I7" s="131"/>
      <c r="J7" s="34"/>
      <c r="K7" s="48"/>
      <c r="L7" s="50"/>
      <c r="M7" s="50"/>
      <c r="N7" s="50"/>
    </row>
    <row r="8" spans="3:15" s="6" customFormat="1" ht="12.75" customHeight="1" thickBot="1">
      <c r="C8" s="51"/>
      <c r="D8" s="52"/>
      <c r="E8" s="53"/>
      <c r="F8" s="52"/>
      <c r="G8" s="52"/>
      <c r="H8" s="52"/>
      <c r="I8" s="52"/>
      <c r="J8" s="52"/>
      <c r="K8" s="52"/>
      <c r="L8" s="52"/>
      <c r="M8" s="52"/>
      <c r="O8" s="1" t="s">
        <v>10</v>
      </c>
    </row>
    <row r="9" spans="3:15" s="29" customFormat="1" ht="15" customHeight="1">
      <c r="C9" s="54"/>
      <c r="D9" s="132" t="s">
        <v>25</v>
      </c>
      <c r="E9" s="123" t="s">
        <v>0</v>
      </c>
      <c r="F9" s="134" t="s">
        <v>24</v>
      </c>
      <c r="G9" s="135"/>
      <c r="H9" s="135"/>
      <c r="I9" s="135"/>
      <c r="J9" s="135"/>
      <c r="K9" s="135"/>
      <c r="L9" s="135"/>
      <c r="M9" s="135"/>
      <c r="N9" s="135"/>
      <c r="O9" s="135"/>
    </row>
    <row r="10" spans="3:15" s="29" customFormat="1" ht="27.75" customHeight="1">
      <c r="C10" s="55"/>
      <c r="D10" s="133"/>
      <c r="E10" s="124"/>
      <c r="F10" s="56" t="s">
        <v>11</v>
      </c>
      <c r="G10" s="57" t="s">
        <v>1</v>
      </c>
      <c r="H10" s="58" t="s">
        <v>2</v>
      </c>
      <c r="I10" s="58" t="s">
        <v>3</v>
      </c>
      <c r="J10" s="58" t="s">
        <v>4</v>
      </c>
      <c r="K10" s="58" t="s">
        <v>12</v>
      </c>
      <c r="L10" s="58" t="s">
        <v>5</v>
      </c>
      <c r="M10" s="58" t="s">
        <v>6</v>
      </c>
      <c r="N10" s="59" t="s">
        <v>7</v>
      </c>
      <c r="O10" s="58" t="s">
        <v>13</v>
      </c>
    </row>
    <row r="11" spans="3:53" s="30" customFormat="1" ht="13.5" thickBot="1">
      <c r="C11" s="31" t="s">
        <v>14</v>
      </c>
      <c r="D11" s="83" t="s">
        <v>15</v>
      </c>
      <c r="E11" s="84">
        <v>1</v>
      </c>
      <c r="F11" s="85">
        <v>2</v>
      </c>
      <c r="G11" s="85">
        <f aca="true" t="shared" si="0" ref="G11:N11">F11+1</f>
        <v>3</v>
      </c>
      <c r="H11" s="85">
        <f t="shared" si="0"/>
        <v>4</v>
      </c>
      <c r="I11" s="85">
        <f t="shared" si="0"/>
        <v>5</v>
      </c>
      <c r="J11" s="85">
        <f t="shared" si="0"/>
        <v>6</v>
      </c>
      <c r="K11" s="85">
        <f t="shared" si="0"/>
        <v>7</v>
      </c>
      <c r="L11" s="85">
        <f t="shared" si="0"/>
        <v>8</v>
      </c>
      <c r="M11" s="85">
        <f t="shared" si="0"/>
        <v>9</v>
      </c>
      <c r="N11" s="85">
        <f t="shared" si="0"/>
        <v>10</v>
      </c>
      <c r="O11" s="86">
        <v>11</v>
      </c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</row>
    <row r="12" spans="1:43" s="65" customFormat="1" ht="27" customHeight="1" thickBot="1">
      <c r="A12" s="60"/>
      <c r="B12" s="61"/>
      <c r="C12" s="62" t="s">
        <v>16</v>
      </c>
      <c r="D12" s="87" t="s">
        <v>27</v>
      </c>
      <c r="E12" s="24">
        <f>SUM(F12:O12)</f>
        <v>9309</v>
      </c>
      <c r="F12" s="24">
        <f>SUM(F13:F14)</f>
        <v>808.2</v>
      </c>
      <c r="G12" s="24">
        <f aca="true" t="shared" si="1" ref="G12:O12">SUM(G13:G14)</f>
        <v>1125.1</v>
      </c>
      <c r="H12" s="24">
        <f t="shared" si="1"/>
        <v>471.4</v>
      </c>
      <c r="I12" s="24">
        <f t="shared" si="1"/>
        <v>663.2</v>
      </c>
      <c r="J12" s="24">
        <f t="shared" si="1"/>
        <v>331</v>
      </c>
      <c r="K12" s="24">
        <f t="shared" si="1"/>
        <v>460.5</v>
      </c>
      <c r="L12" s="24">
        <f t="shared" si="1"/>
        <v>334.8</v>
      </c>
      <c r="M12" s="24">
        <f t="shared" si="1"/>
        <v>509.9</v>
      </c>
      <c r="N12" s="24">
        <f t="shared" si="1"/>
        <v>1055.1</v>
      </c>
      <c r="O12" s="24">
        <f t="shared" si="1"/>
        <v>3549.8</v>
      </c>
      <c r="P12" s="63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</row>
    <row r="13" spans="3:16" s="29" customFormat="1" ht="51">
      <c r="C13" s="35" t="s">
        <v>8</v>
      </c>
      <c r="D13" s="88" t="s">
        <v>33</v>
      </c>
      <c r="E13" s="8">
        <f>SUM(F13:O13)</f>
        <v>9309</v>
      </c>
      <c r="F13" s="9">
        <v>808.2</v>
      </c>
      <c r="G13" s="9">
        <v>1125.1</v>
      </c>
      <c r="H13" s="9">
        <v>471.4</v>
      </c>
      <c r="I13" s="9">
        <v>663.2</v>
      </c>
      <c r="J13" s="9">
        <v>331</v>
      </c>
      <c r="K13" s="10">
        <v>460.5</v>
      </c>
      <c r="L13" s="10">
        <v>334.8</v>
      </c>
      <c r="M13" s="10">
        <v>509.9</v>
      </c>
      <c r="N13" s="10">
        <v>1055.1</v>
      </c>
      <c r="O13" s="11">
        <v>3549.8</v>
      </c>
      <c r="P13" s="36"/>
    </row>
    <row r="14" spans="3:15" s="29" customFormat="1" ht="26.25" thickBot="1">
      <c r="C14" s="66" t="s">
        <v>17</v>
      </c>
      <c r="D14" s="89" t="s">
        <v>18</v>
      </c>
      <c r="E14" s="12">
        <f>SUM(F14:O14)</f>
        <v>0</v>
      </c>
      <c r="F14" s="13"/>
      <c r="G14" s="13"/>
      <c r="H14" s="13"/>
      <c r="I14" s="13"/>
      <c r="J14" s="13"/>
      <c r="K14" s="13"/>
      <c r="L14" s="13"/>
      <c r="M14" s="13"/>
      <c r="N14" s="13"/>
      <c r="O14" s="14"/>
    </row>
    <row r="15" spans="3:15" s="67" customFormat="1" ht="13.5" thickBot="1">
      <c r="C15" s="68" t="s">
        <v>19</v>
      </c>
      <c r="D15" s="90" t="s">
        <v>28</v>
      </c>
      <c r="E15" s="25">
        <f>SUM(F15:O15)</f>
        <v>529.8999999999999</v>
      </c>
      <c r="F15" s="25">
        <f>F16</f>
        <v>57.1</v>
      </c>
      <c r="G15" s="25">
        <f aca="true" t="shared" si="2" ref="G15:O15">G16</f>
        <v>144.1</v>
      </c>
      <c r="H15" s="25">
        <f t="shared" si="2"/>
        <v>42.9</v>
      </c>
      <c r="I15" s="25">
        <f t="shared" si="2"/>
        <v>57.1</v>
      </c>
      <c r="J15" s="25">
        <f t="shared" si="2"/>
        <v>42.9</v>
      </c>
      <c r="K15" s="25">
        <f t="shared" si="2"/>
        <v>42.9</v>
      </c>
      <c r="L15" s="25">
        <f t="shared" si="2"/>
        <v>42.9</v>
      </c>
      <c r="M15" s="25">
        <f t="shared" si="2"/>
        <v>42.9</v>
      </c>
      <c r="N15" s="25">
        <f t="shared" si="2"/>
        <v>57.1</v>
      </c>
      <c r="O15" s="25">
        <f t="shared" si="2"/>
        <v>0</v>
      </c>
    </row>
    <row r="16" spans="3:15" s="29" customFormat="1" ht="90" thickBot="1">
      <c r="C16" s="37" t="s">
        <v>9</v>
      </c>
      <c r="D16" s="91" t="s">
        <v>34</v>
      </c>
      <c r="E16" s="15">
        <f>SUM(F16:O16)</f>
        <v>529.8999999999999</v>
      </c>
      <c r="F16" s="16">
        <f>54.4+2.7</f>
        <v>57.1</v>
      </c>
      <c r="G16" s="16">
        <f>137.2+6.9</f>
        <v>144.1</v>
      </c>
      <c r="H16" s="16">
        <f>40.8+2.1</f>
        <v>42.9</v>
      </c>
      <c r="I16" s="16">
        <f>54.4+2.7</f>
        <v>57.1</v>
      </c>
      <c r="J16" s="16">
        <f>40.8+2.1</f>
        <v>42.9</v>
      </c>
      <c r="K16" s="16">
        <f>40.8+2.1</f>
        <v>42.9</v>
      </c>
      <c r="L16" s="16">
        <f>40.8+2.1</f>
        <v>42.9</v>
      </c>
      <c r="M16" s="16">
        <f>40.8+2.1</f>
        <v>42.9</v>
      </c>
      <c r="N16" s="16">
        <f>54.4+2.7</f>
        <v>57.1</v>
      </c>
      <c r="O16" s="17"/>
    </row>
    <row r="17" spans="1:43" s="40" customFormat="1" ht="26.25" thickBot="1">
      <c r="A17" s="38"/>
      <c r="B17" s="39"/>
      <c r="C17" s="62" t="s">
        <v>21</v>
      </c>
      <c r="D17" s="87" t="s">
        <v>31</v>
      </c>
      <c r="E17" s="26">
        <f>E18+E19</f>
        <v>21960.024999999998</v>
      </c>
      <c r="F17" s="26">
        <f aca="true" t="shared" si="3" ref="F17:O17">F18+F19</f>
        <v>2443.8</v>
      </c>
      <c r="G17" s="26">
        <f t="shared" si="3"/>
        <v>2286.9</v>
      </c>
      <c r="H17" s="26">
        <f t="shared" si="3"/>
        <v>2276.5</v>
      </c>
      <c r="I17" s="26">
        <f t="shared" si="3"/>
        <v>3059.9</v>
      </c>
      <c r="J17" s="26">
        <f t="shared" si="3"/>
        <v>2430.9</v>
      </c>
      <c r="K17" s="26">
        <f t="shared" si="3"/>
        <v>1921.905</v>
      </c>
      <c r="L17" s="26">
        <f t="shared" si="3"/>
        <v>1755.6</v>
      </c>
      <c r="M17" s="26">
        <f t="shared" si="3"/>
        <v>2204.92</v>
      </c>
      <c r="N17" s="26">
        <f t="shared" si="3"/>
        <v>3429.6</v>
      </c>
      <c r="O17" s="26">
        <f t="shared" si="3"/>
        <v>150</v>
      </c>
      <c r="P17" s="63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</row>
    <row r="18" spans="3:17" s="29" customFormat="1" ht="38.25">
      <c r="C18" s="69" t="s">
        <v>30</v>
      </c>
      <c r="D18" s="92" t="s">
        <v>20</v>
      </c>
      <c r="E18" s="18">
        <f aca="true" t="shared" si="4" ref="E18:E27">SUM(F18:O18)</f>
        <v>20857.12</v>
      </c>
      <c r="F18" s="19">
        <v>2305.8</v>
      </c>
      <c r="G18" s="19">
        <v>2092.9</v>
      </c>
      <c r="H18" s="19">
        <v>2276.5</v>
      </c>
      <c r="I18" s="19">
        <v>3059.9</v>
      </c>
      <c r="J18" s="20">
        <v>2373.9</v>
      </c>
      <c r="K18" s="21">
        <v>1688</v>
      </c>
      <c r="L18" s="21">
        <v>1694.6</v>
      </c>
      <c r="M18" s="21">
        <v>2118.92</v>
      </c>
      <c r="N18" s="21">
        <v>3246.6</v>
      </c>
      <c r="O18" s="22">
        <v>0</v>
      </c>
      <c r="P18" s="41"/>
      <c r="Q18" s="41"/>
    </row>
    <row r="19" spans="1:43" s="7" customFormat="1" ht="13.5" thickBot="1">
      <c r="A19" s="2"/>
      <c r="B19" s="3"/>
      <c r="C19" s="74" t="s">
        <v>35</v>
      </c>
      <c r="D19" s="93" t="s">
        <v>36</v>
      </c>
      <c r="E19" s="75">
        <f t="shared" si="4"/>
        <v>1102.905</v>
      </c>
      <c r="F19" s="76">
        <v>138</v>
      </c>
      <c r="G19" s="76">
        <v>194</v>
      </c>
      <c r="H19" s="76">
        <f>87-87</f>
        <v>0</v>
      </c>
      <c r="I19" s="76">
        <f>114-114</f>
        <v>0</v>
      </c>
      <c r="J19" s="76">
        <v>57</v>
      </c>
      <c r="K19" s="76">
        <f>300-66.095</f>
        <v>233.905</v>
      </c>
      <c r="L19" s="76">
        <v>61</v>
      </c>
      <c r="M19" s="76">
        <v>86</v>
      </c>
      <c r="N19" s="73">
        <v>183</v>
      </c>
      <c r="O19" s="77">
        <f>300-150</f>
        <v>150</v>
      </c>
      <c r="P19" s="63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</row>
    <row r="20" spans="1:43" s="7" customFormat="1" ht="13.5" thickBot="1">
      <c r="A20" s="2"/>
      <c r="B20" s="3"/>
      <c r="C20" s="79" t="s">
        <v>29</v>
      </c>
      <c r="D20" s="94" t="s">
        <v>36</v>
      </c>
      <c r="E20" s="78">
        <f t="shared" si="4"/>
        <v>164208.64307</v>
      </c>
      <c r="F20" s="80">
        <f>F21+F22+F23+F24</f>
        <v>3449.4080000000004</v>
      </c>
      <c r="G20" s="80">
        <f aca="true" t="shared" si="5" ref="G20:O20">G21+G22+G23+G24</f>
        <v>8413.61004</v>
      </c>
      <c r="H20" s="80">
        <f t="shared" si="5"/>
        <v>6605.693</v>
      </c>
      <c r="I20" s="80">
        <f t="shared" si="5"/>
        <v>20686.965</v>
      </c>
      <c r="J20" s="80">
        <f t="shared" si="5"/>
        <v>23436.543</v>
      </c>
      <c r="K20" s="80">
        <f t="shared" si="5"/>
        <v>3287.0122</v>
      </c>
      <c r="L20" s="80">
        <f t="shared" si="5"/>
        <v>7852.70108</v>
      </c>
      <c r="M20" s="80">
        <f t="shared" si="5"/>
        <v>18387.395</v>
      </c>
      <c r="N20" s="80">
        <f t="shared" si="5"/>
        <v>9874.3554</v>
      </c>
      <c r="O20" s="80">
        <f t="shared" si="5"/>
        <v>62214.96035</v>
      </c>
      <c r="P20" s="63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</row>
    <row r="21" spans="1:43" s="7" customFormat="1" ht="38.25">
      <c r="A21" s="2"/>
      <c r="B21" s="3"/>
      <c r="C21" s="27" t="s">
        <v>38</v>
      </c>
      <c r="D21" s="95" t="s">
        <v>37</v>
      </c>
      <c r="E21" s="8">
        <f t="shared" si="4"/>
        <v>9268.35</v>
      </c>
      <c r="F21" s="71">
        <f>695+728.744+600</f>
        <v>2023.7440000000001</v>
      </c>
      <c r="G21" s="71">
        <f>500+150+2.577</f>
        <v>652.577</v>
      </c>
      <c r="H21" s="71"/>
      <c r="I21" s="71">
        <f>500+185+40</f>
        <v>725</v>
      </c>
      <c r="J21" s="71">
        <f>265+200</f>
        <v>465</v>
      </c>
      <c r="K21" s="71">
        <f>2000+2017.81-2000-1572.956</f>
        <v>444.85400000000004</v>
      </c>
      <c r="L21" s="71">
        <v>46.5</v>
      </c>
      <c r="M21" s="71">
        <f>50+666.256+840.24-666.256</f>
        <v>890.2400000000001</v>
      </c>
      <c r="N21" s="23">
        <f>88.5+2886+120</f>
        <v>3094.5</v>
      </c>
      <c r="O21" s="72">
        <f>225.935+700</f>
        <v>925.935</v>
      </c>
      <c r="P21" s="63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</row>
    <row r="22" spans="1:43" s="7" customFormat="1" ht="38.25">
      <c r="A22" s="2"/>
      <c r="B22" s="3"/>
      <c r="C22" s="27" t="s">
        <v>39</v>
      </c>
      <c r="D22" s="95" t="s">
        <v>41</v>
      </c>
      <c r="E22" s="8">
        <f t="shared" si="4"/>
        <v>300</v>
      </c>
      <c r="F22" s="71">
        <v>30</v>
      </c>
      <c r="G22" s="71">
        <f>40+30</f>
        <v>70</v>
      </c>
      <c r="H22" s="71">
        <v>30</v>
      </c>
      <c r="I22" s="71">
        <v>30</v>
      </c>
      <c r="J22" s="71">
        <v>20</v>
      </c>
      <c r="K22" s="71">
        <v>20</v>
      </c>
      <c r="L22" s="71">
        <v>30</v>
      </c>
      <c r="M22" s="71">
        <v>30</v>
      </c>
      <c r="N22" s="81">
        <v>40</v>
      </c>
      <c r="O22" s="72">
        <v>0</v>
      </c>
      <c r="P22" s="63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</row>
    <row r="23" spans="1:43" s="7" customFormat="1" ht="76.5">
      <c r="A23" s="2"/>
      <c r="B23" s="3"/>
      <c r="C23" s="27" t="s">
        <v>40</v>
      </c>
      <c r="D23" s="82" t="s">
        <v>42</v>
      </c>
      <c r="E23" s="8">
        <f t="shared" si="4"/>
        <v>496.08</v>
      </c>
      <c r="F23" s="71"/>
      <c r="G23" s="71"/>
      <c r="H23" s="71"/>
      <c r="I23" s="71"/>
      <c r="J23" s="71"/>
      <c r="K23" s="71"/>
      <c r="L23" s="71"/>
      <c r="M23" s="71"/>
      <c r="N23" s="81"/>
      <c r="O23" s="72">
        <v>496.08</v>
      </c>
      <c r="P23" s="63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</row>
    <row r="24" spans="1:43" s="7" customFormat="1" ht="75" customHeight="1" thickBot="1">
      <c r="A24" s="2"/>
      <c r="B24" s="3"/>
      <c r="C24" s="27" t="s">
        <v>52</v>
      </c>
      <c r="D24" s="121" t="s">
        <v>53</v>
      </c>
      <c r="E24" s="8">
        <f t="shared" si="4"/>
        <v>154144.21307</v>
      </c>
      <c r="F24" s="71">
        <v>1395.664</v>
      </c>
      <c r="G24" s="71">
        <f>457.239+32.29404+7201.5</f>
        <v>7691.03304</v>
      </c>
      <c r="H24" s="71">
        <f>2103.936+182.537+4599.1-309.88</f>
        <v>6575.693</v>
      </c>
      <c r="I24" s="71">
        <f>792.5+1745.056+119.809+17274.6</f>
        <v>19931.965</v>
      </c>
      <c r="J24" s="71">
        <f>4558.971-59.164+448.036+18003.7</f>
        <v>22951.543</v>
      </c>
      <c r="K24" s="71">
        <f>170.279+228.107+282.8722+2140.9</f>
        <v>2822.1582</v>
      </c>
      <c r="L24" s="71">
        <f>4125.758+69.24308+3581.2</f>
        <v>7776.20108</v>
      </c>
      <c r="M24" s="71">
        <f>1905.93+49.625+15511.6</f>
        <v>17467.155</v>
      </c>
      <c r="N24" s="81">
        <f>6290.282+449.5734</f>
        <v>6739.8554</v>
      </c>
      <c r="O24" s="72">
        <f>6007.009+751.63635+54035.3-1</f>
        <v>60792.94535</v>
      </c>
      <c r="P24" s="63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</row>
    <row r="25" spans="1:43" s="7" customFormat="1" ht="12.75" hidden="1">
      <c r="A25" s="2"/>
      <c r="B25" s="3"/>
      <c r="C25" s="27"/>
      <c r="D25" s="95"/>
      <c r="E25" s="8">
        <f t="shared" si="4"/>
        <v>0</v>
      </c>
      <c r="F25" s="71"/>
      <c r="G25" s="71"/>
      <c r="H25" s="71"/>
      <c r="I25" s="71"/>
      <c r="J25" s="71"/>
      <c r="K25" s="71"/>
      <c r="L25" s="71"/>
      <c r="M25" s="71"/>
      <c r="N25" s="81"/>
      <c r="O25" s="72"/>
      <c r="P25" s="63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</row>
    <row r="26" spans="1:43" s="7" customFormat="1" ht="12.75" hidden="1">
      <c r="A26" s="2"/>
      <c r="B26" s="3"/>
      <c r="C26" s="27"/>
      <c r="D26" s="95"/>
      <c r="E26" s="8">
        <f t="shared" si="4"/>
        <v>0</v>
      </c>
      <c r="F26" s="71"/>
      <c r="G26" s="71"/>
      <c r="H26" s="71"/>
      <c r="I26" s="71"/>
      <c r="J26" s="71"/>
      <c r="K26" s="71"/>
      <c r="L26" s="71"/>
      <c r="M26" s="71"/>
      <c r="N26" s="81"/>
      <c r="O26" s="72"/>
      <c r="P26" s="63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</row>
    <row r="27" spans="1:43" s="7" customFormat="1" ht="13.5" hidden="1" thickBot="1">
      <c r="A27" s="2"/>
      <c r="B27" s="3"/>
      <c r="C27" s="27"/>
      <c r="D27" s="95"/>
      <c r="E27" s="8">
        <f t="shared" si="4"/>
        <v>0</v>
      </c>
      <c r="F27" s="71"/>
      <c r="G27" s="71"/>
      <c r="H27" s="71"/>
      <c r="I27" s="71"/>
      <c r="J27" s="71"/>
      <c r="K27" s="71"/>
      <c r="L27" s="71"/>
      <c r="M27" s="71"/>
      <c r="N27" s="23"/>
      <c r="O27" s="72"/>
      <c r="P27" s="63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</row>
    <row r="28" spans="1:43" s="7" customFormat="1" ht="25.5">
      <c r="A28" s="2"/>
      <c r="B28" s="3"/>
      <c r="C28" s="28"/>
      <c r="D28" s="96" t="s">
        <v>22</v>
      </c>
      <c r="E28" s="4">
        <f>E12+E17+E20+E15</f>
        <v>196007.56806999998</v>
      </c>
      <c r="F28" s="4">
        <f aca="true" t="shared" si="6" ref="F28:O28">F12+F17+F20+F15</f>
        <v>6758.508000000001</v>
      </c>
      <c r="G28" s="4">
        <f t="shared" si="6"/>
        <v>11969.71004</v>
      </c>
      <c r="H28" s="4">
        <f t="shared" si="6"/>
        <v>9396.493</v>
      </c>
      <c r="I28" s="4">
        <f t="shared" si="6"/>
        <v>24467.165</v>
      </c>
      <c r="J28" s="4">
        <f t="shared" si="6"/>
        <v>26241.343000000004</v>
      </c>
      <c r="K28" s="4">
        <f t="shared" si="6"/>
        <v>5712.3171999999995</v>
      </c>
      <c r="L28" s="4">
        <f t="shared" si="6"/>
        <v>9986.00108</v>
      </c>
      <c r="M28" s="4">
        <f t="shared" si="6"/>
        <v>21145.115</v>
      </c>
      <c r="N28" s="4">
        <f t="shared" si="6"/>
        <v>14416.155400000001</v>
      </c>
      <c r="O28" s="4">
        <f t="shared" si="6"/>
        <v>65914.76035</v>
      </c>
      <c r="P28" s="5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</row>
    <row r="29" spans="5:6" ht="12.75">
      <c r="E29" s="70">
        <v>196007.56807</v>
      </c>
      <c r="F29" s="122"/>
    </row>
    <row r="30" ht="12.75">
      <c r="E30" s="70">
        <f>E28-E29</f>
        <v>0</v>
      </c>
    </row>
  </sheetData>
  <sheetProtection/>
  <mergeCells count="8">
    <mergeCell ref="E9:E10"/>
    <mergeCell ref="L1:N1"/>
    <mergeCell ref="L2:N2"/>
    <mergeCell ref="L3:O4"/>
    <mergeCell ref="D6:N6"/>
    <mergeCell ref="F7:I7"/>
    <mergeCell ref="D9:D10"/>
    <mergeCell ref="F9:O9"/>
  </mergeCells>
  <printOptions/>
  <pageMargins left="0.7874015748031497" right="0.15748031496062992" top="1.220472440944882" bottom="0.1968503937007874" header="0.3937007874015748" footer="0.1968503937007874"/>
  <pageSetup firstPageNumber="150" useFirstPageNumber="1" fitToHeight="8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36"/>
  <sheetViews>
    <sheetView view="pageBreakPreview" zoomScaleNormal="75" zoomScaleSheetLayoutView="100" zoomScalePageLayoutView="0" workbookViewId="0" topLeftCell="C10">
      <pane xSplit="2" ySplit="2" topLeftCell="E15" activePane="bottomRight" state="frozen"/>
      <selection pane="topLeft" activeCell="C10" sqref="C10"/>
      <selection pane="topRight" activeCell="E10" sqref="E10"/>
      <selection pane="bottomLeft" activeCell="C12" sqref="C12"/>
      <selection pane="bottomRight" activeCell="E36" sqref="E36"/>
    </sheetView>
  </sheetViews>
  <sheetFormatPr defaultColWidth="8.00390625" defaultRowHeight="12.75"/>
  <cols>
    <col min="1" max="1" width="7.8515625" style="42" hidden="1" customWidth="1"/>
    <col min="2" max="2" width="0.2890625" style="42" hidden="1" customWidth="1"/>
    <col min="3" max="3" width="6.00390625" style="43" customWidth="1"/>
    <col min="4" max="4" width="51.140625" style="97" customWidth="1"/>
    <col min="5" max="5" width="14.140625" style="70" customWidth="1"/>
    <col min="6" max="14" width="11.140625" style="42" customWidth="1"/>
    <col min="15" max="15" width="11.140625" style="6" customWidth="1"/>
    <col min="16" max="16" width="15.140625" style="6" customWidth="1"/>
    <col min="17" max="43" width="8.00390625" style="6" customWidth="1"/>
    <col min="44" max="16384" width="8.00390625" style="42" customWidth="1"/>
  </cols>
  <sheetData>
    <row r="1" spans="3:15" s="6" customFormat="1" ht="12.75">
      <c r="C1" s="44"/>
      <c r="E1" s="45"/>
      <c r="J1" s="32"/>
      <c r="K1" s="32"/>
      <c r="L1" s="125"/>
      <c r="M1" s="126"/>
      <c r="N1" s="126"/>
      <c r="O1" s="33"/>
    </row>
    <row r="2" spans="3:15" s="6" customFormat="1" ht="12.75">
      <c r="C2" s="44"/>
      <c r="E2" s="45"/>
      <c r="J2" s="32"/>
      <c r="K2" s="32"/>
      <c r="L2" s="127" t="s">
        <v>32</v>
      </c>
      <c r="M2" s="127"/>
      <c r="N2" s="127"/>
      <c r="O2" s="33"/>
    </row>
    <row r="3" spans="3:15" s="6" customFormat="1" ht="12.75">
      <c r="C3" s="44"/>
      <c r="E3" s="45"/>
      <c r="J3" s="32"/>
      <c r="K3" s="32"/>
      <c r="L3" s="126" t="s">
        <v>43</v>
      </c>
      <c r="M3" s="126"/>
      <c r="N3" s="126"/>
      <c r="O3" s="126"/>
    </row>
    <row r="4" spans="3:15" s="6" customFormat="1" ht="36.75" customHeight="1">
      <c r="C4" s="44"/>
      <c r="E4" s="45"/>
      <c r="J4" s="32"/>
      <c r="K4" s="32"/>
      <c r="L4" s="126"/>
      <c r="M4" s="126"/>
      <c r="N4" s="126"/>
      <c r="O4" s="126"/>
    </row>
    <row r="5" spans="3:13" s="6" customFormat="1" ht="12.75">
      <c r="C5" s="44"/>
      <c r="E5" s="45"/>
      <c r="J5" s="32"/>
      <c r="K5" s="32"/>
      <c r="L5" s="46"/>
      <c r="M5" s="46"/>
    </row>
    <row r="6" spans="3:14" s="6" customFormat="1" ht="22.5" customHeight="1">
      <c r="C6" s="47"/>
      <c r="D6" s="128" t="s">
        <v>23</v>
      </c>
      <c r="E6" s="129"/>
      <c r="F6" s="129"/>
      <c r="G6" s="129"/>
      <c r="H6" s="129"/>
      <c r="I6" s="129"/>
      <c r="J6" s="129"/>
      <c r="K6" s="129"/>
      <c r="L6" s="129"/>
      <c r="M6" s="129"/>
      <c r="N6" s="129"/>
    </row>
    <row r="7" spans="3:14" s="6" customFormat="1" ht="16.5" customHeight="1">
      <c r="C7" s="47"/>
      <c r="D7" s="48"/>
      <c r="E7" s="49"/>
      <c r="F7" s="130" t="s">
        <v>26</v>
      </c>
      <c r="G7" s="131"/>
      <c r="H7" s="131"/>
      <c r="I7" s="131"/>
      <c r="J7" s="34"/>
      <c r="K7" s="48"/>
      <c r="L7" s="50"/>
      <c r="M7" s="50"/>
      <c r="N7" s="50"/>
    </row>
    <row r="8" spans="3:15" s="6" customFormat="1" ht="12.75" customHeight="1" thickBot="1">
      <c r="C8" s="51"/>
      <c r="D8" s="52"/>
      <c r="E8" s="53"/>
      <c r="F8" s="52"/>
      <c r="G8" s="52"/>
      <c r="H8" s="52"/>
      <c r="I8" s="52"/>
      <c r="J8" s="52"/>
      <c r="K8" s="52"/>
      <c r="L8" s="52"/>
      <c r="M8" s="52"/>
      <c r="O8" s="1" t="s">
        <v>10</v>
      </c>
    </row>
    <row r="9" spans="3:15" s="29" customFormat="1" ht="15" customHeight="1">
      <c r="C9" s="54"/>
      <c r="D9" s="136" t="s">
        <v>25</v>
      </c>
      <c r="E9" s="123" t="s">
        <v>0</v>
      </c>
      <c r="F9" s="134" t="s">
        <v>24</v>
      </c>
      <c r="G9" s="135"/>
      <c r="H9" s="135"/>
      <c r="I9" s="135"/>
      <c r="J9" s="135"/>
      <c r="K9" s="135"/>
      <c r="L9" s="135"/>
      <c r="M9" s="135"/>
      <c r="N9" s="135"/>
      <c r="O9" s="135"/>
    </row>
    <row r="10" spans="3:15" s="29" customFormat="1" ht="34.5" customHeight="1">
      <c r="C10" s="55"/>
      <c r="D10" s="137"/>
      <c r="E10" s="124"/>
      <c r="F10" s="56" t="s">
        <v>11</v>
      </c>
      <c r="G10" s="57" t="s">
        <v>1</v>
      </c>
      <c r="H10" s="58" t="s">
        <v>2</v>
      </c>
      <c r="I10" s="58" t="s">
        <v>3</v>
      </c>
      <c r="J10" s="58" t="s">
        <v>4</v>
      </c>
      <c r="K10" s="58" t="s">
        <v>12</v>
      </c>
      <c r="L10" s="58" t="s">
        <v>5</v>
      </c>
      <c r="M10" s="58" t="s">
        <v>6</v>
      </c>
      <c r="N10" s="59" t="s">
        <v>7</v>
      </c>
      <c r="O10" s="58" t="s">
        <v>13</v>
      </c>
    </row>
    <row r="11" spans="3:53" s="30" customFormat="1" ht="13.5" thickBot="1">
      <c r="C11" s="31" t="s">
        <v>14</v>
      </c>
      <c r="D11" s="83" t="s">
        <v>15</v>
      </c>
      <c r="E11" s="84">
        <v>1</v>
      </c>
      <c r="F11" s="85">
        <v>2</v>
      </c>
      <c r="G11" s="85">
        <f aca="true" t="shared" si="0" ref="G11:N11">F11+1</f>
        <v>3</v>
      </c>
      <c r="H11" s="85">
        <f t="shared" si="0"/>
        <v>4</v>
      </c>
      <c r="I11" s="85">
        <f t="shared" si="0"/>
        <v>5</v>
      </c>
      <c r="J11" s="85">
        <f t="shared" si="0"/>
        <v>6</v>
      </c>
      <c r="K11" s="85">
        <f t="shared" si="0"/>
        <v>7</v>
      </c>
      <c r="L11" s="85">
        <f t="shared" si="0"/>
        <v>8</v>
      </c>
      <c r="M11" s="85">
        <f t="shared" si="0"/>
        <v>9</v>
      </c>
      <c r="N11" s="85">
        <f t="shared" si="0"/>
        <v>10</v>
      </c>
      <c r="O11" s="86">
        <v>11</v>
      </c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</row>
    <row r="12" spans="1:43" s="65" customFormat="1" ht="48" customHeight="1" thickBot="1">
      <c r="A12" s="60"/>
      <c r="B12" s="61"/>
      <c r="C12" s="62" t="s">
        <v>16</v>
      </c>
      <c r="D12" s="87" t="s">
        <v>27</v>
      </c>
      <c r="E12" s="24">
        <f>SUM(F12:O12)</f>
        <v>9309</v>
      </c>
      <c r="F12" s="24">
        <f>SUM(F13:F14)</f>
        <v>808.2</v>
      </c>
      <c r="G12" s="24">
        <f aca="true" t="shared" si="1" ref="G12:O12">SUM(G13:G14)</f>
        <v>1125.1</v>
      </c>
      <c r="H12" s="24">
        <f t="shared" si="1"/>
        <v>471.4</v>
      </c>
      <c r="I12" s="24">
        <f t="shared" si="1"/>
        <v>663.2</v>
      </c>
      <c r="J12" s="24">
        <f t="shared" si="1"/>
        <v>331</v>
      </c>
      <c r="K12" s="24">
        <f t="shared" si="1"/>
        <v>460.5</v>
      </c>
      <c r="L12" s="24">
        <f t="shared" si="1"/>
        <v>334.8</v>
      </c>
      <c r="M12" s="24">
        <f t="shared" si="1"/>
        <v>509.9</v>
      </c>
      <c r="N12" s="24">
        <f t="shared" si="1"/>
        <v>1055.1</v>
      </c>
      <c r="O12" s="24">
        <f t="shared" si="1"/>
        <v>3549.8</v>
      </c>
      <c r="P12" s="63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</row>
    <row r="13" spans="3:16" s="29" customFormat="1" ht="51">
      <c r="C13" s="35" t="s">
        <v>8</v>
      </c>
      <c r="D13" s="88" t="s">
        <v>33</v>
      </c>
      <c r="E13" s="8">
        <f>SUM(F13:O13)</f>
        <v>9309</v>
      </c>
      <c r="F13" s="9">
        <v>808.2</v>
      </c>
      <c r="G13" s="9">
        <v>1125.1</v>
      </c>
      <c r="H13" s="9">
        <v>471.4</v>
      </c>
      <c r="I13" s="9">
        <v>663.2</v>
      </c>
      <c r="J13" s="9">
        <v>331</v>
      </c>
      <c r="K13" s="10">
        <v>460.5</v>
      </c>
      <c r="L13" s="10">
        <v>334.8</v>
      </c>
      <c r="M13" s="10">
        <v>509.9</v>
      </c>
      <c r="N13" s="10">
        <v>1055.1</v>
      </c>
      <c r="O13" s="11">
        <v>3549.8</v>
      </c>
      <c r="P13" s="36"/>
    </row>
    <row r="14" spans="3:15" s="29" customFormat="1" ht="26.25" thickBot="1">
      <c r="C14" s="66" t="s">
        <v>17</v>
      </c>
      <c r="D14" s="89" t="s">
        <v>18</v>
      </c>
      <c r="E14" s="12">
        <f>SUM(F14:O14)</f>
        <v>0</v>
      </c>
      <c r="F14" s="13"/>
      <c r="G14" s="13"/>
      <c r="H14" s="13"/>
      <c r="I14" s="13"/>
      <c r="J14" s="13"/>
      <c r="K14" s="13"/>
      <c r="L14" s="13"/>
      <c r="M14" s="13"/>
      <c r="N14" s="13"/>
      <c r="O14" s="14"/>
    </row>
    <row r="15" spans="3:15" s="67" customFormat="1" ht="13.5" thickBot="1">
      <c r="C15" s="68" t="s">
        <v>19</v>
      </c>
      <c r="D15" s="90" t="s">
        <v>28</v>
      </c>
      <c r="E15" s="25">
        <f>SUM(F15:O15)</f>
        <v>504.4</v>
      </c>
      <c r="F15" s="25">
        <f>F16</f>
        <v>54.4</v>
      </c>
      <c r="G15" s="25">
        <f aca="true" t="shared" si="2" ref="G15:O15">G16</f>
        <v>137.2</v>
      </c>
      <c r="H15" s="25">
        <f t="shared" si="2"/>
        <v>40.8</v>
      </c>
      <c r="I15" s="25">
        <f t="shared" si="2"/>
        <v>54.4</v>
      </c>
      <c r="J15" s="25">
        <f t="shared" si="2"/>
        <v>40.8</v>
      </c>
      <c r="K15" s="25">
        <f t="shared" si="2"/>
        <v>40.8</v>
      </c>
      <c r="L15" s="25">
        <f t="shared" si="2"/>
        <v>40.8</v>
      </c>
      <c r="M15" s="25">
        <f t="shared" si="2"/>
        <v>40.8</v>
      </c>
      <c r="N15" s="25">
        <f t="shared" si="2"/>
        <v>54.4</v>
      </c>
      <c r="O15" s="25">
        <f t="shared" si="2"/>
        <v>0</v>
      </c>
    </row>
    <row r="16" spans="3:15" s="29" customFormat="1" ht="90" thickBot="1">
      <c r="C16" s="37" t="s">
        <v>9</v>
      </c>
      <c r="D16" s="91" t="s">
        <v>34</v>
      </c>
      <c r="E16" s="15">
        <f>SUM(F16:O16)</f>
        <v>504.4</v>
      </c>
      <c r="F16" s="16">
        <v>54.4</v>
      </c>
      <c r="G16" s="16">
        <v>137.2</v>
      </c>
      <c r="H16" s="16">
        <v>40.8</v>
      </c>
      <c r="I16" s="16">
        <v>54.4</v>
      </c>
      <c r="J16" s="16">
        <v>40.8</v>
      </c>
      <c r="K16" s="16">
        <v>40.8</v>
      </c>
      <c r="L16" s="16">
        <v>40.8</v>
      </c>
      <c r="M16" s="16">
        <v>40.8</v>
      </c>
      <c r="N16" s="16">
        <v>54.4</v>
      </c>
      <c r="O16" s="17"/>
    </row>
    <row r="17" spans="1:43" s="40" customFormat="1" ht="26.25" thickBot="1">
      <c r="A17" s="38"/>
      <c r="B17" s="39"/>
      <c r="C17" s="62" t="s">
        <v>21</v>
      </c>
      <c r="D17" s="87" t="s">
        <v>31</v>
      </c>
      <c r="E17" s="26">
        <f>E18+E19</f>
        <v>22377.12</v>
      </c>
      <c r="F17" s="26">
        <f aca="true" t="shared" si="3" ref="F17:O17">F18+F19</f>
        <v>2443.8</v>
      </c>
      <c r="G17" s="26">
        <f t="shared" si="3"/>
        <v>2286.9</v>
      </c>
      <c r="H17" s="26">
        <f t="shared" si="3"/>
        <v>2363.5</v>
      </c>
      <c r="I17" s="26">
        <f t="shared" si="3"/>
        <v>3173.9</v>
      </c>
      <c r="J17" s="26">
        <f t="shared" si="3"/>
        <v>2430.9</v>
      </c>
      <c r="K17" s="26">
        <f t="shared" si="3"/>
        <v>1988</v>
      </c>
      <c r="L17" s="26">
        <f t="shared" si="3"/>
        <v>1755.6</v>
      </c>
      <c r="M17" s="26">
        <f t="shared" si="3"/>
        <v>2204.92</v>
      </c>
      <c r="N17" s="26">
        <f t="shared" si="3"/>
        <v>3429.6</v>
      </c>
      <c r="O17" s="26">
        <f t="shared" si="3"/>
        <v>300</v>
      </c>
      <c r="P17" s="63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</row>
    <row r="18" spans="3:17" s="29" customFormat="1" ht="38.25">
      <c r="C18" s="69" t="s">
        <v>30</v>
      </c>
      <c r="D18" s="92" t="s">
        <v>20</v>
      </c>
      <c r="E18" s="18">
        <f>SUM(F18:O18)</f>
        <v>20857.12</v>
      </c>
      <c r="F18" s="19">
        <v>2305.8</v>
      </c>
      <c r="G18" s="19">
        <v>2092.9</v>
      </c>
      <c r="H18" s="19">
        <v>2276.5</v>
      </c>
      <c r="I18" s="19">
        <v>3059.9</v>
      </c>
      <c r="J18" s="20">
        <v>2373.9</v>
      </c>
      <c r="K18" s="21">
        <v>1688</v>
      </c>
      <c r="L18" s="21">
        <v>1694.6</v>
      </c>
      <c r="M18" s="21">
        <v>2118.92</v>
      </c>
      <c r="N18" s="21">
        <v>3246.6</v>
      </c>
      <c r="O18" s="22">
        <v>0</v>
      </c>
      <c r="P18" s="41"/>
      <c r="Q18" s="41"/>
    </row>
    <row r="19" spans="1:43" s="7" customFormat="1" ht="13.5" thickBot="1">
      <c r="A19" s="2"/>
      <c r="B19" s="3"/>
      <c r="C19" s="74" t="s">
        <v>35</v>
      </c>
      <c r="D19" s="93" t="s">
        <v>36</v>
      </c>
      <c r="E19" s="75">
        <f>SUM(F19:O19)</f>
        <v>1520</v>
      </c>
      <c r="F19" s="76">
        <v>138</v>
      </c>
      <c r="G19" s="76">
        <v>194</v>
      </c>
      <c r="H19" s="76">
        <v>87</v>
      </c>
      <c r="I19" s="76">
        <v>114</v>
      </c>
      <c r="J19" s="76">
        <v>57</v>
      </c>
      <c r="K19" s="76">
        <v>300</v>
      </c>
      <c r="L19" s="76">
        <v>61</v>
      </c>
      <c r="M19" s="76">
        <v>86</v>
      </c>
      <c r="N19" s="73">
        <v>183</v>
      </c>
      <c r="O19" s="77">
        <v>300</v>
      </c>
      <c r="P19" s="63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</row>
    <row r="20" spans="1:43" s="7" customFormat="1" ht="13.5" thickBot="1">
      <c r="A20" s="2"/>
      <c r="B20" s="3"/>
      <c r="C20" s="79" t="s">
        <v>29</v>
      </c>
      <c r="D20" s="94" t="s">
        <v>36</v>
      </c>
      <c r="E20" s="78">
        <f>SUM(F20:O20)</f>
        <v>6380.434</v>
      </c>
      <c r="F20" s="80">
        <f aca="true" t="shared" si="4" ref="F20:O20">F21+F30+F31+F32</f>
        <v>725</v>
      </c>
      <c r="G20" s="80">
        <f t="shared" si="4"/>
        <v>540</v>
      </c>
      <c r="H20" s="80">
        <f t="shared" si="4"/>
        <v>30</v>
      </c>
      <c r="I20" s="80">
        <f t="shared" si="4"/>
        <v>715</v>
      </c>
      <c r="J20" s="80">
        <f t="shared" si="4"/>
        <v>285</v>
      </c>
      <c r="K20" s="80">
        <f t="shared" si="4"/>
        <v>464.85400000000004</v>
      </c>
      <c r="L20" s="80">
        <f t="shared" si="4"/>
        <v>30</v>
      </c>
      <c r="M20" s="80">
        <f t="shared" si="4"/>
        <v>80</v>
      </c>
      <c r="N20" s="80">
        <f t="shared" si="4"/>
        <v>3014.5</v>
      </c>
      <c r="O20" s="80">
        <f t="shared" si="4"/>
        <v>496.08</v>
      </c>
      <c r="P20" s="63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</row>
    <row r="21" spans="1:43" s="108" customFormat="1" ht="40.5">
      <c r="A21" s="98"/>
      <c r="B21" s="99"/>
      <c r="C21" s="100" t="s">
        <v>38</v>
      </c>
      <c r="D21" s="101" t="s">
        <v>37</v>
      </c>
      <c r="E21" s="102">
        <f>SUM(F21:O21)</f>
        <v>5614.354</v>
      </c>
      <c r="F21" s="103">
        <f>695</f>
        <v>695</v>
      </c>
      <c r="G21" s="103">
        <v>500</v>
      </c>
      <c r="H21" s="103"/>
      <c r="I21" s="103">
        <f>500+185</f>
        <v>685</v>
      </c>
      <c r="J21" s="103">
        <v>265</v>
      </c>
      <c r="K21" s="103">
        <f>2000+2017.81-2000-1572.956</f>
        <v>444.85400000000004</v>
      </c>
      <c r="L21" s="103"/>
      <c r="M21" s="103">
        <v>50</v>
      </c>
      <c r="N21" s="104">
        <f>88.5+2886</f>
        <v>2974.5</v>
      </c>
      <c r="O21" s="105"/>
      <c r="P21" s="106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</row>
    <row r="22" spans="1:43" s="119" customFormat="1" ht="12.75">
      <c r="A22" s="109"/>
      <c r="B22" s="110"/>
      <c r="C22" s="111"/>
      <c r="D22" s="112" t="s">
        <v>44</v>
      </c>
      <c r="E22" s="113">
        <f>SUM(F22:O22)</f>
        <v>1088.5</v>
      </c>
      <c r="F22" s="114"/>
      <c r="G22" s="114">
        <v>500</v>
      </c>
      <c r="H22" s="114"/>
      <c r="I22" s="114">
        <v>500</v>
      </c>
      <c r="J22" s="114"/>
      <c r="K22" s="114"/>
      <c r="L22" s="114"/>
      <c r="M22" s="114"/>
      <c r="N22" s="115">
        <v>88.5</v>
      </c>
      <c r="O22" s="116"/>
      <c r="P22" s="117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</row>
    <row r="23" spans="1:43" s="119" customFormat="1" ht="12.75">
      <c r="A23" s="109"/>
      <c r="B23" s="110"/>
      <c r="C23" s="111"/>
      <c r="D23" s="112" t="s">
        <v>47</v>
      </c>
      <c r="E23" s="113">
        <f aca="true" t="shared" si="5" ref="E23:E29">SUM(F23:O23)</f>
        <v>265</v>
      </c>
      <c r="F23" s="114"/>
      <c r="G23" s="114"/>
      <c r="H23" s="114"/>
      <c r="I23" s="114"/>
      <c r="J23" s="114">
        <v>265</v>
      </c>
      <c r="K23" s="114"/>
      <c r="L23" s="114"/>
      <c r="M23" s="114"/>
      <c r="N23" s="115"/>
      <c r="O23" s="116"/>
      <c r="P23" s="117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</row>
    <row r="24" spans="1:43" s="119" customFormat="1" ht="12.75">
      <c r="A24" s="109"/>
      <c r="B24" s="110"/>
      <c r="C24" s="111"/>
      <c r="D24" s="112" t="s">
        <v>49</v>
      </c>
      <c r="E24" s="113">
        <f t="shared" si="5"/>
        <v>50</v>
      </c>
      <c r="F24" s="114"/>
      <c r="G24" s="114"/>
      <c r="H24" s="114"/>
      <c r="I24" s="114"/>
      <c r="J24" s="114"/>
      <c r="K24" s="114"/>
      <c r="L24" s="114"/>
      <c r="M24" s="114">
        <v>50</v>
      </c>
      <c r="N24" s="115"/>
      <c r="O24" s="116"/>
      <c r="P24" s="117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</row>
    <row r="25" spans="1:43" s="119" customFormat="1" ht="12.75">
      <c r="A25" s="109"/>
      <c r="B25" s="110"/>
      <c r="C25" s="111"/>
      <c r="D25" s="112" t="s">
        <v>45</v>
      </c>
      <c r="E25" s="113">
        <f t="shared" si="5"/>
        <v>444.8539999999998</v>
      </c>
      <c r="F25" s="114"/>
      <c r="G25" s="114"/>
      <c r="H25" s="114"/>
      <c r="I25" s="114"/>
      <c r="J25" s="114"/>
      <c r="K25" s="114">
        <f>2000+2017.81-3572.956</f>
        <v>444.8539999999998</v>
      </c>
      <c r="L25" s="114"/>
      <c r="M25" s="114"/>
      <c r="N25" s="115"/>
      <c r="O25" s="116"/>
      <c r="P25" s="117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</row>
    <row r="26" spans="1:43" s="119" customFormat="1" ht="12.75">
      <c r="A26" s="109"/>
      <c r="B26" s="110"/>
      <c r="C26" s="111"/>
      <c r="D26" s="112" t="s">
        <v>46</v>
      </c>
      <c r="E26" s="113">
        <f t="shared" si="5"/>
        <v>2386</v>
      </c>
      <c r="F26" s="114"/>
      <c r="G26" s="114"/>
      <c r="H26" s="114"/>
      <c r="I26" s="114"/>
      <c r="J26" s="114"/>
      <c r="K26" s="114"/>
      <c r="L26" s="114"/>
      <c r="M26" s="114"/>
      <c r="N26" s="115">
        <v>2386</v>
      </c>
      <c r="O26" s="116"/>
      <c r="P26" s="117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</row>
    <row r="27" spans="1:43" s="119" customFormat="1" ht="12.75">
      <c r="A27" s="109"/>
      <c r="B27" s="110"/>
      <c r="C27" s="111"/>
      <c r="D27" s="112" t="s">
        <v>48</v>
      </c>
      <c r="E27" s="113">
        <f t="shared" si="5"/>
        <v>185</v>
      </c>
      <c r="F27" s="114"/>
      <c r="G27" s="114"/>
      <c r="H27" s="114"/>
      <c r="I27" s="114">
        <v>185</v>
      </c>
      <c r="J27" s="114"/>
      <c r="K27" s="114"/>
      <c r="L27" s="114"/>
      <c r="M27" s="114"/>
      <c r="N27" s="115"/>
      <c r="O27" s="116"/>
      <c r="P27" s="117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</row>
    <row r="28" spans="1:43" s="119" customFormat="1" ht="12.75">
      <c r="A28" s="109"/>
      <c r="B28" s="110"/>
      <c r="C28" s="111"/>
      <c r="D28" s="112" t="s">
        <v>50</v>
      </c>
      <c r="E28" s="113">
        <f t="shared" si="5"/>
        <v>695</v>
      </c>
      <c r="F28" s="114">
        <v>695</v>
      </c>
      <c r="G28" s="114"/>
      <c r="H28" s="114"/>
      <c r="I28" s="114"/>
      <c r="J28" s="114"/>
      <c r="K28" s="114"/>
      <c r="L28" s="114"/>
      <c r="M28" s="114"/>
      <c r="N28" s="115"/>
      <c r="O28" s="116"/>
      <c r="P28" s="117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</row>
    <row r="29" spans="1:43" s="119" customFormat="1" ht="12.75">
      <c r="A29" s="109"/>
      <c r="B29" s="110"/>
      <c r="C29" s="111"/>
      <c r="D29" s="112" t="s">
        <v>51</v>
      </c>
      <c r="E29" s="113">
        <f t="shared" si="5"/>
        <v>500</v>
      </c>
      <c r="F29" s="114"/>
      <c r="G29" s="114"/>
      <c r="H29" s="114"/>
      <c r="I29" s="114"/>
      <c r="J29" s="114"/>
      <c r="K29" s="114"/>
      <c r="L29" s="114"/>
      <c r="M29" s="114"/>
      <c r="N29" s="120">
        <v>500</v>
      </c>
      <c r="O29" s="116"/>
      <c r="P29" s="117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</row>
    <row r="30" spans="1:43" s="7" customFormat="1" ht="38.25">
      <c r="A30" s="2"/>
      <c r="B30" s="3"/>
      <c r="C30" s="27" t="s">
        <v>39</v>
      </c>
      <c r="D30" s="95" t="s">
        <v>41</v>
      </c>
      <c r="E30" s="8">
        <f>SUM(F30:O30)</f>
        <v>270</v>
      </c>
      <c r="F30" s="71">
        <v>30</v>
      </c>
      <c r="G30" s="71">
        <v>40</v>
      </c>
      <c r="H30" s="71">
        <v>30</v>
      </c>
      <c r="I30" s="71">
        <v>30</v>
      </c>
      <c r="J30" s="71">
        <v>20</v>
      </c>
      <c r="K30" s="71">
        <v>20</v>
      </c>
      <c r="L30" s="71">
        <v>30</v>
      </c>
      <c r="M30" s="71">
        <v>30</v>
      </c>
      <c r="N30" s="81">
        <v>40</v>
      </c>
      <c r="O30" s="72">
        <v>0</v>
      </c>
      <c r="P30" s="63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</row>
    <row r="31" spans="1:43" s="7" customFormat="1" ht="77.25" thickBot="1">
      <c r="A31" s="2"/>
      <c r="B31" s="3"/>
      <c r="C31" s="27" t="s">
        <v>40</v>
      </c>
      <c r="D31" s="82" t="s">
        <v>42</v>
      </c>
      <c r="E31" s="8">
        <f>SUM(F31:O31)</f>
        <v>496.08</v>
      </c>
      <c r="F31" s="71"/>
      <c r="G31" s="71"/>
      <c r="H31" s="71"/>
      <c r="I31" s="71"/>
      <c r="J31" s="71"/>
      <c r="K31" s="71"/>
      <c r="L31" s="71"/>
      <c r="M31" s="71"/>
      <c r="N31" s="81"/>
      <c r="O31" s="72">
        <v>496.08</v>
      </c>
      <c r="P31" s="63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1:43" s="7" customFormat="1" ht="12.75" hidden="1">
      <c r="A32" s="2"/>
      <c r="B32" s="3"/>
      <c r="C32" s="27"/>
      <c r="D32" s="95"/>
      <c r="E32" s="8"/>
      <c r="F32" s="71"/>
      <c r="G32" s="71"/>
      <c r="H32" s="71"/>
      <c r="I32" s="71"/>
      <c r="J32" s="71"/>
      <c r="K32" s="71"/>
      <c r="L32" s="71"/>
      <c r="M32" s="71"/>
      <c r="N32" s="81"/>
      <c r="O32" s="72"/>
      <c r="P32" s="63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1:43" s="7" customFormat="1" ht="12.75" hidden="1">
      <c r="A33" s="2"/>
      <c r="B33" s="3"/>
      <c r="C33" s="27"/>
      <c r="D33" s="95"/>
      <c r="E33" s="8"/>
      <c r="F33" s="71"/>
      <c r="G33" s="71"/>
      <c r="H33" s="71"/>
      <c r="I33" s="71"/>
      <c r="J33" s="71"/>
      <c r="K33" s="71"/>
      <c r="L33" s="71"/>
      <c r="M33" s="71"/>
      <c r="N33" s="81"/>
      <c r="O33" s="72"/>
      <c r="P33" s="63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</row>
    <row r="34" spans="1:43" s="7" customFormat="1" ht="12.75" hidden="1">
      <c r="A34" s="2"/>
      <c r="B34" s="3"/>
      <c r="C34" s="27"/>
      <c r="D34" s="95"/>
      <c r="E34" s="8"/>
      <c r="F34" s="71"/>
      <c r="G34" s="71"/>
      <c r="H34" s="71"/>
      <c r="I34" s="71"/>
      <c r="J34" s="71"/>
      <c r="K34" s="71"/>
      <c r="L34" s="71"/>
      <c r="M34" s="71"/>
      <c r="N34" s="81"/>
      <c r="O34" s="72"/>
      <c r="P34" s="63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</row>
    <row r="35" spans="1:43" s="7" customFormat="1" ht="13.5" hidden="1" thickBot="1">
      <c r="A35" s="2"/>
      <c r="B35" s="3"/>
      <c r="C35" s="27"/>
      <c r="D35" s="95"/>
      <c r="E35" s="8"/>
      <c r="F35" s="71"/>
      <c r="G35" s="71"/>
      <c r="H35" s="71"/>
      <c r="I35" s="71"/>
      <c r="J35" s="71"/>
      <c r="K35" s="71"/>
      <c r="L35" s="71"/>
      <c r="M35" s="71"/>
      <c r="N35" s="23"/>
      <c r="O35" s="72"/>
      <c r="P35" s="63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</row>
    <row r="36" spans="1:43" s="7" customFormat="1" ht="25.5">
      <c r="A36" s="2"/>
      <c r="B36" s="3"/>
      <c r="C36" s="28"/>
      <c r="D36" s="96" t="s">
        <v>22</v>
      </c>
      <c r="E36" s="4">
        <f aca="true" t="shared" si="6" ref="E36:O36">E12+E17+E20+E15</f>
        <v>38570.954</v>
      </c>
      <c r="F36" s="4">
        <f t="shared" si="6"/>
        <v>4031.4</v>
      </c>
      <c r="G36" s="4">
        <f t="shared" si="6"/>
        <v>4089.2</v>
      </c>
      <c r="H36" s="4">
        <f t="shared" si="6"/>
        <v>2905.7000000000003</v>
      </c>
      <c r="I36" s="4">
        <f t="shared" si="6"/>
        <v>4606.5</v>
      </c>
      <c r="J36" s="4">
        <f t="shared" si="6"/>
        <v>3087.7000000000003</v>
      </c>
      <c r="K36" s="4">
        <f t="shared" si="6"/>
        <v>2954.1540000000005</v>
      </c>
      <c r="L36" s="4">
        <f t="shared" si="6"/>
        <v>2161.2000000000003</v>
      </c>
      <c r="M36" s="4">
        <f t="shared" si="6"/>
        <v>2835.6200000000003</v>
      </c>
      <c r="N36" s="4">
        <f t="shared" si="6"/>
        <v>7553.599999999999</v>
      </c>
      <c r="O36" s="4">
        <f t="shared" si="6"/>
        <v>4345.88</v>
      </c>
      <c r="P36" s="5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</row>
  </sheetData>
  <sheetProtection/>
  <mergeCells count="8">
    <mergeCell ref="L1:N1"/>
    <mergeCell ref="L2:N2"/>
    <mergeCell ref="L3:O4"/>
    <mergeCell ref="D6:N6"/>
    <mergeCell ref="F7:I7"/>
    <mergeCell ref="D9:D10"/>
    <mergeCell ref="E9:E10"/>
    <mergeCell ref="F9:O9"/>
  </mergeCells>
  <printOptions/>
  <pageMargins left="0.7874015748031497" right="0.15748031496062992" top="1.220472440944882" bottom="0.1968503937007874" header="0.3937007874015748" footer="0.1968503937007874"/>
  <pageSetup firstPageNumber="150" useFirstPageNumber="1" fitToHeight="8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36"/>
  <sheetViews>
    <sheetView view="pageBreakPreview" zoomScaleNormal="75" zoomScaleSheetLayoutView="100" zoomScalePageLayoutView="0" workbookViewId="0" topLeftCell="C10">
      <pane xSplit="2" ySplit="2" topLeftCell="E18" activePane="bottomRight" state="frozen"/>
      <selection pane="topLeft" activeCell="C10" sqref="C10"/>
      <selection pane="topRight" activeCell="E10" sqref="E10"/>
      <selection pane="bottomLeft" activeCell="C12" sqref="C12"/>
      <selection pane="bottomRight" activeCell="N26" sqref="N26"/>
    </sheetView>
  </sheetViews>
  <sheetFormatPr defaultColWidth="8.00390625" defaultRowHeight="12.75"/>
  <cols>
    <col min="1" max="1" width="7.8515625" style="42" hidden="1" customWidth="1"/>
    <col min="2" max="2" width="0.2890625" style="42" hidden="1" customWidth="1"/>
    <col min="3" max="3" width="6.00390625" style="43" customWidth="1"/>
    <col min="4" max="4" width="51.140625" style="97" customWidth="1"/>
    <col min="5" max="5" width="14.140625" style="70" customWidth="1"/>
    <col min="6" max="14" width="11.140625" style="42" customWidth="1"/>
    <col min="15" max="15" width="11.140625" style="6" customWidth="1"/>
    <col min="16" max="16" width="15.140625" style="6" customWidth="1"/>
    <col min="17" max="43" width="8.00390625" style="6" customWidth="1"/>
    <col min="44" max="16384" width="8.00390625" style="42" customWidth="1"/>
  </cols>
  <sheetData>
    <row r="1" spans="3:15" s="6" customFormat="1" ht="12.75">
      <c r="C1" s="44"/>
      <c r="E1" s="45"/>
      <c r="J1" s="32"/>
      <c r="K1" s="32"/>
      <c r="L1" s="125"/>
      <c r="M1" s="126"/>
      <c r="N1" s="126"/>
      <c r="O1" s="33"/>
    </row>
    <row r="2" spans="3:15" s="6" customFormat="1" ht="12.75">
      <c r="C2" s="44"/>
      <c r="E2" s="45"/>
      <c r="J2" s="32"/>
      <c r="K2" s="32"/>
      <c r="L2" s="127" t="s">
        <v>32</v>
      </c>
      <c r="M2" s="127"/>
      <c r="N2" s="127"/>
      <c r="O2" s="33"/>
    </row>
    <row r="3" spans="3:15" s="6" customFormat="1" ht="12.75">
      <c r="C3" s="44"/>
      <c r="E3" s="45"/>
      <c r="J3" s="32"/>
      <c r="K3" s="32"/>
      <c r="L3" s="126" t="s">
        <v>43</v>
      </c>
      <c r="M3" s="126"/>
      <c r="N3" s="126"/>
      <c r="O3" s="126"/>
    </row>
    <row r="4" spans="3:15" s="6" customFormat="1" ht="36.75" customHeight="1">
      <c r="C4" s="44"/>
      <c r="E4" s="45"/>
      <c r="J4" s="32"/>
      <c r="K4" s="32"/>
      <c r="L4" s="126"/>
      <c r="M4" s="126"/>
      <c r="N4" s="126"/>
      <c r="O4" s="126"/>
    </row>
    <row r="5" spans="3:13" s="6" customFormat="1" ht="12.75">
      <c r="C5" s="44"/>
      <c r="E5" s="45"/>
      <c r="J5" s="32"/>
      <c r="K5" s="32"/>
      <c r="L5" s="46"/>
      <c r="M5" s="46"/>
    </row>
    <row r="6" spans="3:14" s="6" customFormat="1" ht="22.5" customHeight="1">
      <c r="C6" s="47"/>
      <c r="D6" s="128" t="s">
        <v>23</v>
      </c>
      <c r="E6" s="129"/>
      <c r="F6" s="129"/>
      <c r="G6" s="129"/>
      <c r="H6" s="129"/>
      <c r="I6" s="129"/>
      <c r="J6" s="129"/>
      <c r="K6" s="129"/>
      <c r="L6" s="129"/>
      <c r="M6" s="129"/>
      <c r="N6" s="129"/>
    </row>
    <row r="7" spans="3:14" s="6" customFormat="1" ht="16.5" customHeight="1">
      <c r="C7" s="47"/>
      <c r="D7" s="48"/>
      <c r="E7" s="49"/>
      <c r="F7" s="130" t="s">
        <v>26</v>
      </c>
      <c r="G7" s="131"/>
      <c r="H7" s="131"/>
      <c r="I7" s="131"/>
      <c r="J7" s="34"/>
      <c r="K7" s="48"/>
      <c r="L7" s="50"/>
      <c r="M7" s="50"/>
      <c r="N7" s="50"/>
    </row>
    <row r="8" spans="3:15" s="6" customFormat="1" ht="12.75" customHeight="1" thickBot="1">
      <c r="C8" s="51"/>
      <c r="D8" s="52"/>
      <c r="E8" s="53"/>
      <c r="F8" s="52"/>
      <c r="G8" s="52"/>
      <c r="H8" s="52"/>
      <c r="I8" s="52"/>
      <c r="J8" s="52"/>
      <c r="K8" s="52"/>
      <c r="L8" s="52"/>
      <c r="M8" s="52"/>
      <c r="O8" s="1" t="s">
        <v>10</v>
      </c>
    </row>
    <row r="9" spans="3:15" s="29" customFormat="1" ht="15" customHeight="1">
      <c r="C9" s="54"/>
      <c r="D9" s="136" t="s">
        <v>25</v>
      </c>
      <c r="E9" s="123" t="s">
        <v>0</v>
      </c>
      <c r="F9" s="134" t="s">
        <v>24</v>
      </c>
      <c r="G9" s="135"/>
      <c r="H9" s="135"/>
      <c r="I9" s="135"/>
      <c r="J9" s="135"/>
      <c r="K9" s="135"/>
      <c r="L9" s="135"/>
      <c r="M9" s="135"/>
      <c r="N9" s="135"/>
      <c r="O9" s="135"/>
    </row>
    <row r="10" spans="3:15" s="29" customFormat="1" ht="34.5" customHeight="1">
      <c r="C10" s="55"/>
      <c r="D10" s="137"/>
      <c r="E10" s="124"/>
      <c r="F10" s="56" t="s">
        <v>11</v>
      </c>
      <c r="G10" s="57" t="s">
        <v>1</v>
      </c>
      <c r="H10" s="58" t="s">
        <v>2</v>
      </c>
      <c r="I10" s="58" t="s">
        <v>3</v>
      </c>
      <c r="J10" s="58" t="s">
        <v>4</v>
      </c>
      <c r="K10" s="58" t="s">
        <v>12</v>
      </c>
      <c r="L10" s="58" t="s">
        <v>5</v>
      </c>
      <c r="M10" s="58" t="s">
        <v>6</v>
      </c>
      <c r="N10" s="59" t="s">
        <v>7</v>
      </c>
      <c r="O10" s="58" t="s">
        <v>13</v>
      </c>
    </row>
    <row r="11" spans="3:53" s="30" customFormat="1" ht="13.5" thickBot="1">
      <c r="C11" s="31" t="s">
        <v>14</v>
      </c>
      <c r="D11" s="83" t="s">
        <v>15</v>
      </c>
      <c r="E11" s="84">
        <v>1</v>
      </c>
      <c r="F11" s="85">
        <v>2</v>
      </c>
      <c r="G11" s="85">
        <f aca="true" t="shared" si="0" ref="G11:N11">F11+1</f>
        <v>3</v>
      </c>
      <c r="H11" s="85">
        <f t="shared" si="0"/>
        <v>4</v>
      </c>
      <c r="I11" s="85">
        <f t="shared" si="0"/>
        <v>5</v>
      </c>
      <c r="J11" s="85">
        <f t="shared" si="0"/>
        <v>6</v>
      </c>
      <c r="K11" s="85">
        <f t="shared" si="0"/>
        <v>7</v>
      </c>
      <c r="L11" s="85">
        <f t="shared" si="0"/>
        <v>8</v>
      </c>
      <c r="M11" s="85">
        <f t="shared" si="0"/>
        <v>9</v>
      </c>
      <c r="N11" s="85">
        <f t="shared" si="0"/>
        <v>10</v>
      </c>
      <c r="O11" s="86">
        <v>11</v>
      </c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</row>
    <row r="12" spans="1:43" s="65" customFormat="1" ht="48" customHeight="1" thickBot="1">
      <c r="A12" s="60"/>
      <c r="B12" s="61"/>
      <c r="C12" s="62" t="s">
        <v>16</v>
      </c>
      <c r="D12" s="87" t="s">
        <v>27</v>
      </c>
      <c r="E12" s="24">
        <f>SUM(F12:O12)</f>
        <v>9309</v>
      </c>
      <c r="F12" s="24">
        <f>SUM(F13:F14)</f>
        <v>808.2</v>
      </c>
      <c r="G12" s="24">
        <f aca="true" t="shared" si="1" ref="G12:O12">SUM(G13:G14)</f>
        <v>1125.1</v>
      </c>
      <c r="H12" s="24">
        <f t="shared" si="1"/>
        <v>471.4</v>
      </c>
      <c r="I12" s="24">
        <f t="shared" si="1"/>
        <v>663.2</v>
      </c>
      <c r="J12" s="24">
        <f t="shared" si="1"/>
        <v>331</v>
      </c>
      <c r="K12" s="24">
        <f t="shared" si="1"/>
        <v>460.5</v>
      </c>
      <c r="L12" s="24">
        <f t="shared" si="1"/>
        <v>334.8</v>
      </c>
      <c r="M12" s="24">
        <f t="shared" si="1"/>
        <v>509.9</v>
      </c>
      <c r="N12" s="24">
        <f t="shared" si="1"/>
        <v>1055.1</v>
      </c>
      <c r="O12" s="24">
        <f t="shared" si="1"/>
        <v>3549.8</v>
      </c>
      <c r="P12" s="63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</row>
    <row r="13" spans="3:16" s="29" customFormat="1" ht="51">
      <c r="C13" s="35" t="s">
        <v>8</v>
      </c>
      <c r="D13" s="88" t="s">
        <v>33</v>
      </c>
      <c r="E13" s="8">
        <f>SUM(F13:O13)</f>
        <v>9309</v>
      </c>
      <c r="F13" s="9">
        <v>808.2</v>
      </c>
      <c r="G13" s="9">
        <v>1125.1</v>
      </c>
      <c r="H13" s="9">
        <v>471.4</v>
      </c>
      <c r="I13" s="9">
        <v>663.2</v>
      </c>
      <c r="J13" s="9">
        <v>331</v>
      </c>
      <c r="K13" s="10">
        <v>460.5</v>
      </c>
      <c r="L13" s="10">
        <v>334.8</v>
      </c>
      <c r="M13" s="10">
        <v>509.9</v>
      </c>
      <c r="N13" s="10">
        <v>1055.1</v>
      </c>
      <c r="O13" s="11">
        <v>3549.8</v>
      </c>
      <c r="P13" s="36"/>
    </row>
    <row r="14" spans="3:15" s="29" customFormat="1" ht="26.25" thickBot="1">
      <c r="C14" s="66" t="s">
        <v>17</v>
      </c>
      <c r="D14" s="89" t="s">
        <v>18</v>
      </c>
      <c r="E14" s="12">
        <f>SUM(F14:O14)</f>
        <v>0</v>
      </c>
      <c r="F14" s="13"/>
      <c r="G14" s="13"/>
      <c r="H14" s="13"/>
      <c r="I14" s="13"/>
      <c r="J14" s="13"/>
      <c r="K14" s="13"/>
      <c r="L14" s="13"/>
      <c r="M14" s="13"/>
      <c r="N14" s="13"/>
      <c r="O14" s="14"/>
    </row>
    <row r="15" spans="3:15" s="67" customFormat="1" ht="13.5" thickBot="1">
      <c r="C15" s="68" t="s">
        <v>19</v>
      </c>
      <c r="D15" s="90" t="s">
        <v>28</v>
      </c>
      <c r="E15" s="25">
        <f>SUM(F15:O15)</f>
        <v>504.4</v>
      </c>
      <c r="F15" s="25">
        <f>F16</f>
        <v>54.4</v>
      </c>
      <c r="G15" s="25">
        <f aca="true" t="shared" si="2" ref="G15:O15">G16</f>
        <v>137.2</v>
      </c>
      <c r="H15" s="25">
        <f t="shared" si="2"/>
        <v>40.8</v>
      </c>
      <c r="I15" s="25">
        <f t="shared" si="2"/>
        <v>54.4</v>
      </c>
      <c r="J15" s="25">
        <f t="shared" si="2"/>
        <v>40.8</v>
      </c>
      <c r="K15" s="25">
        <f t="shared" si="2"/>
        <v>40.8</v>
      </c>
      <c r="L15" s="25">
        <f t="shared" si="2"/>
        <v>40.8</v>
      </c>
      <c r="M15" s="25">
        <f t="shared" si="2"/>
        <v>40.8</v>
      </c>
      <c r="N15" s="25">
        <f t="shared" si="2"/>
        <v>54.4</v>
      </c>
      <c r="O15" s="25">
        <f t="shared" si="2"/>
        <v>0</v>
      </c>
    </row>
    <row r="16" spans="3:15" s="29" customFormat="1" ht="90" thickBot="1">
      <c r="C16" s="37" t="s">
        <v>9</v>
      </c>
      <c r="D16" s="91" t="s">
        <v>34</v>
      </c>
      <c r="E16" s="15">
        <f>SUM(F16:O16)</f>
        <v>504.4</v>
      </c>
      <c r="F16" s="16">
        <v>54.4</v>
      </c>
      <c r="G16" s="16">
        <v>137.2</v>
      </c>
      <c r="H16" s="16">
        <v>40.8</v>
      </c>
      <c r="I16" s="16">
        <v>54.4</v>
      </c>
      <c r="J16" s="16">
        <v>40.8</v>
      </c>
      <c r="K16" s="16">
        <v>40.8</v>
      </c>
      <c r="L16" s="16">
        <v>40.8</v>
      </c>
      <c r="M16" s="16">
        <v>40.8</v>
      </c>
      <c r="N16" s="16">
        <v>54.4</v>
      </c>
      <c r="O16" s="17"/>
    </row>
    <row r="17" spans="1:43" s="40" customFormat="1" ht="26.25" thickBot="1">
      <c r="A17" s="38"/>
      <c r="B17" s="39"/>
      <c r="C17" s="62" t="s">
        <v>21</v>
      </c>
      <c r="D17" s="87" t="s">
        <v>31</v>
      </c>
      <c r="E17" s="26">
        <f>E18+E19</f>
        <v>22377.12</v>
      </c>
      <c r="F17" s="26">
        <f aca="true" t="shared" si="3" ref="F17:O17">F18+F19</f>
        <v>2443.8</v>
      </c>
      <c r="G17" s="26">
        <f t="shared" si="3"/>
        <v>2286.9</v>
      </c>
      <c r="H17" s="26">
        <f t="shared" si="3"/>
        <v>2363.5</v>
      </c>
      <c r="I17" s="26">
        <f t="shared" si="3"/>
        <v>3173.9</v>
      </c>
      <c r="J17" s="26">
        <f t="shared" si="3"/>
        <v>2430.9</v>
      </c>
      <c r="K17" s="26">
        <f t="shared" si="3"/>
        <v>1988</v>
      </c>
      <c r="L17" s="26">
        <f t="shared" si="3"/>
        <v>1755.6</v>
      </c>
      <c r="M17" s="26">
        <f t="shared" si="3"/>
        <v>2204.92</v>
      </c>
      <c r="N17" s="26">
        <f t="shared" si="3"/>
        <v>3429.6</v>
      </c>
      <c r="O17" s="26">
        <f t="shared" si="3"/>
        <v>300</v>
      </c>
      <c r="P17" s="63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</row>
    <row r="18" spans="3:17" s="29" customFormat="1" ht="38.25">
      <c r="C18" s="69" t="s">
        <v>30</v>
      </c>
      <c r="D18" s="92" t="s">
        <v>20</v>
      </c>
      <c r="E18" s="18">
        <f>SUM(F18:O18)</f>
        <v>20857.12</v>
      </c>
      <c r="F18" s="19">
        <v>2305.8</v>
      </c>
      <c r="G18" s="19">
        <v>2092.9</v>
      </c>
      <c r="H18" s="19">
        <v>2276.5</v>
      </c>
      <c r="I18" s="19">
        <v>3059.9</v>
      </c>
      <c r="J18" s="20">
        <v>2373.9</v>
      </c>
      <c r="K18" s="21">
        <v>1688</v>
      </c>
      <c r="L18" s="21">
        <v>1694.6</v>
      </c>
      <c r="M18" s="21">
        <v>2118.92</v>
      </c>
      <c r="N18" s="21">
        <v>3246.6</v>
      </c>
      <c r="O18" s="22">
        <v>0</v>
      </c>
      <c r="P18" s="41"/>
      <c r="Q18" s="41"/>
    </row>
    <row r="19" spans="1:43" s="7" customFormat="1" ht="13.5" thickBot="1">
      <c r="A19" s="2"/>
      <c r="B19" s="3"/>
      <c r="C19" s="74" t="s">
        <v>35</v>
      </c>
      <c r="D19" s="93" t="s">
        <v>36</v>
      </c>
      <c r="E19" s="75">
        <f>SUM(F19:O19)</f>
        <v>1520</v>
      </c>
      <c r="F19" s="76">
        <v>138</v>
      </c>
      <c r="G19" s="76">
        <v>194</v>
      </c>
      <c r="H19" s="76">
        <v>87</v>
      </c>
      <c r="I19" s="76">
        <v>114</v>
      </c>
      <c r="J19" s="76">
        <v>57</v>
      </c>
      <c r="K19" s="76">
        <v>300</v>
      </c>
      <c r="L19" s="76">
        <v>61</v>
      </c>
      <c r="M19" s="76">
        <v>86</v>
      </c>
      <c r="N19" s="73">
        <v>183</v>
      </c>
      <c r="O19" s="77">
        <v>300</v>
      </c>
      <c r="P19" s="63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</row>
    <row r="20" spans="1:43" s="7" customFormat="1" ht="13.5" thickBot="1">
      <c r="A20" s="2"/>
      <c r="B20" s="3"/>
      <c r="C20" s="79" t="s">
        <v>29</v>
      </c>
      <c r="D20" s="94" t="s">
        <v>36</v>
      </c>
      <c r="E20" s="78">
        <f>SUM(F20:O20)</f>
        <v>6380.434</v>
      </c>
      <c r="F20" s="80">
        <f aca="true" t="shared" si="4" ref="F20:O20">F21+F30+F31+F32</f>
        <v>725</v>
      </c>
      <c r="G20" s="80">
        <f t="shared" si="4"/>
        <v>540</v>
      </c>
      <c r="H20" s="80">
        <f t="shared" si="4"/>
        <v>30</v>
      </c>
      <c r="I20" s="80">
        <f t="shared" si="4"/>
        <v>715</v>
      </c>
      <c r="J20" s="80">
        <f t="shared" si="4"/>
        <v>285</v>
      </c>
      <c r="K20" s="80">
        <f t="shared" si="4"/>
        <v>464.85400000000004</v>
      </c>
      <c r="L20" s="80">
        <f t="shared" si="4"/>
        <v>30</v>
      </c>
      <c r="M20" s="80">
        <f t="shared" si="4"/>
        <v>80</v>
      </c>
      <c r="N20" s="80">
        <f t="shared" si="4"/>
        <v>3014.5</v>
      </c>
      <c r="O20" s="80">
        <f t="shared" si="4"/>
        <v>496.08</v>
      </c>
      <c r="P20" s="63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</row>
    <row r="21" spans="1:43" s="108" customFormat="1" ht="40.5">
      <c r="A21" s="98"/>
      <c r="B21" s="99"/>
      <c r="C21" s="100" t="s">
        <v>38</v>
      </c>
      <c r="D21" s="101" t="s">
        <v>37</v>
      </c>
      <c r="E21" s="102">
        <f>SUM(F21:O21)</f>
        <v>5614.354</v>
      </c>
      <c r="F21" s="103">
        <f>695</f>
        <v>695</v>
      </c>
      <c r="G21" s="103">
        <v>500</v>
      </c>
      <c r="H21" s="103"/>
      <c r="I21" s="103">
        <f>500+185</f>
        <v>685</v>
      </c>
      <c r="J21" s="103">
        <v>265</v>
      </c>
      <c r="K21" s="103">
        <f>2000+2017.81-2000-1572.956</f>
        <v>444.85400000000004</v>
      </c>
      <c r="L21" s="103"/>
      <c r="M21" s="103">
        <v>50</v>
      </c>
      <c r="N21" s="104">
        <f>88.5+2886</f>
        <v>2974.5</v>
      </c>
      <c r="O21" s="105"/>
      <c r="P21" s="106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</row>
    <row r="22" spans="1:43" s="119" customFormat="1" ht="12.75">
      <c r="A22" s="109"/>
      <c r="B22" s="110"/>
      <c r="C22" s="111"/>
      <c r="D22" s="112" t="s">
        <v>44</v>
      </c>
      <c r="E22" s="113">
        <f>SUM(F22:O22)</f>
        <v>1088.5</v>
      </c>
      <c r="F22" s="114"/>
      <c r="G22" s="114">
        <v>500</v>
      </c>
      <c r="H22" s="114"/>
      <c r="I22" s="114">
        <v>500</v>
      </c>
      <c r="J22" s="114"/>
      <c r="K22" s="114"/>
      <c r="L22" s="114"/>
      <c r="M22" s="114"/>
      <c r="N22" s="115">
        <v>88.5</v>
      </c>
      <c r="O22" s="116"/>
      <c r="P22" s="117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</row>
    <row r="23" spans="1:43" s="119" customFormat="1" ht="12.75">
      <c r="A23" s="109"/>
      <c r="B23" s="110"/>
      <c r="C23" s="111"/>
      <c r="D23" s="112" t="s">
        <v>47</v>
      </c>
      <c r="E23" s="113">
        <f aca="true" t="shared" si="5" ref="E23:E29">SUM(F23:O23)</f>
        <v>265</v>
      </c>
      <c r="F23" s="114"/>
      <c r="G23" s="114"/>
      <c r="H23" s="114"/>
      <c r="I23" s="114"/>
      <c r="J23" s="114">
        <v>265</v>
      </c>
      <c r="K23" s="114"/>
      <c r="L23" s="114"/>
      <c r="M23" s="114"/>
      <c r="N23" s="115"/>
      <c r="O23" s="116"/>
      <c r="P23" s="117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</row>
    <row r="24" spans="1:43" s="119" customFormat="1" ht="12.75">
      <c r="A24" s="109"/>
      <c r="B24" s="110"/>
      <c r="C24" s="111"/>
      <c r="D24" s="112" t="s">
        <v>49</v>
      </c>
      <c r="E24" s="113">
        <f t="shared" si="5"/>
        <v>50</v>
      </c>
      <c r="F24" s="114"/>
      <c r="G24" s="114"/>
      <c r="H24" s="114"/>
      <c r="I24" s="114"/>
      <c r="J24" s="114"/>
      <c r="K24" s="114"/>
      <c r="L24" s="114"/>
      <c r="M24" s="114">
        <v>50</v>
      </c>
      <c r="N24" s="115"/>
      <c r="O24" s="116"/>
      <c r="P24" s="117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</row>
    <row r="25" spans="1:43" s="119" customFormat="1" ht="12.75">
      <c r="A25" s="109"/>
      <c r="B25" s="110"/>
      <c r="C25" s="111"/>
      <c r="D25" s="112" t="s">
        <v>45</v>
      </c>
      <c r="E25" s="113">
        <f t="shared" si="5"/>
        <v>444.8539999999998</v>
      </c>
      <c r="F25" s="114"/>
      <c r="G25" s="114"/>
      <c r="H25" s="114"/>
      <c r="I25" s="114"/>
      <c r="J25" s="114"/>
      <c r="K25" s="114">
        <f>2000+2017.81-3572.956</f>
        <v>444.8539999999998</v>
      </c>
      <c r="L25" s="114"/>
      <c r="M25" s="114"/>
      <c r="N25" s="115"/>
      <c r="O25" s="116"/>
      <c r="P25" s="117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</row>
    <row r="26" spans="1:43" s="119" customFormat="1" ht="12.75">
      <c r="A26" s="109"/>
      <c r="B26" s="110"/>
      <c r="C26" s="111"/>
      <c r="D26" s="112" t="s">
        <v>46</v>
      </c>
      <c r="E26" s="113">
        <f t="shared" si="5"/>
        <v>2386</v>
      </c>
      <c r="F26" s="114"/>
      <c r="G26" s="114"/>
      <c r="H26" s="114"/>
      <c r="I26" s="114"/>
      <c r="J26" s="114"/>
      <c r="K26" s="114"/>
      <c r="L26" s="114"/>
      <c r="M26" s="114"/>
      <c r="N26" s="115">
        <v>2386</v>
      </c>
      <c r="O26" s="116"/>
      <c r="P26" s="117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</row>
    <row r="27" spans="1:43" s="119" customFormat="1" ht="12.75">
      <c r="A27" s="109"/>
      <c r="B27" s="110"/>
      <c r="C27" s="111"/>
      <c r="D27" s="112" t="s">
        <v>48</v>
      </c>
      <c r="E27" s="113">
        <f t="shared" si="5"/>
        <v>185</v>
      </c>
      <c r="F27" s="114"/>
      <c r="G27" s="114"/>
      <c r="H27" s="114"/>
      <c r="I27" s="114">
        <v>185</v>
      </c>
      <c r="J27" s="114"/>
      <c r="K27" s="114"/>
      <c r="L27" s="114"/>
      <c r="M27" s="114"/>
      <c r="N27" s="115"/>
      <c r="O27" s="116"/>
      <c r="P27" s="117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</row>
    <row r="28" spans="1:43" s="119" customFormat="1" ht="12.75">
      <c r="A28" s="109"/>
      <c r="B28" s="110"/>
      <c r="C28" s="111"/>
      <c r="D28" s="112" t="s">
        <v>50</v>
      </c>
      <c r="E28" s="113">
        <f t="shared" si="5"/>
        <v>695</v>
      </c>
      <c r="F28" s="114">
        <v>695</v>
      </c>
      <c r="G28" s="114"/>
      <c r="H28" s="114"/>
      <c r="I28" s="114"/>
      <c r="J28" s="114"/>
      <c r="K28" s="114"/>
      <c r="L28" s="114"/>
      <c r="M28" s="114"/>
      <c r="N28" s="115"/>
      <c r="O28" s="116"/>
      <c r="P28" s="117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</row>
    <row r="29" spans="1:43" s="119" customFormat="1" ht="12.75">
      <c r="A29" s="109"/>
      <c r="B29" s="110"/>
      <c r="C29" s="111"/>
      <c r="D29" s="112" t="s">
        <v>51</v>
      </c>
      <c r="E29" s="113">
        <f t="shared" si="5"/>
        <v>500</v>
      </c>
      <c r="F29" s="114"/>
      <c r="G29" s="114"/>
      <c r="H29" s="114"/>
      <c r="I29" s="114"/>
      <c r="J29" s="114"/>
      <c r="K29" s="114"/>
      <c r="L29" s="114"/>
      <c r="M29" s="114"/>
      <c r="N29" s="120">
        <v>500</v>
      </c>
      <c r="O29" s="116"/>
      <c r="P29" s="117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</row>
    <row r="30" spans="1:43" s="7" customFormat="1" ht="38.25">
      <c r="A30" s="2"/>
      <c r="B30" s="3"/>
      <c r="C30" s="27" t="s">
        <v>39</v>
      </c>
      <c r="D30" s="95" t="s">
        <v>41</v>
      </c>
      <c r="E30" s="8">
        <f>SUM(F30:O30)</f>
        <v>270</v>
      </c>
      <c r="F30" s="71">
        <v>30</v>
      </c>
      <c r="G30" s="71">
        <v>40</v>
      </c>
      <c r="H30" s="71">
        <v>30</v>
      </c>
      <c r="I30" s="71">
        <v>30</v>
      </c>
      <c r="J30" s="71">
        <v>20</v>
      </c>
      <c r="K30" s="71">
        <v>20</v>
      </c>
      <c r="L30" s="71">
        <v>30</v>
      </c>
      <c r="M30" s="71">
        <v>30</v>
      </c>
      <c r="N30" s="81">
        <v>40</v>
      </c>
      <c r="O30" s="72">
        <v>0</v>
      </c>
      <c r="P30" s="63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</row>
    <row r="31" spans="1:43" s="7" customFormat="1" ht="77.25" thickBot="1">
      <c r="A31" s="2"/>
      <c r="B31" s="3"/>
      <c r="C31" s="27" t="s">
        <v>40</v>
      </c>
      <c r="D31" s="82" t="s">
        <v>42</v>
      </c>
      <c r="E31" s="8">
        <f>SUM(F31:O31)</f>
        <v>496.08</v>
      </c>
      <c r="F31" s="71"/>
      <c r="G31" s="71"/>
      <c r="H31" s="71"/>
      <c r="I31" s="71"/>
      <c r="J31" s="71"/>
      <c r="K31" s="71"/>
      <c r="L31" s="71"/>
      <c r="M31" s="71"/>
      <c r="N31" s="81"/>
      <c r="O31" s="72">
        <v>496.08</v>
      </c>
      <c r="P31" s="63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1:43" s="7" customFormat="1" ht="13.5" hidden="1" thickBot="1">
      <c r="A32" s="2"/>
      <c r="B32" s="3"/>
      <c r="C32" s="27"/>
      <c r="D32" s="95"/>
      <c r="E32" s="8"/>
      <c r="F32" s="71"/>
      <c r="G32" s="71"/>
      <c r="H32" s="71"/>
      <c r="I32" s="71"/>
      <c r="J32" s="71"/>
      <c r="K32" s="71"/>
      <c r="L32" s="71"/>
      <c r="M32" s="71"/>
      <c r="N32" s="81"/>
      <c r="O32" s="72"/>
      <c r="P32" s="63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1:43" s="7" customFormat="1" ht="13.5" hidden="1" thickBot="1">
      <c r="A33" s="2"/>
      <c r="B33" s="3"/>
      <c r="C33" s="27"/>
      <c r="D33" s="95"/>
      <c r="E33" s="8"/>
      <c r="F33" s="71"/>
      <c r="G33" s="71"/>
      <c r="H33" s="71"/>
      <c r="I33" s="71"/>
      <c r="J33" s="71"/>
      <c r="K33" s="71"/>
      <c r="L33" s="71"/>
      <c r="M33" s="71"/>
      <c r="N33" s="81"/>
      <c r="O33" s="72"/>
      <c r="P33" s="63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</row>
    <row r="34" spans="1:43" s="7" customFormat="1" ht="13.5" hidden="1" thickBot="1">
      <c r="A34" s="2"/>
      <c r="B34" s="3"/>
      <c r="C34" s="27"/>
      <c r="D34" s="95"/>
      <c r="E34" s="8"/>
      <c r="F34" s="71"/>
      <c r="G34" s="71"/>
      <c r="H34" s="71"/>
      <c r="I34" s="71"/>
      <c r="J34" s="71"/>
      <c r="K34" s="71"/>
      <c r="L34" s="71"/>
      <c r="M34" s="71"/>
      <c r="N34" s="81"/>
      <c r="O34" s="72"/>
      <c r="P34" s="63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</row>
    <row r="35" spans="1:43" s="7" customFormat="1" ht="13.5" hidden="1" thickBot="1">
      <c r="A35" s="2"/>
      <c r="B35" s="3"/>
      <c r="C35" s="27"/>
      <c r="D35" s="95"/>
      <c r="E35" s="8"/>
      <c r="F35" s="71"/>
      <c r="G35" s="71"/>
      <c r="H35" s="71"/>
      <c r="I35" s="71"/>
      <c r="J35" s="71"/>
      <c r="K35" s="71"/>
      <c r="L35" s="71"/>
      <c r="M35" s="71"/>
      <c r="N35" s="23"/>
      <c r="O35" s="72"/>
      <c r="P35" s="63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</row>
    <row r="36" spans="1:43" s="7" customFormat="1" ht="25.5">
      <c r="A36" s="2"/>
      <c r="B36" s="3"/>
      <c r="C36" s="28"/>
      <c r="D36" s="96" t="s">
        <v>22</v>
      </c>
      <c r="E36" s="4">
        <f aca="true" t="shared" si="6" ref="E36:O36">E12+E17+E20+E15</f>
        <v>38570.954</v>
      </c>
      <c r="F36" s="4">
        <f t="shared" si="6"/>
        <v>4031.4</v>
      </c>
      <c r="G36" s="4">
        <f t="shared" si="6"/>
        <v>4089.2</v>
      </c>
      <c r="H36" s="4">
        <f t="shared" si="6"/>
        <v>2905.7000000000003</v>
      </c>
      <c r="I36" s="4">
        <f t="shared" si="6"/>
        <v>4606.5</v>
      </c>
      <c r="J36" s="4">
        <f t="shared" si="6"/>
        <v>3087.7000000000003</v>
      </c>
      <c r="K36" s="4">
        <f t="shared" si="6"/>
        <v>2954.1540000000005</v>
      </c>
      <c r="L36" s="4">
        <f t="shared" si="6"/>
        <v>2161.2000000000003</v>
      </c>
      <c r="M36" s="4">
        <f t="shared" si="6"/>
        <v>2835.6200000000003</v>
      </c>
      <c r="N36" s="4">
        <f t="shared" si="6"/>
        <v>7553.599999999999</v>
      </c>
      <c r="O36" s="4">
        <f t="shared" si="6"/>
        <v>4345.88</v>
      </c>
      <c r="P36" s="5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</row>
  </sheetData>
  <sheetProtection/>
  <mergeCells count="8">
    <mergeCell ref="L1:N1"/>
    <mergeCell ref="L2:N2"/>
    <mergeCell ref="L3:O4"/>
    <mergeCell ref="D6:N6"/>
    <mergeCell ref="F7:I7"/>
    <mergeCell ref="D9:D10"/>
    <mergeCell ref="E9:E10"/>
    <mergeCell ref="F9:O9"/>
  </mergeCells>
  <printOptions/>
  <pageMargins left="0.7874015748031497" right="0.15748031496062992" top="1.220472440944882" bottom="0.1968503937007874" header="0.3937007874015748" footer="0.1968503937007874"/>
  <pageSetup firstPageNumber="150" useFirstPageNumber="1" fitToHeight="8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finOtdeL</cp:lastModifiedBy>
  <cp:lastPrinted>2014-12-27T10:44:40Z</cp:lastPrinted>
  <dcterms:created xsi:type="dcterms:W3CDTF">2008-05-08T18:28:22Z</dcterms:created>
  <dcterms:modified xsi:type="dcterms:W3CDTF">2014-12-29T11:42:48Z</dcterms:modified>
  <cp:category/>
  <cp:version/>
  <cp:contentType/>
  <cp:contentStatus/>
</cp:coreProperties>
</file>