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8160"/>
  </bookViews>
  <sheets>
    <sheet name="Прил 8 (2014)" sheetId="4" r:id="rId1"/>
    <sheet name="прил 10 2014 " sheetId="2" r:id="rId2"/>
    <sheet name="Прил 9(2015-2016)" sheetId="6" r:id="rId3"/>
    <sheet name="прил 11 2015-2016" sheetId="3" r:id="rId4"/>
  </sheets>
  <definedNames>
    <definedName name="_xlnm.Print_Titles" localSheetId="1">'прил 10 2014 '!$8:$8</definedName>
    <definedName name="_xlnm.Print_Titles" localSheetId="3">'прил 11 2015-2016'!$8:$8</definedName>
    <definedName name="_xlnm.Print_Titles" localSheetId="0">'Прил 8 (2014)'!$8:$8</definedName>
    <definedName name="_xlnm.Print_Titles" localSheetId="2">'Прил 9(2015-2016)'!$8:$8</definedName>
    <definedName name="_xlnm.Print_Area" localSheetId="1">'прил 10 2014 '!$A$1:$J$477</definedName>
    <definedName name="_xlnm.Print_Area" localSheetId="3">'прил 11 2015-2016'!$A$1:$K$411</definedName>
    <definedName name="_xlnm.Print_Area" localSheetId="0">'Прил 8 (2014)'!$A$2:$H$65</definedName>
    <definedName name="_xlnm.Print_Area" localSheetId="2">'Прил 9(2015-2016)'!$A$2:$I$65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I50" i="6" l="1"/>
  <c r="I49" i="6" s="1"/>
  <c r="I55" i="6"/>
  <c r="I57" i="6"/>
  <c r="I59" i="6"/>
  <c r="I63" i="6"/>
  <c r="I61" i="6" s="1"/>
  <c r="F64" i="6"/>
  <c r="G63" i="6"/>
  <c r="F63" i="6"/>
  <c r="I38" i="6"/>
  <c r="I33" i="6"/>
  <c r="I13" i="6"/>
  <c r="G32" i="6"/>
  <c r="F13" i="6"/>
  <c r="G13" i="6"/>
  <c r="E61" i="6"/>
  <c r="D61" i="6"/>
  <c r="E59" i="6"/>
  <c r="D59" i="6"/>
  <c r="E57" i="6"/>
  <c r="D57" i="6"/>
  <c r="E55" i="6"/>
  <c r="D55" i="6"/>
  <c r="H51" i="6"/>
  <c r="E49" i="6"/>
  <c r="D49" i="6"/>
  <c r="F47" i="6"/>
  <c r="H47" i="6" s="1"/>
  <c r="F46" i="6"/>
  <c r="H46" i="6" s="1"/>
  <c r="F45" i="6"/>
  <c r="H45" i="6" s="1"/>
  <c r="E44" i="6"/>
  <c r="D44" i="6"/>
  <c r="E41" i="6"/>
  <c r="D41" i="6"/>
  <c r="E37" i="6"/>
  <c r="E35" i="6"/>
  <c r="D35" i="6"/>
  <c r="H34" i="6"/>
  <c r="H33" i="6" s="1"/>
  <c r="G33" i="6"/>
  <c r="F33" i="6"/>
  <c r="E31" i="6"/>
  <c r="F30" i="6"/>
  <c r="H30" i="6" s="1"/>
  <c r="E29" i="6"/>
  <c r="D29" i="6"/>
  <c r="F25" i="6"/>
  <c r="H25" i="6" s="1"/>
  <c r="E24" i="6"/>
  <c r="D24" i="6"/>
  <c r="F21" i="6"/>
  <c r="H21" i="6" s="1"/>
  <c r="E20" i="6"/>
  <c r="D20" i="6"/>
  <c r="E18" i="6"/>
  <c r="D18" i="6"/>
  <c r="E17" i="6"/>
  <c r="H15" i="6"/>
  <c r="E12" i="6"/>
  <c r="E9" i="6"/>
  <c r="D9" i="6"/>
  <c r="G62" i="4"/>
  <c r="G63" i="4"/>
  <c r="G64" i="4"/>
  <c r="G60" i="4"/>
  <c r="G59" i="4" s="1"/>
  <c r="G58" i="4"/>
  <c r="H58" i="4" s="1"/>
  <c r="H57" i="4" s="1"/>
  <c r="G56" i="4"/>
  <c r="G55" i="4" s="1"/>
  <c r="H55" i="4" s="1"/>
  <c r="G50" i="4"/>
  <c r="G52" i="4"/>
  <c r="G53" i="4"/>
  <c r="G54" i="4"/>
  <c r="G48" i="4"/>
  <c r="G44" i="4" s="1"/>
  <c r="G43" i="4"/>
  <c r="G36" i="4"/>
  <c r="G35" i="4" s="1"/>
  <c r="G37" i="4"/>
  <c r="G38" i="4"/>
  <c r="G39" i="4"/>
  <c r="G40" i="4"/>
  <c r="G32" i="4"/>
  <c r="G26" i="4"/>
  <c r="G28" i="4"/>
  <c r="G22" i="4"/>
  <c r="G20" i="4" s="1"/>
  <c r="G23" i="4"/>
  <c r="G19" i="4"/>
  <c r="H19" i="4" s="1"/>
  <c r="H18" i="4" s="1"/>
  <c r="G10" i="4"/>
  <c r="G11" i="4"/>
  <c r="G13" i="4"/>
  <c r="G14" i="4"/>
  <c r="G15" i="4"/>
  <c r="G16" i="4"/>
  <c r="G17" i="4"/>
  <c r="H17" i="4" s="1"/>
  <c r="F23" i="4"/>
  <c r="F22" i="4"/>
  <c r="H22" i="4" s="1"/>
  <c r="F61" i="4"/>
  <c r="F59" i="4"/>
  <c r="F57" i="4"/>
  <c r="F55" i="4"/>
  <c r="F49" i="4"/>
  <c r="F44" i="4"/>
  <c r="F35" i="4"/>
  <c r="F33" i="4"/>
  <c r="F24" i="4"/>
  <c r="F64" i="4"/>
  <c r="H64" i="4" s="1"/>
  <c r="F63" i="4"/>
  <c r="H63" i="4" s="1"/>
  <c r="F62" i="4"/>
  <c r="H62" i="4" s="1"/>
  <c r="F60" i="4"/>
  <c r="F58" i="4"/>
  <c r="F56" i="4"/>
  <c r="F54" i="4"/>
  <c r="H54" i="4" s="1"/>
  <c r="F53" i="4"/>
  <c r="F52" i="4"/>
  <c r="H52" i="4" s="1"/>
  <c r="F50" i="4"/>
  <c r="F48" i="4"/>
  <c r="F43" i="4"/>
  <c r="F40" i="4"/>
  <c r="H40" i="4" s="1"/>
  <c r="F39" i="4"/>
  <c r="H39" i="4" s="1"/>
  <c r="F38" i="4"/>
  <c r="H38" i="4" s="1"/>
  <c r="F37" i="4"/>
  <c r="F36" i="4"/>
  <c r="H36" i="4" s="1"/>
  <c r="F32" i="4"/>
  <c r="H32" i="4" s="1"/>
  <c r="F28" i="4"/>
  <c r="H28" i="4" s="1"/>
  <c r="F26" i="4"/>
  <c r="F19" i="4"/>
  <c r="F17" i="4"/>
  <c r="F16" i="4"/>
  <c r="H16" i="4" s="1"/>
  <c r="F15" i="4"/>
  <c r="F14" i="4"/>
  <c r="H14" i="4" s="1"/>
  <c r="F11" i="4"/>
  <c r="F10" i="4"/>
  <c r="H10" i="4" s="1"/>
  <c r="G61" i="4"/>
  <c r="E61" i="4"/>
  <c r="D61" i="4"/>
  <c r="E59" i="4"/>
  <c r="D59" i="4"/>
  <c r="E57" i="4"/>
  <c r="D57" i="4"/>
  <c r="E55" i="4"/>
  <c r="D55" i="4"/>
  <c r="H51" i="4"/>
  <c r="G49" i="4"/>
  <c r="E49" i="4"/>
  <c r="D49" i="4"/>
  <c r="H47" i="4"/>
  <c r="F47" i="4"/>
  <c r="H46" i="4"/>
  <c r="F46" i="4"/>
  <c r="H45" i="4"/>
  <c r="F45" i="4"/>
  <c r="E44" i="4"/>
  <c r="D44" i="4"/>
  <c r="H43" i="4"/>
  <c r="E41" i="4"/>
  <c r="D41" i="4"/>
  <c r="H37" i="4"/>
  <c r="E37" i="4"/>
  <c r="E35" i="4"/>
  <c r="D35" i="4"/>
  <c r="H34" i="4"/>
  <c r="H33" i="4" s="1"/>
  <c r="G33" i="4"/>
  <c r="E31" i="4"/>
  <c r="F30" i="4"/>
  <c r="H30" i="4" s="1"/>
  <c r="E29" i="4"/>
  <c r="D29" i="4"/>
  <c r="F25" i="4"/>
  <c r="H25" i="4" s="1"/>
  <c r="G24" i="4"/>
  <c r="E24" i="4"/>
  <c r="D24" i="4"/>
  <c r="H23" i="4"/>
  <c r="F21" i="4"/>
  <c r="H21" i="4" s="1"/>
  <c r="E20" i="4"/>
  <c r="D20" i="4"/>
  <c r="F18" i="4"/>
  <c r="E18" i="4"/>
  <c r="D18" i="4"/>
  <c r="E17" i="4"/>
  <c r="F13" i="4"/>
  <c r="E12" i="4"/>
  <c r="H11" i="4"/>
  <c r="E9" i="4"/>
  <c r="E65" i="4" s="1"/>
  <c r="D9" i="4"/>
  <c r="K468" i="3"/>
  <c r="K407" i="3"/>
  <c r="K406" i="3" s="1"/>
  <c r="K405" i="3" s="1"/>
  <c r="K402" i="3"/>
  <c r="K401" i="3" s="1"/>
  <c r="K400" i="3" s="1"/>
  <c r="K391" i="3"/>
  <c r="K390" i="3" s="1"/>
  <c r="K389" i="3" s="1"/>
  <c r="K387" i="3"/>
  <c r="K385" i="3"/>
  <c r="K378" i="3"/>
  <c r="K371" i="3"/>
  <c r="K370" i="3" s="1"/>
  <c r="K366" i="3"/>
  <c r="K365" i="3" s="1"/>
  <c r="K362" i="3"/>
  <c r="K361" i="3" s="1"/>
  <c r="K358" i="3"/>
  <c r="K357" i="3"/>
  <c r="K356" i="3" s="1"/>
  <c r="K355" i="3" s="1"/>
  <c r="K352" i="3"/>
  <c r="K351" i="3" s="1"/>
  <c r="K350" i="3" s="1"/>
  <c r="K347" i="3"/>
  <c r="K346" i="3" s="1"/>
  <c r="K344" i="3"/>
  <c r="K342" i="3"/>
  <c r="K341" i="3" s="1"/>
  <c r="K339" i="3"/>
  <c r="K337" i="3"/>
  <c r="K332" i="3"/>
  <c r="K331" i="3" s="1"/>
  <c r="K454" i="3" s="1"/>
  <c r="K327" i="3"/>
  <c r="K326" i="3" s="1"/>
  <c r="K325" i="3" s="1"/>
  <c r="K322" i="3"/>
  <c r="K321" i="3" s="1"/>
  <c r="K320" i="3" s="1"/>
  <c r="K317" i="3"/>
  <c r="K316" i="3" s="1"/>
  <c r="K313" i="3"/>
  <c r="K312" i="3"/>
  <c r="K311" i="3" s="1"/>
  <c r="K309" i="3"/>
  <c r="K307" i="3"/>
  <c r="K306" i="3" s="1"/>
  <c r="K305" i="3" s="1"/>
  <c r="K302" i="3"/>
  <c r="K299" i="3"/>
  <c r="K298" i="3" s="1"/>
  <c r="K297" i="3" s="1"/>
  <c r="K441" i="3" s="1"/>
  <c r="I36" i="6" s="1"/>
  <c r="K294" i="3"/>
  <c r="K293" i="3" s="1"/>
  <c r="K292" i="3" s="1"/>
  <c r="K439" i="3" s="1"/>
  <c r="I32" i="6" s="1"/>
  <c r="K288" i="3"/>
  <c r="K287" i="3" s="1"/>
  <c r="K284" i="3"/>
  <c r="K282" i="3"/>
  <c r="K281" i="3" s="1"/>
  <c r="K280" i="3" s="1"/>
  <c r="K276" i="3"/>
  <c r="K275" i="3" s="1"/>
  <c r="K273" i="3"/>
  <c r="K270" i="3"/>
  <c r="K269" i="3" s="1"/>
  <c r="K268" i="3" s="1"/>
  <c r="K265" i="3"/>
  <c r="K263" i="3"/>
  <c r="K261" i="3"/>
  <c r="K260" i="3" s="1"/>
  <c r="K259" i="3" s="1"/>
  <c r="K432" i="3" s="1"/>
  <c r="I23" i="6" s="1"/>
  <c r="K256" i="3"/>
  <c r="K255" i="3" s="1"/>
  <c r="K246" i="3"/>
  <c r="K244" i="3"/>
  <c r="K243" i="3"/>
  <c r="K240" i="3"/>
  <c r="K239" i="3"/>
  <c r="K235" i="3"/>
  <c r="K231" i="3"/>
  <c r="K229" i="3"/>
  <c r="K227" i="3"/>
  <c r="K224" i="3"/>
  <c r="K223" i="3"/>
  <c r="K222" i="3" s="1"/>
  <c r="K217" i="3"/>
  <c r="K216" i="3" s="1"/>
  <c r="K215" i="3" s="1"/>
  <c r="K214" i="3" s="1"/>
  <c r="K208" i="3"/>
  <c r="K207" i="3" s="1"/>
  <c r="K422" i="3" s="1"/>
  <c r="I14" i="6" s="1"/>
  <c r="K200" i="3"/>
  <c r="K198" i="3"/>
  <c r="K195" i="3"/>
  <c r="K191" i="3"/>
  <c r="K190" i="3"/>
  <c r="K189" i="3"/>
  <c r="K184" i="3"/>
  <c r="K183" i="3" s="1"/>
  <c r="K182" i="3" s="1"/>
  <c r="K180" i="3"/>
  <c r="K179" i="3"/>
  <c r="K178" i="3" s="1"/>
  <c r="K175" i="3"/>
  <c r="K171" i="3"/>
  <c r="K169" i="3"/>
  <c r="K165" i="3"/>
  <c r="K164" i="3" s="1"/>
  <c r="K163" i="3" s="1"/>
  <c r="K159" i="3"/>
  <c r="K157" i="3"/>
  <c r="K156" i="3" s="1"/>
  <c r="K151" i="3" s="1"/>
  <c r="K154" i="3"/>
  <c r="K153" i="3" s="1"/>
  <c r="K152" i="3" s="1"/>
  <c r="K148" i="3"/>
  <c r="K147" i="3" s="1"/>
  <c r="K146" i="3" s="1"/>
  <c r="K463" i="3" s="1"/>
  <c r="K145" i="3"/>
  <c r="K462" i="3" s="1"/>
  <c r="K142" i="3"/>
  <c r="K141" i="3"/>
  <c r="K140" i="3" s="1"/>
  <c r="K137" i="3"/>
  <c r="K135" i="3"/>
  <c r="K134" i="3" s="1"/>
  <c r="K133" i="3" s="1"/>
  <c r="K132" i="3" s="1"/>
  <c r="K129" i="3"/>
  <c r="K128" i="3"/>
  <c r="K126" i="3"/>
  <c r="K125" i="3"/>
  <c r="K124" i="3" s="1"/>
  <c r="K123" i="3" s="1"/>
  <c r="K121" i="3"/>
  <c r="K120" i="3"/>
  <c r="K119" i="3" s="1"/>
  <c r="K424" i="3" s="1"/>
  <c r="I16" i="6" s="1"/>
  <c r="K112" i="3"/>
  <c r="K111" i="3" s="1"/>
  <c r="K109" i="3"/>
  <c r="K108" i="3" s="1"/>
  <c r="K107" i="3" s="1"/>
  <c r="K104" i="3"/>
  <c r="K102" i="3"/>
  <c r="K101" i="3" s="1"/>
  <c r="K99" i="3"/>
  <c r="K97" i="3"/>
  <c r="K94" i="3"/>
  <c r="K93" i="3" s="1"/>
  <c r="K92" i="3" s="1"/>
  <c r="K91" i="3" s="1"/>
  <c r="K82" i="3"/>
  <c r="K81" i="3" s="1"/>
  <c r="K77" i="3"/>
  <c r="K75" i="3"/>
  <c r="K74" i="3"/>
  <c r="K73" i="3" s="1"/>
  <c r="K445" i="3" s="1"/>
  <c r="I40" i="6" s="1"/>
  <c r="K71" i="3"/>
  <c r="K70" i="3" s="1"/>
  <c r="K68" i="3"/>
  <c r="K67" i="3" s="1"/>
  <c r="K66" i="3" s="1"/>
  <c r="K63" i="3"/>
  <c r="K62" i="3" s="1"/>
  <c r="K443" i="3" s="1"/>
  <c r="K60" i="3"/>
  <c r="K58" i="3"/>
  <c r="K56" i="3"/>
  <c r="K54" i="3"/>
  <c r="K53" i="3"/>
  <c r="K51" i="3"/>
  <c r="K49" i="3"/>
  <c r="K48" i="3" s="1"/>
  <c r="K45" i="3"/>
  <c r="K44" i="3" s="1"/>
  <c r="K41" i="3"/>
  <c r="K39" i="3"/>
  <c r="K38" i="3"/>
  <c r="K35" i="3"/>
  <c r="K32" i="3"/>
  <c r="K31" i="3" s="1"/>
  <c r="K29" i="3"/>
  <c r="K28" i="3" s="1"/>
  <c r="K21" i="3"/>
  <c r="K19" i="3"/>
  <c r="K17" i="3"/>
  <c r="K15" i="3"/>
  <c r="K13" i="3"/>
  <c r="I468" i="3"/>
  <c r="G64" i="6" s="1"/>
  <c r="H468" i="3"/>
  <c r="E468" i="3"/>
  <c r="G457" i="3"/>
  <c r="G455" i="3"/>
  <c r="G454" i="3"/>
  <c r="G450" i="3"/>
  <c r="G449" i="3"/>
  <c r="G448" i="3"/>
  <c r="G441" i="3"/>
  <c r="G439" i="3"/>
  <c r="G437" i="3"/>
  <c r="G425" i="3"/>
  <c r="G424" i="3"/>
  <c r="G423" i="3"/>
  <c r="G421" i="3"/>
  <c r="J410" i="3"/>
  <c r="J468" i="3" s="1"/>
  <c r="J409" i="3"/>
  <c r="J407" i="3" s="1"/>
  <c r="J406" i="3" s="1"/>
  <c r="J405" i="3" s="1"/>
  <c r="J408" i="3"/>
  <c r="I407" i="3"/>
  <c r="I406" i="3" s="1"/>
  <c r="I405" i="3" s="1"/>
  <c r="H407" i="3"/>
  <c r="H406" i="3" s="1"/>
  <c r="H405" i="3" s="1"/>
  <c r="G407" i="3"/>
  <c r="G406" i="3"/>
  <c r="G405" i="3" s="1"/>
  <c r="E458" i="3"/>
  <c r="J403" i="3"/>
  <c r="J402" i="3" s="1"/>
  <c r="G403" i="3"/>
  <c r="I402" i="3"/>
  <c r="I401" i="3" s="1"/>
  <c r="H402" i="3"/>
  <c r="G402" i="3"/>
  <c r="G401" i="3" s="1"/>
  <c r="H401" i="3"/>
  <c r="H400" i="3" s="1"/>
  <c r="H457" i="3" s="1"/>
  <c r="F54" i="6" s="1"/>
  <c r="I400" i="3"/>
  <c r="J398" i="3"/>
  <c r="J397" i="3"/>
  <c r="J396" i="3"/>
  <c r="J395" i="3"/>
  <c r="J394" i="3"/>
  <c r="J393" i="3"/>
  <c r="J392" i="3"/>
  <c r="J391" i="3" s="1"/>
  <c r="J390" i="3" s="1"/>
  <c r="J389" i="3" s="1"/>
  <c r="I391" i="3"/>
  <c r="I390" i="3" s="1"/>
  <c r="I389" i="3" s="1"/>
  <c r="H391" i="3"/>
  <c r="H390" i="3" s="1"/>
  <c r="H389" i="3" s="1"/>
  <c r="G391" i="3"/>
  <c r="G390" i="3" s="1"/>
  <c r="G389" i="3" s="1"/>
  <c r="J388" i="3"/>
  <c r="J387" i="3" s="1"/>
  <c r="I387" i="3"/>
  <c r="H387" i="3"/>
  <c r="G387" i="3"/>
  <c r="J386" i="3"/>
  <c r="J385" i="3"/>
  <c r="I385" i="3"/>
  <c r="H385" i="3"/>
  <c r="H377" i="3" s="1"/>
  <c r="G385" i="3"/>
  <c r="J384" i="3"/>
  <c r="J383" i="3"/>
  <c r="J382" i="3"/>
  <c r="J381" i="3"/>
  <c r="J380" i="3"/>
  <c r="J379" i="3"/>
  <c r="I378" i="3"/>
  <c r="I377" i="3" s="1"/>
  <c r="H378" i="3"/>
  <c r="G378" i="3"/>
  <c r="G377" i="3" s="1"/>
  <c r="J376" i="3"/>
  <c r="J375" i="3"/>
  <c r="J374" i="3"/>
  <c r="J373" i="3"/>
  <c r="J372" i="3"/>
  <c r="I371" i="3"/>
  <c r="I370" i="3" s="1"/>
  <c r="H371" i="3"/>
  <c r="H370" i="3" s="1"/>
  <c r="H369" i="3" s="1"/>
  <c r="G371" i="3"/>
  <c r="G370" i="3" s="1"/>
  <c r="J367" i="3"/>
  <c r="J366" i="3" s="1"/>
  <c r="J365" i="3" s="1"/>
  <c r="I366" i="3"/>
  <c r="I365" i="3" s="1"/>
  <c r="H366" i="3"/>
  <c r="H365" i="3" s="1"/>
  <c r="J364" i="3"/>
  <c r="J363" i="3"/>
  <c r="I362" i="3"/>
  <c r="H362" i="3"/>
  <c r="H361" i="3" s="1"/>
  <c r="G361" i="3"/>
  <c r="G360" i="3"/>
  <c r="J359" i="3"/>
  <c r="J358" i="3" s="1"/>
  <c r="I358" i="3"/>
  <c r="H358" i="3"/>
  <c r="H357" i="3" s="1"/>
  <c r="G358" i="3"/>
  <c r="I357" i="3"/>
  <c r="I356" i="3" s="1"/>
  <c r="I355" i="3" s="1"/>
  <c r="G357" i="3"/>
  <c r="G356" i="3" s="1"/>
  <c r="G355" i="3" s="1"/>
  <c r="J353" i="3"/>
  <c r="J352" i="3" s="1"/>
  <c r="J351" i="3" s="1"/>
  <c r="J350" i="3" s="1"/>
  <c r="J461" i="3" s="1"/>
  <c r="I352" i="3"/>
  <c r="I351" i="3" s="1"/>
  <c r="I350" i="3" s="1"/>
  <c r="H352" i="3"/>
  <c r="G352" i="3"/>
  <c r="G351" i="3" s="1"/>
  <c r="G350" i="3" s="1"/>
  <c r="H351" i="3"/>
  <c r="H350" i="3" s="1"/>
  <c r="J348" i="3"/>
  <c r="J347" i="3"/>
  <c r="J346" i="3" s="1"/>
  <c r="I347" i="3"/>
  <c r="I346" i="3" s="1"/>
  <c r="H347" i="3"/>
  <c r="H346" i="3" s="1"/>
  <c r="J345" i="3"/>
  <c r="I344" i="3"/>
  <c r="H344" i="3"/>
  <c r="J343" i="3"/>
  <c r="J342" i="3" s="1"/>
  <c r="I342" i="3"/>
  <c r="H342" i="3"/>
  <c r="J340" i="3"/>
  <c r="J339" i="3" s="1"/>
  <c r="I339" i="3"/>
  <c r="H339" i="3"/>
  <c r="J338" i="3"/>
  <c r="J337" i="3" s="1"/>
  <c r="I337" i="3"/>
  <c r="H337" i="3"/>
  <c r="H336" i="3" s="1"/>
  <c r="H335" i="3" s="1"/>
  <c r="I336" i="3"/>
  <c r="I335" i="3" s="1"/>
  <c r="J333" i="3"/>
  <c r="I332" i="3"/>
  <c r="I331" i="3" s="1"/>
  <c r="I454" i="3" s="1"/>
  <c r="G50" i="6" s="1"/>
  <c r="H332" i="3"/>
  <c r="H331" i="3"/>
  <c r="H454" i="3" s="1"/>
  <c r="F50" i="6" s="1"/>
  <c r="J329" i="3"/>
  <c r="J328" i="3"/>
  <c r="J327" i="3" s="1"/>
  <c r="I327" i="3"/>
  <c r="H327" i="3"/>
  <c r="H326" i="3" s="1"/>
  <c r="I326" i="3"/>
  <c r="I325" i="3" s="1"/>
  <c r="J323" i="3"/>
  <c r="J322" i="3"/>
  <c r="I322" i="3"/>
  <c r="H322" i="3"/>
  <c r="H321" i="3" s="1"/>
  <c r="G322" i="3"/>
  <c r="I321" i="3"/>
  <c r="I320" i="3" s="1"/>
  <c r="G321" i="3"/>
  <c r="G320" i="3" s="1"/>
  <c r="H320" i="3"/>
  <c r="J319" i="3"/>
  <c r="J318" i="3"/>
  <c r="J317" i="3"/>
  <c r="I317" i="3"/>
  <c r="H317" i="3"/>
  <c r="H316" i="3" s="1"/>
  <c r="I316" i="3"/>
  <c r="G315" i="3"/>
  <c r="J314" i="3"/>
  <c r="I313" i="3"/>
  <c r="I312" i="3" s="1"/>
  <c r="I311" i="3" s="1"/>
  <c r="H313" i="3"/>
  <c r="J310" i="3"/>
  <c r="J309" i="3" s="1"/>
  <c r="I309" i="3"/>
  <c r="H309" i="3"/>
  <c r="J308" i="3"/>
  <c r="J307" i="3"/>
  <c r="J306" i="3" s="1"/>
  <c r="J305" i="3" s="1"/>
  <c r="I307" i="3"/>
  <c r="H307" i="3"/>
  <c r="H306" i="3" s="1"/>
  <c r="H305" i="3" s="1"/>
  <c r="I306" i="3"/>
  <c r="I305" i="3" s="1"/>
  <c r="G306" i="3"/>
  <c r="J304" i="3"/>
  <c r="J303" i="3"/>
  <c r="I302" i="3"/>
  <c r="H302" i="3"/>
  <c r="J300" i="3"/>
  <c r="J299" i="3" s="1"/>
  <c r="I299" i="3"/>
  <c r="I298" i="3" s="1"/>
  <c r="I297" i="3" s="1"/>
  <c r="I441" i="3" s="1"/>
  <c r="G36" i="6" s="1"/>
  <c r="H299" i="3"/>
  <c r="H298" i="3" s="1"/>
  <c r="G296" i="3"/>
  <c r="J295" i="3"/>
  <c r="J294" i="3"/>
  <c r="J293" i="3" s="1"/>
  <c r="J292" i="3" s="1"/>
  <c r="J439" i="3" s="1"/>
  <c r="I294" i="3"/>
  <c r="I293" i="3" s="1"/>
  <c r="I292" i="3" s="1"/>
  <c r="I439" i="3" s="1"/>
  <c r="H294" i="3"/>
  <c r="H293" i="3" s="1"/>
  <c r="H292" i="3" s="1"/>
  <c r="H439" i="3" s="1"/>
  <c r="F32" i="6" s="1"/>
  <c r="J291" i="3"/>
  <c r="J290" i="3"/>
  <c r="J289" i="3"/>
  <c r="I288" i="3"/>
  <c r="I287" i="3" s="1"/>
  <c r="H288" i="3"/>
  <c r="H287" i="3" s="1"/>
  <c r="J286" i="3"/>
  <c r="J285" i="3"/>
  <c r="I284" i="3"/>
  <c r="H284" i="3"/>
  <c r="J283" i="3"/>
  <c r="J282" i="3" s="1"/>
  <c r="J281" i="3" s="1"/>
  <c r="J280" i="3" s="1"/>
  <c r="I282" i="3"/>
  <c r="H282" i="3"/>
  <c r="H281" i="3" s="1"/>
  <c r="H280" i="3" s="1"/>
  <c r="I281" i="3"/>
  <c r="I280" i="3" s="1"/>
  <c r="G279" i="3"/>
  <c r="G438" i="3" s="1"/>
  <c r="G278" i="3"/>
  <c r="G436" i="3" s="1"/>
  <c r="J277" i="3"/>
  <c r="J276" i="3" s="1"/>
  <c r="J275" i="3" s="1"/>
  <c r="I276" i="3"/>
  <c r="I275" i="3" s="1"/>
  <c r="H276" i="3"/>
  <c r="G276" i="3"/>
  <c r="G275" i="3" s="1"/>
  <c r="H275" i="3"/>
  <c r="H272" i="3" s="1"/>
  <c r="J274" i="3"/>
  <c r="I273" i="3"/>
  <c r="H273" i="3"/>
  <c r="G272" i="3"/>
  <c r="J271" i="3"/>
  <c r="J270" i="3"/>
  <c r="I270" i="3"/>
  <c r="H270" i="3"/>
  <c r="H269" i="3" s="1"/>
  <c r="G270" i="3"/>
  <c r="I269" i="3"/>
  <c r="I268" i="3" s="1"/>
  <c r="G268" i="3"/>
  <c r="J266" i="3"/>
  <c r="J265" i="3" s="1"/>
  <c r="I265" i="3"/>
  <c r="H265" i="3"/>
  <c r="J264" i="3"/>
  <c r="I263" i="3"/>
  <c r="H263" i="3"/>
  <c r="J262" i="3"/>
  <c r="I261" i="3"/>
  <c r="I260" i="3" s="1"/>
  <c r="I259" i="3" s="1"/>
  <c r="H261" i="3"/>
  <c r="J258" i="3"/>
  <c r="J257" i="3"/>
  <c r="I256" i="3"/>
  <c r="I255" i="3" s="1"/>
  <c r="I431" i="3" s="1"/>
  <c r="G22" i="6" s="1"/>
  <c r="H256" i="3"/>
  <c r="G256" i="3"/>
  <c r="G255" i="3" s="1"/>
  <c r="G431" i="3" s="1"/>
  <c r="H255" i="3"/>
  <c r="H431" i="3" s="1"/>
  <c r="F22" i="6" s="1"/>
  <c r="J253" i="3"/>
  <c r="J252" i="3"/>
  <c r="J251" i="3"/>
  <c r="J250" i="3"/>
  <c r="J249" i="3"/>
  <c r="J248" i="3"/>
  <c r="J247" i="3"/>
  <c r="I246" i="3"/>
  <c r="H246" i="3"/>
  <c r="J245" i="3"/>
  <c r="J244" i="3"/>
  <c r="I244" i="3"/>
  <c r="H244" i="3"/>
  <c r="H243" i="3" s="1"/>
  <c r="J242" i="3"/>
  <c r="J241" i="3"/>
  <c r="I240" i="3"/>
  <c r="H240" i="3"/>
  <c r="H239" i="3" s="1"/>
  <c r="G240" i="3"/>
  <c r="I239" i="3"/>
  <c r="G239" i="3"/>
  <c r="G213" i="3" s="1"/>
  <c r="J238" i="3"/>
  <c r="J237" i="3"/>
  <c r="J236" i="3"/>
  <c r="I235" i="3"/>
  <c r="H235" i="3"/>
  <c r="J234" i="3"/>
  <c r="J233" i="3"/>
  <c r="J232" i="3"/>
  <c r="J231" i="3" s="1"/>
  <c r="I231" i="3"/>
  <c r="H231" i="3"/>
  <c r="J230" i="3"/>
  <c r="I229" i="3"/>
  <c r="H229" i="3"/>
  <c r="G229" i="3"/>
  <c r="J228" i="3"/>
  <c r="J227" i="3" s="1"/>
  <c r="I227" i="3"/>
  <c r="H227" i="3"/>
  <c r="J226" i="3"/>
  <c r="J225" i="3"/>
  <c r="I224" i="3"/>
  <c r="I223" i="3" s="1"/>
  <c r="I222" i="3" s="1"/>
  <c r="H224" i="3"/>
  <c r="H223" i="3" s="1"/>
  <c r="H222" i="3" s="1"/>
  <c r="J221" i="3"/>
  <c r="J220" i="3"/>
  <c r="J219" i="3"/>
  <c r="J218" i="3"/>
  <c r="I217" i="3"/>
  <c r="J217" i="3" s="1"/>
  <c r="H216" i="3"/>
  <c r="H215" i="3" s="1"/>
  <c r="H214" i="3" s="1"/>
  <c r="J212" i="3"/>
  <c r="J211" i="3"/>
  <c r="J210" i="3"/>
  <c r="J209" i="3"/>
  <c r="I208" i="3"/>
  <c r="I207" i="3" s="1"/>
  <c r="H208" i="3"/>
  <c r="G208" i="3"/>
  <c r="G207" i="3" s="1"/>
  <c r="H207" i="3"/>
  <c r="J206" i="3"/>
  <c r="J205" i="3"/>
  <c r="J204" i="3"/>
  <c r="H204" i="3"/>
  <c r="J203" i="3"/>
  <c r="J202" i="3"/>
  <c r="J201" i="3"/>
  <c r="J200" i="3" s="1"/>
  <c r="J197" i="3" s="1"/>
  <c r="I200" i="3"/>
  <c r="H200" i="3"/>
  <c r="G200" i="3"/>
  <c r="J199" i="3"/>
  <c r="J198" i="3"/>
  <c r="I198" i="3"/>
  <c r="H198" i="3"/>
  <c r="H197" i="3" s="1"/>
  <c r="G197" i="3"/>
  <c r="J196" i="3"/>
  <c r="I195" i="3"/>
  <c r="H195" i="3"/>
  <c r="G195" i="3"/>
  <c r="J194" i="3"/>
  <c r="J193" i="3"/>
  <c r="J191" i="3" s="1"/>
  <c r="J192" i="3"/>
  <c r="I191" i="3"/>
  <c r="I190" i="3" s="1"/>
  <c r="H191" i="3"/>
  <c r="G191" i="3"/>
  <c r="G177" i="3" s="1"/>
  <c r="H190" i="3"/>
  <c r="I189" i="3"/>
  <c r="J189" i="3" s="1"/>
  <c r="J188" i="3"/>
  <c r="J187" i="3"/>
  <c r="J186" i="3"/>
  <c r="J185" i="3"/>
  <c r="H184" i="3"/>
  <c r="H183" i="3" s="1"/>
  <c r="H182" i="3" s="1"/>
  <c r="J181" i="3"/>
  <c r="J180" i="3" s="1"/>
  <c r="J179" i="3" s="1"/>
  <c r="J178" i="3" s="1"/>
  <c r="I180" i="3"/>
  <c r="I179" i="3" s="1"/>
  <c r="I178" i="3" s="1"/>
  <c r="H180" i="3"/>
  <c r="H179" i="3" s="1"/>
  <c r="H178" i="3" s="1"/>
  <c r="J176" i="3"/>
  <c r="J175" i="3" s="1"/>
  <c r="I175" i="3"/>
  <c r="H175" i="3"/>
  <c r="G175" i="3"/>
  <c r="J174" i="3"/>
  <c r="J173" i="3"/>
  <c r="J172" i="3"/>
  <c r="I171" i="3"/>
  <c r="H171" i="3"/>
  <c r="G171" i="3"/>
  <c r="G168" i="3" s="1"/>
  <c r="J170" i="3"/>
  <c r="J169" i="3" s="1"/>
  <c r="I169" i="3"/>
  <c r="H169" i="3"/>
  <c r="J166" i="3"/>
  <c r="J165" i="3" s="1"/>
  <c r="I165" i="3"/>
  <c r="H165" i="3"/>
  <c r="H164" i="3" s="1"/>
  <c r="H163" i="3" s="1"/>
  <c r="H418" i="3" s="1"/>
  <c r="F10" i="6" s="1"/>
  <c r="G165" i="3"/>
  <c r="I164" i="3"/>
  <c r="I163" i="3" s="1"/>
  <c r="I418" i="3" s="1"/>
  <c r="G10" i="6" s="1"/>
  <c r="G164" i="3"/>
  <c r="G163" i="3" s="1"/>
  <c r="J160" i="3"/>
  <c r="J159" i="3" s="1"/>
  <c r="I159" i="3"/>
  <c r="H159" i="3"/>
  <c r="J158" i="3"/>
  <c r="J157" i="3" s="1"/>
  <c r="I157" i="3"/>
  <c r="H157" i="3"/>
  <c r="H156" i="3" s="1"/>
  <c r="J155" i="3"/>
  <c r="J154" i="3" s="1"/>
  <c r="J153" i="3" s="1"/>
  <c r="J152" i="3" s="1"/>
  <c r="I154" i="3"/>
  <c r="I153" i="3" s="1"/>
  <c r="I152" i="3" s="1"/>
  <c r="H154" i="3"/>
  <c r="H153" i="3" s="1"/>
  <c r="H152" i="3" s="1"/>
  <c r="J149" i="3"/>
  <c r="J148" i="3"/>
  <c r="I148" i="3"/>
  <c r="H148" i="3"/>
  <c r="H147" i="3" s="1"/>
  <c r="I147" i="3"/>
  <c r="I145" i="3" s="1"/>
  <c r="I462" i="3" s="1"/>
  <c r="G147" i="3"/>
  <c r="E462" i="3"/>
  <c r="G145" i="3"/>
  <c r="J144" i="3"/>
  <c r="J143" i="3"/>
  <c r="I142" i="3"/>
  <c r="H142" i="3"/>
  <c r="H141" i="3" s="1"/>
  <c r="G142" i="3"/>
  <c r="G140" i="3" s="1"/>
  <c r="G139" i="3" s="1"/>
  <c r="I141" i="3"/>
  <c r="I140" i="3" s="1"/>
  <c r="I139" i="3" s="1"/>
  <c r="J138" i="3"/>
  <c r="J137" i="3" s="1"/>
  <c r="I137" i="3"/>
  <c r="H137" i="3"/>
  <c r="G137" i="3"/>
  <c r="J136" i="3"/>
  <c r="J135" i="3" s="1"/>
  <c r="J134" i="3" s="1"/>
  <c r="J133" i="3" s="1"/>
  <c r="I135" i="3"/>
  <c r="I134" i="3" s="1"/>
  <c r="I133" i="3" s="1"/>
  <c r="H135" i="3"/>
  <c r="H134" i="3"/>
  <c r="H133" i="3" s="1"/>
  <c r="H132" i="3" s="1"/>
  <c r="G132" i="3"/>
  <c r="G131" i="3"/>
  <c r="G427" i="3" s="1"/>
  <c r="J130" i="3"/>
  <c r="I129" i="3"/>
  <c r="I128" i="3" s="1"/>
  <c r="H129" i="3"/>
  <c r="G129" i="3"/>
  <c r="H128" i="3"/>
  <c r="J127" i="3"/>
  <c r="J126" i="3" s="1"/>
  <c r="I126" i="3"/>
  <c r="I125" i="3" s="1"/>
  <c r="I124" i="3" s="1"/>
  <c r="H126" i="3"/>
  <c r="J125" i="3"/>
  <c r="J124" i="3" s="1"/>
  <c r="H125" i="3"/>
  <c r="H124" i="3" s="1"/>
  <c r="J122" i="3"/>
  <c r="J121" i="3" s="1"/>
  <c r="I121" i="3"/>
  <c r="I120" i="3" s="1"/>
  <c r="I119" i="3" s="1"/>
  <c r="I424" i="3" s="1"/>
  <c r="G16" i="6" s="1"/>
  <c r="H121" i="3"/>
  <c r="H120" i="3" s="1"/>
  <c r="J118" i="3"/>
  <c r="J117" i="3"/>
  <c r="J116" i="3"/>
  <c r="I115" i="3"/>
  <c r="J115" i="3" s="1"/>
  <c r="J114" i="3"/>
  <c r="J113" i="3"/>
  <c r="H112" i="3"/>
  <c r="H111" i="3" s="1"/>
  <c r="G112" i="3"/>
  <c r="G111" i="3"/>
  <c r="G422" i="3" s="1"/>
  <c r="J110" i="3"/>
  <c r="J109" i="3"/>
  <c r="J108" i="3" s="1"/>
  <c r="I109" i="3"/>
  <c r="I108" i="3" s="1"/>
  <c r="H109" i="3"/>
  <c r="H108" i="3" s="1"/>
  <c r="G108" i="3"/>
  <c r="J105" i="3"/>
  <c r="J104" i="3" s="1"/>
  <c r="I104" i="3"/>
  <c r="H104" i="3"/>
  <c r="G104" i="3"/>
  <c r="J103" i="3"/>
  <c r="J102" i="3"/>
  <c r="I102" i="3"/>
  <c r="H102" i="3"/>
  <c r="H101" i="3" s="1"/>
  <c r="J101" i="3" s="1"/>
  <c r="G102" i="3"/>
  <c r="I101" i="3"/>
  <c r="G101" i="3"/>
  <c r="G90" i="3" s="1"/>
  <c r="J100" i="3"/>
  <c r="I99" i="3"/>
  <c r="H99" i="3"/>
  <c r="J98" i="3"/>
  <c r="I97" i="3"/>
  <c r="H97" i="3"/>
  <c r="H96" i="3" s="1"/>
  <c r="J95" i="3"/>
  <c r="J94" i="3" s="1"/>
  <c r="J93" i="3" s="1"/>
  <c r="J92" i="3" s="1"/>
  <c r="J91" i="3" s="1"/>
  <c r="I94" i="3"/>
  <c r="I93" i="3" s="1"/>
  <c r="I92" i="3" s="1"/>
  <c r="I91" i="3" s="1"/>
  <c r="H94" i="3"/>
  <c r="H93" i="3" s="1"/>
  <c r="H92" i="3" s="1"/>
  <c r="H91" i="3" s="1"/>
  <c r="J88" i="3"/>
  <c r="J87" i="3"/>
  <c r="J86" i="3"/>
  <c r="J85" i="3"/>
  <c r="J84" i="3"/>
  <c r="J83" i="3"/>
  <c r="I82" i="3"/>
  <c r="H82" i="3"/>
  <c r="H81" i="3" s="1"/>
  <c r="H73" i="3" s="1"/>
  <c r="H445" i="3" s="1"/>
  <c r="F40" i="6" s="1"/>
  <c r="G82" i="3"/>
  <c r="I81" i="3"/>
  <c r="G81" i="3"/>
  <c r="J80" i="3"/>
  <c r="J79" i="3"/>
  <c r="J78" i="3"/>
  <c r="I77" i="3"/>
  <c r="H77" i="3"/>
  <c r="J76" i="3"/>
  <c r="J75" i="3" s="1"/>
  <c r="I75" i="3"/>
  <c r="I74" i="3" s="1"/>
  <c r="H75" i="3"/>
  <c r="G75" i="3"/>
  <c r="G74" i="3" s="1"/>
  <c r="G73" i="3" s="1"/>
  <c r="G445" i="3" s="1"/>
  <c r="H74" i="3"/>
  <c r="J72" i="3"/>
  <c r="I71" i="3"/>
  <c r="I70" i="3" s="1"/>
  <c r="H71" i="3"/>
  <c r="G70" i="3"/>
  <c r="J69" i="3"/>
  <c r="J68" i="3" s="1"/>
  <c r="J67" i="3" s="1"/>
  <c r="J66" i="3" s="1"/>
  <c r="I68" i="3"/>
  <c r="I67" i="3" s="1"/>
  <c r="I66" i="3" s="1"/>
  <c r="H68" i="3"/>
  <c r="H67" i="3" s="1"/>
  <c r="H66" i="3" s="1"/>
  <c r="G65" i="3"/>
  <c r="G444" i="3" s="1"/>
  <c r="J64" i="3"/>
  <c r="J63" i="3" s="1"/>
  <c r="J62" i="3" s="1"/>
  <c r="J443" i="3" s="1"/>
  <c r="I63" i="3"/>
  <c r="I62" i="3" s="1"/>
  <c r="I443" i="3" s="1"/>
  <c r="G38" i="6" s="1"/>
  <c r="H38" i="6" s="1"/>
  <c r="H63" i="3"/>
  <c r="H62" i="3" s="1"/>
  <c r="H443" i="3" s="1"/>
  <c r="F38" i="6" s="1"/>
  <c r="G62" i="3"/>
  <c r="G443" i="3" s="1"/>
  <c r="J61" i="3"/>
  <c r="J60" i="3" s="1"/>
  <c r="I60" i="3"/>
  <c r="H60" i="3"/>
  <c r="J59" i="3"/>
  <c r="J58" i="3" s="1"/>
  <c r="I58" i="3"/>
  <c r="H58" i="3"/>
  <c r="J57" i="3"/>
  <c r="J56" i="3" s="1"/>
  <c r="I56" i="3"/>
  <c r="H56" i="3"/>
  <c r="J55" i="3"/>
  <c r="J54" i="3"/>
  <c r="I54" i="3"/>
  <c r="H54" i="3"/>
  <c r="H53" i="3" s="1"/>
  <c r="J52" i="3"/>
  <c r="I51" i="3"/>
  <c r="I48" i="3" s="1"/>
  <c r="H51" i="3"/>
  <c r="J50" i="3"/>
  <c r="I49" i="3"/>
  <c r="H49" i="3"/>
  <c r="J47" i="3"/>
  <c r="J46" i="3"/>
  <c r="J45" i="3"/>
  <c r="J44" i="3" s="1"/>
  <c r="I45" i="3"/>
  <c r="H45" i="3"/>
  <c r="H44" i="3" s="1"/>
  <c r="G45" i="3"/>
  <c r="I44" i="3"/>
  <c r="G44" i="3"/>
  <c r="J43" i="3"/>
  <c r="J42" i="3"/>
  <c r="I41" i="3"/>
  <c r="H41" i="3"/>
  <c r="G41" i="3"/>
  <c r="G38" i="3" s="1"/>
  <c r="J40" i="3"/>
  <c r="I39" i="3"/>
  <c r="H39" i="3"/>
  <c r="I38" i="3"/>
  <c r="J37" i="3"/>
  <c r="J36" i="3"/>
  <c r="J35" i="3" s="1"/>
  <c r="I35" i="3"/>
  <c r="H35" i="3"/>
  <c r="J34" i="3"/>
  <c r="J33" i="3"/>
  <c r="I32" i="3"/>
  <c r="H32" i="3"/>
  <c r="H31" i="3" s="1"/>
  <c r="J30" i="3"/>
  <c r="J29" i="3"/>
  <c r="J28" i="3" s="1"/>
  <c r="I29" i="3"/>
  <c r="H29" i="3"/>
  <c r="H28" i="3" s="1"/>
  <c r="I28" i="3"/>
  <c r="J22" i="3"/>
  <c r="J21" i="3" s="1"/>
  <c r="I21" i="3"/>
  <c r="H21" i="3"/>
  <c r="J20" i="3"/>
  <c r="J19" i="3" s="1"/>
  <c r="I19" i="3"/>
  <c r="H19" i="3"/>
  <c r="J18" i="3"/>
  <c r="J17" i="3"/>
  <c r="I17" i="3"/>
  <c r="H17" i="3"/>
  <c r="J16" i="3"/>
  <c r="J15" i="3" s="1"/>
  <c r="I15" i="3"/>
  <c r="H15" i="3"/>
  <c r="J14" i="3"/>
  <c r="J13" i="3" s="1"/>
  <c r="I13" i="3"/>
  <c r="H13" i="3"/>
  <c r="J12" i="3"/>
  <c r="J11" i="3" s="1"/>
  <c r="J10" i="3" s="1"/>
  <c r="G11" i="3"/>
  <c r="G10" i="3"/>
  <c r="G9" i="3" s="1"/>
  <c r="G452" i="3" s="1"/>
  <c r="I468" i="2"/>
  <c r="H468" i="2"/>
  <c r="E468" i="2" s="1"/>
  <c r="G457" i="2"/>
  <c r="G455" i="2"/>
  <c r="G454" i="2"/>
  <c r="G450" i="2"/>
  <c r="G449" i="2"/>
  <c r="G448" i="2"/>
  <c r="G441" i="2"/>
  <c r="G439" i="2"/>
  <c r="G437" i="2"/>
  <c r="G425" i="2"/>
  <c r="G424" i="2"/>
  <c r="G423" i="2"/>
  <c r="G421" i="2"/>
  <c r="J410" i="2"/>
  <c r="J468" i="2" s="1"/>
  <c r="J409" i="2"/>
  <c r="J408" i="2"/>
  <c r="J407" i="2" s="1"/>
  <c r="J406" i="2" s="1"/>
  <c r="J405" i="2" s="1"/>
  <c r="I407" i="2"/>
  <c r="H407" i="2"/>
  <c r="H406" i="2" s="1"/>
  <c r="H405" i="2" s="1"/>
  <c r="G407" i="2"/>
  <c r="I406" i="2"/>
  <c r="G406" i="2"/>
  <c r="I405" i="2"/>
  <c r="I459" i="2" s="1"/>
  <c r="G405" i="2"/>
  <c r="I404" i="2"/>
  <c r="I458" i="2" s="1"/>
  <c r="I403" i="2"/>
  <c r="J403" i="2" s="1"/>
  <c r="J402" i="2" s="1"/>
  <c r="G403" i="2"/>
  <c r="G402" i="2" s="1"/>
  <c r="G401" i="2" s="1"/>
  <c r="I402" i="2"/>
  <c r="I401" i="2" s="1"/>
  <c r="I400" i="2" s="1"/>
  <c r="H402" i="2"/>
  <c r="H401" i="2"/>
  <c r="H400" i="2" s="1"/>
  <c r="H457" i="2" s="1"/>
  <c r="J398" i="2"/>
  <c r="J397" i="2"/>
  <c r="J396" i="2"/>
  <c r="I396" i="2"/>
  <c r="J395" i="2"/>
  <c r="J394" i="2"/>
  <c r="J393" i="2"/>
  <c r="J392" i="2"/>
  <c r="J391" i="2"/>
  <c r="J390" i="2" s="1"/>
  <c r="J389" i="2" s="1"/>
  <c r="I391" i="2"/>
  <c r="H391" i="2"/>
  <c r="H390" i="2" s="1"/>
  <c r="H389" i="2" s="1"/>
  <c r="G391" i="2"/>
  <c r="I390" i="2"/>
  <c r="G390" i="2"/>
  <c r="I389" i="2"/>
  <c r="G389" i="2"/>
  <c r="J388" i="2"/>
  <c r="J387" i="2" s="1"/>
  <c r="I387" i="2"/>
  <c r="H387" i="2"/>
  <c r="G387" i="2"/>
  <c r="J386" i="2"/>
  <c r="J385" i="2" s="1"/>
  <c r="I385" i="2"/>
  <c r="H385" i="2"/>
  <c r="G385" i="2"/>
  <c r="J384" i="2"/>
  <c r="J383" i="2"/>
  <c r="J382" i="2"/>
  <c r="J381" i="2"/>
  <c r="J380" i="2"/>
  <c r="J379" i="2"/>
  <c r="J378" i="2" s="1"/>
  <c r="J377" i="2" s="1"/>
  <c r="I378" i="2"/>
  <c r="H378" i="2"/>
  <c r="G378" i="2"/>
  <c r="I377" i="2"/>
  <c r="H377" i="2"/>
  <c r="G377" i="2"/>
  <c r="J376" i="2"/>
  <c r="J375" i="2"/>
  <c r="J374" i="2"/>
  <c r="J373" i="2"/>
  <c r="J372" i="2"/>
  <c r="I371" i="2"/>
  <c r="I370" i="2" s="1"/>
  <c r="I369" i="2" s="1"/>
  <c r="I368" i="2" s="1"/>
  <c r="H371" i="2"/>
  <c r="G371" i="2"/>
  <c r="G370" i="2" s="1"/>
  <c r="G369" i="2" s="1"/>
  <c r="H370" i="2"/>
  <c r="H369" i="2" s="1"/>
  <c r="J367" i="2"/>
  <c r="J366" i="2" s="1"/>
  <c r="J365" i="2" s="1"/>
  <c r="I366" i="2"/>
  <c r="H366" i="2"/>
  <c r="H365" i="2" s="1"/>
  <c r="I365" i="2"/>
  <c r="J364" i="2"/>
  <c r="J363" i="2"/>
  <c r="J362" i="2"/>
  <c r="I362" i="2"/>
  <c r="H362" i="2"/>
  <c r="H361" i="2" s="1"/>
  <c r="H360" i="2" s="1"/>
  <c r="G361" i="2"/>
  <c r="G360" i="2"/>
  <c r="J359" i="2"/>
  <c r="J358" i="2" s="1"/>
  <c r="I358" i="2"/>
  <c r="I357" i="2" s="1"/>
  <c r="I356" i="2" s="1"/>
  <c r="I355" i="2" s="1"/>
  <c r="H358" i="2"/>
  <c r="G358" i="2"/>
  <c r="G357" i="2" s="1"/>
  <c r="G356" i="2" s="1"/>
  <c r="G355" i="2" s="1"/>
  <c r="H357" i="2"/>
  <c r="H356" i="2"/>
  <c r="H355" i="2" s="1"/>
  <c r="J353" i="2"/>
  <c r="J352" i="2" s="1"/>
  <c r="J351" i="2" s="1"/>
  <c r="J350" i="2" s="1"/>
  <c r="J461" i="2" s="1"/>
  <c r="I352" i="2"/>
  <c r="I351" i="2" s="1"/>
  <c r="I350" i="2" s="1"/>
  <c r="H352" i="2"/>
  <c r="G352" i="2"/>
  <c r="G351" i="2" s="1"/>
  <c r="G350" i="2" s="1"/>
  <c r="H351" i="2"/>
  <c r="H350" i="2" s="1"/>
  <c r="J348" i="2"/>
  <c r="J347" i="2" s="1"/>
  <c r="J346" i="2" s="1"/>
  <c r="I347" i="2"/>
  <c r="I346" i="2" s="1"/>
  <c r="H347" i="2"/>
  <c r="H346" i="2" s="1"/>
  <c r="J345" i="2"/>
  <c r="I344" i="2"/>
  <c r="H344" i="2"/>
  <c r="J344" i="2" s="1"/>
  <c r="J343" i="2"/>
  <c r="J342" i="2"/>
  <c r="I342" i="2"/>
  <c r="H342" i="2"/>
  <c r="H341" i="2" s="1"/>
  <c r="I341" i="2"/>
  <c r="J340" i="2"/>
  <c r="J339" i="2" s="1"/>
  <c r="I339" i="2"/>
  <c r="H339" i="2"/>
  <c r="J338" i="2"/>
  <c r="J337" i="2" s="1"/>
  <c r="I337" i="2"/>
  <c r="I336" i="2" s="1"/>
  <c r="I335" i="2" s="1"/>
  <c r="H337" i="2"/>
  <c r="H336" i="2"/>
  <c r="H335" i="2" s="1"/>
  <c r="J333" i="2"/>
  <c r="I332" i="2"/>
  <c r="I331" i="2" s="1"/>
  <c r="I454" i="2" s="1"/>
  <c r="H332" i="2"/>
  <c r="H331" i="2" s="1"/>
  <c r="H454" i="2" s="1"/>
  <c r="J329" i="2"/>
  <c r="J328" i="2"/>
  <c r="I327" i="2"/>
  <c r="H327" i="2"/>
  <c r="H326" i="2" s="1"/>
  <c r="I326" i="2"/>
  <c r="I325" i="2" s="1"/>
  <c r="I451" i="2" s="1"/>
  <c r="H325" i="2"/>
  <c r="J323" i="2"/>
  <c r="J322" i="2" s="1"/>
  <c r="I322" i="2"/>
  <c r="I321" i="2" s="1"/>
  <c r="I320" i="2" s="1"/>
  <c r="H322" i="2"/>
  <c r="G322" i="2"/>
  <c r="G321" i="2" s="1"/>
  <c r="G320" i="2" s="1"/>
  <c r="H321" i="2"/>
  <c r="J319" i="2"/>
  <c r="J318" i="2"/>
  <c r="I317" i="2"/>
  <c r="H317" i="2"/>
  <c r="H316" i="2" s="1"/>
  <c r="I316" i="2"/>
  <c r="G315" i="2"/>
  <c r="J314" i="2"/>
  <c r="I313" i="2"/>
  <c r="H313" i="2"/>
  <c r="H312" i="2" s="1"/>
  <c r="I312" i="2"/>
  <c r="I311" i="2" s="1"/>
  <c r="J310" i="2"/>
  <c r="J309" i="2" s="1"/>
  <c r="I309" i="2"/>
  <c r="H309" i="2"/>
  <c r="J308" i="2"/>
  <c r="J307" i="2" s="1"/>
  <c r="I307" i="2"/>
  <c r="H307" i="2"/>
  <c r="I306" i="2"/>
  <c r="G306" i="2"/>
  <c r="I305" i="2"/>
  <c r="I304" i="2"/>
  <c r="J304" i="2" s="1"/>
  <c r="J303" i="2"/>
  <c r="J302" i="2" s="1"/>
  <c r="I302" i="2"/>
  <c r="H302" i="2"/>
  <c r="J300" i="2"/>
  <c r="J299" i="2" s="1"/>
  <c r="I299" i="2"/>
  <c r="I298" i="2" s="1"/>
  <c r="I297" i="2" s="1"/>
  <c r="I441" i="2" s="1"/>
  <c r="H299" i="2"/>
  <c r="H298" i="2"/>
  <c r="J298" i="2" s="1"/>
  <c r="G296" i="2"/>
  <c r="J295" i="2"/>
  <c r="J294" i="2" s="1"/>
  <c r="J293" i="2" s="1"/>
  <c r="J292" i="2" s="1"/>
  <c r="J439" i="2" s="1"/>
  <c r="I294" i="2"/>
  <c r="H294" i="2"/>
  <c r="H293" i="2" s="1"/>
  <c r="H292" i="2" s="1"/>
  <c r="H439" i="2" s="1"/>
  <c r="I293" i="2"/>
  <c r="I292" i="2" s="1"/>
  <c r="I439" i="2" s="1"/>
  <c r="J291" i="2"/>
  <c r="J290" i="2"/>
  <c r="J289" i="2"/>
  <c r="J288" i="2" s="1"/>
  <c r="J287" i="2" s="1"/>
  <c r="I288" i="2"/>
  <c r="I287" i="2" s="1"/>
  <c r="H288" i="2"/>
  <c r="H287" i="2" s="1"/>
  <c r="I286" i="2"/>
  <c r="J286" i="2" s="1"/>
  <c r="J285" i="2"/>
  <c r="J284" i="2" s="1"/>
  <c r="I284" i="2"/>
  <c r="H284" i="2"/>
  <c r="J283" i="2"/>
  <c r="J282" i="2"/>
  <c r="J281" i="2" s="1"/>
  <c r="J280" i="2" s="1"/>
  <c r="I282" i="2"/>
  <c r="H282" i="2"/>
  <c r="H281" i="2" s="1"/>
  <c r="H280" i="2" s="1"/>
  <c r="I281" i="2"/>
  <c r="I280" i="2" s="1"/>
  <c r="I279" i="2" s="1"/>
  <c r="G279" i="2"/>
  <c r="G438" i="2" s="1"/>
  <c r="J277" i="2"/>
  <c r="J276" i="2" s="1"/>
  <c r="J275" i="2" s="1"/>
  <c r="I276" i="2"/>
  <c r="I275" i="2" s="1"/>
  <c r="H276" i="2"/>
  <c r="H275" i="2" s="1"/>
  <c r="G276" i="2"/>
  <c r="G275" i="2"/>
  <c r="G272" i="2" s="1"/>
  <c r="J274" i="2"/>
  <c r="I273" i="2"/>
  <c r="H273" i="2"/>
  <c r="I271" i="2"/>
  <c r="J271" i="2" s="1"/>
  <c r="J270" i="2" s="1"/>
  <c r="H270" i="2"/>
  <c r="G270" i="2"/>
  <c r="G268" i="2" s="1"/>
  <c r="H269" i="2"/>
  <c r="H268" i="2" s="1"/>
  <c r="J266" i="2"/>
  <c r="J265" i="2"/>
  <c r="I265" i="2"/>
  <c r="H265" i="2"/>
  <c r="J264" i="2"/>
  <c r="I263" i="2"/>
  <c r="I260" i="2" s="1"/>
  <c r="I259" i="2" s="1"/>
  <c r="H263" i="2"/>
  <c r="J262" i="2"/>
  <c r="I261" i="2"/>
  <c r="H261" i="2"/>
  <c r="J261" i="2" s="1"/>
  <c r="J258" i="2"/>
  <c r="J257" i="2"/>
  <c r="I256" i="2"/>
  <c r="I255" i="2" s="1"/>
  <c r="I431" i="2" s="1"/>
  <c r="H256" i="2"/>
  <c r="G256" i="2"/>
  <c r="G255" i="2" s="1"/>
  <c r="H255" i="2"/>
  <c r="H431" i="2" s="1"/>
  <c r="J253" i="2"/>
  <c r="J252" i="2"/>
  <c r="I251" i="2"/>
  <c r="J251" i="2" s="1"/>
  <c r="I250" i="2"/>
  <c r="J250" i="2" s="1"/>
  <c r="I249" i="2"/>
  <c r="J249" i="2" s="1"/>
  <c r="J248" i="2"/>
  <c r="I247" i="2"/>
  <c r="J247" i="2" s="1"/>
  <c r="H246" i="2"/>
  <c r="I245" i="2"/>
  <c r="J245" i="2" s="1"/>
  <c r="J244" i="2" s="1"/>
  <c r="H244" i="2"/>
  <c r="H243" i="2" s="1"/>
  <c r="J242" i="2"/>
  <c r="J241" i="2"/>
  <c r="I240" i="2"/>
  <c r="I239" i="2" s="1"/>
  <c r="H240" i="2"/>
  <c r="G240" i="2"/>
  <c r="G239" i="2" s="1"/>
  <c r="H239" i="2"/>
  <c r="J238" i="2"/>
  <c r="J237" i="2"/>
  <c r="J236" i="2"/>
  <c r="I235" i="2"/>
  <c r="H235" i="2"/>
  <c r="J234" i="2"/>
  <c r="J233" i="2"/>
  <c r="J232" i="2"/>
  <c r="J231" i="2" s="1"/>
  <c r="I231" i="2"/>
  <c r="H231" i="2"/>
  <c r="J230" i="2"/>
  <c r="I229" i="2"/>
  <c r="H229" i="2"/>
  <c r="G229" i="2"/>
  <c r="J228" i="2"/>
  <c r="J227" i="2" s="1"/>
  <c r="I227" i="2"/>
  <c r="H227" i="2"/>
  <c r="J226" i="2"/>
  <c r="J225" i="2"/>
  <c r="J224" i="2" s="1"/>
  <c r="J223" i="2" s="1"/>
  <c r="J222" i="2" s="1"/>
  <c r="I224" i="2"/>
  <c r="H224" i="2"/>
  <c r="I223" i="2"/>
  <c r="I222" i="2" s="1"/>
  <c r="J221" i="2"/>
  <c r="J220" i="2"/>
  <c r="J219" i="2"/>
  <c r="J218" i="2"/>
  <c r="I217" i="2"/>
  <c r="J217" i="2" s="1"/>
  <c r="J216" i="2" s="1"/>
  <c r="J215" i="2" s="1"/>
  <c r="J214" i="2" s="1"/>
  <c r="I216" i="2"/>
  <c r="H216" i="2"/>
  <c r="H215" i="2" s="1"/>
  <c r="H214" i="2" s="1"/>
  <c r="I215" i="2"/>
  <c r="I214" i="2" s="1"/>
  <c r="J212" i="2"/>
  <c r="J211" i="2"/>
  <c r="J210" i="2"/>
  <c r="J209" i="2"/>
  <c r="I208" i="2"/>
  <c r="H208" i="2"/>
  <c r="J208" i="2" s="1"/>
  <c r="G208" i="2"/>
  <c r="I207" i="2"/>
  <c r="G207" i="2"/>
  <c r="J206" i="2"/>
  <c r="J205" i="2"/>
  <c r="J204" i="2"/>
  <c r="J203" i="2"/>
  <c r="J202" i="2"/>
  <c r="J201" i="2"/>
  <c r="I200" i="2"/>
  <c r="H200" i="2"/>
  <c r="G200" i="2"/>
  <c r="G197" i="2" s="1"/>
  <c r="G177" i="2" s="1"/>
  <c r="I199" i="2"/>
  <c r="J199" i="2" s="1"/>
  <c r="J198" i="2" s="1"/>
  <c r="I198" i="2"/>
  <c r="I197" i="2" s="1"/>
  <c r="H198" i="2"/>
  <c r="H197" i="2"/>
  <c r="J196" i="2"/>
  <c r="I195" i="2"/>
  <c r="H195" i="2"/>
  <c r="J195" i="2" s="1"/>
  <c r="G195" i="2"/>
  <c r="J194" i="2"/>
  <c r="J193" i="2"/>
  <c r="J192" i="2"/>
  <c r="J191" i="2" s="1"/>
  <c r="I191" i="2"/>
  <c r="I190" i="2" s="1"/>
  <c r="H191" i="2"/>
  <c r="G191" i="2"/>
  <c r="H190" i="2"/>
  <c r="I189" i="2"/>
  <c r="J189" i="2" s="1"/>
  <c r="J188" i="2"/>
  <c r="J187" i="2"/>
  <c r="J186" i="2"/>
  <c r="J185" i="2"/>
  <c r="I184" i="2"/>
  <c r="H184" i="2"/>
  <c r="H183" i="2" s="1"/>
  <c r="H182" i="2" s="1"/>
  <c r="I183" i="2"/>
  <c r="I182" i="2" s="1"/>
  <c r="J181" i="2"/>
  <c r="J180" i="2" s="1"/>
  <c r="J179" i="2" s="1"/>
  <c r="J178" i="2" s="1"/>
  <c r="I180" i="2"/>
  <c r="I179" i="2" s="1"/>
  <c r="I178" i="2" s="1"/>
  <c r="H180" i="2"/>
  <c r="H179" i="2" s="1"/>
  <c r="H178" i="2" s="1"/>
  <c r="J176" i="2"/>
  <c r="J175" i="2"/>
  <c r="I175" i="2"/>
  <c r="H175" i="2"/>
  <c r="G175" i="2"/>
  <c r="J174" i="2"/>
  <c r="J173" i="2"/>
  <c r="J172" i="2"/>
  <c r="J171" i="2" s="1"/>
  <c r="I171" i="2"/>
  <c r="H171" i="2"/>
  <c r="G171" i="2"/>
  <c r="J170" i="2"/>
  <c r="J169" i="2" s="1"/>
  <c r="I169" i="2"/>
  <c r="H169" i="2"/>
  <c r="I168" i="2"/>
  <c r="G168" i="2"/>
  <c r="G419" i="2" s="1"/>
  <c r="I167" i="2"/>
  <c r="I419" i="2" s="1"/>
  <c r="G167" i="2"/>
  <c r="J166" i="2"/>
  <c r="J165" i="2" s="1"/>
  <c r="I165" i="2"/>
  <c r="I164" i="2" s="1"/>
  <c r="I163" i="2" s="1"/>
  <c r="I418" i="2" s="1"/>
  <c r="H165" i="2"/>
  <c r="H164" i="2" s="1"/>
  <c r="G165" i="2"/>
  <c r="G164" i="2"/>
  <c r="G163" i="2" s="1"/>
  <c r="J160" i="2"/>
  <c r="J159" i="2" s="1"/>
  <c r="I159" i="2"/>
  <c r="H159" i="2"/>
  <c r="J158" i="2"/>
  <c r="J157" i="2" s="1"/>
  <c r="I157" i="2"/>
  <c r="H157" i="2"/>
  <c r="H156" i="2" s="1"/>
  <c r="J155" i="2"/>
  <c r="J154" i="2" s="1"/>
  <c r="J153" i="2" s="1"/>
  <c r="J152" i="2" s="1"/>
  <c r="I154" i="2"/>
  <c r="I153" i="2" s="1"/>
  <c r="H154" i="2"/>
  <c r="H153" i="2" s="1"/>
  <c r="H152" i="2" s="1"/>
  <c r="I152" i="2"/>
  <c r="J149" i="2"/>
  <c r="J148" i="2" s="1"/>
  <c r="I148" i="2"/>
  <c r="H148" i="2"/>
  <c r="H147" i="2" s="1"/>
  <c r="H145" i="2" s="1"/>
  <c r="I147" i="2"/>
  <c r="I145" i="2" s="1"/>
  <c r="I462" i="2" s="1"/>
  <c r="G147" i="2"/>
  <c r="I146" i="2"/>
  <c r="I463" i="2" s="1"/>
  <c r="G145" i="2"/>
  <c r="J144" i="2"/>
  <c r="J143" i="2"/>
  <c r="J142" i="2" s="1"/>
  <c r="I142" i="2"/>
  <c r="I141" i="2" s="1"/>
  <c r="I140" i="2" s="1"/>
  <c r="H142" i="2"/>
  <c r="H141" i="2" s="1"/>
  <c r="G142" i="2"/>
  <c r="G140" i="2"/>
  <c r="G139" i="2" s="1"/>
  <c r="J138" i="2"/>
  <c r="J137" i="2" s="1"/>
  <c r="I137" i="2"/>
  <c r="H137" i="2"/>
  <c r="G137" i="2"/>
  <c r="G132" i="2" s="1"/>
  <c r="G131" i="2" s="1"/>
  <c r="G427" i="2" s="1"/>
  <c r="J136" i="2"/>
  <c r="J135" i="2" s="1"/>
  <c r="J134" i="2" s="1"/>
  <c r="J133" i="2" s="1"/>
  <c r="J132" i="2" s="1"/>
  <c r="I135" i="2"/>
  <c r="I134" i="2" s="1"/>
  <c r="I133" i="2" s="1"/>
  <c r="H135" i="2"/>
  <c r="H134" i="2" s="1"/>
  <c r="H133" i="2" s="1"/>
  <c r="H132" i="2" s="1"/>
  <c r="J130" i="2"/>
  <c r="I129" i="2"/>
  <c r="H129" i="2"/>
  <c r="J129" i="2" s="1"/>
  <c r="J128" i="2" s="1"/>
  <c r="G129" i="2"/>
  <c r="I128" i="2"/>
  <c r="J127" i="2"/>
  <c r="J126" i="2" s="1"/>
  <c r="J125" i="2" s="1"/>
  <c r="J124" i="2" s="1"/>
  <c r="I126" i="2"/>
  <c r="I125" i="2" s="1"/>
  <c r="H126" i="2"/>
  <c r="H125" i="2" s="1"/>
  <c r="H124" i="2" s="1"/>
  <c r="I124" i="2"/>
  <c r="I123" i="2" s="1"/>
  <c r="J122" i="2"/>
  <c r="J121" i="2" s="1"/>
  <c r="I121" i="2"/>
  <c r="I120" i="2" s="1"/>
  <c r="H121" i="2"/>
  <c r="J120" i="2"/>
  <c r="H120" i="2"/>
  <c r="H119" i="2" s="1"/>
  <c r="I119" i="2"/>
  <c r="I424" i="2" s="1"/>
  <c r="J118" i="2"/>
  <c r="J117" i="2"/>
  <c r="J116" i="2"/>
  <c r="J115" i="2"/>
  <c r="J114" i="2"/>
  <c r="J113" i="2"/>
  <c r="J112" i="2" s="1"/>
  <c r="J111" i="2" s="1"/>
  <c r="I112" i="2"/>
  <c r="I111" i="2" s="1"/>
  <c r="H112" i="2"/>
  <c r="G112" i="2"/>
  <c r="G111" i="2" s="1"/>
  <c r="H111" i="2"/>
  <c r="J110" i="2"/>
  <c r="J109" i="2" s="1"/>
  <c r="I109" i="2"/>
  <c r="I108" i="2" s="1"/>
  <c r="H109" i="2"/>
  <c r="J108" i="2"/>
  <c r="H108" i="2"/>
  <c r="G108" i="2"/>
  <c r="J105" i="2"/>
  <c r="J104" i="2" s="1"/>
  <c r="I104" i="2"/>
  <c r="H104" i="2"/>
  <c r="G104" i="2"/>
  <c r="J103" i="2"/>
  <c r="J102" i="2" s="1"/>
  <c r="I102" i="2"/>
  <c r="I101" i="2" s="1"/>
  <c r="H102" i="2"/>
  <c r="G102" i="2"/>
  <c r="G101" i="2" s="1"/>
  <c r="G90" i="2" s="1"/>
  <c r="H101" i="2"/>
  <c r="J100" i="2"/>
  <c r="I99" i="2"/>
  <c r="H99" i="2"/>
  <c r="J99" i="2" s="1"/>
  <c r="J98" i="2"/>
  <c r="I97" i="2"/>
  <c r="H97" i="2"/>
  <c r="I96" i="2"/>
  <c r="J95" i="2"/>
  <c r="J94" i="2" s="1"/>
  <c r="J93" i="2" s="1"/>
  <c r="J92" i="2" s="1"/>
  <c r="J91" i="2" s="1"/>
  <c r="I94" i="2"/>
  <c r="H94" i="2"/>
  <c r="H93" i="2" s="1"/>
  <c r="I93" i="2"/>
  <c r="I92" i="2" s="1"/>
  <c r="I91" i="2" s="1"/>
  <c r="H92" i="2"/>
  <c r="H91" i="2" s="1"/>
  <c r="J88" i="2"/>
  <c r="J87" i="2"/>
  <c r="J86" i="2"/>
  <c r="J85" i="2"/>
  <c r="J84" i="2"/>
  <c r="J83" i="2"/>
  <c r="I82" i="2"/>
  <c r="I81" i="2" s="1"/>
  <c r="H82" i="2"/>
  <c r="G82" i="2"/>
  <c r="G81" i="2" s="1"/>
  <c r="H81" i="2"/>
  <c r="J80" i="2"/>
  <c r="J79" i="2"/>
  <c r="J78" i="2"/>
  <c r="J77" i="2" s="1"/>
  <c r="I77" i="2"/>
  <c r="H77" i="2"/>
  <c r="J76" i="2"/>
  <c r="J75" i="2" s="1"/>
  <c r="I75" i="2"/>
  <c r="I74" i="2" s="1"/>
  <c r="H75" i="2"/>
  <c r="G75" i="2"/>
  <c r="G74" i="2" s="1"/>
  <c r="H74" i="2"/>
  <c r="J72" i="2"/>
  <c r="I71" i="2"/>
  <c r="I70" i="2" s="1"/>
  <c r="H71" i="2"/>
  <c r="G70" i="2"/>
  <c r="J69" i="2"/>
  <c r="J68" i="2"/>
  <c r="J67" i="2" s="1"/>
  <c r="J66" i="2" s="1"/>
  <c r="I68" i="2"/>
  <c r="H68" i="2"/>
  <c r="H67" i="2" s="1"/>
  <c r="H66" i="2" s="1"/>
  <c r="I67" i="2"/>
  <c r="I66" i="2" s="1"/>
  <c r="G65" i="2"/>
  <c r="G444" i="2" s="1"/>
  <c r="J64" i="2"/>
  <c r="J63" i="2" s="1"/>
  <c r="J62" i="2" s="1"/>
  <c r="J443" i="2" s="1"/>
  <c r="I63" i="2"/>
  <c r="I62" i="2" s="1"/>
  <c r="I443" i="2" s="1"/>
  <c r="H63" i="2"/>
  <c r="H62" i="2"/>
  <c r="H443" i="2" s="1"/>
  <c r="G62" i="2"/>
  <c r="G443" i="2" s="1"/>
  <c r="J61" i="2"/>
  <c r="J60" i="2" s="1"/>
  <c r="I60" i="2"/>
  <c r="H60" i="2"/>
  <c r="J59" i="2"/>
  <c r="J58" i="2" s="1"/>
  <c r="I58" i="2"/>
  <c r="H58" i="2"/>
  <c r="J57" i="2"/>
  <c r="J56" i="2" s="1"/>
  <c r="I56" i="2"/>
  <c r="H56" i="2"/>
  <c r="I55" i="2"/>
  <c r="J55" i="2" s="1"/>
  <c r="J54" i="2" s="1"/>
  <c r="H54" i="2"/>
  <c r="H53" i="2" s="1"/>
  <c r="J52" i="2"/>
  <c r="I51" i="2"/>
  <c r="H51" i="2"/>
  <c r="J51" i="2" s="1"/>
  <c r="J50" i="2"/>
  <c r="I49" i="2"/>
  <c r="I48" i="2" s="1"/>
  <c r="H49" i="2"/>
  <c r="H48" i="2"/>
  <c r="J47" i="2"/>
  <c r="J46" i="2"/>
  <c r="I46" i="2"/>
  <c r="J45" i="2"/>
  <c r="I45" i="2"/>
  <c r="H45" i="2"/>
  <c r="G45" i="2"/>
  <c r="J44" i="2"/>
  <c r="I44" i="2"/>
  <c r="H44" i="2"/>
  <c r="G44" i="2"/>
  <c r="I43" i="2"/>
  <c r="J43" i="2" s="1"/>
  <c r="J42" i="2"/>
  <c r="I41" i="2"/>
  <c r="H41" i="2"/>
  <c r="G41" i="2"/>
  <c r="G38" i="2" s="1"/>
  <c r="G25" i="2" s="1"/>
  <c r="J40" i="2"/>
  <c r="I39" i="2"/>
  <c r="I38" i="2" s="1"/>
  <c r="H39" i="2"/>
  <c r="H38" i="2"/>
  <c r="J37" i="2"/>
  <c r="J36" i="2"/>
  <c r="J35" i="2" s="1"/>
  <c r="I35" i="2"/>
  <c r="H35" i="2"/>
  <c r="J34" i="2"/>
  <c r="J33" i="2"/>
  <c r="I32" i="2"/>
  <c r="I31" i="2" s="1"/>
  <c r="H32" i="2"/>
  <c r="H31" i="2" s="1"/>
  <c r="J30" i="2"/>
  <c r="J29" i="2" s="1"/>
  <c r="J28" i="2" s="1"/>
  <c r="I29" i="2"/>
  <c r="I28" i="2" s="1"/>
  <c r="H29" i="2"/>
  <c r="H28" i="2" s="1"/>
  <c r="I22" i="2"/>
  <c r="J22" i="2" s="1"/>
  <c r="J21" i="2" s="1"/>
  <c r="H21" i="2"/>
  <c r="J20" i="2"/>
  <c r="J19" i="2" s="1"/>
  <c r="I19" i="2"/>
  <c r="H19" i="2"/>
  <c r="J18" i="2"/>
  <c r="J17" i="2" s="1"/>
  <c r="I17" i="2"/>
  <c r="H17" i="2"/>
  <c r="J16" i="2"/>
  <c r="J15" i="2"/>
  <c r="I15" i="2"/>
  <c r="H15" i="2"/>
  <c r="J14" i="2"/>
  <c r="J13" i="2" s="1"/>
  <c r="I13" i="2"/>
  <c r="H13" i="2"/>
  <c r="J12" i="2"/>
  <c r="J11" i="2" s="1"/>
  <c r="J10" i="2" s="1"/>
  <c r="I11" i="2"/>
  <c r="G11" i="2"/>
  <c r="I10" i="2"/>
  <c r="G10" i="2"/>
  <c r="G9" i="2"/>
  <c r="G452" i="2" s="1"/>
  <c r="I123" i="3" l="1"/>
  <c r="J132" i="3"/>
  <c r="H151" i="3"/>
  <c r="J269" i="3"/>
  <c r="H32" i="6"/>
  <c r="J32" i="3"/>
  <c r="J31" i="3" s="1"/>
  <c r="J41" i="3"/>
  <c r="J77" i="3"/>
  <c r="I96" i="3"/>
  <c r="J96" i="3" s="1"/>
  <c r="J90" i="3" s="1"/>
  <c r="I112" i="3"/>
  <c r="I111" i="3" s="1"/>
  <c r="G433" i="3"/>
  <c r="J142" i="3"/>
  <c r="I156" i="3"/>
  <c r="J156" i="3" s="1"/>
  <c r="J151" i="3" s="1"/>
  <c r="H177" i="3"/>
  <c r="I197" i="3"/>
  <c r="J208" i="3"/>
  <c r="J224" i="3"/>
  <c r="J239" i="3"/>
  <c r="G434" i="3"/>
  <c r="G267" i="3"/>
  <c r="I279" i="3"/>
  <c r="J378" i="3"/>
  <c r="J377" i="3" s="1"/>
  <c r="I459" i="3"/>
  <c r="G56" i="6" s="1"/>
  <c r="G55" i="6" s="1"/>
  <c r="I404" i="3"/>
  <c r="I458" i="3" s="1"/>
  <c r="K272" i="3"/>
  <c r="K301" i="3"/>
  <c r="K296" i="3" s="1"/>
  <c r="J284" i="3"/>
  <c r="I315" i="3"/>
  <c r="I341" i="3"/>
  <c r="H341" i="3"/>
  <c r="J371" i="3"/>
  <c r="J370" i="3" s="1"/>
  <c r="K96" i="3"/>
  <c r="K90" i="3" s="1"/>
  <c r="K168" i="3"/>
  <c r="K167" i="3" s="1"/>
  <c r="K419" i="3" s="1"/>
  <c r="I11" i="6" s="1"/>
  <c r="K197" i="3"/>
  <c r="K177" i="3" s="1"/>
  <c r="K162" i="3" s="1"/>
  <c r="K417" i="3" s="1"/>
  <c r="K336" i="3"/>
  <c r="K335" i="3" s="1"/>
  <c r="K377" i="3"/>
  <c r="D65" i="6"/>
  <c r="I168" i="3"/>
  <c r="I167" i="3" s="1"/>
  <c r="I419" i="3" s="1"/>
  <c r="G11" i="6" s="1"/>
  <c r="K279" i="3"/>
  <c r="K438" i="3" s="1"/>
  <c r="I31" i="6" s="1"/>
  <c r="I29" i="6" s="1"/>
  <c r="E65" i="6"/>
  <c r="J317" i="2"/>
  <c r="D65" i="4"/>
  <c r="K213" i="3"/>
  <c r="K426" i="3" s="1"/>
  <c r="I17" i="6" s="1"/>
  <c r="H10" i="6"/>
  <c r="H64" i="6"/>
  <c r="H63" i="6"/>
  <c r="H50" i="6"/>
  <c r="H22" i="6"/>
  <c r="H16" i="6"/>
  <c r="H60" i="4"/>
  <c r="G57" i="4"/>
  <c r="H56" i="4"/>
  <c r="H50" i="4"/>
  <c r="H53" i="4"/>
  <c r="H48" i="4"/>
  <c r="H42" i="4"/>
  <c r="H41" i="4" s="1"/>
  <c r="G18" i="4"/>
  <c r="H13" i="4"/>
  <c r="H15" i="4"/>
  <c r="F20" i="4"/>
  <c r="H59" i="4"/>
  <c r="H44" i="4"/>
  <c r="H61" i="4"/>
  <c r="H35" i="4"/>
  <c r="H26" i="4"/>
  <c r="H24" i="4" s="1"/>
  <c r="H49" i="4"/>
  <c r="G447" i="2"/>
  <c r="G368" i="2"/>
  <c r="H27" i="2"/>
  <c r="H26" i="2" s="1"/>
  <c r="J53" i="2"/>
  <c r="H151" i="2"/>
  <c r="H465" i="2" s="1"/>
  <c r="E464" i="2" s="1"/>
  <c r="G162" i="2"/>
  <c r="G354" i="2"/>
  <c r="I21" i="2"/>
  <c r="I9" i="2" s="1"/>
  <c r="I54" i="2"/>
  <c r="I53" i="2" s="1"/>
  <c r="J71" i="2"/>
  <c r="J70" i="2" s="1"/>
  <c r="G73" i="2"/>
  <c r="G445" i="2" s="1"/>
  <c r="I73" i="2"/>
  <c r="I445" i="2" s="1"/>
  <c r="J82" i="2"/>
  <c r="J81" i="2" s="1"/>
  <c r="H90" i="2"/>
  <c r="H89" i="2" s="1"/>
  <c r="H453" i="2" s="1"/>
  <c r="H96" i="2"/>
  <c r="I156" i="2"/>
  <c r="J156" i="2" s="1"/>
  <c r="J151" i="2" s="1"/>
  <c r="J184" i="2"/>
  <c r="J183" i="2" s="1"/>
  <c r="J182" i="2" s="1"/>
  <c r="J200" i="2"/>
  <c r="H223" i="2"/>
  <c r="H222" i="2" s="1"/>
  <c r="J235" i="2"/>
  <c r="G213" i="2"/>
  <c r="J240" i="2"/>
  <c r="I246" i="2"/>
  <c r="I270" i="2"/>
  <c r="I269" i="2" s="1"/>
  <c r="I268" i="2" s="1"/>
  <c r="I267" i="2" s="1"/>
  <c r="I433" i="2" s="1"/>
  <c r="H272" i="2"/>
  <c r="I301" i="2"/>
  <c r="I296" i="2" s="1"/>
  <c r="H306" i="2"/>
  <c r="H305" i="2" s="1"/>
  <c r="J306" i="2"/>
  <c r="J305" i="2" s="1"/>
  <c r="G446" i="2"/>
  <c r="J316" i="2"/>
  <c r="I448" i="2"/>
  <c r="J327" i="2"/>
  <c r="H334" i="2"/>
  <c r="J371" i="2"/>
  <c r="J370" i="2" s="1"/>
  <c r="J369" i="2" s="1"/>
  <c r="J447" i="2" s="1"/>
  <c r="K27" i="3"/>
  <c r="K26" i="3" s="1"/>
  <c r="K25" i="3" s="1"/>
  <c r="K65" i="3"/>
  <c r="K431" i="3"/>
  <c r="I22" i="6" s="1"/>
  <c r="I20" i="6" s="1"/>
  <c r="K254" i="3"/>
  <c r="K430" i="3" s="1"/>
  <c r="K451" i="3"/>
  <c r="I48" i="6" s="1"/>
  <c r="I44" i="6" s="1"/>
  <c r="K324" i="3"/>
  <c r="K450" i="3" s="1"/>
  <c r="K444" i="3"/>
  <c r="I39" i="6" s="1"/>
  <c r="K360" i="3"/>
  <c r="K369" i="3"/>
  <c r="K448" i="3"/>
  <c r="I43" i="6" s="1"/>
  <c r="K429" i="3"/>
  <c r="I19" i="6" s="1"/>
  <c r="I18" i="6" s="1"/>
  <c r="K131" i="3"/>
  <c r="K428" i="3" s="1"/>
  <c r="K435" i="3"/>
  <c r="I28" i="6" s="1"/>
  <c r="K139" i="3"/>
  <c r="K150" i="3"/>
  <c r="K464" i="3" s="1"/>
  <c r="K465" i="3"/>
  <c r="K418" i="3"/>
  <c r="I10" i="6" s="1"/>
  <c r="K420" i="3"/>
  <c r="I12" i="6" s="1"/>
  <c r="K267" i="3"/>
  <c r="K434" i="3"/>
  <c r="I26" i="6" s="1"/>
  <c r="I24" i="6" s="1"/>
  <c r="K315" i="3"/>
  <c r="K334" i="3"/>
  <c r="K461" i="3"/>
  <c r="K349" i="3"/>
  <c r="K460" i="3" s="1"/>
  <c r="K399" i="3"/>
  <c r="K457" i="3"/>
  <c r="K404" i="3"/>
  <c r="K458" i="3" s="1"/>
  <c r="K459" i="3"/>
  <c r="J429" i="3"/>
  <c r="J131" i="3"/>
  <c r="J428" i="3" s="1"/>
  <c r="H461" i="3"/>
  <c r="F58" i="6" s="1"/>
  <c r="H349" i="3"/>
  <c r="H460" i="3" s="1"/>
  <c r="I31" i="3"/>
  <c r="J39" i="3"/>
  <c r="G25" i="3"/>
  <c r="G442" i="3" s="1"/>
  <c r="J49" i="3"/>
  <c r="J51" i="3"/>
  <c r="I53" i="3"/>
  <c r="J71" i="3"/>
  <c r="J70" i="3" s="1"/>
  <c r="J65" i="3" s="1"/>
  <c r="J82" i="3"/>
  <c r="J81" i="3" s="1"/>
  <c r="J97" i="3"/>
  <c r="J99" i="3"/>
  <c r="G107" i="3"/>
  <c r="G106" i="3" s="1"/>
  <c r="I146" i="3"/>
  <c r="I463" i="3" s="1"/>
  <c r="G60" i="6" s="1"/>
  <c r="G59" i="6" s="1"/>
  <c r="J171" i="3"/>
  <c r="J168" i="3" s="1"/>
  <c r="J195" i="3"/>
  <c r="J216" i="3"/>
  <c r="J215" i="3" s="1"/>
  <c r="J214" i="3" s="1"/>
  <c r="J213" i="3" s="1"/>
  <c r="J426" i="3" s="1"/>
  <c r="J235" i="3"/>
  <c r="I243" i="3"/>
  <c r="J256" i="3"/>
  <c r="J261" i="3"/>
  <c r="H268" i="3"/>
  <c r="J273" i="3"/>
  <c r="J313" i="3"/>
  <c r="J320" i="3"/>
  <c r="J448" i="3" s="1"/>
  <c r="J321" i="3"/>
  <c r="J332" i="3"/>
  <c r="J362" i="3"/>
  <c r="J361" i="3" s="1"/>
  <c r="G369" i="3"/>
  <c r="G447" i="3" s="1"/>
  <c r="I369" i="3"/>
  <c r="I368" i="3" s="1"/>
  <c r="H399" i="3"/>
  <c r="J112" i="3"/>
  <c r="J111" i="3" s="1"/>
  <c r="H213" i="3"/>
  <c r="I334" i="3"/>
  <c r="I361" i="3"/>
  <c r="I360" i="3" s="1"/>
  <c r="J369" i="3"/>
  <c r="J120" i="3"/>
  <c r="H119" i="3"/>
  <c r="H424" i="3" s="1"/>
  <c r="F16" i="6" s="1"/>
  <c r="I455" i="3"/>
  <c r="G52" i="6" s="1"/>
  <c r="I330" i="3"/>
  <c r="J357" i="3"/>
  <c r="H356" i="3"/>
  <c r="J356" i="3" s="1"/>
  <c r="I27" i="3"/>
  <c r="I26" i="3" s="1"/>
  <c r="I25" i="3" s="1"/>
  <c r="J53" i="3"/>
  <c r="J74" i="3"/>
  <c r="I73" i="3"/>
  <c r="I445" i="3" s="1"/>
  <c r="G40" i="6" s="1"/>
  <c r="H40" i="6" s="1"/>
  <c r="I90" i="3"/>
  <c r="I456" i="3" s="1"/>
  <c r="G53" i="6" s="1"/>
  <c r="H123" i="3"/>
  <c r="J129" i="3"/>
  <c r="J128" i="3" s="1"/>
  <c r="J123" i="3" s="1"/>
  <c r="J141" i="3"/>
  <c r="J140" i="3" s="1"/>
  <c r="J139" i="3" s="1"/>
  <c r="J164" i="3"/>
  <c r="H168" i="3"/>
  <c r="H167" i="3" s="1"/>
  <c r="J184" i="3"/>
  <c r="J183" i="3" s="1"/>
  <c r="J182" i="3" s="1"/>
  <c r="J190" i="3"/>
  <c r="G254" i="3"/>
  <c r="G430" i="3" s="1"/>
  <c r="H279" i="3"/>
  <c r="H278" i="3" s="1"/>
  <c r="H436" i="3" s="1"/>
  <c r="I301" i="3"/>
  <c r="I296" i="3" s="1"/>
  <c r="J302" i="3"/>
  <c r="J9" i="3"/>
  <c r="J229" i="3"/>
  <c r="J240" i="3"/>
  <c r="J246" i="3"/>
  <c r="J243" i="3" s="1"/>
  <c r="J263" i="3"/>
  <c r="I272" i="3"/>
  <c r="J288" i="3"/>
  <c r="J287" i="3" s="1"/>
  <c r="J279" i="3" s="1"/>
  <c r="H301" i="3"/>
  <c r="J344" i="3"/>
  <c r="J341" i="3" s="1"/>
  <c r="I139" i="2"/>
  <c r="J164" i="2"/>
  <c r="H163" i="2"/>
  <c r="H418" i="2" s="1"/>
  <c r="G431" i="2"/>
  <c r="G254" i="2"/>
  <c r="G430" i="2" s="1"/>
  <c r="J336" i="2"/>
  <c r="J335" i="2" s="1"/>
  <c r="I461" i="2"/>
  <c r="I349" i="2"/>
  <c r="I460" i="2" s="1"/>
  <c r="J168" i="2"/>
  <c r="H434" i="2"/>
  <c r="H267" i="2"/>
  <c r="J9" i="2"/>
  <c r="J32" i="2"/>
  <c r="J31" i="2" s="1"/>
  <c r="J27" i="2" s="1"/>
  <c r="J26" i="2" s="1"/>
  <c r="J39" i="2"/>
  <c r="J49" i="2"/>
  <c r="J48" i="2" s="1"/>
  <c r="J74" i="2"/>
  <c r="J73" i="2" s="1"/>
  <c r="J445" i="2" s="1"/>
  <c r="H73" i="2"/>
  <c r="H445" i="2" s="1"/>
  <c r="J96" i="2"/>
  <c r="I107" i="2"/>
  <c r="H128" i="2"/>
  <c r="H123" i="2" s="1"/>
  <c r="J197" i="2"/>
  <c r="H207" i="2"/>
  <c r="J229" i="2"/>
  <c r="I244" i="2"/>
  <c r="I243" i="2" s="1"/>
  <c r="I213" i="2" s="1"/>
  <c r="I426" i="2" s="1"/>
  <c r="J256" i="2"/>
  <c r="J263" i="2"/>
  <c r="J273" i="2"/>
  <c r="G278" i="2"/>
  <c r="G436" i="2" s="1"/>
  <c r="H301" i="2"/>
  <c r="J312" i="2"/>
  <c r="J325" i="2"/>
  <c r="J451" i="2" s="1"/>
  <c r="J332" i="2"/>
  <c r="I361" i="2"/>
  <c r="I444" i="2" s="1"/>
  <c r="H399" i="2"/>
  <c r="H70" i="2"/>
  <c r="H65" i="2" s="1"/>
  <c r="I65" i="2"/>
  <c r="I132" i="2"/>
  <c r="I131" i="2" s="1"/>
  <c r="I428" i="2" s="1"/>
  <c r="H168" i="2"/>
  <c r="H167" i="2" s="1"/>
  <c r="J190" i="2"/>
  <c r="J177" i="2" s="1"/>
  <c r="J239" i="2"/>
  <c r="J260" i="2"/>
  <c r="J259" i="2" s="1"/>
  <c r="J432" i="2" s="1"/>
  <c r="G435" i="2"/>
  <c r="I272" i="2"/>
  <c r="I435" i="2" s="1"/>
  <c r="J272" i="2"/>
  <c r="H279" i="2"/>
  <c r="H438" i="2" s="1"/>
  <c r="J301" i="2"/>
  <c r="J321" i="2"/>
  <c r="J361" i="2"/>
  <c r="H27" i="3"/>
  <c r="H26" i="3" s="1"/>
  <c r="J27" i="3"/>
  <c r="J26" i="3" s="1"/>
  <c r="J73" i="3"/>
  <c r="J445" i="3" s="1"/>
  <c r="G456" i="3"/>
  <c r="G89" i="3"/>
  <c r="G453" i="3" s="1"/>
  <c r="I107" i="3"/>
  <c r="H107" i="3"/>
  <c r="G24" i="3"/>
  <c r="I65" i="3"/>
  <c r="I89" i="3"/>
  <c r="H429" i="3"/>
  <c r="F19" i="6" s="1"/>
  <c r="F18" i="6" s="1"/>
  <c r="H131" i="3"/>
  <c r="H428" i="3" s="1"/>
  <c r="H38" i="3"/>
  <c r="H48" i="3"/>
  <c r="H70" i="3"/>
  <c r="H65" i="3" s="1"/>
  <c r="H90" i="3"/>
  <c r="I132" i="3"/>
  <c r="H145" i="3"/>
  <c r="J147" i="3"/>
  <c r="H146" i="3"/>
  <c r="I151" i="3"/>
  <c r="J167" i="3"/>
  <c r="J419" i="3" s="1"/>
  <c r="J223" i="3"/>
  <c r="J222" i="3" s="1"/>
  <c r="I432" i="3"/>
  <c r="G23" i="6" s="1"/>
  <c r="G20" i="6" s="1"/>
  <c r="I254" i="3"/>
  <c r="I430" i="3" s="1"/>
  <c r="J298" i="3"/>
  <c r="J301" i="3"/>
  <c r="E460" i="3"/>
  <c r="I461" i="3"/>
  <c r="G58" i="6" s="1"/>
  <c r="G57" i="6" s="1"/>
  <c r="I349" i="3"/>
  <c r="I460" i="3" s="1"/>
  <c r="H465" i="3"/>
  <c r="F62" i="6" s="1"/>
  <c r="F61" i="6" s="1"/>
  <c r="H150" i="3"/>
  <c r="H464" i="3" s="1"/>
  <c r="G419" i="3"/>
  <c r="G167" i="3"/>
  <c r="G162" i="3" s="1"/>
  <c r="H420" i="3"/>
  <c r="F12" i="6" s="1"/>
  <c r="I434" i="3"/>
  <c r="G26" i="6" s="1"/>
  <c r="G24" i="6" s="1"/>
  <c r="I267" i="3"/>
  <c r="J272" i="3"/>
  <c r="I438" i="3"/>
  <c r="G31" i="6" s="1"/>
  <c r="G29" i="6" s="1"/>
  <c r="I278" i="3"/>
  <c r="I436" i="3" s="1"/>
  <c r="H438" i="3"/>
  <c r="F31" i="6" s="1"/>
  <c r="F29" i="6" s="1"/>
  <c r="H315" i="3"/>
  <c r="J316" i="3"/>
  <c r="I451" i="3"/>
  <c r="G48" i="6" s="1"/>
  <c r="G44" i="6" s="1"/>
  <c r="I324" i="3"/>
  <c r="I450" i="3" s="1"/>
  <c r="H325" i="3"/>
  <c r="J326" i="3"/>
  <c r="H140" i="3"/>
  <c r="J163" i="3"/>
  <c r="I184" i="3"/>
  <c r="I183" i="3" s="1"/>
  <c r="I182" i="3" s="1"/>
  <c r="I177" i="3" s="1"/>
  <c r="H422" i="3"/>
  <c r="F14" i="6" s="1"/>
  <c r="H14" i="6" s="1"/>
  <c r="J207" i="3"/>
  <c r="J422" i="3" s="1"/>
  <c r="I216" i="3"/>
  <c r="I215" i="3" s="1"/>
  <c r="I214" i="3" s="1"/>
  <c r="J255" i="3"/>
  <c r="H260" i="3"/>
  <c r="H259" i="3" s="1"/>
  <c r="H297" i="3"/>
  <c r="H312" i="3"/>
  <c r="J336" i="3"/>
  <c r="J335" i="3" s="1"/>
  <c r="H447" i="3"/>
  <c r="F42" i="6" s="1"/>
  <c r="F41" i="6" s="1"/>
  <c r="H368" i="3"/>
  <c r="J447" i="3"/>
  <c r="J368" i="3"/>
  <c r="G368" i="3"/>
  <c r="G354" i="3" s="1"/>
  <c r="H448" i="3"/>
  <c r="F43" i="6" s="1"/>
  <c r="H459" i="3"/>
  <c r="F56" i="6" s="1"/>
  <c r="F55" i="6" s="1"/>
  <c r="H55" i="6" s="1"/>
  <c r="H404" i="3"/>
  <c r="H458" i="3" s="1"/>
  <c r="J459" i="3"/>
  <c r="J404" i="3"/>
  <c r="J458" i="3" s="1"/>
  <c r="I433" i="3"/>
  <c r="I435" i="3"/>
  <c r="G28" i="6" s="1"/>
  <c r="G420" i="3"/>
  <c r="I422" i="3"/>
  <c r="G14" i="6" s="1"/>
  <c r="E430" i="3"/>
  <c r="J268" i="3"/>
  <c r="G435" i="3"/>
  <c r="J331" i="3"/>
  <c r="J454" i="3" s="1"/>
  <c r="H334" i="3"/>
  <c r="H355" i="3"/>
  <c r="H360" i="3"/>
  <c r="J401" i="3"/>
  <c r="I457" i="3"/>
  <c r="G54" i="6" s="1"/>
  <c r="H54" i="6" s="1"/>
  <c r="I399" i="3"/>
  <c r="E446" i="3"/>
  <c r="I447" i="3"/>
  <c r="G42" i="6" s="1"/>
  <c r="G41" i="6" s="1"/>
  <c r="I448" i="3"/>
  <c r="G43" i="6" s="1"/>
  <c r="J400" i="3"/>
  <c r="I27" i="2"/>
  <c r="I26" i="2" s="1"/>
  <c r="H25" i="2"/>
  <c r="I25" i="2"/>
  <c r="G442" i="2"/>
  <c r="G24" i="2"/>
  <c r="J65" i="2"/>
  <c r="G456" i="2"/>
  <c r="G89" i="2"/>
  <c r="G453" i="2" s="1"/>
  <c r="I90" i="2"/>
  <c r="J123" i="2"/>
  <c r="J429" i="2"/>
  <c r="J131" i="2"/>
  <c r="J428" i="2" s="1"/>
  <c r="H462" i="2"/>
  <c r="J145" i="2"/>
  <c r="J462" i="2" s="1"/>
  <c r="H150" i="2"/>
  <c r="H464" i="2" s="1"/>
  <c r="J41" i="2"/>
  <c r="H456" i="2"/>
  <c r="G422" i="2"/>
  <c r="G107" i="2"/>
  <c r="H429" i="2"/>
  <c r="E428" i="2" s="1"/>
  <c r="H131" i="2"/>
  <c r="H428" i="2" s="1"/>
  <c r="H140" i="2"/>
  <c r="J141" i="2"/>
  <c r="J140" i="2" s="1"/>
  <c r="J97" i="2"/>
  <c r="J101" i="2"/>
  <c r="H107" i="2"/>
  <c r="H424" i="2"/>
  <c r="J119" i="2"/>
  <c r="J424" i="2" s="1"/>
  <c r="H419" i="2"/>
  <c r="J167" i="2"/>
  <c r="J419" i="2" s="1"/>
  <c r="H177" i="2"/>
  <c r="H420" i="2" s="1"/>
  <c r="F12" i="4" s="1"/>
  <c r="H213" i="2"/>
  <c r="H426" i="2" s="1"/>
  <c r="J246" i="2"/>
  <c r="I434" i="2"/>
  <c r="G434" i="2"/>
  <c r="G267" i="2"/>
  <c r="G433" i="2" s="1"/>
  <c r="I442" i="2"/>
  <c r="H442" i="2"/>
  <c r="I429" i="2"/>
  <c r="J147" i="2"/>
  <c r="H146" i="2"/>
  <c r="I177" i="2"/>
  <c r="I420" i="2" s="1"/>
  <c r="G12" i="4" s="1"/>
  <c r="G9" i="4" s="1"/>
  <c r="J243" i="2"/>
  <c r="I432" i="2"/>
  <c r="I254" i="2"/>
  <c r="I430" i="2" s="1"/>
  <c r="I438" i="2"/>
  <c r="G31" i="4" s="1"/>
  <c r="G29" i="4" s="1"/>
  <c r="I278" i="2"/>
  <c r="I436" i="2" s="1"/>
  <c r="H278" i="2"/>
  <c r="H436" i="2" s="1"/>
  <c r="J279" i="2"/>
  <c r="J324" i="2"/>
  <c r="J450" i="2" s="1"/>
  <c r="H461" i="2"/>
  <c r="E460" i="2" s="1"/>
  <c r="H349" i="2"/>
  <c r="J355" i="2"/>
  <c r="J163" i="2"/>
  <c r="G420" i="2"/>
  <c r="H422" i="2"/>
  <c r="J207" i="2"/>
  <c r="J422" i="2" s="1"/>
  <c r="J255" i="2"/>
  <c r="H260" i="2"/>
  <c r="H259" i="2" s="1"/>
  <c r="H297" i="2"/>
  <c r="H311" i="2"/>
  <c r="J311" i="2" s="1"/>
  <c r="I447" i="2"/>
  <c r="G42" i="4" s="1"/>
  <c r="G41" i="4" s="1"/>
  <c r="G65" i="4" s="1"/>
  <c r="I315" i="2"/>
  <c r="I446" i="2" s="1"/>
  <c r="H320" i="2"/>
  <c r="J320" i="2" s="1"/>
  <c r="J315" i="2" s="1"/>
  <c r="I324" i="2"/>
  <c r="I450" i="2" s="1"/>
  <c r="J326" i="2"/>
  <c r="J331" i="2"/>
  <c r="J454" i="2" s="1"/>
  <c r="I334" i="2"/>
  <c r="J357" i="2"/>
  <c r="H448" i="2"/>
  <c r="H459" i="2"/>
  <c r="E458" i="2" s="1"/>
  <c r="H404" i="2"/>
  <c r="H458" i="2" s="1"/>
  <c r="J459" i="2"/>
  <c r="J404" i="2"/>
  <c r="J458" i="2" s="1"/>
  <c r="I422" i="2"/>
  <c r="J268" i="2"/>
  <c r="J313" i="2"/>
  <c r="H451" i="2"/>
  <c r="E450" i="2" s="1"/>
  <c r="H324" i="2"/>
  <c r="H450" i="2" s="1"/>
  <c r="H455" i="2"/>
  <c r="E453" i="2" s="1"/>
  <c r="H330" i="2"/>
  <c r="J341" i="2"/>
  <c r="J334" i="2" s="1"/>
  <c r="J356" i="2"/>
  <c r="J444" i="2"/>
  <c r="I360" i="2"/>
  <c r="J360" i="2" s="1"/>
  <c r="H447" i="2"/>
  <c r="F42" i="4" s="1"/>
  <c r="F41" i="4" s="1"/>
  <c r="H368" i="2"/>
  <c r="J368" i="2"/>
  <c r="I457" i="2"/>
  <c r="I399" i="2"/>
  <c r="J400" i="2"/>
  <c r="J401" i="2"/>
  <c r="K89" i="3" l="1"/>
  <c r="K453" i="3" s="1"/>
  <c r="K456" i="3"/>
  <c r="G49" i="6"/>
  <c r="I444" i="3"/>
  <c r="G39" i="6" s="1"/>
  <c r="H43" i="6"/>
  <c r="G161" i="3"/>
  <c r="J177" i="3"/>
  <c r="J420" i="3" s="1"/>
  <c r="H162" i="3"/>
  <c r="H426" i="3"/>
  <c r="F17" i="6" s="1"/>
  <c r="I446" i="3"/>
  <c r="J48" i="3"/>
  <c r="J25" i="3" s="1"/>
  <c r="J38" i="3"/>
  <c r="H62" i="6"/>
  <c r="H61" i="6" s="1"/>
  <c r="H42" i="6"/>
  <c r="J260" i="3"/>
  <c r="J259" i="3" s="1"/>
  <c r="J432" i="3" s="1"/>
  <c r="H58" i="6"/>
  <c r="H57" i="6" s="1"/>
  <c r="F57" i="6"/>
  <c r="H56" i="6"/>
  <c r="I9" i="6"/>
  <c r="H419" i="3"/>
  <c r="F11" i="6" s="1"/>
  <c r="K278" i="3"/>
  <c r="K436" i="3" s="1"/>
  <c r="H31" i="6"/>
  <c r="H29" i="6" s="1"/>
  <c r="I442" i="3"/>
  <c r="G37" i="6" s="1"/>
  <c r="E417" i="2"/>
  <c r="F9" i="4"/>
  <c r="H12" i="4"/>
  <c r="H9" i="4" s="1"/>
  <c r="E436" i="2"/>
  <c r="F31" i="4"/>
  <c r="I213" i="3"/>
  <c r="I426" i="3" s="1"/>
  <c r="G17" i="6" s="1"/>
  <c r="H17" i="6" s="1"/>
  <c r="H13" i="6"/>
  <c r="H20" i="4"/>
  <c r="J465" i="2"/>
  <c r="J150" i="2"/>
  <c r="J464" i="2" s="1"/>
  <c r="E446" i="2"/>
  <c r="J213" i="2"/>
  <c r="J107" i="2"/>
  <c r="J90" i="2"/>
  <c r="J38" i="2"/>
  <c r="J25" i="2" s="1"/>
  <c r="I24" i="2"/>
  <c r="J269" i="2"/>
  <c r="I151" i="2"/>
  <c r="K24" i="3"/>
  <c r="K442" i="3"/>
  <c r="I37" i="6" s="1"/>
  <c r="I35" i="6" s="1"/>
  <c r="K330" i="3"/>
  <c r="K455" i="3"/>
  <c r="K447" i="3"/>
  <c r="I42" i="6" s="1"/>
  <c r="I41" i="6" s="1"/>
  <c r="K368" i="3"/>
  <c r="K446" i="3" s="1"/>
  <c r="K161" i="3"/>
  <c r="K433" i="3"/>
  <c r="K106" i="3"/>
  <c r="H434" i="3"/>
  <c r="F26" i="6" s="1"/>
  <c r="H267" i="3"/>
  <c r="J360" i="3"/>
  <c r="J349" i="3"/>
  <c r="J460" i="3" s="1"/>
  <c r="J446" i="3"/>
  <c r="H446" i="3"/>
  <c r="J334" i="3"/>
  <c r="J330" i="3" s="1"/>
  <c r="J315" i="3"/>
  <c r="J435" i="3"/>
  <c r="J119" i="3"/>
  <c r="J424" i="3" s="1"/>
  <c r="G446" i="3"/>
  <c r="G417" i="3"/>
  <c r="J24" i="3"/>
  <c r="J446" i="2"/>
  <c r="I354" i="2"/>
  <c r="J448" i="2"/>
  <c r="H24" i="2"/>
  <c r="I465" i="2"/>
  <c r="I150" i="2"/>
  <c r="I464" i="2" s="1"/>
  <c r="I420" i="3"/>
  <c r="G12" i="6" s="1"/>
  <c r="H12" i="6" s="1"/>
  <c r="I162" i="3"/>
  <c r="I161" i="3" s="1"/>
  <c r="J457" i="3"/>
  <c r="J399" i="3"/>
  <c r="I453" i="3"/>
  <c r="I354" i="3"/>
  <c r="E433" i="3"/>
  <c r="J431" i="3"/>
  <c r="J254" i="3"/>
  <c r="J430" i="3" s="1"/>
  <c r="H435" i="3"/>
  <c r="F28" i="6" s="1"/>
  <c r="H28" i="6" s="1"/>
  <c r="H139" i="3"/>
  <c r="H433" i="3" s="1"/>
  <c r="E436" i="3"/>
  <c r="E464" i="3"/>
  <c r="H463" i="3"/>
  <c r="F60" i="6" s="1"/>
  <c r="J146" i="3"/>
  <c r="J463" i="3" s="1"/>
  <c r="H462" i="3"/>
  <c r="J145" i="3"/>
  <c r="J462" i="3" s="1"/>
  <c r="H25" i="3"/>
  <c r="G440" i="3"/>
  <c r="G469" i="3" s="1"/>
  <c r="G23" i="3"/>
  <c r="G411" i="3" s="1"/>
  <c r="J107" i="3"/>
  <c r="J355" i="3"/>
  <c r="H354" i="3"/>
  <c r="H455" i="3"/>
  <c r="F52" i="6" s="1"/>
  <c r="H330" i="3"/>
  <c r="J434" i="3"/>
  <c r="J267" i="3"/>
  <c r="J433" i="3" s="1"/>
  <c r="E450" i="3"/>
  <c r="H311" i="3"/>
  <c r="J312" i="3"/>
  <c r="H441" i="3"/>
  <c r="F36" i="6" s="1"/>
  <c r="H36" i="6" s="1"/>
  <c r="J297" i="3"/>
  <c r="J441" i="3" s="1"/>
  <c r="H432" i="3"/>
  <c r="F23" i="6" s="1"/>
  <c r="H254" i="3"/>
  <c r="H430" i="3" s="1"/>
  <c r="J418" i="3"/>
  <c r="H451" i="3"/>
  <c r="F48" i="6" s="1"/>
  <c r="J325" i="3"/>
  <c r="H324" i="3"/>
  <c r="H450" i="3" s="1"/>
  <c r="E440" i="3"/>
  <c r="J465" i="3"/>
  <c r="J150" i="3"/>
  <c r="J464" i="3" s="1"/>
  <c r="J442" i="3"/>
  <c r="J438" i="3"/>
  <c r="J278" i="3"/>
  <c r="J436" i="3" s="1"/>
  <c r="I465" i="3"/>
  <c r="G62" i="6" s="1"/>
  <c r="G61" i="6" s="1"/>
  <c r="I150" i="3"/>
  <c r="I464" i="3" s="1"/>
  <c r="I429" i="3"/>
  <c r="G19" i="6" s="1"/>
  <c r="I131" i="3"/>
  <c r="I428" i="3" s="1"/>
  <c r="E428" i="3"/>
  <c r="E417" i="3"/>
  <c r="H456" i="3"/>
  <c r="F53" i="6" s="1"/>
  <c r="H53" i="6" s="1"/>
  <c r="H89" i="3"/>
  <c r="J456" i="3"/>
  <c r="J89" i="3"/>
  <c r="H417" i="3"/>
  <c r="I24" i="3"/>
  <c r="H444" i="2"/>
  <c r="J457" i="2"/>
  <c r="J399" i="2"/>
  <c r="H354" i="2"/>
  <c r="I455" i="2"/>
  <c r="I330" i="2"/>
  <c r="H315" i="2"/>
  <c r="H446" i="2" s="1"/>
  <c r="H441" i="2"/>
  <c r="E440" i="2" s="1"/>
  <c r="J297" i="2"/>
  <c r="J441" i="2" s="1"/>
  <c r="H432" i="2"/>
  <c r="E430" i="2" s="1"/>
  <c r="H254" i="2"/>
  <c r="H430" i="2" s="1"/>
  <c r="I162" i="2"/>
  <c r="J438" i="2"/>
  <c r="J278" i="2"/>
  <c r="J436" i="2" s="1"/>
  <c r="J420" i="2"/>
  <c r="H463" i="2"/>
  <c r="E462" i="2" s="1"/>
  <c r="J146" i="2"/>
  <c r="J463" i="2" s="1"/>
  <c r="H296" i="2"/>
  <c r="H440" i="2" s="1"/>
  <c r="H162" i="2"/>
  <c r="H417" i="2" s="1"/>
  <c r="G161" i="2"/>
  <c r="J456" i="2"/>
  <c r="J89" i="2"/>
  <c r="H435" i="2"/>
  <c r="E433" i="2" s="1"/>
  <c r="H139" i="2"/>
  <c r="H433" i="2" s="1"/>
  <c r="I106" i="2"/>
  <c r="G417" i="2"/>
  <c r="G106" i="2"/>
  <c r="J455" i="2"/>
  <c r="J330" i="2"/>
  <c r="J434" i="2"/>
  <c r="J267" i="2"/>
  <c r="J431" i="2"/>
  <c r="J254" i="2"/>
  <c r="J430" i="2" s="1"/>
  <c r="J418" i="2"/>
  <c r="J162" i="2"/>
  <c r="J354" i="2"/>
  <c r="H460" i="2"/>
  <c r="J349" i="2"/>
  <c r="J460" i="2" s="1"/>
  <c r="J417" i="2"/>
  <c r="J435" i="2"/>
  <c r="J139" i="2"/>
  <c r="J433" i="2" s="1"/>
  <c r="J426" i="2"/>
  <c r="I456" i="2"/>
  <c r="I89" i="2"/>
  <c r="G440" i="2"/>
  <c r="G23" i="2"/>
  <c r="I440" i="2"/>
  <c r="I23" i="2"/>
  <c r="H23" i="2"/>
  <c r="G18" i="6" l="1"/>
  <c r="H19" i="6"/>
  <c r="H18" i="6" s="1"/>
  <c r="H26" i="6"/>
  <c r="H24" i="6" s="1"/>
  <c r="F24" i="6"/>
  <c r="K354" i="3"/>
  <c r="H106" i="3"/>
  <c r="J162" i="3"/>
  <c r="H52" i="6"/>
  <c r="F49" i="6"/>
  <c r="H49" i="6" s="1"/>
  <c r="J354" i="3"/>
  <c r="H60" i="6"/>
  <c r="F59" i="6"/>
  <c r="H59" i="6" s="1"/>
  <c r="J455" i="3"/>
  <c r="I65" i="6"/>
  <c r="I67" i="6" s="1"/>
  <c r="F9" i="6"/>
  <c r="H41" i="6"/>
  <c r="H11" i="6"/>
  <c r="H9" i="6" s="1"/>
  <c r="H23" i="6"/>
  <c r="F20" i="6"/>
  <c r="H20" i="6" s="1"/>
  <c r="G35" i="6"/>
  <c r="F44" i="6"/>
  <c r="H48" i="6"/>
  <c r="F29" i="4"/>
  <c r="F65" i="4" s="1"/>
  <c r="H31" i="4"/>
  <c r="H29" i="4" s="1"/>
  <c r="H65" i="4" s="1"/>
  <c r="J23" i="3"/>
  <c r="I417" i="3"/>
  <c r="G9" i="6"/>
  <c r="J442" i="2"/>
  <c r="J24" i="2"/>
  <c r="H106" i="2"/>
  <c r="K440" i="3"/>
  <c r="K469" i="3" s="1"/>
  <c r="K23" i="3"/>
  <c r="K411" i="3" s="1"/>
  <c r="E469" i="2"/>
  <c r="I453" i="2"/>
  <c r="J451" i="3"/>
  <c r="J324" i="3"/>
  <c r="J450" i="3" s="1"/>
  <c r="H453" i="3"/>
  <c r="I106" i="3"/>
  <c r="J417" i="3"/>
  <c r="J106" i="3"/>
  <c r="H24" i="3"/>
  <c r="H442" i="3"/>
  <c r="F37" i="6" s="1"/>
  <c r="E453" i="3"/>
  <c r="E469" i="3" s="1"/>
  <c r="J453" i="3"/>
  <c r="I440" i="3"/>
  <c r="I469" i="3" s="1"/>
  <c r="I23" i="3"/>
  <c r="J311" i="3"/>
  <c r="H444" i="3"/>
  <c r="F39" i="6" s="1"/>
  <c r="H39" i="6" s="1"/>
  <c r="H296" i="3"/>
  <c r="H161" i="3" s="1"/>
  <c r="G411" i="2"/>
  <c r="H469" i="2"/>
  <c r="J106" i="2"/>
  <c r="G469" i="2"/>
  <c r="H161" i="2"/>
  <c r="H411" i="2" s="1"/>
  <c r="J453" i="2"/>
  <c r="J23" i="2"/>
  <c r="J296" i="2"/>
  <c r="J161" i="2" s="1"/>
  <c r="I161" i="2"/>
  <c r="I411" i="2" s="1"/>
  <c r="I417" i="2"/>
  <c r="I469" i="2" s="1"/>
  <c r="F35" i="6" l="1"/>
  <c r="G65" i="6"/>
  <c r="G67" i="6" s="1"/>
  <c r="H37" i="6"/>
  <c r="H35" i="6" s="1"/>
  <c r="H44" i="6"/>
  <c r="F65" i="6"/>
  <c r="F67" i="6" s="1"/>
  <c r="I470" i="2"/>
  <c r="K470" i="3"/>
  <c r="K413" i="3"/>
  <c r="I411" i="3"/>
  <c r="I470" i="3" s="1"/>
  <c r="J444" i="3"/>
  <c r="J296" i="3"/>
  <c r="H440" i="3"/>
  <c r="H469" i="3" s="1"/>
  <c r="H23" i="3"/>
  <c r="H411" i="3" s="1"/>
  <c r="H413" i="2"/>
  <c r="H470" i="2"/>
  <c r="J411" i="2"/>
  <c r="J440" i="2"/>
  <c r="J469" i="2" s="1"/>
  <c r="H65" i="6" l="1"/>
  <c r="H67" i="6" s="1"/>
  <c r="I413" i="3"/>
  <c r="H470" i="3"/>
  <c r="H413" i="3"/>
  <c r="J440" i="3"/>
  <c r="J469" i="3" s="1"/>
  <c r="J161" i="3"/>
  <c r="J411" i="3" s="1"/>
  <c r="J470" i="2"/>
  <c r="J413" i="2"/>
  <c r="J470" i="3" l="1"/>
  <c r="J413" i="3"/>
</calcChain>
</file>

<file path=xl/sharedStrings.xml><?xml version="1.0" encoding="utf-8"?>
<sst xmlns="http://schemas.openxmlformats.org/spreadsheetml/2006/main" count="4618" uniqueCount="487">
  <si>
    <t xml:space="preserve"> Приложение 11</t>
  </si>
  <si>
    <t>(тыс.руб.)</t>
  </si>
  <si>
    <t xml:space="preserve">Наименование </t>
  </si>
  <si>
    <t>КОДЫ</t>
  </si>
  <si>
    <t>Изменения и дополнения   (тыс.руб)</t>
  </si>
  <si>
    <t>Сумма на 2014г (тыс.руб.)</t>
  </si>
  <si>
    <t xml:space="preserve">Изменения </t>
  </si>
  <si>
    <t xml:space="preserve">Итого c  изменениями  2014г </t>
  </si>
  <si>
    <t>Сумма 2015г</t>
  </si>
  <si>
    <t xml:space="preserve">Итого c  изменениями  2015г </t>
  </si>
  <si>
    <t>Сумма 2016г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</si>
  <si>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</si>
  <si>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</si>
  <si>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</si>
  <si>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</si>
  <si>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</si>
  <si>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</si>
  <si>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9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</si>
  <si>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</si>
  <si>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</si>
  <si>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</si>
  <si>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</si>
  <si>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</si>
  <si>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</si>
  <si>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</si>
  <si>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</si>
  <si>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</si>
  <si>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</si>
  <si>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</si>
  <si>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</si>
  <si>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</si>
  <si>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</si>
  <si>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</si>
  <si>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</si>
  <si>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</si>
  <si>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</si>
  <si>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</si>
  <si>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</si>
  <si>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</si>
  <si>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</si>
  <si>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</si>
  <si>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</si>
  <si>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</si>
  <si>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</si>
  <si>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</si>
  <si>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</si>
  <si>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</si>
  <si>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</si>
  <si>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</si>
  <si>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</si>
  <si>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</si>
  <si>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</si>
  <si>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</si>
  <si>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</si>
  <si>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</si>
  <si>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</si>
  <si>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</si>
  <si>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</si>
  <si>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0727501</t>
  </si>
  <si>
    <t>Школы- детские сады, школы начальные, неполные средние и средние</t>
  </si>
  <si>
    <t>4210000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</si>
  <si>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</si>
  <si>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</si>
  <si>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4210001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</si>
  <si>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</si>
  <si>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</si>
  <si>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Учреждения по внешкольной работе с детьми</t>
  </si>
  <si>
    <t>4230000</t>
  </si>
  <si>
    <t>4239900</t>
  </si>
  <si>
    <t xml:space="preserve">Региональные  целевые программы </t>
  </si>
  <si>
    <t>5220000</t>
  </si>
  <si>
    <t>РЦП "Совершенствование организации школьного питания в Республике Алтай на 2012 - 2014 годы"</t>
  </si>
  <si>
    <t>5221000</t>
  </si>
  <si>
    <t>Реализация РЦП "Развитие образования в Республике Алтай на 2010-2012годы"</t>
  </si>
  <si>
    <t>5221600</t>
  </si>
  <si>
    <t>Муниципальные целевые программы</t>
  </si>
  <si>
    <t>7950000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</si>
  <si>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</si>
  <si>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7952018</t>
  </si>
  <si>
    <t>МЦП "Совершенствование организации  питания в организованных детских коллективах Онгудайского района на 2013-2015годы"</t>
  </si>
  <si>
    <t>7952037</t>
  </si>
  <si>
    <t>МЦП "Улучшение условий и охраны труда в образоваительных учреждениях Онгудайского района на 2013-2015годы"</t>
  </si>
  <si>
    <t>7952038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</si>
  <si>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</si>
  <si>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7952039</t>
  </si>
  <si>
    <t xml:space="preserve">Переподготовка и повышение квалификации </t>
  </si>
  <si>
    <t>05</t>
  </si>
  <si>
    <t>Переподготовка и повышение квалификации кадров</t>
  </si>
  <si>
    <t>4297800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</si>
  <si>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</si>
  <si>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</si>
  <si>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</si>
  <si>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</si>
  <si>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</si>
  <si>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</si>
  <si>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</si>
  <si>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Мероприятия по организации оздоровительной кампании детей и подростков</t>
  </si>
  <si>
    <t>4320000</t>
  </si>
  <si>
    <t>Оздоровлени детей за счет средств республиканского бюджета</t>
  </si>
  <si>
    <t>4320201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</si>
  <si>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</si>
  <si>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</si>
  <si>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</si>
  <si>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</si>
  <si>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</si>
  <si>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</si>
  <si>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</si>
  <si>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</si>
  <si>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4365300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</si>
  <si>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</si>
  <si>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</si>
  <si>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</si>
  <si>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</si>
  <si>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</si>
  <si>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</si>
  <si>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</si>
  <si>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</si>
  <si>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</si>
  <si>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</si>
  <si>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</si>
  <si>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</si>
  <si>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</si>
  <si>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</si>
  <si>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</si>
  <si>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</si>
  <si>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</si>
  <si>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</si>
  <si>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</si>
  <si>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</si>
  <si>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</si>
  <si>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</si>
  <si>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</si>
  <si>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</si>
  <si>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</si>
  <si>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</si>
  <si>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</si>
  <si>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</si>
  <si>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</si>
  <si>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</si>
  <si>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Иные безвозмездные и безвозвратные перечисления</t>
  </si>
  <si>
    <t>5200000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</si>
  <si>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</si>
  <si>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</si>
  <si>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</si>
  <si>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Содержание ребенка в семье опекуна и приемной семье, а также оплпта труда приемного родителя</t>
  </si>
  <si>
    <t>5201300</t>
  </si>
  <si>
    <t>Пособия и компенсации по публичным нормативным обязательствам</t>
  </si>
  <si>
    <t>5201301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</si>
  <si>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</si>
  <si>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</si>
  <si>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</si>
  <si>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</si>
  <si>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</si>
  <si>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</si>
  <si>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</si>
  <si>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</si>
  <si>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</si>
  <si>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</si>
  <si>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</si>
  <si>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</si>
  <si>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</si>
  <si>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</si>
  <si>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</si>
  <si>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</si>
  <si>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</si>
  <si>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</si>
  <si>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</si>
  <si>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</si>
  <si>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</si>
  <si>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</si>
  <si>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</si>
  <si>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</si>
  <si>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0010000</t>
  </si>
  <si>
    <t>Осуществление государственных полномочий по лицензированию розничной продажи алкогольной продукции</t>
  </si>
  <si>
    <t>0016500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</si>
  <si>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</si>
  <si>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</si>
  <si>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</si>
  <si>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</si>
  <si>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</si>
  <si>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</si>
  <si>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</si>
  <si>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</si>
  <si>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</si>
  <si>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</si>
  <si>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</si>
  <si>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</si>
  <si>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</si>
  <si>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</si>
  <si>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экономика</t>
  </si>
  <si>
    <t>Другие вопросы в области национальной экономики</t>
  </si>
  <si>
    <t>12</t>
  </si>
  <si>
    <t>МЦП  «Развитие малого предпринимательства  в Онгудайском районе на 2013-2015г</t>
  </si>
  <si>
    <t>7950002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</si>
  <si>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</si>
  <si>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</si>
  <si>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</si>
  <si>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</si>
  <si>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</si>
  <si>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</si>
  <si>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</si>
  <si>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</si>
  <si>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</si>
  <si>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</si>
  <si>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</si>
  <si>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</si>
  <si>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</si>
  <si>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</si>
  <si>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</si>
  <si>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</si>
  <si>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906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</si>
  <si>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</si>
  <si>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</si>
  <si>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</si>
  <si>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</si>
  <si>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</si>
  <si>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</si>
  <si>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5160110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</si>
  <si>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</si>
  <si>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</si>
  <si>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</si>
  <si>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</si>
  <si>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</si>
  <si>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</si>
  <si>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</si>
  <si>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</si>
  <si>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</si>
  <si>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</si>
  <si>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</si>
  <si>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</si>
  <si>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Председатель представительного органа муниципального образования</t>
  </si>
  <si>
    <t>0021100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</si>
  <si>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</si>
  <si>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</si>
  <si>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</si>
  <si>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</si>
  <si>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</si>
  <si>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021H501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</si>
  <si>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</si>
  <si>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</si>
  <si>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</si>
  <si>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</si>
  <si>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</si>
  <si>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</si>
  <si>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</si>
  <si>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</si>
  <si>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</si>
  <si>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</si>
  <si>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</si>
  <si>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</si>
  <si>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</si>
  <si>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</si>
  <si>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</si>
  <si>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</si>
  <si>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</si>
  <si>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</si>
  <si>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</si>
  <si>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Осуществление государственных полномочий по вопросам административного законодательства</t>
  </si>
  <si>
    <t>0016000</t>
  </si>
  <si>
    <t>Осуществление государственных полномочий в области архивного дела</t>
  </si>
  <si>
    <t>0016100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</si>
  <si>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</si>
  <si>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</si>
  <si>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0016600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</si>
  <si>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</si>
  <si>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</si>
  <si>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</si>
  <si>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</si>
  <si>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</si>
  <si>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</si>
  <si>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7952035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</si>
  <si>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</si>
  <si>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</si>
  <si>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</si>
  <si>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</si>
  <si>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</si>
  <si>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</si>
  <si>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</si>
  <si>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</si>
  <si>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</si>
  <si>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</si>
  <si>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"Комплексные меры профилактики правонарушений на территории муниципального образования "Онгудайский район" на 2013-2015годы"</t>
  </si>
  <si>
    <t>7952042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</si>
  <si>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</si>
  <si>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</si>
  <si>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</si>
  <si>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</si>
  <si>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</si>
  <si>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</si>
  <si>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</si>
  <si>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</si>
  <si>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</si>
  <si>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</si>
  <si>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</si>
  <si>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</si>
  <si>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</si>
  <si>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</si>
  <si>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</si>
  <si>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</si>
  <si>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</si>
  <si>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</si>
  <si>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</si>
  <si>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</si>
  <si>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Муниципальые целевые программы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</si>
  <si>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</si>
  <si>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7952032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</si>
  <si>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</si>
  <si>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</si>
  <si>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Субсидии некоммерческим организациям (за исключением государственных (муниципальных) учреждений)</t>
  </si>
  <si>
    <t>630</t>
  </si>
  <si>
    <t>Благоустрой ство</t>
  </si>
  <si>
    <t>МЦП "Благоустройство территории Онгудайского района на 2012-2014 годы"</t>
  </si>
  <si>
    <t>7952036</t>
  </si>
  <si>
    <t>Образование</t>
  </si>
  <si>
    <t>Дошкольное образование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</si>
  <si>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</si>
  <si>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</si>
  <si>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 в объекты капитального строительства собственности муниципальных образований</t>
  </si>
  <si>
    <t>Муниципальные автономные образовательные учреждения дополнительного образования детей</t>
  </si>
  <si>
    <t>Обеспечение деятельности МОУ ДОД "ОДШИ"</t>
  </si>
  <si>
    <t>4239901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</si>
  <si>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</si>
  <si>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</si>
  <si>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Обеспечение деятельности АУ "ДЮСШ имН.В.Кулачева</t>
  </si>
  <si>
    <t>4239902</t>
  </si>
  <si>
    <t>МЦП "Патриотическое воспитание граждан в Онгудайском районе  на 2011-2015 годы»"</t>
  </si>
  <si>
    <t>7952025</t>
  </si>
  <si>
    <t>Культура и кинематография</t>
  </si>
  <si>
    <t>08</t>
  </si>
  <si>
    <t>Культура</t>
  </si>
  <si>
    <t>1020100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</si>
  <si>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</si>
  <si>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</si>
  <si>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</si>
  <si>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</si>
  <si>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</si>
  <si>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</si>
  <si>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</si>
  <si>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</si>
  <si>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</si>
  <si>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</si>
  <si>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</si>
  <si>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</si>
  <si>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</si>
  <si>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</si>
  <si>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</si>
  <si>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</si>
  <si>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</si>
  <si>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</si>
  <si>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</si>
  <si>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</si>
  <si>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</si>
  <si>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</si>
  <si>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</si>
  <si>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</si>
  <si>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5053402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</si>
  <si>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</si>
  <si>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</si>
  <si>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</si>
  <si>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</si>
  <si>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</si>
  <si>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</si>
  <si>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</si>
  <si>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</si>
  <si>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</si>
  <si>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</si>
  <si>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</si>
  <si>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</si>
  <si>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</si>
  <si>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</si>
  <si>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</si>
  <si>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</si>
  <si>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</si>
  <si>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</si>
  <si>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</si>
  <si>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РЦП "Культура Республики Алтай на 2011-2016 годы"</t>
  </si>
  <si>
    <t>5228600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</si>
  <si>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</si>
  <si>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</si>
  <si>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</si>
  <si>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 xml:space="preserve">Районная подпрограмма «Социальная поддержка населения МО "Онгудайский район" </t>
  </si>
  <si>
    <t>7952009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</si>
  <si>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</si>
  <si>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</si>
  <si>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</si>
  <si>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5120000</t>
  </si>
  <si>
    <t>Мероприятия в области  физической культуры</t>
  </si>
  <si>
    <t>5129700</t>
  </si>
  <si>
    <t>Итого условно утверждаемые расходы</t>
  </si>
  <si>
    <t>999</t>
  </si>
  <si>
    <t>99</t>
  </si>
  <si>
    <t>9999999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</si>
  <si>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</si>
  <si>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</si>
  <si>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</si>
  <si>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</si>
  <si>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</si>
  <si>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</si>
  <si>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</si>
  <si>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</si>
  <si>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</si>
  <si>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</si>
  <si>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</si>
  <si>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</si>
  <si>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</si>
  <si>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</si>
  <si>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</si>
  <si>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</si>
  <si>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</si>
  <si>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</si>
  <si>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</si>
  <si>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</si>
  <si>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</si>
  <si>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</si>
  <si>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</si>
  <si>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</si>
  <si>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</si>
  <si>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</si>
  <si>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</si>
  <si>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</si>
  <si>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</si>
  <si>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</si>
  <si>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</si>
  <si>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</si>
  <si>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</si>
  <si>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</si>
  <si>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</si>
  <si>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>Ведомственная структура  расходов бюджета муниципального образования "Онгудайский район"                                                        на 2014  год</t>
  </si>
  <si>
    <t xml:space="preserve"> Приложение 8</t>
  </si>
  <si>
    <t>РАСПРЕДЕЛЕНИЕ</t>
  </si>
  <si>
    <t>тыс.руб</t>
  </si>
  <si>
    <t>Наименование разделов и подразделов</t>
  </si>
  <si>
    <t>Сумма на  2013 г.</t>
  </si>
  <si>
    <t>Сумма на 2013г (тыс.руб.)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</si>
  <si>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</si>
  <si>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</si>
  <si>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</si>
  <si>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</si>
  <si>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</si>
  <si>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</si>
  <si>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</si>
  <si>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</si>
  <si>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</si>
  <si>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</si>
  <si>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</si>
  <si>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</si>
  <si>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</si>
  <si>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</si>
  <si>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</si>
  <si>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</si>
  <si>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</si>
  <si>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</si>
  <si>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</si>
  <si>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</si>
  <si>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</si>
  <si>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</si>
  <si>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</si>
  <si>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</si>
  <si>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</si>
  <si>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</si>
  <si>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</si>
  <si>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</si>
  <si>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</si>
  <si>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</si>
  <si>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</si>
  <si>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</si>
  <si>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</si>
  <si>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</si>
  <si>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</si>
  <si>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</si>
  <si>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</si>
  <si>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</si>
  <si>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</si>
  <si>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</si>
  <si>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</si>
  <si>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</si>
  <si>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</si>
  <si>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</si>
  <si>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</si>
  <si>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</si>
  <si>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</si>
  <si>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>Сумма на 2016год</t>
  </si>
  <si>
    <t>Ведомственная структура  расходов бюджета муниципального образования "Онгудайский район"                                                        на 2015 и 2016  годы</t>
  </si>
  <si>
    <t>расходов бюджета муниципального образования  "Онгудайский район" на 2015 и 2016 годы                                                по разделам и подразделам   классификации расходов бюджетов Российской Федерации</t>
  </si>
  <si>
    <t>Приложение 10</t>
  </si>
  <si>
    <t xml:space="preserve"> Приложение9</t>
  </si>
  <si>
    <t>к решению "О бюджете муниципального образования "Онгудайский район" на 2014год и на 2015 и 2016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</si>
</sst>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48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theme="8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8"/>
      <color indexed="4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">
    <xf numFmtId="0" fontId="0" fillId="0" borderId="0"/>
    <xf numFmtId="43" fontId="8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5" fillId="0" borderId="0"/>
  </cellStyleXfs>
  <cellXfs count="227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164" fontId="3" fillId="0" borderId="0" xfId="2" applyNumberFormat="1" applyFont="1" applyFill="1" applyAlignment="1"/>
    <xf numFmtId="164" fontId="3" fillId="0" borderId="0" xfId="2" applyNumberFormat="1" applyFont="1" applyFill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/>
    <xf numFmtId="0" fontId="4" fillId="0" borderId="1" xfId="2" applyFont="1" applyFill="1" applyBorder="1" applyAlignment="1">
      <alignment wrapText="1"/>
    </xf>
    <xf numFmtId="49" fontId="3" fillId="0" borderId="1" xfId="2" applyNumberFormat="1" applyFont="1" applyFill="1" applyBorder="1"/>
    <xf numFmtId="0" fontId="3" fillId="0" borderId="1" xfId="2" applyFont="1" applyFill="1" applyBorder="1"/>
    <xf numFmtId="164" fontId="3" fillId="0" borderId="1" xfId="2" applyNumberFormat="1" applyFont="1" applyFill="1" applyBorder="1" applyAlignment="1"/>
    <xf numFmtId="49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wrapText="1"/>
    </xf>
    <xf numFmtId="49" fontId="7" fillId="0" borderId="1" xfId="2" applyNumberFormat="1" applyFont="1" applyFill="1" applyBorder="1"/>
    <xf numFmtId="2" fontId="7" fillId="0" borderId="1" xfId="2" applyNumberFormat="1" applyFont="1" applyFill="1" applyBorder="1"/>
    <xf numFmtId="2" fontId="7" fillId="0" borderId="1" xfId="2" applyNumberFormat="1" applyFont="1" applyFill="1" applyBorder="1" applyAlignment="1"/>
    <xf numFmtId="2" fontId="7" fillId="0" borderId="5" xfId="2" applyNumberFormat="1" applyFont="1" applyFill="1" applyBorder="1" applyAlignment="1"/>
    <xf numFmtId="0" fontId="7" fillId="0" borderId="0" xfId="2" applyFont="1" applyFill="1"/>
    <xf numFmtId="2" fontId="3" fillId="0" borderId="1" xfId="2" applyNumberFormat="1" applyFont="1" applyFill="1" applyBorder="1" applyAlignment="1"/>
    <xf numFmtId="164" fontId="3" fillId="0" borderId="0" xfId="2" applyNumberFormat="1" applyFont="1" applyFill="1"/>
    <xf numFmtId="2" fontId="3" fillId="0" borderId="1" xfId="2" applyNumberFormat="1" applyFont="1" applyFill="1" applyBorder="1"/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horizontal="justify" vertical="top" wrapText="1"/>
    </xf>
    <xf numFmtId="0" fontId="4" fillId="0" borderId="6" xfId="2" applyFont="1" applyFill="1" applyBorder="1" applyAlignment="1">
      <alignment horizontal="justify" vertical="center" wrapText="1" shrinkToFit="1"/>
    </xf>
    <xf numFmtId="0" fontId="4" fillId="0" borderId="1" xfId="3" applyFont="1" applyFill="1" applyBorder="1" applyAlignment="1">
      <alignment horizontal="justify" vertical="top" wrapText="1" shrinkToFit="1"/>
    </xf>
    <xf numFmtId="0" fontId="4" fillId="0" borderId="1" xfId="4" applyFont="1" applyFill="1" applyBorder="1" applyAlignment="1">
      <alignment horizontal="left" wrapText="1"/>
    </xf>
    <xf numFmtId="0" fontId="9" fillId="0" borderId="1" xfId="5" applyFont="1" applyFill="1" applyBorder="1" applyAlignment="1">
      <alignment horizontal="justify" vertical="center" wrapText="1"/>
    </xf>
    <xf numFmtId="2" fontId="9" fillId="0" borderId="1" xfId="5" applyNumberFormat="1" applyFont="1" applyFill="1" applyBorder="1" applyAlignment="1">
      <alignment vertical="top" wrapText="1"/>
    </xf>
    <xf numFmtId="0" fontId="11" fillId="0" borderId="1" xfId="5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12" fillId="0" borderId="1" xfId="0" applyFont="1" applyFill="1" applyBorder="1"/>
    <xf numFmtId="0" fontId="4" fillId="0" borderId="1" xfId="2" applyFont="1" applyFill="1" applyBorder="1" applyAlignment="1">
      <alignment horizontal="justify" vertical="top"/>
    </xf>
    <xf numFmtId="0" fontId="4" fillId="0" borderId="1" xfId="2" applyNumberFormat="1" applyFont="1" applyFill="1" applyBorder="1" applyAlignment="1" applyProtection="1">
      <alignment horizontal="left" vertical="top" wrapText="1"/>
    </xf>
    <xf numFmtId="0" fontId="4" fillId="0" borderId="0" xfId="2" applyFont="1" applyFill="1"/>
    <xf numFmtId="49" fontId="3" fillId="0" borderId="1" xfId="3" applyNumberFormat="1" applyFont="1" applyFill="1" applyBorder="1" applyAlignment="1">
      <alignment horizontal="center" wrapText="1"/>
    </xf>
    <xf numFmtId="2" fontId="3" fillId="0" borderId="5" xfId="2" applyNumberFormat="1" applyFont="1" applyFill="1" applyBorder="1" applyAlignment="1"/>
    <xf numFmtId="0" fontId="7" fillId="0" borderId="1" xfId="2" applyFont="1" applyFill="1" applyBorder="1"/>
    <xf numFmtId="0" fontId="4" fillId="0" borderId="1" xfId="6" applyFont="1" applyFill="1" applyBorder="1" applyAlignment="1">
      <alignment wrapText="1"/>
    </xf>
    <xf numFmtId="0" fontId="9" fillId="0" borderId="2" xfId="0" applyFont="1" applyFill="1" applyBorder="1" applyAlignment="1">
      <alignment horizontal="justify" vertical="center" wrapText="1" shrinkToFit="1"/>
    </xf>
    <xf numFmtId="49" fontId="4" fillId="0" borderId="1" xfId="3" applyNumberFormat="1" applyFont="1" applyFill="1" applyBorder="1" applyAlignment="1">
      <alignment horizontal="left" wrapText="1" shrinkToFit="1"/>
    </xf>
    <xf numFmtId="4" fontId="3" fillId="0" borderId="1" xfId="2" applyNumberFormat="1" applyFont="1" applyFill="1" applyBorder="1"/>
    <xf numFmtId="49" fontId="3" fillId="0" borderId="1" xfId="0" applyNumberFormat="1" applyFont="1" applyFill="1" applyBorder="1" applyAlignment="1">
      <alignment horizontal="center" vertical="center" shrinkToFit="1"/>
    </xf>
    <xf numFmtId="2" fontId="7" fillId="0" borderId="1" xfId="7" applyNumberFormat="1" applyFont="1" applyFill="1" applyBorder="1" applyAlignment="1"/>
    <xf numFmtId="164" fontId="13" fillId="0" borderId="0" xfId="2" applyNumberFormat="1" applyFont="1" applyFill="1"/>
    <xf numFmtId="0" fontId="13" fillId="0" borderId="0" xfId="2" applyFont="1" applyFill="1"/>
    <xf numFmtId="2" fontId="3" fillId="0" borderId="1" xfId="7" applyNumberFormat="1" applyFont="1" applyFill="1" applyBorder="1" applyAlignment="1"/>
    <xf numFmtId="0" fontId="4" fillId="0" borderId="1" xfId="0" applyFont="1" applyFill="1" applyBorder="1" applyAlignment="1">
      <alignment horizontal="justify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justify" wrapText="1" shrinkToFit="1"/>
    </xf>
    <xf numFmtId="49" fontId="3" fillId="0" borderId="1" xfId="2" applyNumberFormat="1" applyFont="1" applyFill="1" applyBorder="1" applyAlignment="1"/>
    <xf numFmtId="0" fontId="3" fillId="0" borderId="1" xfId="2" applyFont="1" applyFill="1" applyBorder="1" applyAlignment="1"/>
    <xf numFmtId="0" fontId="4" fillId="0" borderId="1" xfId="2" applyFont="1" applyFill="1" applyBorder="1" applyAlignment="1">
      <alignment horizontal="justify" wrapText="1"/>
    </xf>
    <xf numFmtId="0" fontId="4" fillId="0" borderId="1" xfId="2" applyNumberFormat="1" applyFont="1" applyFill="1" applyBorder="1" applyAlignment="1" applyProtection="1">
      <alignment horizontal="left" wrapText="1"/>
    </xf>
    <xf numFmtId="0" fontId="4" fillId="0" borderId="1" xfId="3" applyFont="1" applyFill="1" applyBorder="1" applyAlignment="1">
      <alignment horizontal="justify" vertical="center" wrapText="1" shrinkToFit="1"/>
    </xf>
    <xf numFmtId="166" fontId="4" fillId="0" borderId="1" xfId="8" applyNumberFormat="1" applyFont="1" applyFill="1" applyBorder="1" applyAlignment="1">
      <alignment horizontal="left" vertical="justify" wrapText="1"/>
    </xf>
    <xf numFmtId="166" fontId="4" fillId="0" borderId="1" xfId="8" applyNumberFormat="1" applyFont="1" applyFill="1" applyBorder="1" applyAlignment="1">
      <alignment wrapText="1"/>
    </xf>
    <xf numFmtId="0" fontId="9" fillId="0" borderId="1" xfId="5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2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horizontal="left" vertical="justify" wrapText="1"/>
    </xf>
    <xf numFmtId="49" fontId="3" fillId="0" borderId="1" xfId="0" applyNumberFormat="1" applyFont="1" applyFill="1" applyBorder="1"/>
    <xf numFmtId="0" fontId="4" fillId="0" borderId="1" xfId="4" applyFont="1" applyFill="1" applyBorder="1" applyAlignment="1">
      <alignment horizontal="left"/>
    </xf>
    <xf numFmtId="0" fontId="14" fillId="0" borderId="1" xfId="2" applyFont="1" applyFill="1" applyBorder="1" applyAlignment="1">
      <alignment horizontal="justify" vertical="top" wrapText="1"/>
    </xf>
    <xf numFmtId="0" fontId="15" fillId="0" borderId="0" xfId="2" applyFont="1" applyFill="1"/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6" applyNumberFormat="1" applyFont="1" applyFill="1" applyBorder="1" applyAlignment="1">
      <alignment wrapText="1"/>
    </xf>
    <xf numFmtId="0" fontId="9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justify" vertical="center" wrapText="1"/>
    </xf>
    <xf numFmtId="0" fontId="4" fillId="0" borderId="1" xfId="4" applyFont="1" applyFill="1" applyBorder="1" applyAlignment="1">
      <alignment horizontal="center" wrapText="1"/>
    </xf>
    <xf numFmtId="49" fontId="3" fillId="0" borderId="2" xfId="2" applyNumberFormat="1" applyFont="1" applyFill="1" applyBorder="1"/>
    <xf numFmtId="0" fontId="3" fillId="0" borderId="2" xfId="2" applyFont="1" applyFill="1" applyBorder="1"/>
    <xf numFmtId="0" fontId="6" fillId="0" borderId="1" xfId="3" applyFont="1" applyFill="1" applyBorder="1" applyAlignment="1">
      <alignment horizontal="justify" vertical="top" wrapText="1" shrinkToFit="1"/>
    </xf>
    <xf numFmtId="0" fontId="16" fillId="0" borderId="7" xfId="2" applyFont="1" applyFill="1" applyBorder="1" applyAlignment="1">
      <alignment horizontal="center"/>
    </xf>
    <xf numFmtId="49" fontId="16" fillId="0" borderId="8" xfId="2" applyNumberFormat="1" applyFont="1" applyFill="1" applyBorder="1"/>
    <xf numFmtId="164" fontId="16" fillId="0" borderId="9" xfId="2" applyNumberFormat="1" applyFont="1" applyFill="1" applyBorder="1"/>
    <xf numFmtId="2" fontId="16" fillId="0" borderId="10" xfId="2" applyNumberFormat="1" applyFont="1" applyFill="1" applyBorder="1" applyAlignment="1"/>
    <xf numFmtId="0" fontId="16" fillId="0" borderId="0" xfId="2" applyFont="1" applyFill="1"/>
    <xf numFmtId="0" fontId="17" fillId="0" borderId="0" xfId="2" applyFont="1" applyFill="1" applyBorder="1" applyAlignment="1">
      <alignment horizontal="center"/>
    </xf>
    <xf numFmtId="49" fontId="17" fillId="0" borderId="0" xfId="2" applyNumberFormat="1" applyFont="1" applyFill="1" applyBorder="1"/>
    <xf numFmtId="164" fontId="17" fillId="0" borderId="0" xfId="2" applyNumberFormat="1" applyFont="1" applyFill="1" applyBorder="1"/>
    <xf numFmtId="2" fontId="17" fillId="0" borderId="10" xfId="2" applyNumberFormat="1" applyFont="1" applyFill="1" applyBorder="1" applyAlignment="1"/>
    <xf numFmtId="0" fontId="17" fillId="0" borderId="0" xfId="2" applyFont="1" applyFill="1"/>
    <xf numFmtId="0" fontId="17" fillId="0" borderId="1" xfId="2" applyFont="1" applyFill="1" applyBorder="1" applyAlignment="1">
      <alignment horizontal="center"/>
    </xf>
    <xf numFmtId="2" fontId="17" fillId="0" borderId="0" xfId="2" applyNumberFormat="1" applyFont="1" applyFill="1" applyBorder="1" applyAlignment="1"/>
    <xf numFmtId="0" fontId="17" fillId="0" borderId="1" xfId="2" applyFont="1" applyFill="1" applyBorder="1" applyAlignment="1">
      <alignment horizontal="center" wrapText="1"/>
    </xf>
    <xf numFmtId="164" fontId="3" fillId="0" borderId="1" xfId="2" applyNumberFormat="1" applyFont="1" applyFill="1" applyBorder="1"/>
    <xf numFmtId="167" fontId="3" fillId="0" borderId="0" xfId="2" applyNumberFormat="1" applyFont="1" applyFill="1"/>
    <xf numFmtId="49" fontId="13" fillId="0" borderId="13" xfId="2" applyNumberFormat="1" applyFont="1" applyFill="1" applyBorder="1" applyAlignment="1">
      <alignment horizontal="center"/>
    </xf>
    <xf numFmtId="0" fontId="13" fillId="0" borderId="14" xfId="2" applyFont="1" applyFill="1" applyBorder="1"/>
    <xf numFmtId="49" fontId="13" fillId="0" borderId="15" xfId="2" applyNumberFormat="1" applyFont="1" applyFill="1" applyBorder="1" applyAlignment="1">
      <alignment horizontal="center"/>
    </xf>
    <xf numFmtId="0" fontId="13" fillId="0" borderId="3" xfId="2" applyFont="1" applyFill="1" applyBorder="1"/>
    <xf numFmtId="49" fontId="17" fillId="0" borderId="1" xfId="2" applyNumberFormat="1" applyFont="1" applyFill="1" applyBorder="1"/>
    <xf numFmtId="0" fontId="17" fillId="0" borderId="1" xfId="2" applyFont="1" applyFill="1" applyBorder="1"/>
    <xf numFmtId="49" fontId="18" fillId="0" borderId="13" xfId="2" applyNumberFormat="1" applyFont="1" applyFill="1" applyBorder="1"/>
    <xf numFmtId="0" fontId="18" fillId="0" borderId="14" xfId="2" applyFont="1" applyFill="1" applyBorder="1"/>
    <xf numFmtId="49" fontId="3" fillId="0" borderId="3" xfId="2" applyNumberFormat="1" applyFont="1" applyFill="1" applyBorder="1"/>
    <xf numFmtId="0" fontId="3" fillId="0" borderId="3" xfId="2" applyFont="1" applyFill="1" applyBorder="1"/>
    <xf numFmtId="0" fontId="3" fillId="0" borderId="14" xfId="2" applyFont="1" applyFill="1" applyBorder="1"/>
    <xf numFmtId="49" fontId="3" fillId="0" borderId="15" xfId="2" applyNumberFormat="1" applyFont="1" applyFill="1" applyBorder="1"/>
    <xf numFmtId="49" fontId="13" fillId="0" borderId="13" xfId="4" applyNumberFormat="1" applyFont="1" applyFill="1" applyBorder="1" applyAlignment="1">
      <alignment horizontal="center"/>
    </xf>
    <xf numFmtId="49" fontId="3" fillId="0" borderId="4" xfId="2" applyNumberFormat="1" applyFont="1" applyFill="1" applyBorder="1"/>
    <xf numFmtId="0" fontId="3" fillId="0" borderId="4" xfId="2" applyFont="1" applyFill="1" applyBorder="1"/>
    <xf numFmtId="4" fontId="3" fillId="0" borderId="0" xfId="2" applyNumberFormat="1" applyFont="1" applyFill="1"/>
    <xf numFmtId="2" fontId="19" fillId="0" borderId="1" xfId="2" applyNumberFormat="1" applyFont="1" applyFill="1" applyBorder="1" applyAlignment="1"/>
    <xf numFmtId="168" fontId="3" fillId="0" borderId="14" xfId="2" applyNumberFormat="1" applyFont="1" applyFill="1" applyBorder="1"/>
    <xf numFmtId="168" fontId="3" fillId="0" borderId="1" xfId="2" applyNumberFormat="1" applyFont="1" applyFill="1" applyBorder="1"/>
    <xf numFmtId="2" fontId="3" fillId="0" borderId="0" xfId="2" applyNumberFormat="1" applyFont="1" applyFill="1"/>
    <xf numFmtId="2" fontId="17" fillId="0" borderId="1" xfId="2" applyNumberFormat="1" applyFont="1" applyFill="1" applyBorder="1" applyAlignment="1"/>
    <xf numFmtId="49" fontId="17" fillId="0" borderId="2" xfId="2" applyNumberFormat="1" applyFont="1" applyFill="1" applyBorder="1"/>
    <xf numFmtId="0" fontId="17" fillId="0" borderId="2" xfId="2" applyFont="1" applyFill="1" applyBorder="1"/>
    <xf numFmtId="0" fontId="13" fillId="0" borderId="13" xfId="2" applyFont="1" applyFill="1" applyBorder="1" applyAlignment="1">
      <alignment horizontal="left"/>
    </xf>
    <xf numFmtId="0" fontId="18" fillId="0" borderId="13" xfId="2" applyFont="1" applyFill="1" applyBorder="1" applyAlignment="1">
      <alignment horizontal="center"/>
    </xf>
    <xf numFmtId="2" fontId="18" fillId="0" borderId="1" xfId="2" applyNumberFormat="1" applyFont="1" applyFill="1" applyBorder="1" applyAlignment="1"/>
    <xf numFmtId="49" fontId="3" fillId="0" borderId="7" xfId="2" applyNumberFormat="1" applyFont="1" applyFill="1" applyBorder="1"/>
    <xf numFmtId="168" fontId="3" fillId="0" borderId="8" xfId="2" applyNumberFormat="1" applyFont="1" applyFill="1" applyBorder="1"/>
    <xf numFmtId="49" fontId="3" fillId="0" borderId="0" xfId="2" applyNumberFormat="1" applyFont="1" applyFill="1"/>
    <xf numFmtId="164" fontId="17" fillId="0" borderId="10" xfId="2" applyNumberFormat="1" applyFont="1" applyFill="1" applyBorder="1" applyAlignment="1"/>
    <xf numFmtId="2" fontId="3" fillId="0" borderId="0" xfId="2" applyNumberFormat="1" applyFont="1" applyFill="1" applyAlignment="1"/>
    <xf numFmtId="0" fontId="7" fillId="0" borderId="1" xfId="2" applyFont="1" applyFill="1" applyBorder="1" applyAlignment="1">
      <alignment horizontal="center" vertical="center" wrapText="1"/>
    </xf>
    <xf numFmtId="164" fontId="3" fillId="0" borderId="0" xfId="2" applyNumberFormat="1" applyFont="1" applyFill="1" applyAlignment="1">
      <alignment vertical="center" wrapText="1"/>
    </xf>
    <xf numFmtId="0" fontId="0" fillId="0" borderId="0" xfId="0" applyAlignment="1">
      <alignment wrapText="1"/>
    </xf>
    <xf numFmtId="49" fontId="22" fillId="0" borderId="13" xfId="2" applyNumberFormat="1" applyFont="1" applyFill="1" applyBorder="1" applyAlignment="1">
      <alignment horizontal="center"/>
    </xf>
    <xf numFmtId="49" fontId="22" fillId="0" borderId="15" xfId="2" applyNumberFormat="1" applyFont="1" applyFill="1" applyBorder="1" applyAlignment="1">
      <alignment horizontal="center"/>
    </xf>
    <xf numFmtId="49" fontId="4" fillId="0" borderId="1" xfId="2" applyNumberFormat="1" applyFont="1" applyFill="1" applyBorder="1"/>
    <xf numFmtId="49" fontId="23" fillId="0" borderId="1" xfId="2" applyNumberFormat="1" applyFont="1" applyFill="1" applyBorder="1"/>
    <xf numFmtId="49" fontId="4" fillId="0" borderId="2" xfId="2" applyNumberFormat="1" applyFont="1" applyFill="1" applyBorder="1"/>
    <xf numFmtId="49" fontId="24" fillId="0" borderId="13" xfId="2" applyNumberFormat="1" applyFont="1" applyFill="1" applyBorder="1"/>
    <xf numFmtId="49" fontId="4" fillId="0" borderId="3" xfId="2" applyNumberFormat="1" applyFont="1" applyFill="1" applyBorder="1"/>
    <xf numFmtId="49" fontId="4" fillId="0" borderId="15" xfId="2" applyNumberFormat="1" applyFont="1" applyFill="1" applyBorder="1"/>
    <xf numFmtId="49" fontId="22" fillId="0" borderId="13" xfId="4" applyNumberFormat="1" applyFont="1" applyFill="1" applyBorder="1" applyAlignment="1">
      <alignment horizontal="center"/>
    </xf>
    <xf numFmtId="49" fontId="4" fillId="0" borderId="4" xfId="2" applyNumberFormat="1" applyFont="1" applyFill="1" applyBorder="1"/>
    <xf numFmtId="49" fontId="23" fillId="0" borderId="2" xfId="2" applyNumberFormat="1" applyFont="1" applyFill="1" applyBorder="1"/>
    <xf numFmtId="0" fontId="22" fillId="0" borderId="13" xfId="2" applyFont="1" applyFill="1" applyBorder="1" applyAlignment="1">
      <alignment horizontal="left"/>
    </xf>
    <xf numFmtId="0" fontId="4" fillId="0" borderId="3" xfId="2" applyFont="1" applyFill="1" applyBorder="1"/>
    <xf numFmtId="0" fontId="24" fillId="0" borderId="13" xfId="2" applyFont="1" applyFill="1" applyBorder="1" applyAlignment="1">
      <alignment horizontal="center"/>
    </xf>
    <xf numFmtId="0" fontId="4" fillId="0" borderId="1" xfId="2" applyFont="1" applyFill="1" applyBorder="1"/>
    <xf numFmtId="0" fontId="4" fillId="0" borderId="4" xfId="2" applyFont="1" applyFill="1" applyBorder="1"/>
    <xf numFmtId="0" fontId="4" fillId="0" borderId="2" xfId="2" applyFont="1" applyFill="1" applyBorder="1"/>
    <xf numFmtId="49" fontId="4" fillId="0" borderId="7" xfId="2" applyNumberFormat="1" applyFont="1" applyFill="1" applyBorder="1"/>
    <xf numFmtId="49" fontId="4" fillId="0" borderId="0" xfId="2" applyNumberFormat="1" applyFont="1" applyFill="1"/>
    <xf numFmtId="0" fontId="21" fillId="0" borderId="0" xfId="4" applyFont="1"/>
    <xf numFmtId="0" fontId="21" fillId="0" borderId="0" xfId="4" applyFont="1" applyAlignment="1"/>
    <xf numFmtId="165" fontId="21" fillId="0" borderId="0" xfId="4" applyNumberFormat="1" applyFont="1" applyAlignment="1"/>
    <xf numFmtId="0" fontId="21" fillId="0" borderId="0" xfId="4" applyFont="1" applyBorder="1"/>
    <xf numFmtId="0" fontId="21" fillId="0" borderId="0" xfId="4" applyFont="1" applyAlignment="1">
      <alignment horizontal="left" wrapText="1"/>
    </xf>
    <xf numFmtId="0" fontId="25" fillId="0" borderId="0" xfId="117" applyAlignment="1">
      <alignment horizontal="left" wrapText="1"/>
    </xf>
    <xf numFmtId="0" fontId="26" fillId="0" borderId="0" xfId="117" applyFont="1" applyAlignment="1">
      <alignment wrapText="1"/>
    </xf>
    <xf numFmtId="0" fontId="21" fillId="0" borderId="0" xfId="117" applyFont="1" applyAlignment="1">
      <alignment wrapText="1"/>
    </xf>
    <xf numFmtId="0" fontId="2" fillId="0" borderId="0" xfId="117" applyFont="1" applyAlignment="1">
      <alignment wrapText="1"/>
    </xf>
    <xf numFmtId="165" fontId="2" fillId="0" borderId="0" xfId="117" applyNumberFormat="1" applyFont="1" applyAlignment="1">
      <alignment wrapText="1"/>
    </xf>
    <xf numFmtId="0" fontId="27" fillId="0" borderId="16" xfId="4" applyFont="1" applyBorder="1" applyAlignment="1">
      <alignment horizontal="center"/>
    </xf>
    <xf numFmtId="0" fontId="25" fillId="0" borderId="16" xfId="117" applyBorder="1" applyAlignment="1"/>
    <xf numFmtId="165" fontId="25" fillId="0" borderId="16" xfId="117" applyNumberFormat="1" applyBorder="1" applyAlignment="1"/>
    <xf numFmtId="0" fontId="27" fillId="0" borderId="1" xfId="4" applyFont="1" applyBorder="1" applyAlignment="1">
      <alignment horizontal="center" vertical="center" wrapText="1"/>
    </xf>
    <xf numFmtId="0" fontId="27" fillId="0" borderId="1" xfId="117" applyFont="1" applyBorder="1" applyAlignment="1">
      <alignment horizontal="center" vertical="center" wrapText="1"/>
    </xf>
    <xf numFmtId="165" fontId="27" fillId="0" borderId="1" xfId="4" applyNumberFormat="1" applyFont="1" applyBorder="1" applyAlignment="1">
      <alignment horizontal="center" vertical="center" wrapText="1"/>
    </xf>
    <xf numFmtId="165" fontId="27" fillId="0" borderId="1" xfId="117" applyNumberFormat="1" applyFont="1" applyBorder="1" applyAlignment="1">
      <alignment horizontal="center" vertical="center" wrapText="1"/>
    </xf>
    <xf numFmtId="0" fontId="27" fillId="0" borderId="1" xfId="4" applyFont="1" applyBorder="1" applyAlignment="1">
      <alignment wrapText="1"/>
    </xf>
    <xf numFmtId="2" fontId="27" fillId="0" borderId="1" xfId="4" applyNumberFormat="1" applyFont="1" applyBorder="1"/>
    <xf numFmtId="2" fontId="27" fillId="0" borderId="1" xfId="4" applyNumberFormat="1" applyFont="1" applyBorder="1" applyAlignment="1">
      <alignment horizontal="center"/>
    </xf>
    <xf numFmtId="2" fontId="27" fillId="0" borderId="1" xfId="4" applyNumberFormat="1" applyFont="1" applyBorder="1" applyAlignment="1">
      <alignment horizontal="right"/>
    </xf>
    <xf numFmtId="0" fontId="21" fillId="0" borderId="1" xfId="4" applyFont="1" applyBorder="1" applyAlignment="1">
      <alignment wrapText="1"/>
    </xf>
    <xf numFmtId="49" fontId="21" fillId="0" borderId="1" xfId="4" applyNumberFormat="1" applyFont="1" applyBorder="1" applyAlignment="1">
      <alignment horizontal="center"/>
    </xf>
    <xf numFmtId="2" fontId="21" fillId="0" borderId="1" xfId="117" applyNumberFormat="1" applyFont="1" applyBorder="1" applyAlignment="1">
      <alignment horizontal="center" wrapText="1"/>
    </xf>
    <xf numFmtId="2" fontId="21" fillId="0" borderId="1" xfId="117" applyNumberFormat="1" applyFont="1" applyBorder="1" applyAlignment="1">
      <alignment horizontal="right" wrapText="1"/>
    </xf>
    <xf numFmtId="0" fontId="21" fillId="0" borderId="1" xfId="4" applyFont="1" applyFill="1" applyBorder="1" applyAlignment="1">
      <alignment horizontal="left" wrapText="1"/>
    </xf>
    <xf numFmtId="2" fontId="27" fillId="0" borderId="1" xfId="117" applyNumberFormat="1" applyFont="1" applyBorder="1" applyAlignment="1">
      <alignment horizontal="center" wrapText="1"/>
    </xf>
    <xf numFmtId="2" fontId="27" fillId="0" borderId="1" xfId="117" applyNumberFormat="1" applyFont="1" applyBorder="1" applyAlignment="1">
      <alignment horizontal="right" wrapText="1"/>
    </xf>
    <xf numFmtId="0" fontId="27" fillId="0" borderId="0" xfId="4" applyFont="1"/>
    <xf numFmtId="0" fontId="21" fillId="0" borderId="1" xfId="3" applyFont="1" applyFill="1" applyBorder="1" applyAlignment="1">
      <alignment horizontal="justify" vertical="top" wrapText="1" shrinkToFit="1"/>
    </xf>
    <xf numFmtId="49" fontId="27" fillId="0" borderId="1" xfId="4" applyNumberFormat="1" applyFont="1" applyBorder="1" applyAlignment="1">
      <alignment horizontal="center"/>
    </xf>
    <xf numFmtId="2" fontId="21" fillId="0" borderId="0" xfId="4" applyNumberFormat="1" applyFont="1"/>
    <xf numFmtId="165" fontId="21" fillId="0" borderId="0" xfId="4" applyNumberFormat="1" applyFont="1"/>
    <xf numFmtId="165" fontId="3" fillId="0" borderId="1" xfId="2" applyNumberFormat="1" applyFont="1" applyFill="1" applyBorder="1" applyAlignment="1"/>
    <xf numFmtId="165" fontId="19" fillId="0" borderId="1" xfId="2" applyNumberFormat="1" applyFont="1" applyFill="1" applyBorder="1" applyAlignment="1"/>
    <xf numFmtId="165" fontId="17" fillId="0" borderId="1" xfId="2" applyNumberFormat="1" applyFont="1" applyFill="1" applyBorder="1" applyAlignment="1"/>
    <xf numFmtId="165" fontId="18" fillId="0" borderId="1" xfId="2" applyNumberFormat="1" applyFont="1" applyFill="1" applyBorder="1" applyAlignment="1"/>
    <xf numFmtId="165" fontId="17" fillId="0" borderId="10" xfId="2" applyNumberFormat="1" applyFont="1" applyFill="1" applyBorder="1" applyAlignment="1"/>
    <xf numFmtId="167" fontId="16" fillId="0" borderId="10" xfId="2" applyNumberFormat="1" applyFont="1" applyFill="1" applyBorder="1" applyAlignment="1"/>
    <xf numFmtId="165" fontId="25" fillId="0" borderId="0" xfId="117" applyNumberFormat="1" applyBorder="1" applyAlignment="1"/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164" fontId="16" fillId="0" borderId="10" xfId="2" applyNumberFormat="1" applyFont="1" applyFill="1" applyBorder="1" applyAlignment="1"/>
    <xf numFmtId="0" fontId="17" fillId="0" borderId="5" xfId="2" applyFont="1" applyFill="1" applyBorder="1" applyAlignment="1">
      <alignment horizontal="center" wrapText="1"/>
    </xf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164" fontId="3" fillId="0" borderId="0" xfId="2" applyNumberFormat="1" applyFont="1" applyFill="1" applyAlignment="1">
      <alignment wrapText="1"/>
    </xf>
    <xf numFmtId="49" fontId="27" fillId="0" borderId="1" xfId="4" applyNumberFormat="1" applyFont="1" applyBorder="1" applyAlignment="1">
      <alignment horizontal="center"/>
    </xf>
    <xf numFmtId="165" fontId="21" fillId="0" borderId="0" xfId="4" applyNumberFormat="1" applyFont="1" applyAlignment="1">
      <alignment horizontal="left" wrapText="1"/>
    </xf>
    <xf numFmtId="165" fontId="25" fillId="0" borderId="0" xfId="117" applyNumberFormat="1" applyAlignment="1">
      <alignment horizontal="left" wrapText="1"/>
    </xf>
    <xf numFmtId="165" fontId="3" fillId="0" borderId="0" xfId="117" applyNumberFormat="1" applyFont="1" applyAlignment="1">
      <alignment wrapText="1"/>
    </xf>
    <xf numFmtId="165" fontId="29" fillId="0" borderId="0" xfId="117" applyNumberFormat="1" applyFont="1" applyAlignment="1">
      <alignment wrapText="1"/>
    </xf>
    <xf numFmtId="0" fontId="27" fillId="0" borderId="0" xfId="4" applyFont="1" applyBorder="1" applyAlignment="1">
      <alignment horizontal="center" vertical="center" wrapText="1"/>
    </xf>
    <xf numFmtId="0" fontId="21" fillId="0" borderId="0" xfId="4" applyFont="1" applyAlignment="1">
      <alignment vertical="center" wrapText="1"/>
    </xf>
    <xf numFmtId="0" fontId="21" fillId="0" borderId="0" xfId="117" applyFont="1" applyAlignment="1">
      <alignment vertical="center" wrapText="1"/>
    </xf>
    <xf numFmtId="0" fontId="2" fillId="0" borderId="0" xfId="117" applyFont="1" applyAlignment="1">
      <alignment vertical="center" wrapText="1"/>
    </xf>
    <xf numFmtId="0" fontId="25" fillId="0" borderId="0" xfId="117" applyAlignment="1">
      <alignment wrapText="1"/>
    </xf>
    <xf numFmtId="0" fontId="28" fillId="0" borderId="0" xfId="4" applyFont="1" applyBorder="1" applyAlignment="1">
      <alignment horizontal="center" wrapText="1"/>
    </xf>
    <xf numFmtId="0" fontId="2" fillId="0" borderId="0" xfId="117" applyFont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7" fillId="0" borderId="1" xfId="2" applyNumberFormat="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/>
    </xf>
    <xf numFmtId="0" fontId="30" fillId="0" borderId="0" xfId="2" applyFont="1" applyFill="1" applyAlignment="1">
      <alignment horizontal="center" wrapText="1"/>
    </xf>
    <xf numFmtId="0" fontId="30" fillId="0" borderId="0" xfId="2" applyFont="1" applyFill="1" applyAlignment="1">
      <alignment wrapText="1"/>
    </xf>
    <xf numFmtId="164" fontId="3" fillId="0" borderId="0" xfId="2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3" fillId="0" borderId="0" xfId="2" applyNumberFormat="1" applyFont="1" applyFill="1" applyAlignment="1">
      <alignment vertical="center" wrapText="1"/>
    </xf>
    <xf numFmtId="0" fontId="31" fillId="0" borderId="0" xfId="2" applyFont="1" applyFill="1" applyAlignment="1">
      <alignment horizontal="center" wrapText="1"/>
    </xf>
    <xf numFmtId="0" fontId="31" fillId="0" borderId="0" xfId="2" applyFont="1" applyFill="1" applyAlignment="1">
      <alignment wrapText="1"/>
    </xf>
    <xf numFmtId="0" fontId="32" fillId="0" borderId="0" xfId="0" applyFont="1" applyAlignment="1">
      <alignment wrapText="1"/>
    </xf>
    <xf numFmtId="164" fontId="7" fillId="0" borderId="2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4" fontId="7" fillId="0" borderId="4" xfId="2" applyNumberFormat="1" applyFont="1" applyFill="1" applyBorder="1" applyAlignment="1">
      <alignment horizontal="center" vertical="center"/>
    </xf>
  </cellXfs>
  <cellStyles count="118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2"/>
    <cellStyle name="Обычный 17" xfId="117"/>
    <cellStyle name="Обычный 2" xfId="3"/>
    <cellStyle name="Обычный 2 10" xfId="16"/>
    <cellStyle name="Обычный 2 11" xfId="17"/>
    <cellStyle name="Обычный 2 12" xfId="18"/>
    <cellStyle name="Обычный 2 13" xfId="19"/>
    <cellStyle name="Обычный 2 14" xfId="20"/>
    <cellStyle name="Обычный 2 15" xfId="21"/>
    <cellStyle name="Обычный 2 16" xfId="22"/>
    <cellStyle name="Обычный 2 17" xfId="23"/>
    <cellStyle name="Обычный 2 18" xfId="24"/>
    <cellStyle name="Обычный 2 19" xfId="25"/>
    <cellStyle name="Обычный 2 2" xfId="26"/>
    <cellStyle name="Обычный 2 2 2" xfId="27"/>
    <cellStyle name="Обычный 2 20" xfId="28"/>
    <cellStyle name="Обычный 2 21" xfId="29"/>
    <cellStyle name="Обычный 2 22" xfId="30"/>
    <cellStyle name="Обычный 2 23" xfId="31"/>
    <cellStyle name="Обычный 2 24" xfId="32"/>
    <cellStyle name="Обычный 2 25" xfId="33"/>
    <cellStyle name="Обычный 2 26" xfId="34"/>
    <cellStyle name="Обычный 2 27" xfId="35"/>
    <cellStyle name="Обычный 2 28" xfId="36"/>
    <cellStyle name="Обычный 2 29" xfId="37"/>
    <cellStyle name="Обычный 2 3" xfId="38"/>
    <cellStyle name="Обычный 2 30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 9" xfId="45"/>
    <cellStyle name="Обычный 3" xfId="46"/>
    <cellStyle name="Обычный 3 10" xfId="47"/>
    <cellStyle name="Обычный 3 11" xfId="48"/>
    <cellStyle name="Обычный 3 12" xfId="49"/>
    <cellStyle name="Обычный 3 13" xfId="50"/>
    <cellStyle name="Обычный 3 14" xfId="51"/>
    <cellStyle name="Обычный 3 15" xfId="52"/>
    <cellStyle name="Обычный 3 16" xfId="53"/>
    <cellStyle name="Обычный 3 17" xfId="54"/>
    <cellStyle name="Обычный 3 18" xfId="55"/>
    <cellStyle name="Обычный 3 19" xfId="56"/>
    <cellStyle name="Обычный 3 2" xfId="57"/>
    <cellStyle name="Обычный 3 2 2" xfId="58"/>
    <cellStyle name="Обычный 3 20" xfId="59"/>
    <cellStyle name="Обычный 3 21" xfId="60"/>
    <cellStyle name="Обычный 3 22" xfId="61"/>
    <cellStyle name="Обычный 3 23" xfId="62"/>
    <cellStyle name="Обычный 3 24" xfId="63"/>
    <cellStyle name="Обычный 3 25" xfId="64"/>
    <cellStyle name="Обычный 3 26" xfId="65"/>
    <cellStyle name="Обычный 3 27" xfId="66"/>
    <cellStyle name="Обычный 3 28" xfId="67"/>
    <cellStyle name="Обычный 3 29" xfId="68"/>
    <cellStyle name="Обычный 3 3" xfId="69"/>
    <cellStyle name="Обычный 3 30" xfId="70"/>
    <cellStyle name="Обычный 3 31" xfId="7"/>
    <cellStyle name="Обычный 3 4" xfId="71"/>
    <cellStyle name="Обычный 3 5" xfId="72"/>
    <cellStyle name="Обычный 3 6" xfId="73"/>
    <cellStyle name="Обычный 3 7" xfId="74"/>
    <cellStyle name="Обычный 3 8" xfId="75"/>
    <cellStyle name="Обычный 3 9" xfId="76"/>
    <cellStyle name="Обычный 4" xfId="77"/>
    <cellStyle name="Обычный 4 10" xfId="78"/>
    <cellStyle name="Обычный 4 11" xfId="79"/>
    <cellStyle name="Обычный 4 12" xfId="80"/>
    <cellStyle name="Обычный 4 13" xfId="81"/>
    <cellStyle name="Обычный 4 14" xfId="82"/>
    <cellStyle name="Обычный 4 15" xfId="83"/>
    <cellStyle name="Обычный 4 16" xfId="84"/>
    <cellStyle name="Обычный 4 17" xfId="85"/>
    <cellStyle name="Обычный 4 18" xfId="86"/>
    <cellStyle name="Обычный 4 19" xfId="87"/>
    <cellStyle name="Обычный 4 2" xfId="88"/>
    <cellStyle name="Обычный 4 20" xfId="89"/>
    <cellStyle name="Обычный 4 21" xfId="90"/>
    <cellStyle name="Обычный 4 22" xfId="91"/>
    <cellStyle name="Обычный 4 23" xfId="92"/>
    <cellStyle name="Обычный 4 24" xfId="93"/>
    <cellStyle name="Обычный 4 25" xfId="94"/>
    <cellStyle name="Обычный 4 26" xfId="95"/>
    <cellStyle name="Обычный 4 27" xfId="96"/>
    <cellStyle name="Обычный 4 28" xfId="97"/>
    <cellStyle name="Обычный 4 29" xfId="98"/>
    <cellStyle name="Обычный 4 3" xfId="99"/>
    <cellStyle name="Обычный 4 30" xfId="100"/>
    <cellStyle name="Обычный 4 4" xfId="101"/>
    <cellStyle name="Обычный 4 5" xfId="102"/>
    <cellStyle name="Обычный 4 6" xfId="103"/>
    <cellStyle name="Обычный 4 7" xfId="104"/>
    <cellStyle name="Обычный 4 8" xfId="105"/>
    <cellStyle name="Обычный 4 9" xfId="106"/>
    <cellStyle name="Обычный 5" xfId="5"/>
    <cellStyle name="Обычный 5 2" xfId="107"/>
    <cellStyle name="Обычный 6" xfId="108"/>
    <cellStyle name="Обычный 7" xfId="109"/>
    <cellStyle name="Обычный 8" xfId="110"/>
    <cellStyle name="Обычный 9" xfId="111"/>
    <cellStyle name="Обычный_прил 7,9-2009-2010 нов классиф." xfId="6"/>
    <cellStyle name="Обычный_прилож 8,10 -2008г." xfId="4"/>
    <cellStyle name="Тысячи [0]_перечис.11" xfId="112"/>
    <cellStyle name="Тысячи_перечис.11" xfId="113"/>
    <cellStyle name="Финансовый" xfId="1" builtinId="3"/>
    <cellStyle name="Финансовый 13" xfId="114"/>
    <cellStyle name="Финансовый 2" xfId="115"/>
    <cellStyle name="Финансовый 3" xfId="8"/>
    <cellStyle name="Финансовый 9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view="pageBreakPreview" topLeftCell="A3" zoomScaleNormal="100" zoomScaleSheetLayoutView="100" workbookViewId="0">
      <selection activeCell="G10" sqref="G10"/>
    </sheetView>
  </sheetViews>
  <sheetFormatPr defaultColWidth="26.28515625" defaultRowHeight="12.75" x14ac:dyDescent="0.2"/>
  <cols>
    <col min="1" max="1" width="52.5703125" style="150" customWidth="1"/>
    <col min="2" max="2" width="7.7109375" style="150" customWidth="1"/>
    <col min="3" max="3" width="7.28515625" style="150" customWidth="1"/>
    <col min="4" max="5" width="11.28515625" style="150" hidden="1" customWidth="1"/>
    <col min="6" max="6" width="12.7109375" style="182" hidden="1" customWidth="1"/>
    <col min="7" max="7" width="11.28515625" style="182" customWidth="1"/>
    <col min="8" max="8" width="14.140625" style="182" customWidth="1"/>
    <col min="9" max="256" width="26.28515625" style="150"/>
    <col min="257" max="257" width="52.5703125" style="150" customWidth="1"/>
    <col min="258" max="258" width="7.7109375" style="150" customWidth="1"/>
    <col min="259" max="259" width="7.28515625" style="150" customWidth="1"/>
    <col min="260" max="261" width="0" style="150" hidden="1" customWidth="1"/>
    <col min="262" max="262" width="12.7109375" style="150" customWidth="1"/>
    <col min="263" max="263" width="11.28515625" style="150" customWidth="1"/>
    <col min="264" max="264" width="14.140625" style="150" customWidth="1"/>
    <col min="265" max="512" width="26.28515625" style="150"/>
    <col min="513" max="513" width="52.5703125" style="150" customWidth="1"/>
    <col min="514" max="514" width="7.7109375" style="150" customWidth="1"/>
    <col min="515" max="515" width="7.28515625" style="150" customWidth="1"/>
    <col min="516" max="517" width="0" style="150" hidden="1" customWidth="1"/>
    <col min="518" max="518" width="12.7109375" style="150" customWidth="1"/>
    <col min="519" max="519" width="11.28515625" style="150" customWidth="1"/>
    <col min="520" max="520" width="14.140625" style="150" customWidth="1"/>
    <col min="521" max="768" width="26.28515625" style="150"/>
    <col min="769" max="769" width="52.5703125" style="150" customWidth="1"/>
    <col min="770" max="770" width="7.7109375" style="150" customWidth="1"/>
    <col min="771" max="771" width="7.28515625" style="150" customWidth="1"/>
    <col min="772" max="773" width="0" style="150" hidden="1" customWidth="1"/>
    <col min="774" max="774" width="12.7109375" style="150" customWidth="1"/>
    <col min="775" max="775" width="11.28515625" style="150" customWidth="1"/>
    <col min="776" max="776" width="14.140625" style="150" customWidth="1"/>
    <col min="777" max="1024" width="26.28515625" style="150"/>
    <col min="1025" max="1025" width="52.5703125" style="150" customWidth="1"/>
    <col min="1026" max="1026" width="7.7109375" style="150" customWidth="1"/>
    <col min="1027" max="1027" width="7.28515625" style="150" customWidth="1"/>
    <col min="1028" max="1029" width="0" style="150" hidden="1" customWidth="1"/>
    <col min="1030" max="1030" width="12.7109375" style="150" customWidth="1"/>
    <col min="1031" max="1031" width="11.28515625" style="150" customWidth="1"/>
    <col min="1032" max="1032" width="14.140625" style="150" customWidth="1"/>
    <col min="1033" max="1280" width="26.28515625" style="150"/>
    <col min="1281" max="1281" width="52.5703125" style="150" customWidth="1"/>
    <col min="1282" max="1282" width="7.7109375" style="150" customWidth="1"/>
    <col min="1283" max="1283" width="7.28515625" style="150" customWidth="1"/>
    <col min="1284" max="1285" width="0" style="150" hidden="1" customWidth="1"/>
    <col min="1286" max="1286" width="12.7109375" style="150" customWidth="1"/>
    <col min="1287" max="1287" width="11.28515625" style="150" customWidth="1"/>
    <col min="1288" max="1288" width="14.140625" style="150" customWidth="1"/>
    <col min="1289" max="1536" width="26.28515625" style="150"/>
    <col min="1537" max="1537" width="52.5703125" style="150" customWidth="1"/>
    <col min="1538" max="1538" width="7.7109375" style="150" customWidth="1"/>
    <col min="1539" max="1539" width="7.28515625" style="150" customWidth="1"/>
    <col min="1540" max="1541" width="0" style="150" hidden="1" customWidth="1"/>
    <col min="1542" max="1542" width="12.7109375" style="150" customWidth="1"/>
    <col min="1543" max="1543" width="11.28515625" style="150" customWidth="1"/>
    <col min="1544" max="1544" width="14.140625" style="150" customWidth="1"/>
    <col min="1545" max="1792" width="26.28515625" style="150"/>
    <col min="1793" max="1793" width="52.5703125" style="150" customWidth="1"/>
    <col min="1794" max="1794" width="7.7109375" style="150" customWidth="1"/>
    <col min="1795" max="1795" width="7.28515625" style="150" customWidth="1"/>
    <col min="1796" max="1797" width="0" style="150" hidden="1" customWidth="1"/>
    <col min="1798" max="1798" width="12.7109375" style="150" customWidth="1"/>
    <col min="1799" max="1799" width="11.28515625" style="150" customWidth="1"/>
    <col min="1800" max="1800" width="14.140625" style="150" customWidth="1"/>
    <col min="1801" max="2048" width="26.28515625" style="150"/>
    <col min="2049" max="2049" width="52.5703125" style="150" customWidth="1"/>
    <col min="2050" max="2050" width="7.7109375" style="150" customWidth="1"/>
    <col min="2051" max="2051" width="7.28515625" style="150" customWidth="1"/>
    <col min="2052" max="2053" width="0" style="150" hidden="1" customWidth="1"/>
    <col min="2054" max="2054" width="12.7109375" style="150" customWidth="1"/>
    <col min="2055" max="2055" width="11.28515625" style="150" customWidth="1"/>
    <col min="2056" max="2056" width="14.140625" style="150" customWidth="1"/>
    <col min="2057" max="2304" width="26.28515625" style="150"/>
    <col min="2305" max="2305" width="52.5703125" style="150" customWidth="1"/>
    <col min="2306" max="2306" width="7.7109375" style="150" customWidth="1"/>
    <col min="2307" max="2307" width="7.28515625" style="150" customWidth="1"/>
    <col min="2308" max="2309" width="0" style="150" hidden="1" customWidth="1"/>
    <col min="2310" max="2310" width="12.7109375" style="150" customWidth="1"/>
    <col min="2311" max="2311" width="11.28515625" style="150" customWidth="1"/>
    <col min="2312" max="2312" width="14.140625" style="150" customWidth="1"/>
    <col min="2313" max="2560" width="26.28515625" style="150"/>
    <col min="2561" max="2561" width="52.5703125" style="150" customWidth="1"/>
    <col min="2562" max="2562" width="7.7109375" style="150" customWidth="1"/>
    <col min="2563" max="2563" width="7.28515625" style="150" customWidth="1"/>
    <col min="2564" max="2565" width="0" style="150" hidden="1" customWidth="1"/>
    <col min="2566" max="2566" width="12.7109375" style="150" customWidth="1"/>
    <col min="2567" max="2567" width="11.28515625" style="150" customWidth="1"/>
    <col min="2568" max="2568" width="14.140625" style="150" customWidth="1"/>
    <col min="2569" max="2816" width="26.28515625" style="150"/>
    <col min="2817" max="2817" width="52.5703125" style="150" customWidth="1"/>
    <col min="2818" max="2818" width="7.7109375" style="150" customWidth="1"/>
    <col min="2819" max="2819" width="7.28515625" style="150" customWidth="1"/>
    <col min="2820" max="2821" width="0" style="150" hidden="1" customWidth="1"/>
    <col min="2822" max="2822" width="12.7109375" style="150" customWidth="1"/>
    <col min="2823" max="2823" width="11.28515625" style="150" customWidth="1"/>
    <col min="2824" max="2824" width="14.140625" style="150" customWidth="1"/>
    <col min="2825" max="3072" width="26.28515625" style="150"/>
    <col min="3073" max="3073" width="52.5703125" style="150" customWidth="1"/>
    <col min="3074" max="3074" width="7.7109375" style="150" customWidth="1"/>
    <col min="3075" max="3075" width="7.28515625" style="150" customWidth="1"/>
    <col min="3076" max="3077" width="0" style="150" hidden="1" customWidth="1"/>
    <col min="3078" max="3078" width="12.7109375" style="150" customWidth="1"/>
    <col min="3079" max="3079" width="11.28515625" style="150" customWidth="1"/>
    <col min="3080" max="3080" width="14.140625" style="150" customWidth="1"/>
    <col min="3081" max="3328" width="26.28515625" style="150"/>
    <col min="3329" max="3329" width="52.5703125" style="150" customWidth="1"/>
    <col min="3330" max="3330" width="7.7109375" style="150" customWidth="1"/>
    <col min="3331" max="3331" width="7.28515625" style="150" customWidth="1"/>
    <col min="3332" max="3333" width="0" style="150" hidden="1" customWidth="1"/>
    <col min="3334" max="3334" width="12.7109375" style="150" customWidth="1"/>
    <col min="3335" max="3335" width="11.28515625" style="150" customWidth="1"/>
    <col min="3336" max="3336" width="14.140625" style="150" customWidth="1"/>
    <col min="3337" max="3584" width="26.28515625" style="150"/>
    <col min="3585" max="3585" width="52.5703125" style="150" customWidth="1"/>
    <col min="3586" max="3586" width="7.7109375" style="150" customWidth="1"/>
    <col min="3587" max="3587" width="7.28515625" style="150" customWidth="1"/>
    <col min="3588" max="3589" width="0" style="150" hidden="1" customWidth="1"/>
    <col min="3590" max="3590" width="12.7109375" style="150" customWidth="1"/>
    <col min="3591" max="3591" width="11.28515625" style="150" customWidth="1"/>
    <col min="3592" max="3592" width="14.140625" style="150" customWidth="1"/>
    <col min="3593" max="3840" width="26.28515625" style="150"/>
    <col min="3841" max="3841" width="52.5703125" style="150" customWidth="1"/>
    <col min="3842" max="3842" width="7.7109375" style="150" customWidth="1"/>
    <col min="3843" max="3843" width="7.28515625" style="150" customWidth="1"/>
    <col min="3844" max="3845" width="0" style="150" hidden="1" customWidth="1"/>
    <col min="3846" max="3846" width="12.7109375" style="150" customWidth="1"/>
    <col min="3847" max="3847" width="11.28515625" style="150" customWidth="1"/>
    <col min="3848" max="3848" width="14.140625" style="150" customWidth="1"/>
    <col min="3849" max="4096" width="26.28515625" style="150"/>
    <col min="4097" max="4097" width="52.5703125" style="150" customWidth="1"/>
    <col min="4098" max="4098" width="7.7109375" style="150" customWidth="1"/>
    <col min="4099" max="4099" width="7.28515625" style="150" customWidth="1"/>
    <col min="4100" max="4101" width="0" style="150" hidden="1" customWidth="1"/>
    <col min="4102" max="4102" width="12.7109375" style="150" customWidth="1"/>
    <col min="4103" max="4103" width="11.28515625" style="150" customWidth="1"/>
    <col min="4104" max="4104" width="14.140625" style="150" customWidth="1"/>
    <col min="4105" max="4352" width="26.28515625" style="150"/>
    <col min="4353" max="4353" width="52.5703125" style="150" customWidth="1"/>
    <col min="4354" max="4354" width="7.7109375" style="150" customWidth="1"/>
    <col min="4355" max="4355" width="7.28515625" style="150" customWidth="1"/>
    <col min="4356" max="4357" width="0" style="150" hidden="1" customWidth="1"/>
    <col min="4358" max="4358" width="12.7109375" style="150" customWidth="1"/>
    <col min="4359" max="4359" width="11.28515625" style="150" customWidth="1"/>
    <col min="4360" max="4360" width="14.140625" style="150" customWidth="1"/>
    <col min="4361" max="4608" width="26.28515625" style="150"/>
    <col min="4609" max="4609" width="52.5703125" style="150" customWidth="1"/>
    <col min="4610" max="4610" width="7.7109375" style="150" customWidth="1"/>
    <col min="4611" max="4611" width="7.28515625" style="150" customWidth="1"/>
    <col min="4612" max="4613" width="0" style="150" hidden="1" customWidth="1"/>
    <col min="4614" max="4614" width="12.7109375" style="150" customWidth="1"/>
    <col min="4615" max="4615" width="11.28515625" style="150" customWidth="1"/>
    <col min="4616" max="4616" width="14.140625" style="150" customWidth="1"/>
    <col min="4617" max="4864" width="26.28515625" style="150"/>
    <col min="4865" max="4865" width="52.5703125" style="150" customWidth="1"/>
    <col min="4866" max="4866" width="7.7109375" style="150" customWidth="1"/>
    <col min="4867" max="4867" width="7.28515625" style="150" customWidth="1"/>
    <col min="4868" max="4869" width="0" style="150" hidden="1" customWidth="1"/>
    <col min="4870" max="4870" width="12.7109375" style="150" customWidth="1"/>
    <col min="4871" max="4871" width="11.28515625" style="150" customWidth="1"/>
    <col min="4872" max="4872" width="14.140625" style="150" customWidth="1"/>
    <col min="4873" max="5120" width="26.28515625" style="150"/>
    <col min="5121" max="5121" width="52.5703125" style="150" customWidth="1"/>
    <col min="5122" max="5122" width="7.7109375" style="150" customWidth="1"/>
    <col min="5123" max="5123" width="7.28515625" style="150" customWidth="1"/>
    <col min="5124" max="5125" width="0" style="150" hidden="1" customWidth="1"/>
    <col min="5126" max="5126" width="12.7109375" style="150" customWidth="1"/>
    <col min="5127" max="5127" width="11.28515625" style="150" customWidth="1"/>
    <col min="5128" max="5128" width="14.140625" style="150" customWidth="1"/>
    <col min="5129" max="5376" width="26.28515625" style="150"/>
    <col min="5377" max="5377" width="52.5703125" style="150" customWidth="1"/>
    <col min="5378" max="5378" width="7.7109375" style="150" customWidth="1"/>
    <col min="5379" max="5379" width="7.28515625" style="150" customWidth="1"/>
    <col min="5380" max="5381" width="0" style="150" hidden="1" customWidth="1"/>
    <col min="5382" max="5382" width="12.7109375" style="150" customWidth="1"/>
    <col min="5383" max="5383" width="11.28515625" style="150" customWidth="1"/>
    <col min="5384" max="5384" width="14.140625" style="150" customWidth="1"/>
    <col min="5385" max="5632" width="26.28515625" style="150"/>
    <col min="5633" max="5633" width="52.5703125" style="150" customWidth="1"/>
    <col min="5634" max="5634" width="7.7109375" style="150" customWidth="1"/>
    <col min="5635" max="5635" width="7.28515625" style="150" customWidth="1"/>
    <col min="5636" max="5637" width="0" style="150" hidden="1" customWidth="1"/>
    <col min="5638" max="5638" width="12.7109375" style="150" customWidth="1"/>
    <col min="5639" max="5639" width="11.28515625" style="150" customWidth="1"/>
    <col min="5640" max="5640" width="14.140625" style="150" customWidth="1"/>
    <col min="5641" max="5888" width="26.28515625" style="150"/>
    <col min="5889" max="5889" width="52.5703125" style="150" customWidth="1"/>
    <col min="5890" max="5890" width="7.7109375" style="150" customWidth="1"/>
    <col min="5891" max="5891" width="7.28515625" style="150" customWidth="1"/>
    <col min="5892" max="5893" width="0" style="150" hidden="1" customWidth="1"/>
    <col min="5894" max="5894" width="12.7109375" style="150" customWidth="1"/>
    <col min="5895" max="5895" width="11.28515625" style="150" customWidth="1"/>
    <col min="5896" max="5896" width="14.140625" style="150" customWidth="1"/>
    <col min="5897" max="6144" width="26.28515625" style="150"/>
    <col min="6145" max="6145" width="52.5703125" style="150" customWidth="1"/>
    <col min="6146" max="6146" width="7.7109375" style="150" customWidth="1"/>
    <col min="6147" max="6147" width="7.28515625" style="150" customWidth="1"/>
    <col min="6148" max="6149" width="0" style="150" hidden="1" customWidth="1"/>
    <col min="6150" max="6150" width="12.7109375" style="150" customWidth="1"/>
    <col min="6151" max="6151" width="11.28515625" style="150" customWidth="1"/>
    <col min="6152" max="6152" width="14.140625" style="150" customWidth="1"/>
    <col min="6153" max="6400" width="26.28515625" style="150"/>
    <col min="6401" max="6401" width="52.5703125" style="150" customWidth="1"/>
    <col min="6402" max="6402" width="7.7109375" style="150" customWidth="1"/>
    <col min="6403" max="6403" width="7.28515625" style="150" customWidth="1"/>
    <col min="6404" max="6405" width="0" style="150" hidden="1" customWidth="1"/>
    <col min="6406" max="6406" width="12.7109375" style="150" customWidth="1"/>
    <col min="6407" max="6407" width="11.28515625" style="150" customWidth="1"/>
    <col min="6408" max="6408" width="14.140625" style="150" customWidth="1"/>
    <col min="6409" max="6656" width="26.28515625" style="150"/>
    <col min="6657" max="6657" width="52.5703125" style="150" customWidth="1"/>
    <col min="6658" max="6658" width="7.7109375" style="150" customWidth="1"/>
    <col min="6659" max="6659" width="7.28515625" style="150" customWidth="1"/>
    <col min="6660" max="6661" width="0" style="150" hidden="1" customWidth="1"/>
    <col min="6662" max="6662" width="12.7109375" style="150" customWidth="1"/>
    <col min="6663" max="6663" width="11.28515625" style="150" customWidth="1"/>
    <col min="6664" max="6664" width="14.140625" style="150" customWidth="1"/>
    <col min="6665" max="6912" width="26.28515625" style="150"/>
    <col min="6913" max="6913" width="52.5703125" style="150" customWidth="1"/>
    <col min="6914" max="6914" width="7.7109375" style="150" customWidth="1"/>
    <col min="6915" max="6915" width="7.28515625" style="150" customWidth="1"/>
    <col min="6916" max="6917" width="0" style="150" hidden="1" customWidth="1"/>
    <col min="6918" max="6918" width="12.7109375" style="150" customWidth="1"/>
    <col min="6919" max="6919" width="11.28515625" style="150" customWidth="1"/>
    <col min="6920" max="6920" width="14.140625" style="150" customWidth="1"/>
    <col min="6921" max="7168" width="26.28515625" style="150"/>
    <col min="7169" max="7169" width="52.5703125" style="150" customWidth="1"/>
    <col min="7170" max="7170" width="7.7109375" style="150" customWidth="1"/>
    <col min="7171" max="7171" width="7.28515625" style="150" customWidth="1"/>
    <col min="7172" max="7173" width="0" style="150" hidden="1" customWidth="1"/>
    <col min="7174" max="7174" width="12.7109375" style="150" customWidth="1"/>
    <col min="7175" max="7175" width="11.28515625" style="150" customWidth="1"/>
    <col min="7176" max="7176" width="14.140625" style="150" customWidth="1"/>
    <col min="7177" max="7424" width="26.28515625" style="150"/>
    <col min="7425" max="7425" width="52.5703125" style="150" customWidth="1"/>
    <col min="7426" max="7426" width="7.7109375" style="150" customWidth="1"/>
    <col min="7427" max="7427" width="7.28515625" style="150" customWidth="1"/>
    <col min="7428" max="7429" width="0" style="150" hidden="1" customWidth="1"/>
    <col min="7430" max="7430" width="12.7109375" style="150" customWidth="1"/>
    <col min="7431" max="7431" width="11.28515625" style="150" customWidth="1"/>
    <col min="7432" max="7432" width="14.140625" style="150" customWidth="1"/>
    <col min="7433" max="7680" width="26.28515625" style="150"/>
    <col min="7681" max="7681" width="52.5703125" style="150" customWidth="1"/>
    <col min="7682" max="7682" width="7.7109375" style="150" customWidth="1"/>
    <col min="7683" max="7683" width="7.28515625" style="150" customWidth="1"/>
    <col min="7684" max="7685" width="0" style="150" hidden="1" customWidth="1"/>
    <col min="7686" max="7686" width="12.7109375" style="150" customWidth="1"/>
    <col min="7687" max="7687" width="11.28515625" style="150" customWidth="1"/>
    <col min="7688" max="7688" width="14.140625" style="150" customWidth="1"/>
    <col min="7689" max="7936" width="26.28515625" style="150"/>
    <col min="7937" max="7937" width="52.5703125" style="150" customWidth="1"/>
    <col min="7938" max="7938" width="7.7109375" style="150" customWidth="1"/>
    <col min="7939" max="7939" width="7.28515625" style="150" customWidth="1"/>
    <col min="7940" max="7941" width="0" style="150" hidden="1" customWidth="1"/>
    <col min="7942" max="7942" width="12.7109375" style="150" customWidth="1"/>
    <col min="7943" max="7943" width="11.28515625" style="150" customWidth="1"/>
    <col min="7944" max="7944" width="14.140625" style="150" customWidth="1"/>
    <col min="7945" max="8192" width="26.28515625" style="150"/>
    <col min="8193" max="8193" width="52.5703125" style="150" customWidth="1"/>
    <col min="8194" max="8194" width="7.7109375" style="150" customWidth="1"/>
    <col min="8195" max="8195" width="7.28515625" style="150" customWidth="1"/>
    <col min="8196" max="8197" width="0" style="150" hidden="1" customWidth="1"/>
    <col min="8198" max="8198" width="12.7109375" style="150" customWidth="1"/>
    <col min="8199" max="8199" width="11.28515625" style="150" customWidth="1"/>
    <col min="8200" max="8200" width="14.140625" style="150" customWidth="1"/>
    <col min="8201" max="8448" width="26.28515625" style="150"/>
    <col min="8449" max="8449" width="52.5703125" style="150" customWidth="1"/>
    <col min="8450" max="8450" width="7.7109375" style="150" customWidth="1"/>
    <col min="8451" max="8451" width="7.28515625" style="150" customWidth="1"/>
    <col min="8452" max="8453" width="0" style="150" hidden="1" customWidth="1"/>
    <col min="8454" max="8454" width="12.7109375" style="150" customWidth="1"/>
    <col min="8455" max="8455" width="11.28515625" style="150" customWidth="1"/>
    <col min="8456" max="8456" width="14.140625" style="150" customWidth="1"/>
    <col min="8457" max="8704" width="26.28515625" style="150"/>
    <col min="8705" max="8705" width="52.5703125" style="150" customWidth="1"/>
    <col min="8706" max="8706" width="7.7109375" style="150" customWidth="1"/>
    <col min="8707" max="8707" width="7.28515625" style="150" customWidth="1"/>
    <col min="8708" max="8709" width="0" style="150" hidden="1" customWidth="1"/>
    <col min="8710" max="8710" width="12.7109375" style="150" customWidth="1"/>
    <col min="8711" max="8711" width="11.28515625" style="150" customWidth="1"/>
    <col min="8712" max="8712" width="14.140625" style="150" customWidth="1"/>
    <col min="8713" max="8960" width="26.28515625" style="150"/>
    <col min="8961" max="8961" width="52.5703125" style="150" customWidth="1"/>
    <col min="8962" max="8962" width="7.7109375" style="150" customWidth="1"/>
    <col min="8963" max="8963" width="7.28515625" style="150" customWidth="1"/>
    <col min="8964" max="8965" width="0" style="150" hidden="1" customWidth="1"/>
    <col min="8966" max="8966" width="12.7109375" style="150" customWidth="1"/>
    <col min="8967" max="8967" width="11.28515625" style="150" customWidth="1"/>
    <col min="8968" max="8968" width="14.140625" style="150" customWidth="1"/>
    <col min="8969" max="9216" width="26.28515625" style="150"/>
    <col min="9217" max="9217" width="52.5703125" style="150" customWidth="1"/>
    <col min="9218" max="9218" width="7.7109375" style="150" customWidth="1"/>
    <col min="9219" max="9219" width="7.28515625" style="150" customWidth="1"/>
    <col min="9220" max="9221" width="0" style="150" hidden="1" customWidth="1"/>
    <col min="9222" max="9222" width="12.7109375" style="150" customWidth="1"/>
    <col min="9223" max="9223" width="11.28515625" style="150" customWidth="1"/>
    <col min="9224" max="9224" width="14.140625" style="150" customWidth="1"/>
    <col min="9225" max="9472" width="26.28515625" style="150"/>
    <col min="9473" max="9473" width="52.5703125" style="150" customWidth="1"/>
    <col min="9474" max="9474" width="7.7109375" style="150" customWidth="1"/>
    <col min="9475" max="9475" width="7.28515625" style="150" customWidth="1"/>
    <col min="9476" max="9477" width="0" style="150" hidden="1" customWidth="1"/>
    <col min="9478" max="9478" width="12.7109375" style="150" customWidth="1"/>
    <col min="9479" max="9479" width="11.28515625" style="150" customWidth="1"/>
    <col min="9480" max="9480" width="14.140625" style="150" customWidth="1"/>
    <col min="9481" max="9728" width="26.28515625" style="150"/>
    <col min="9729" max="9729" width="52.5703125" style="150" customWidth="1"/>
    <col min="9730" max="9730" width="7.7109375" style="150" customWidth="1"/>
    <col min="9731" max="9731" width="7.28515625" style="150" customWidth="1"/>
    <col min="9732" max="9733" width="0" style="150" hidden="1" customWidth="1"/>
    <col min="9734" max="9734" width="12.7109375" style="150" customWidth="1"/>
    <col min="9735" max="9735" width="11.28515625" style="150" customWidth="1"/>
    <col min="9736" max="9736" width="14.140625" style="150" customWidth="1"/>
    <col min="9737" max="9984" width="26.28515625" style="150"/>
    <col min="9985" max="9985" width="52.5703125" style="150" customWidth="1"/>
    <col min="9986" max="9986" width="7.7109375" style="150" customWidth="1"/>
    <col min="9987" max="9987" width="7.28515625" style="150" customWidth="1"/>
    <col min="9988" max="9989" width="0" style="150" hidden="1" customWidth="1"/>
    <col min="9990" max="9990" width="12.7109375" style="150" customWidth="1"/>
    <col min="9991" max="9991" width="11.28515625" style="150" customWidth="1"/>
    <col min="9992" max="9992" width="14.140625" style="150" customWidth="1"/>
    <col min="9993" max="10240" width="26.28515625" style="150"/>
    <col min="10241" max="10241" width="52.5703125" style="150" customWidth="1"/>
    <col min="10242" max="10242" width="7.7109375" style="150" customWidth="1"/>
    <col min="10243" max="10243" width="7.28515625" style="150" customWidth="1"/>
    <col min="10244" max="10245" width="0" style="150" hidden="1" customWidth="1"/>
    <col min="10246" max="10246" width="12.7109375" style="150" customWidth="1"/>
    <col min="10247" max="10247" width="11.28515625" style="150" customWidth="1"/>
    <col min="10248" max="10248" width="14.140625" style="150" customWidth="1"/>
    <col min="10249" max="10496" width="26.28515625" style="150"/>
    <col min="10497" max="10497" width="52.5703125" style="150" customWidth="1"/>
    <col min="10498" max="10498" width="7.7109375" style="150" customWidth="1"/>
    <col min="10499" max="10499" width="7.28515625" style="150" customWidth="1"/>
    <col min="10500" max="10501" width="0" style="150" hidden="1" customWidth="1"/>
    <col min="10502" max="10502" width="12.7109375" style="150" customWidth="1"/>
    <col min="10503" max="10503" width="11.28515625" style="150" customWidth="1"/>
    <col min="10504" max="10504" width="14.140625" style="150" customWidth="1"/>
    <col min="10505" max="10752" width="26.28515625" style="150"/>
    <col min="10753" max="10753" width="52.5703125" style="150" customWidth="1"/>
    <col min="10754" max="10754" width="7.7109375" style="150" customWidth="1"/>
    <col min="10755" max="10755" width="7.28515625" style="150" customWidth="1"/>
    <col min="10756" max="10757" width="0" style="150" hidden="1" customWidth="1"/>
    <col min="10758" max="10758" width="12.7109375" style="150" customWidth="1"/>
    <col min="10759" max="10759" width="11.28515625" style="150" customWidth="1"/>
    <col min="10760" max="10760" width="14.140625" style="150" customWidth="1"/>
    <col min="10761" max="11008" width="26.28515625" style="150"/>
    <col min="11009" max="11009" width="52.5703125" style="150" customWidth="1"/>
    <col min="11010" max="11010" width="7.7109375" style="150" customWidth="1"/>
    <col min="11011" max="11011" width="7.28515625" style="150" customWidth="1"/>
    <col min="11012" max="11013" width="0" style="150" hidden="1" customWidth="1"/>
    <col min="11014" max="11014" width="12.7109375" style="150" customWidth="1"/>
    <col min="11015" max="11015" width="11.28515625" style="150" customWidth="1"/>
    <col min="11016" max="11016" width="14.140625" style="150" customWidth="1"/>
    <col min="11017" max="11264" width="26.28515625" style="150"/>
    <col min="11265" max="11265" width="52.5703125" style="150" customWidth="1"/>
    <col min="11266" max="11266" width="7.7109375" style="150" customWidth="1"/>
    <col min="11267" max="11267" width="7.28515625" style="150" customWidth="1"/>
    <col min="11268" max="11269" width="0" style="150" hidden="1" customWidth="1"/>
    <col min="11270" max="11270" width="12.7109375" style="150" customWidth="1"/>
    <col min="11271" max="11271" width="11.28515625" style="150" customWidth="1"/>
    <col min="11272" max="11272" width="14.140625" style="150" customWidth="1"/>
    <col min="11273" max="11520" width="26.28515625" style="150"/>
    <col min="11521" max="11521" width="52.5703125" style="150" customWidth="1"/>
    <col min="11522" max="11522" width="7.7109375" style="150" customWidth="1"/>
    <col min="11523" max="11523" width="7.28515625" style="150" customWidth="1"/>
    <col min="11524" max="11525" width="0" style="150" hidden="1" customWidth="1"/>
    <col min="11526" max="11526" width="12.7109375" style="150" customWidth="1"/>
    <col min="11527" max="11527" width="11.28515625" style="150" customWidth="1"/>
    <col min="11528" max="11528" width="14.140625" style="150" customWidth="1"/>
    <col min="11529" max="11776" width="26.28515625" style="150"/>
    <col min="11777" max="11777" width="52.5703125" style="150" customWidth="1"/>
    <col min="11778" max="11778" width="7.7109375" style="150" customWidth="1"/>
    <col min="11779" max="11779" width="7.28515625" style="150" customWidth="1"/>
    <col min="11780" max="11781" width="0" style="150" hidden="1" customWidth="1"/>
    <col min="11782" max="11782" width="12.7109375" style="150" customWidth="1"/>
    <col min="11783" max="11783" width="11.28515625" style="150" customWidth="1"/>
    <col min="11784" max="11784" width="14.140625" style="150" customWidth="1"/>
    <col min="11785" max="12032" width="26.28515625" style="150"/>
    <col min="12033" max="12033" width="52.5703125" style="150" customWidth="1"/>
    <col min="12034" max="12034" width="7.7109375" style="150" customWidth="1"/>
    <col min="12035" max="12035" width="7.28515625" style="150" customWidth="1"/>
    <col min="12036" max="12037" width="0" style="150" hidden="1" customWidth="1"/>
    <col min="12038" max="12038" width="12.7109375" style="150" customWidth="1"/>
    <col min="12039" max="12039" width="11.28515625" style="150" customWidth="1"/>
    <col min="12040" max="12040" width="14.140625" style="150" customWidth="1"/>
    <col min="12041" max="12288" width="26.28515625" style="150"/>
    <col min="12289" max="12289" width="52.5703125" style="150" customWidth="1"/>
    <col min="12290" max="12290" width="7.7109375" style="150" customWidth="1"/>
    <col min="12291" max="12291" width="7.28515625" style="150" customWidth="1"/>
    <col min="12292" max="12293" width="0" style="150" hidden="1" customWidth="1"/>
    <col min="12294" max="12294" width="12.7109375" style="150" customWidth="1"/>
    <col min="12295" max="12295" width="11.28515625" style="150" customWidth="1"/>
    <col min="12296" max="12296" width="14.140625" style="150" customWidth="1"/>
    <col min="12297" max="12544" width="26.28515625" style="150"/>
    <col min="12545" max="12545" width="52.5703125" style="150" customWidth="1"/>
    <col min="12546" max="12546" width="7.7109375" style="150" customWidth="1"/>
    <col min="12547" max="12547" width="7.28515625" style="150" customWidth="1"/>
    <col min="12548" max="12549" width="0" style="150" hidden="1" customWidth="1"/>
    <col min="12550" max="12550" width="12.7109375" style="150" customWidth="1"/>
    <col min="12551" max="12551" width="11.28515625" style="150" customWidth="1"/>
    <col min="12552" max="12552" width="14.140625" style="150" customWidth="1"/>
    <col min="12553" max="12800" width="26.28515625" style="150"/>
    <col min="12801" max="12801" width="52.5703125" style="150" customWidth="1"/>
    <col min="12802" max="12802" width="7.7109375" style="150" customWidth="1"/>
    <col min="12803" max="12803" width="7.28515625" style="150" customWidth="1"/>
    <col min="12804" max="12805" width="0" style="150" hidden="1" customWidth="1"/>
    <col min="12806" max="12806" width="12.7109375" style="150" customWidth="1"/>
    <col min="12807" max="12807" width="11.28515625" style="150" customWidth="1"/>
    <col min="12808" max="12808" width="14.140625" style="150" customWidth="1"/>
    <col min="12809" max="13056" width="26.28515625" style="150"/>
    <col min="13057" max="13057" width="52.5703125" style="150" customWidth="1"/>
    <col min="13058" max="13058" width="7.7109375" style="150" customWidth="1"/>
    <col min="13059" max="13059" width="7.28515625" style="150" customWidth="1"/>
    <col min="13060" max="13061" width="0" style="150" hidden="1" customWidth="1"/>
    <col min="13062" max="13062" width="12.7109375" style="150" customWidth="1"/>
    <col min="13063" max="13063" width="11.28515625" style="150" customWidth="1"/>
    <col min="13064" max="13064" width="14.140625" style="150" customWidth="1"/>
    <col min="13065" max="13312" width="26.28515625" style="150"/>
    <col min="13313" max="13313" width="52.5703125" style="150" customWidth="1"/>
    <col min="13314" max="13314" width="7.7109375" style="150" customWidth="1"/>
    <col min="13315" max="13315" width="7.28515625" style="150" customWidth="1"/>
    <col min="13316" max="13317" width="0" style="150" hidden="1" customWidth="1"/>
    <col min="13318" max="13318" width="12.7109375" style="150" customWidth="1"/>
    <col min="13319" max="13319" width="11.28515625" style="150" customWidth="1"/>
    <col min="13320" max="13320" width="14.140625" style="150" customWidth="1"/>
    <col min="13321" max="13568" width="26.28515625" style="150"/>
    <col min="13569" max="13569" width="52.5703125" style="150" customWidth="1"/>
    <col min="13570" max="13570" width="7.7109375" style="150" customWidth="1"/>
    <col min="13571" max="13571" width="7.28515625" style="150" customWidth="1"/>
    <col min="13572" max="13573" width="0" style="150" hidden="1" customWidth="1"/>
    <col min="13574" max="13574" width="12.7109375" style="150" customWidth="1"/>
    <col min="13575" max="13575" width="11.28515625" style="150" customWidth="1"/>
    <col min="13576" max="13576" width="14.140625" style="150" customWidth="1"/>
    <col min="13577" max="13824" width="26.28515625" style="150"/>
    <col min="13825" max="13825" width="52.5703125" style="150" customWidth="1"/>
    <col min="13826" max="13826" width="7.7109375" style="150" customWidth="1"/>
    <col min="13827" max="13827" width="7.28515625" style="150" customWidth="1"/>
    <col min="13828" max="13829" width="0" style="150" hidden="1" customWidth="1"/>
    <col min="13830" max="13830" width="12.7109375" style="150" customWidth="1"/>
    <col min="13831" max="13831" width="11.28515625" style="150" customWidth="1"/>
    <col min="13832" max="13832" width="14.140625" style="150" customWidth="1"/>
    <col min="13833" max="14080" width="26.28515625" style="150"/>
    <col min="14081" max="14081" width="52.5703125" style="150" customWidth="1"/>
    <col min="14082" max="14082" width="7.7109375" style="150" customWidth="1"/>
    <col min="14083" max="14083" width="7.28515625" style="150" customWidth="1"/>
    <col min="14084" max="14085" width="0" style="150" hidden="1" customWidth="1"/>
    <col min="14086" max="14086" width="12.7109375" style="150" customWidth="1"/>
    <col min="14087" max="14087" width="11.28515625" style="150" customWidth="1"/>
    <col min="14088" max="14088" width="14.140625" style="150" customWidth="1"/>
    <col min="14089" max="14336" width="26.28515625" style="150"/>
    <col min="14337" max="14337" width="52.5703125" style="150" customWidth="1"/>
    <col min="14338" max="14338" width="7.7109375" style="150" customWidth="1"/>
    <col min="14339" max="14339" width="7.28515625" style="150" customWidth="1"/>
    <col min="14340" max="14341" width="0" style="150" hidden="1" customWidth="1"/>
    <col min="14342" max="14342" width="12.7109375" style="150" customWidth="1"/>
    <col min="14343" max="14343" width="11.28515625" style="150" customWidth="1"/>
    <col min="14344" max="14344" width="14.140625" style="150" customWidth="1"/>
    <col min="14345" max="14592" width="26.28515625" style="150"/>
    <col min="14593" max="14593" width="52.5703125" style="150" customWidth="1"/>
    <col min="14594" max="14594" width="7.7109375" style="150" customWidth="1"/>
    <col min="14595" max="14595" width="7.28515625" style="150" customWidth="1"/>
    <col min="14596" max="14597" width="0" style="150" hidden="1" customWidth="1"/>
    <col min="14598" max="14598" width="12.7109375" style="150" customWidth="1"/>
    <col min="14599" max="14599" width="11.28515625" style="150" customWidth="1"/>
    <col min="14600" max="14600" width="14.140625" style="150" customWidth="1"/>
    <col min="14601" max="14848" width="26.28515625" style="150"/>
    <col min="14849" max="14849" width="52.5703125" style="150" customWidth="1"/>
    <col min="14850" max="14850" width="7.7109375" style="150" customWidth="1"/>
    <col min="14851" max="14851" width="7.28515625" style="150" customWidth="1"/>
    <col min="14852" max="14853" width="0" style="150" hidden="1" customWidth="1"/>
    <col min="14854" max="14854" width="12.7109375" style="150" customWidth="1"/>
    <col min="14855" max="14855" width="11.28515625" style="150" customWidth="1"/>
    <col min="14856" max="14856" width="14.140625" style="150" customWidth="1"/>
    <col min="14857" max="15104" width="26.28515625" style="150"/>
    <col min="15105" max="15105" width="52.5703125" style="150" customWidth="1"/>
    <col min="15106" max="15106" width="7.7109375" style="150" customWidth="1"/>
    <col min="15107" max="15107" width="7.28515625" style="150" customWidth="1"/>
    <col min="15108" max="15109" width="0" style="150" hidden="1" customWidth="1"/>
    <col min="15110" max="15110" width="12.7109375" style="150" customWidth="1"/>
    <col min="15111" max="15111" width="11.28515625" style="150" customWidth="1"/>
    <col min="15112" max="15112" width="14.140625" style="150" customWidth="1"/>
    <col min="15113" max="15360" width="26.28515625" style="150"/>
    <col min="15361" max="15361" width="52.5703125" style="150" customWidth="1"/>
    <col min="15362" max="15362" width="7.7109375" style="150" customWidth="1"/>
    <col min="15363" max="15363" width="7.28515625" style="150" customWidth="1"/>
    <col min="15364" max="15365" width="0" style="150" hidden="1" customWidth="1"/>
    <col min="15366" max="15366" width="12.7109375" style="150" customWidth="1"/>
    <col min="15367" max="15367" width="11.28515625" style="150" customWidth="1"/>
    <col min="15368" max="15368" width="14.140625" style="150" customWidth="1"/>
    <col min="15369" max="15616" width="26.28515625" style="150"/>
    <col min="15617" max="15617" width="52.5703125" style="150" customWidth="1"/>
    <col min="15618" max="15618" width="7.7109375" style="150" customWidth="1"/>
    <col min="15619" max="15619" width="7.28515625" style="150" customWidth="1"/>
    <col min="15620" max="15621" width="0" style="150" hidden="1" customWidth="1"/>
    <col min="15622" max="15622" width="12.7109375" style="150" customWidth="1"/>
    <col min="15623" max="15623" width="11.28515625" style="150" customWidth="1"/>
    <col min="15624" max="15624" width="14.140625" style="150" customWidth="1"/>
    <col min="15625" max="15872" width="26.28515625" style="150"/>
    <col min="15873" max="15873" width="52.5703125" style="150" customWidth="1"/>
    <col min="15874" max="15874" width="7.7109375" style="150" customWidth="1"/>
    <col min="15875" max="15875" width="7.28515625" style="150" customWidth="1"/>
    <col min="15876" max="15877" width="0" style="150" hidden="1" customWidth="1"/>
    <col min="15878" max="15878" width="12.7109375" style="150" customWidth="1"/>
    <col min="15879" max="15879" width="11.28515625" style="150" customWidth="1"/>
    <col min="15880" max="15880" width="14.140625" style="150" customWidth="1"/>
    <col min="15881" max="16128" width="26.28515625" style="150"/>
    <col min="16129" max="16129" width="52.5703125" style="150" customWidth="1"/>
    <col min="16130" max="16130" width="7.7109375" style="150" customWidth="1"/>
    <col min="16131" max="16131" width="7.28515625" style="150" customWidth="1"/>
    <col min="16132" max="16133" width="0" style="150" hidden="1" customWidth="1"/>
    <col min="16134" max="16134" width="12.7109375" style="150" customWidth="1"/>
    <col min="16135" max="16135" width="11.28515625" style="150" customWidth="1"/>
    <col min="16136" max="16136" width="14.140625" style="150" customWidth="1"/>
    <col min="16137" max="16384" width="26.28515625" style="150"/>
  </cols>
  <sheetData>
    <row r="1" spans="1:8" x14ac:dyDescent="0.2">
      <c r="C1" s="151"/>
      <c r="D1" s="151"/>
      <c r="E1" s="151"/>
      <c r="F1" s="152"/>
      <c r="G1" s="152"/>
      <c r="H1" s="152"/>
    </row>
    <row r="2" spans="1:8" ht="12.75" customHeight="1" x14ac:dyDescent="0.2">
      <c r="A2" s="153"/>
      <c r="C2" s="154" t="s">
        <v>428</v>
      </c>
      <c r="D2" s="155"/>
      <c r="E2" s="155"/>
      <c r="F2" s="198" t="s">
        <v>428</v>
      </c>
      <c r="G2" s="199"/>
      <c r="H2" s="199"/>
    </row>
    <row r="3" spans="1:8" ht="47.25" customHeight="1" x14ac:dyDescent="0.2">
      <c r="A3" s="153"/>
      <c r="D3" s="156"/>
      <c r="E3" s="156"/>
      <c r="F3" s="200" t="s">
        <v>486</v>
      </c>
      <c r="G3" s="201"/>
      <c r="H3" s="201"/>
    </row>
    <row r="4" spans="1:8" ht="9" customHeight="1" x14ac:dyDescent="0.2">
      <c r="A4" s="153"/>
      <c r="B4" s="157"/>
      <c r="C4" s="157"/>
      <c r="D4" s="157"/>
      <c r="E4" s="158"/>
      <c r="F4" s="159"/>
      <c r="G4" s="159"/>
      <c r="H4" s="159"/>
    </row>
    <row r="5" spans="1:8" x14ac:dyDescent="0.2">
      <c r="A5" s="202" t="s">
        <v>429</v>
      </c>
      <c r="B5" s="203"/>
      <c r="C5" s="203"/>
      <c r="D5" s="204"/>
      <c r="E5" s="205"/>
      <c r="F5" s="205"/>
      <c r="G5" s="206"/>
      <c r="H5" s="206"/>
    </row>
    <row r="6" spans="1:8" ht="27.75" customHeight="1" x14ac:dyDescent="0.2">
      <c r="A6" s="207" t="s">
        <v>480</v>
      </c>
      <c r="B6" s="208"/>
      <c r="C6" s="208"/>
      <c r="D6" s="208"/>
      <c r="E6" s="208"/>
      <c r="F6" s="208"/>
      <c r="G6" s="206"/>
      <c r="H6" s="206"/>
    </row>
    <row r="7" spans="1:8" x14ac:dyDescent="0.2">
      <c r="A7" s="160"/>
      <c r="B7" s="161"/>
      <c r="C7" s="161"/>
      <c r="D7" s="161"/>
      <c r="E7" s="161"/>
      <c r="F7" s="162"/>
      <c r="G7" s="162"/>
      <c r="H7" s="162" t="s">
        <v>430</v>
      </c>
    </row>
    <row r="8" spans="1:8" ht="63" customHeight="1" x14ac:dyDescent="0.2">
      <c r="A8" s="163" t="s">
        <v>431</v>
      </c>
      <c r="B8" s="163" t="s">
        <v>13</v>
      </c>
      <c r="C8" s="163" t="s">
        <v>14</v>
      </c>
      <c r="D8" s="163" t="s">
        <v>432</v>
      </c>
      <c r="E8" s="164" t="s">
        <v>6</v>
      </c>
      <c r="F8" s="165" t="s">
        <v>5</v>
      </c>
      <c r="G8" s="166" t="s">
        <v>6</v>
      </c>
      <c r="H8" s="165" t="s">
        <v>7</v>
      </c>
    </row>
    <row r="9" spans="1:8" ht="15" customHeight="1" x14ac:dyDescent="0.2">
      <c r="A9" s="167" t="s">
        <v>223</v>
      </c>
      <c r="B9" s="197" t="s">
        <v>434</v>
      </c>
      <c r="C9" s="197"/>
      <c r="D9" s="168">
        <f>D10+D11+D12+D13+D14+D15+D16+D17</f>
        <v>24669.690000000002</v>
      </c>
      <c r="E9" s="169">
        <f>E10+E11+E12+E13+E14+E15+E16+E17</f>
        <v>2631.1356000000005</v>
      </c>
      <c r="F9" s="170">
        <f>SUM(F10:F17)</f>
        <v>30743.75</v>
      </c>
      <c r="G9" s="170">
        <f t="shared" ref="G9:H9" si="0">SUM(G10:G17)</f>
        <v>1158.9689999999991</v>
      </c>
      <c r="H9" s="170">
        <f t="shared" si="0"/>
        <v>31902.718999999997</v>
      </c>
    </row>
    <row r="10" spans="1:8" ht="21.75" customHeight="1" x14ac:dyDescent="0.2">
      <c r="A10" s="171" t="s">
        <v>435</v>
      </c>
      <c r="B10" s="172" t="s">
        <v>152</v>
      </c>
      <c r="C10" s="172" t="s">
        <v>40</v>
      </c>
      <c r="D10" s="173">
        <v>1047.9000000000001</v>
      </c>
      <c r="E10" s="173">
        <v>216.64</v>
      </c>
      <c r="F10" s="174">
        <f>'прил 10 2014 '!H418</f>
        <v>1264.54</v>
      </c>
      <c r="G10" s="174">
        <f>'прил 10 2014 '!I418</f>
        <v>-1264.54</v>
      </c>
      <c r="H10" s="174">
        <f t="shared" ref="H10:H32" si="1">F10+G10</f>
        <v>0</v>
      </c>
    </row>
    <row r="11" spans="1:8" ht="25.5" customHeight="1" x14ac:dyDescent="0.2">
      <c r="A11" s="171" t="s">
        <v>436</v>
      </c>
      <c r="B11" s="172" t="s">
        <v>152</v>
      </c>
      <c r="C11" s="172" t="s">
        <v>178</v>
      </c>
      <c r="D11" s="173">
        <v>1779.43</v>
      </c>
      <c r="E11" s="173">
        <v>-228</v>
      </c>
      <c r="F11" s="174">
        <f>'прил 10 2014 '!H419</f>
        <v>1443.62</v>
      </c>
      <c r="G11" s="174">
        <f>'прил 10 2014 '!I419</f>
        <v>-110.56999999999994</v>
      </c>
      <c r="H11" s="174">
        <f t="shared" si="1"/>
        <v>1333.05</v>
      </c>
    </row>
    <row r="12" spans="1:8" ht="15" customHeight="1" x14ac:dyDescent="0.2">
      <c r="A12" s="171" t="s">
        <v>437</v>
      </c>
      <c r="B12" s="172" t="s">
        <v>152</v>
      </c>
      <c r="C12" s="172" t="s">
        <v>122</v>
      </c>
      <c r="D12" s="173">
        <v>16883.75</v>
      </c>
      <c r="E12" s="173">
        <f>-4932.801+496.2266</f>
        <v>-4436.5744000000004</v>
      </c>
      <c r="F12" s="174">
        <f>'прил 10 2014 '!H420</f>
        <v>16274.19</v>
      </c>
      <c r="G12" s="174">
        <f>'прил 10 2014 '!I420</f>
        <v>-3578.4100000000017</v>
      </c>
      <c r="H12" s="174">
        <f t="shared" si="1"/>
        <v>12695.779999999999</v>
      </c>
    </row>
    <row r="13" spans="1:8" ht="15" hidden="1" customHeight="1" x14ac:dyDescent="0.2">
      <c r="A13" s="171" t="s">
        <v>438</v>
      </c>
      <c r="B13" s="172" t="s">
        <v>152</v>
      </c>
      <c r="C13" s="172" t="s">
        <v>86</v>
      </c>
      <c r="D13" s="173"/>
      <c r="E13" s="173"/>
      <c r="F13" s="174">
        <f>D13+E13</f>
        <v>0</v>
      </c>
      <c r="G13" s="174">
        <f>E13+F13</f>
        <v>0</v>
      </c>
      <c r="H13" s="174">
        <f t="shared" si="1"/>
        <v>0</v>
      </c>
    </row>
    <row r="14" spans="1:8" ht="28.5" customHeight="1" x14ac:dyDescent="0.2">
      <c r="A14" s="171" t="s">
        <v>439</v>
      </c>
      <c r="B14" s="172" t="s">
        <v>152</v>
      </c>
      <c r="C14" s="172" t="s">
        <v>156</v>
      </c>
      <c r="D14" s="173">
        <v>3549.22</v>
      </c>
      <c r="E14" s="173">
        <v>1012.26</v>
      </c>
      <c r="F14" s="174">
        <f>'прил 10 2014 '!H422</f>
        <v>4785.01</v>
      </c>
      <c r="G14" s="174">
        <f>'прил 10 2014 '!I422</f>
        <v>-478.10999999999996</v>
      </c>
      <c r="H14" s="174">
        <f t="shared" si="1"/>
        <v>4306.9000000000005</v>
      </c>
    </row>
    <row r="15" spans="1:8" ht="15" hidden="1" customHeight="1" x14ac:dyDescent="0.2">
      <c r="A15" s="171" t="s">
        <v>440</v>
      </c>
      <c r="B15" s="172" t="s">
        <v>152</v>
      </c>
      <c r="C15" s="172" t="s">
        <v>38</v>
      </c>
      <c r="D15" s="173">
        <v>100</v>
      </c>
      <c r="E15" s="173">
        <v>100</v>
      </c>
      <c r="F15" s="174">
        <f>'прил 10 2014 '!H423</f>
        <v>0</v>
      </c>
      <c r="G15" s="174">
        <f>'прил 10 2014 '!I423</f>
        <v>0</v>
      </c>
      <c r="H15" s="174">
        <f t="shared" si="1"/>
        <v>0</v>
      </c>
    </row>
    <row r="16" spans="1:8" ht="15" customHeight="1" x14ac:dyDescent="0.2">
      <c r="A16" s="171" t="s">
        <v>157</v>
      </c>
      <c r="B16" s="172" t="s">
        <v>152</v>
      </c>
      <c r="C16" s="172" t="s">
        <v>158</v>
      </c>
      <c r="D16" s="173">
        <v>333</v>
      </c>
      <c r="E16" s="173">
        <v>-220</v>
      </c>
      <c r="F16" s="174">
        <f>'прил 10 2014 '!H424</f>
        <v>333</v>
      </c>
      <c r="G16" s="174">
        <f>'прил 10 2014 '!I424</f>
        <v>67</v>
      </c>
      <c r="H16" s="174">
        <f t="shared" si="1"/>
        <v>400</v>
      </c>
    </row>
    <row r="17" spans="1:8" ht="15" customHeight="1" x14ac:dyDescent="0.2">
      <c r="A17" s="175" t="s">
        <v>163</v>
      </c>
      <c r="B17" s="172" t="s">
        <v>152</v>
      </c>
      <c r="C17" s="172" t="s">
        <v>164</v>
      </c>
      <c r="D17" s="173">
        <v>976.39</v>
      </c>
      <c r="E17" s="173">
        <f>6683.0366-496.2266</f>
        <v>6186.81</v>
      </c>
      <c r="F17" s="174">
        <f>'прил 10 2014 '!H426</f>
        <v>6643.3899999999994</v>
      </c>
      <c r="G17" s="174">
        <f>'прил 10 2014 '!I426</f>
        <v>6523.5990000000002</v>
      </c>
      <c r="H17" s="174">
        <f t="shared" si="1"/>
        <v>13166.989</v>
      </c>
    </row>
    <row r="18" spans="1:8" ht="15" customHeight="1" x14ac:dyDescent="0.2">
      <c r="A18" s="167" t="s">
        <v>175</v>
      </c>
      <c r="B18" s="197" t="s">
        <v>441</v>
      </c>
      <c r="C18" s="197"/>
      <c r="D18" s="176">
        <f>D19</f>
        <v>564.6</v>
      </c>
      <c r="E18" s="176">
        <f>E19</f>
        <v>21.7</v>
      </c>
      <c r="F18" s="177">
        <f>F19</f>
        <v>605.6</v>
      </c>
      <c r="G18" s="177">
        <f>G19</f>
        <v>-101.20000000000005</v>
      </c>
      <c r="H18" s="177">
        <f>H19</f>
        <v>504.4</v>
      </c>
    </row>
    <row r="19" spans="1:8" ht="15" customHeight="1" x14ac:dyDescent="0.2">
      <c r="A19" s="171" t="s">
        <v>442</v>
      </c>
      <c r="B19" s="172" t="s">
        <v>40</v>
      </c>
      <c r="C19" s="172" t="s">
        <v>178</v>
      </c>
      <c r="D19" s="173">
        <v>564.6</v>
      </c>
      <c r="E19" s="173">
        <v>21.7</v>
      </c>
      <c r="F19" s="174">
        <f>'прил 10 2014 '!H429</f>
        <v>605.6</v>
      </c>
      <c r="G19" s="174">
        <f>'прил 10 2014 '!I429</f>
        <v>-101.20000000000005</v>
      </c>
      <c r="H19" s="174">
        <f t="shared" si="1"/>
        <v>504.4</v>
      </c>
    </row>
    <row r="20" spans="1:8" ht="15" customHeight="1" x14ac:dyDescent="0.2">
      <c r="A20" s="167" t="s">
        <v>271</v>
      </c>
      <c r="B20" s="197" t="s">
        <v>443</v>
      </c>
      <c r="C20" s="197"/>
      <c r="D20" s="169">
        <f>SUM(D21:D23)</f>
        <v>100</v>
      </c>
      <c r="E20" s="169">
        <f>SUM(E21:E23)</f>
        <v>502.851</v>
      </c>
      <c r="F20" s="177">
        <f>SUM(F22:F23)</f>
        <v>590</v>
      </c>
      <c r="G20" s="170">
        <f>SUM(G21:G23)</f>
        <v>156</v>
      </c>
      <c r="H20" s="177">
        <f t="shared" si="1"/>
        <v>746</v>
      </c>
    </row>
    <row r="21" spans="1:8" ht="15" hidden="1" customHeight="1" x14ac:dyDescent="0.2">
      <c r="A21" s="171" t="s">
        <v>444</v>
      </c>
      <c r="B21" s="172" t="s">
        <v>178</v>
      </c>
      <c r="C21" s="172" t="s">
        <v>40</v>
      </c>
      <c r="D21" s="173"/>
      <c r="E21" s="173"/>
      <c r="F21" s="174">
        <f>D21+E21</f>
        <v>0</v>
      </c>
      <c r="G21" s="174"/>
      <c r="H21" s="174">
        <f t="shared" si="1"/>
        <v>0</v>
      </c>
    </row>
    <row r="22" spans="1:8" ht="25.5" customHeight="1" x14ac:dyDescent="0.2">
      <c r="A22" s="171" t="s">
        <v>445</v>
      </c>
      <c r="B22" s="172" t="s">
        <v>178</v>
      </c>
      <c r="C22" s="172" t="s">
        <v>20</v>
      </c>
      <c r="D22" s="173">
        <v>75</v>
      </c>
      <c r="E22" s="173">
        <v>482.851</v>
      </c>
      <c r="F22" s="174">
        <f>'прил 10 2014 '!H431</f>
        <v>565</v>
      </c>
      <c r="G22" s="174">
        <f>'прил 10 2014 '!I431</f>
        <v>101</v>
      </c>
      <c r="H22" s="174">
        <f t="shared" si="1"/>
        <v>666</v>
      </c>
    </row>
    <row r="23" spans="1:8" ht="15" customHeight="1" x14ac:dyDescent="0.2">
      <c r="A23" s="171" t="s">
        <v>276</v>
      </c>
      <c r="B23" s="172" t="s">
        <v>178</v>
      </c>
      <c r="C23" s="172" t="s">
        <v>205</v>
      </c>
      <c r="D23" s="173">
        <v>25</v>
      </c>
      <c r="E23" s="173">
        <v>20</v>
      </c>
      <c r="F23" s="174">
        <f>'прил 10 2014 '!H432</f>
        <v>25</v>
      </c>
      <c r="G23" s="174">
        <f>'прил 10 2014 '!I432</f>
        <v>55</v>
      </c>
      <c r="H23" s="174">
        <f t="shared" si="1"/>
        <v>80</v>
      </c>
    </row>
    <row r="24" spans="1:8" ht="15" customHeight="1" x14ac:dyDescent="0.2">
      <c r="A24" s="167" t="s">
        <v>189</v>
      </c>
      <c r="B24" s="197" t="s">
        <v>446</v>
      </c>
      <c r="C24" s="197"/>
      <c r="D24" s="169">
        <f>SUM(D25:D28)</f>
        <v>1536.54</v>
      </c>
      <c r="E24" s="169">
        <f>SUM(E25:E28)</f>
        <v>1356.95</v>
      </c>
      <c r="F24" s="177">
        <f>SUM(F26:F28)</f>
        <v>2787.11</v>
      </c>
      <c r="G24" s="177">
        <f>G26+G28+G27</f>
        <v>916.65000000000009</v>
      </c>
      <c r="H24" s="177">
        <f>H26+H28+H27</f>
        <v>3703.76</v>
      </c>
    </row>
    <row r="25" spans="1:8" ht="15" hidden="1" customHeight="1" x14ac:dyDescent="0.2">
      <c r="A25" s="171" t="s">
        <v>447</v>
      </c>
      <c r="B25" s="172" t="s">
        <v>122</v>
      </c>
      <c r="C25" s="172" t="s">
        <v>152</v>
      </c>
      <c r="D25" s="173"/>
      <c r="E25" s="173"/>
      <c r="F25" s="174">
        <f>D25+E25</f>
        <v>0</v>
      </c>
      <c r="G25" s="174"/>
      <c r="H25" s="174">
        <f t="shared" si="1"/>
        <v>0</v>
      </c>
    </row>
    <row r="26" spans="1:8" ht="15" customHeight="1" x14ac:dyDescent="0.2">
      <c r="A26" s="171" t="s">
        <v>283</v>
      </c>
      <c r="B26" s="172" t="s">
        <v>122</v>
      </c>
      <c r="C26" s="172" t="s">
        <v>86</v>
      </c>
      <c r="D26" s="173">
        <v>160</v>
      </c>
      <c r="E26" s="173">
        <v>160</v>
      </c>
      <c r="F26" s="174">
        <f>'прил 10 2014 '!H434</f>
        <v>660</v>
      </c>
      <c r="G26" s="174">
        <f>'прил 10 2014 '!I434</f>
        <v>-110</v>
      </c>
      <c r="H26" s="174">
        <f t="shared" si="1"/>
        <v>550</v>
      </c>
    </row>
    <row r="27" spans="1:8" ht="15" hidden="1" customHeight="1" x14ac:dyDescent="0.2">
      <c r="A27" s="171" t="s">
        <v>448</v>
      </c>
      <c r="B27" s="172" t="s">
        <v>122</v>
      </c>
      <c r="C27" s="172" t="s">
        <v>20</v>
      </c>
      <c r="D27" s="173"/>
      <c r="E27" s="173"/>
      <c r="F27" s="174"/>
      <c r="G27" s="174"/>
      <c r="H27" s="174"/>
    </row>
    <row r="28" spans="1:8" ht="15" customHeight="1" x14ac:dyDescent="0.2">
      <c r="A28" s="171" t="s">
        <v>190</v>
      </c>
      <c r="B28" s="172" t="s">
        <v>122</v>
      </c>
      <c r="C28" s="172" t="s">
        <v>191</v>
      </c>
      <c r="D28" s="173">
        <v>1376.54</v>
      </c>
      <c r="E28" s="173">
        <v>1196.95</v>
      </c>
      <c r="F28" s="174">
        <f>'прил 10 2014 '!H435</f>
        <v>2127.11</v>
      </c>
      <c r="G28" s="174">
        <f>'прил 10 2014 '!I435</f>
        <v>1026.6500000000001</v>
      </c>
      <c r="H28" s="174">
        <f t="shared" si="1"/>
        <v>3153.76</v>
      </c>
    </row>
    <row r="29" spans="1:8" ht="15" customHeight="1" x14ac:dyDescent="0.2">
      <c r="A29" s="167" t="s">
        <v>449</v>
      </c>
      <c r="B29" s="197" t="s">
        <v>450</v>
      </c>
      <c r="C29" s="197"/>
      <c r="D29" s="169">
        <f>SUM(D30:D32)</f>
        <v>2350</v>
      </c>
      <c r="E29" s="169">
        <f>SUM(E30:E32)</f>
        <v>2737.6059999999998</v>
      </c>
      <c r="F29" s="177">
        <f>SUM(F31:F32)</f>
        <v>1582.15</v>
      </c>
      <c r="G29" s="177">
        <f>G31+G32</f>
        <v>1506.29</v>
      </c>
      <c r="H29" s="177">
        <f>H31+H32</f>
        <v>3088.44</v>
      </c>
    </row>
    <row r="30" spans="1:8" ht="15" hidden="1" customHeight="1" x14ac:dyDescent="0.2">
      <c r="A30" s="171" t="s">
        <v>451</v>
      </c>
      <c r="B30" s="172" t="s">
        <v>86</v>
      </c>
      <c r="C30" s="172" t="s">
        <v>152</v>
      </c>
      <c r="D30" s="173"/>
      <c r="E30" s="173"/>
      <c r="F30" s="174">
        <f>D30+E30</f>
        <v>0</v>
      </c>
      <c r="G30" s="174"/>
      <c r="H30" s="174">
        <f t="shared" si="1"/>
        <v>0</v>
      </c>
    </row>
    <row r="31" spans="1:8" ht="15" customHeight="1" x14ac:dyDescent="0.2">
      <c r="A31" s="171" t="s">
        <v>294</v>
      </c>
      <c r="B31" s="172" t="s">
        <v>86</v>
      </c>
      <c r="C31" s="172" t="s">
        <v>40</v>
      </c>
      <c r="D31" s="173">
        <v>2350</v>
      </c>
      <c r="E31" s="173">
        <f>2137.616-0.01</f>
        <v>2137.6059999999998</v>
      </c>
      <c r="F31" s="174">
        <f>'прил 10 2014 '!H438</f>
        <v>1582.15</v>
      </c>
      <c r="G31" s="174">
        <f>'прил 10 2014 '!I438</f>
        <v>706.29</v>
      </c>
      <c r="H31" s="174">
        <f t="shared" si="1"/>
        <v>2288.44</v>
      </c>
    </row>
    <row r="32" spans="1:8" ht="15" customHeight="1" x14ac:dyDescent="0.2">
      <c r="A32" s="171" t="s">
        <v>452</v>
      </c>
      <c r="B32" s="172" t="s">
        <v>86</v>
      </c>
      <c r="C32" s="172" t="s">
        <v>178</v>
      </c>
      <c r="D32" s="173"/>
      <c r="E32" s="173">
        <v>600</v>
      </c>
      <c r="F32" s="174">
        <f>'прил 10 2014 '!H439</f>
        <v>0</v>
      </c>
      <c r="G32" s="174">
        <f>'прил 10 2014 '!I439</f>
        <v>800</v>
      </c>
      <c r="H32" s="174">
        <f t="shared" si="1"/>
        <v>800</v>
      </c>
    </row>
    <row r="33" spans="1:8" s="178" customFormat="1" ht="15" hidden="1" customHeight="1" x14ac:dyDescent="0.2">
      <c r="A33" s="167" t="s">
        <v>453</v>
      </c>
      <c r="B33" s="197" t="s">
        <v>454</v>
      </c>
      <c r="C33" s="197"/>
      <c r="D33" s="176"/>
      <c r="E33" s="176"/>
      <c r="F33" s="177">
        <f>F34</f>
        <v>0</v>
      </c>
      <c r="G33" s="177">
        <f>G34</f>
        <v>0</v>
      </c>
      <c r="H33" s="177">
        <f>H34</f>
        <v>0</v>
      </c>
    </row>
    <row r="34" spans="1:8" ht="27" hidden="1" customHeight="1" x14ac:dyDescent="0.2">
      <c r="A34" s="179" t="s">
        <v>455</v>
      </c>
      <c r="B34" s="172" t="s">
        <v>156</v>
      </c>
      <c r="C34" s="172" t="s">
        <v>178</v>
      </c>
      <c r="D34" s="173"/>
      <c r="E34" s="173"/>
      <c r="F34" s="174"/>
      <c r="G34" s="174"/>
      <c r="H34" s="174">
        <f>F34+G34</f>
        <v>0</v>
      </c>
    </row>
    <row r="35" spans="1:8" ht="15" customHeight="1" x14ac:dyDescent="0.2">
      <c r="A35" s="167" t="s">
        <v>313</v>
      </c>
      <c r="B35" s="197" t="s">
        <v>456</v>
      </c>
      <c r="C35" s="197"/>
      <c r="D35" s="169">
        <f>SUM(D36:D40)</f>
        <v>196132.44</v>
      </c>
      <c r="E35" s="169">
        <f>SUM(E36:E40)</f>
        <v>23192.644000000004</v>
      </c>
      <c r="F35" s="177">
        <f>SUM(F36:F40)</f>
        <v>216751.77999999997</v>
      </c>
      <c r="G35" s="170">
        <f>SUM(G36:G40)</f>
        <v>23829.718999999997</v>
      </c>
      <c r="H35" s="177">
        <f>SUM(H36:H40)</f>
        <v>240581.49899999998</v>
      </c>
    </row>
    <row r="36" spans="1:8" ht="15" customHeight="1" x14ac:dyDescent="0.2">
      <c r="A36" s="171" t="s">
        <v>314</v>
      </c>
      <c r="B36" s="172" t="s">
        <v>38</v>
      </c>
      <c r="C36" s="172" t="s">
        <v>152</v>
      </c>
      <c r="D36" s="173">
        <v>2564.73</v>
      </c>
      <c r="E36" s="173">
        <v>-2564.73</v>
      </c>
      <c r="F36" s="174">
        <f>'прил 10 2014 '!H441</f>
        <v>241.59</v>
      </c>
      <c r="G36" s="174">
        <f>'прил 10 2014 '!I441</f>
        <v>-241.59</v>
      </c>
      <c r="H36" s="174">
        <f>F36+G36</f>
        <v>0</v>
      </c>
    </row>
    <row r="37" spans="1:8" ht="15" customHeight="1" x14ac:dyDescent="0.2">
      <c r="A37" s="171" t="s">
        <v>39</v>
      </c>
      <c r="B37" s="172" t="s">
        <v>38</v>
      </c>
      <c r="C37" s="172" t="s">
        <v>40</v>
      </c>
      <c r="D37" s="173">
        <v>187323</v>
      </c>
      <c r="E37" s="173">
        <f>19403.544+0.01</f>
        <v>19403.554</v>
      </c>
      <c r="F37" s="174">
        <f>'прил 10 2014 '!H442</f>
        <v>204909.63999999998</v>
      </c>
      <c r="G37" s="174">
        <f>'прил 10 2014 '!I442</f>
        <v>24283.778999999999</v>
      </c>
      <c r="H37" s="174">
        <f>F37+G37</f>
        <v>229193.41899999999</v>
      </c>
    </row>
    <row r="38" spans="1:8" ht="15" customHeight="1" x14ac:dyDescent="0.2">
      <c r="A38" s="171" t="s">
        <v>457</v>
      </c>
      <c r="B38" s="172" t="s">
        <v>38</v>
      </c>
      <c r="C38" s="172" t="s">
        <v>86</v>
      </c>
      <c r="D38" s="173">
        <v>131.5</v>
      </c>
      <c r="E38" s="173">
        <v>671.7</v>
      </c>
      <c r="F38" s="174">
        <f>'прил 10 2014 '!H443</f>
        <v>0</v>
      </c>
      <c r="G38" s="174">
        <f>'прил 10 2014 '!I443</f>
        <v>580.79999999999995</v>
      </c>
      <c r="H38" s="174">
        <f>F38+G38</f>
        <v>580.79999999999995</v>
      </c>
    </row>
    <row r="39" spans="1:8" ht="15" customHeight="1" x14ac:dyDescent="0.2">
      <c r="A39" s="171" t="s">
        <v>89</v>
      </c>
      <c r="B39" s="172" t="s">
        <v>38</v>
      </c>
      <c r="C39" s="172" t="s">
        <v>38</v>
      </c>
      <c r="D39" s="173">
        <v>408.8</v>
      </c>
      <c r="E39" s="173">
        <v>1749.47</v>
      </c>
      <c r="F39" s="174">
        <f>'прил 10 2014 '!H444</f>
        <v>2159.4299999999998</v>
      </c>
      <c r="G39" s="174">
        <f>'прил 10 2014 '!I444</f>
        <v>232.01000000000005</v>
      </c>
      <c r="H39" s="174">
        <f>F39+G39</f>
        <v>2391.44</v>
      </c>
    </row>
    <row r="40" spans="1:8" ht="15" customHeight="1" x14ac:dyDescent="0.2">
      <c r="A40" s="171" t="s">
        <v>100</v>
      </c>
      <c r="B40" s="172" t="s">
        <v>38</v>
      </c>
      <c r="C40" s="172" t="s">
        <v>20</v>
      </c>
      <c r="D40" s="173">
        <v>5704.41</v>
      </c>
      <c r="E40" s="173">
        <v>3932.65</v>
      </c>
      <c r="F40" s="174">
        <f>'прил 10 2014 '!H445</f>
        <v>9441.119999999999</v>
      </c>
      <c r="G40" s="174">
        <f>'прил 10 2014 '!I445</f>
        <v>-1025.2800000000002</v>
      </c>
      <c r="H40" s="174">
        <f>F40+G40</f>
        <v>8415.8399999999983</v>
      </c>
    </row>
    <row r="41" spans="1:8" ht="15" customHeight="1" x14ac:dyDescent="0.2">
      <c r="A41" s="167" t="s">
        <v>458</v>
      </c>
      <c r="B41" s="197" t="s">
        <v>459</v>
      </c>
      <c r="C41" s="197"/>
      <c r="D41" s="169">
        <f>SUM(D42:D43)</f>
        <v>8517.0999999999985</v>
      </c>
      <c r="E41" s="169">
        <f>SUM(E42:E43)</f>
        <v>509.82339999999999</v>
      </c>
      <c r="F41" s="177">
        <f>SUM(F42:F43)</f>
        <v>10675.070000000002</v>
      </c>
      <c r="G41" s="177">
        <f>G42++G43</f>
        <v>10961.550999999998</v>
      </c>
      <c r="H41" s="177">
        <f>H42++H43</f>
        <v>21636.620999999999</v>
      </c>
    </row>
    <row r="42" spans="1:8" ht="15" customHeight="1" x14ac:dyDescent="0.2">
      <c r="A42" s="171" t="s">
        <v>329</v>
      </c>
      <c r="B42" s="172" t="s">
        <v>328</v>
      </c>
      <c r="C42" s="172" t="s">
        <v>152</v>
      </c>
      <c r="D42" s="173">
        <v>6067.61</v>
      </c>
      <c r="E42" s="173">
        <v>-271.38</v>
      </c>
      <c r="F42" s="174">
        <f>'прил 10 2014 '!H447</f>
        <v>7336.1600000000008</v>
      </c>
      <c r="G42" s="174">
        <f>'прил 10 2014 '!I447</f>
        <v>11188.419999999998</v>
      </c>
      <c r="H42" s="174">
        <f t="shared" ref="H42:H64" si="2">F42+G42</f>
        <v>18524.579999999998</v>
      </c>
    </row>
    <row r="43" spans="1:8" ht="15" customHeight="1" x14ac:dyDescent="0.2">
      <c r="A43" s="171" t="s">
        <v>460</v>
      </c>
      <c r="B43" s="172" t="s">
        <v>328</v>
      </c>
      <c r="C43" s="172" t="s">
        <v>122</v>
      </c>
      <c r="D43" s="173">
        <v>2449.4899999999998</v>
      </c>
      <c r="E43" s="173">
        <v>781.20339999999999</v>
      </c>
      <c r="F43" s="174">
        <f>'прил 10 2014 '!H448</f>
        <v>3338.9100000000003</v>
      </c>
      <c r="G43" s="174">
        <f>'прил 10 2014 '!I448</f>
        <v>-226.86900000000009</v>
      </c>
      <c r="H43" s="174">
        <f t="shared" si="2"/>
        <v>3112.0410000000002</v>
      </c>
    </row>
    <row r="44" spans="1:8" ht="15" customHeight="1" x14ac:dyDescent="0.2">
      <c r="A44" s="167" t="s">
        <v>461</v>
      </c>
      <c r="B44" s="197" t="s">
        <v>462</v>
      </c>
      <c r="C44" s="197"/>
      <c r="D44" s="169">
        <f>SUM(D45:D48)</f>
        <v>0</v>
      </c>
      <c r="E44" s="169">
        <f>SUM(E45:E48)</f>
        <v>500</v>
      </c>
      <c r="F44" s="177">
        <f>F48</f>
        <v>390</v>
      </c>
      <c r="G44" s="170">
        <f>SUM(G45:G48)</f>
        <v>660</v>
      </c>
      <c r="H44" s="177">
        <f t="shared" si="2"/>
        <v>1050</v>
      </c>
    </row>
    <row r="45" spans="1:8" ht="15" hidden="1" customHeight="1" x14ac:dyDescent="0.2">
      <c r="A45" s="171" t="s">
        <v>463</v>
      </c>
      <c r="B45" s="172" t="s">
        <v>20</v>
      </c>
      <c r="C45" s="172" t="s">
        <v>152</v>
      </c>
      <c r="D45" s="173"/>
      <c r="E45" s="173"/>
      <c r="F45" s="174">
        <f t="shared" ref="F45:F47" si="3">D45+E45</f>
        <v>0</v>
      </c>
      <c r="G45" s="174"/>
      <c r="H45" s="174">
        <f t="shared" si="2"/>
        <v>0</v>
      </c>
    </row>
    <row r="46" spans="1:8" ht="15" hidden="1" customHeight="1" x14ac:dyDescent="0.2">
      <c r="A46" s="171" t="s">
        <v>464</v>
      </c>
      <c r="B46" s="172" t="s">
        <v>20</v>
      </c>
      <c r="C46" s="172" t="s">
        <v>40</v>
      </c>
      <c r="D46" s="173"/>
      <c r="E46" s="173"/>
      <c r="F46" s="174">
        <f t="shared" si="3"/>
        <v>0</v>
      </c>
      <c r="G46" s="174"/>
      <c r="H46" s="174">
        <f t="shared" si="2"/>
        <v>0</v>
      </c>
    </row>
    <row r="47" spans="1:8" ht="15" hidden="1" customHeight="1" x14ac:dyDescent="0.2">
      <c r="A47" s="171" t="s">
        <v>465</v>
      </c>
      <c r="B47" s="172" t="s">
        <v>20</v>
      </c>
      <c r="C47" s="172" t="s">
        <v>122</v>
      </c>
      <c r="D47" s="173"/>
      <c r="E47" s="173"/>
      <c r="F47" s="174">
        <f t="shared" si="3"/>
        <v>0</v>
      </c>
      <c r="G47" s="174"/>
      <c r="H47" s="174">
        <f t="shared" si="2"/>
        <v>0</v>
      </c>
    </row>
    <row r="48" spans="1:8" ht="15" customHeight="1" x14ac:dyDescent="0.2">
      <c r="A48" s="171" t="s">
        <v>334</v>
      </c>
      <c r="B48" s="172" t="s">
        <v>20</v>
      </c>
      <c r="C48" s="172" t="s">
        <v>20</v>
      </c>
      <c r="D48" s="173"/>
      <c r="E48" s="173">
        <v>500</v>
      </c>
      <c r="F48" s="174">
        <f>'прил 10 2014 '!H451</f>
        <v>390</v>
      </c>
      <c r="G48" s="174">
        <f>'прил 10 2014 '!I451</f>
        <v>660</v>
      </c>
      <c r="H48" s="174">
        <f t="shared" si="2"/>
        <v>1050</v>
      </c>
    </row>
    <row r="49" spans="1:8" ht="15" customHeight="1" x14ac:dyDescent="0.2">
      <c r="A49" s="167" t="s">
        <v>120</v>
      </c>
      <c r="B49" s="197" t="s">
        <v>466</v>
      </c>
      <c r="C49" s="197"/>
      <c r="D49" s="169">
        <f>SUM(D50:D54)</f>
        <v>19266.269999999997</v>
      </c>
      <c r="E49" s="169">
        <f>SUM(E50:E54)</f>
        <v>6470.23</v>
      </c>
      <c r="F49" s="177">
        <f>SUM(F50:F54)</f>
        <v>22173.5</v>
      </c>
      <c r="G49" s="170">
        <f>SUM(G50:G54)</f>
        <v>-18995.7</v>
      </c>
      <c r="H49" s="177">
        <f t="shared" si="2"/>
        <v>3177.7999999999993</v>
      </c>
    </row>
    <row r="50" spans="1:8" ht="15" customHeight="1" x14ac:dyDescent="0.2">
      <c r="A50" s="171" t="s">
        <v>339</v>
      </c>
      <c r="B50" s="172" t="s">
        <v>21</v>
      </c>
      <c r="C50" s="172" t="s">
        <v>152</v>
      </c>
      <c r="D50" s="173">
        <v>45</v>
      </c>
      <c r="E50" s="173">
        <v>78</v>
      </c>
      <c r="F50" s="174">
        <f>'прил 10 2014 '!H454</f>
        <v>123</v>
      </c>
      <c r="G50" s="174">
        <f>'прил 10 2014 '!I454</f>
        <v>0</v>
      </c>
      <c r="H50" s="174">
        <f t="shared" si="2"/>
        <v>123</v>
      </c>
    </row>
    <row r="51" spans="1:8" ht="15" hidden="1" customHeight="1" x14ac:dyDescent="0.2">
      <c r="A51" s="171" t="s">
        <v>467</v>
      </c>
      <c r="B51" s="172" t="s">
        <v>21</v>
      </c>
      <c r="C51" s="172" t="s">
        <v>40</v>
      </c>
      <c r="D51" s="173">
        <v>363.57</v>
      </c>
      <c r="E51" s="173">
        <v>-363.57</v>
      </c>
      <c r="F51" s="174"/>
      <c r="G51" s="174"/>
      <c r="H51" s="174">
        <f t="shared" si="2"/>
        <v>0</v>
      </c>
    </row>
    <row r="52" spans="1:8" ht="15" customHeight="1" x14ac:dyDescent="0.2">
      <c r="A52" s="171" t="s">
        <v>468</v>
      </c>
      <c r="B52" s="172" t="s">
        <v>21</v>
      </c>
      <c r="C52" s="172" t="s">
        <v>178</v>
      </c>
      <c r="D52" s="173">
        <v>1066</v>
      </c>
      <c r="E52" s="173">
        <v>2246.5</v>
      </c>
      <c r="F52" s="174">
        <f>'прил 10 2014 '!H455</f>
        <v>562.5</v>
      </c>
      <c r="G52" s="174">
        <f>'прил 10 2014 '!I455</f>
        <v>446.70000000000005</v>
      </c>
      <c r="H52" s="174">
        <f t="shared" si="2"/>
        <v>1009.2</v>
      </c>
    </row>
    <row r="53" spans="1:8" ht="15" customHeight="1" x14ac:dyDescent="0.2">
      <c r="A53" s="171" t="s">
        <v>469</v>
      </c>
      <c r="B53" s="172" t="s">
        <v>21</v>
      </c>
      <c r="C53" s="172" t="s">
        <v>122</v>
      </c>
      <c r="D53" s="173">
        <v>17598.099999999999</v>
      </c>
      <c r="E53" s="173">
        <v>4482.8999999999996</v>
      </c>
      <c r="F53" s="174">
        <f>'прил 10 2014 '!H456</f>
        <v>21168</v>
      </c>
      <c r="G53" s="174">
        <f>'прил 10 2014 '!I456</f>
        <v>-19455.7</v>
      </c>
      <c r="H53" s="174">
        <f t="shared" si="2"/>
        <v>1712.2999999999993</v>
      </c>
    </row>
    <row r="54" spans="1:8" ht="15" customHeight="1" x14ac:dyDescent="0.2">
      <c r="A54" s="171" t="s">
        <v>379</v>
      </c>
      <c r="B54" s="172" t="s">
        <v>21</v>
      </c>
      <c r="C54" s="172" t="s">
        <v>156</v>
      </c>
      <c r="D54" s="173">
        <v>193.6</v>
      </c>
      <c r="E54" s="173">
        <v>26.4</v>
      </c>
      <c r="F54" s="174">
        <f>'прил 10 2014 '!H457</f>
        <v>320</v>
      </c>
      <c r="G54" s="174">
        <f>'прил 10 2014 '!I457</f>
        <v>13.300000000000011</v>
      </c>
      <c r="H54" s="174">
        <f t="shared" si="2"/>
        <v>333.3</v>
      </c>
    </row>
    <row r="55" spans="1:8" ht="15" customHeight="1" x14ac:dyDescent="0.2">
      <c r="A55" s="167" t="s">
        <v>382</v>
      </c>
      <c r="B55" s="197" t="s">
        <v>470</v>
      </c>
      <c r="C55" s="197"/>
      <c r="D55" s="176">
        <f>D56</f>
        <v>1287.58</v>
      </c>
      <c r="E55" s="176">
        <f>E56</f>
        <v>582.41999999999996</v>
      </c>
      <c r="F55" s="177">
        <f>F56</f>
        <v>2001.3</v>
      </c>
      <c r="G55" s="177">
        <f>G56</f>
        <v>-1301.3</v>
      </c>
      <c r="H55" s="177">
        <f t="shared" si="2"/>
        <v>700</v>
      </c>
    </row>
    <row r="56" spans="1:8" ht="15" customHeight="1" x14ac:dyDescent="0.2">
      <c r="A56" s="171" t="s">
        <v>471</v>
      </c>
      <c r="B56" s="172" t="s">
        <v>158</v>
      </c>
      <c r="C56" s="172" t="s">
        <v>152</v>
      </c>
      <c r="D56" s="173">
        <v>1287.58</v>
      </c>
      <c r="E56" s="173">
        <v>582.41999999999996</v>
      </c>
      <c r="F56" s="174">
        <f>'прил 10 2014 '!H459</f>
        <v>2001.3</v>
      </c>
      <c r="G56" s="174">
        <f>'прил 10 2014 '!I459</f>
        <v>-1301.3</v>
      </c>
      <c r="H56" s="174">
        <f t="shared" si="2"/>
        <v>700</v>
      </c>
    </row>
    <row r="57" spans="1:8" ht="15" customHeight="1" x14ac:dyDescent="0.2">
      <c r="A57" s="167" t="s">
        <v>359</v>
      </c>
      <c r="B57" s="197" t="s">
        <v>472</v>
      </c>
      <c r="C57" s="197"/>
      <c r="D57" s="176">
        <f>D58</f>
        <v>903.6</v>
      </c>
      <c r="E57" s="176">
        <f>E58</f>
        <v>230.42</v>
      </c>
      <c r="F57" s="177">
        <f>F58</f>
        <v>1280.18</v>
      </c>
      <c r="G57" s="177">
        <f>G58</f>
        <v>83.17</v>
      </c>
      <c r="H57" s="177">
        <f>H58</f>
        <v>1363.3500000000001</v>
      </c>
    </row>
    <row r="58" spans="1:8" ht="15" customHeight="1" x14ac:dyDescent="0.2">
      <c r="A58" s="171" t="s">
        <v>360</v>
      </c>
      <c r="B58" s="172" t="s">
        <v>191</v>
      </c>
      <c r="C58" s="172" t="s">
        <v>40</v>
      </c>
      <c r="D58" s="173">
        <v>903.6</v>
      </c>
      <c r="E58" s="173">
        <v>230.42</v>
      </c>
      <c r="F58" s="174">
        <f>'прил 10 2014 '!H461</f>
        <v>1280.18</v>
      </c>
      <c r="G58" s="174">
        <f>'прил 10 2014 '!I461</f>
        <v>83.17</v>
      </c>
      <c r="H58" s="174">
        <f t="shared" si="2"/>
        <v>1363.3500000000001</v>
      </c>
    </row>
    <row r="59" spans="1:8" ht="15" customHeight="1" x14ac:dyDescent="0.2">
      <c r="A59" s="167" t="s">
        <v>196</v>
      </c>
      <c r="B59" s="197" t="s">
        <v>473</v>
      </c>
      <c r="C59" s="197"/>
      <c r="D59" s="176">
        <f>D60</f>
        <v>45.04</v>
      </c>
      <c r="E59" s="176">
        <f>E60</f>
        <v>154.96</v>
      </c>
      <c r="F59" s="177">
        <f>F60</f>
        <v>147.22</v>
      </c>
      <c r="G59" s="177">
        <f>G60</f>
        <v>52.78</v>
      </c>
      <c r="H59" s="177">
        <f t="shared" si="2"/>
        <v>200</v>
      </c>
    </row>
    <row r="60" spans="1:8" ht="24.75" customHeight="1" x14ac:dyDescent="0.2">
      <c r="A60" s="171" t="s">
        <v>197</v>
      </c>
      <c r="B60" s="172" t="s">
        <v>164</v>
      </c>
      <c r="C60" s="172" t="s">
        <v>152</v>
      </c>
      <c r="D60" s="173">
        <v>45.04</v>
      </c>
      <c r="E60" s="173">
        <v>154.96</v>
      </c>
      <c r="F60" s="174">
        <f>'прил 10 2014 '!H463</f>
        <v>147.22</v>
      </c>
      <c r="G60" s="174">
        <f>'прил 10 2014 '!I463</f>
        <v>52.78</v>
      </c>
      <c r="H60" s="174">
        <f t="shared" si="2"/>
        <v>200</v>
      </c>
    </row>
    <row r="61" spans="1:8" ht="23.25" customHeight="1" x14ac:dyDescent="0.2">
      <c r="A61" s="167" t="s">
        <v>474</v>
      </c>
      <c r="B61" s="197" t="s">
        <v>475</v>
      </c>
      <c r="C61" s="197"/>
      <c r="D61" s="176">
        <f>D62+D63</f>
        <v>29125.9</v>
      </c>
      <c r="E61" s="176">
        <f>E62+E63</f>
        <v>5772.5</v>
      </c>
      <c r="F61" s="177">
        <f>F62+F63</f>
        <v>34898.399999999994</v>
      </c>
      <c r="G61" s="177">
        <f>G62+G63</f>
        <v>-12949.400000000001</v>
      </c>
      <c r="H61" s="177">
        <f>H62+H63</f>
        <v>21948.999999999993</v>
      </c>
    </row>
    <row r="62" spans="1:8" ht="23.25" customHeight="1" x14ac:dyDescent="0.2">
      <c r="A62" s="171" t="s">
        <v>476</v>
      </c>
      <c r="B62" s="172" t="s">
        <v>205</v>
      </c>
      <c r="C62" s="172" t="s">
        <v>152</v>
      </c>
      <c r="D62" s="173">
        <v>29125.9</v>
      </c>
      <c r="E62" s="173">
        <v>5772.5</v>
      </c>
      <c r="F62" s="174">
        <f>'прил 10 2014 '!H465</f>
        <v>34898.399999999994</v>
      </c>
      <c r="G62" s="174">
        <f>'прил 10 2014 '!I465</f>
        <v>-12949.400000000001</v>
      </c>
      <c r="H62" s="174">
        <f t="shared" si="2"/>
        <v>21948.999999999993</v>
      </c>
    </row>
    <row r="63" spans="1:8" ht="26.25" hidden="1" customHeight="1" x14ac:dyDescent="0.2">
      <c r="A63" s="171" t="s">
        <v>477</v>
      </c>
      <c r="B63" s="172" t="s">
        <v>205</v>
      </c>
      <c r="C63" s="172" t="s">
        <v>178</v>
      </c>
      <c r="D63" s="173"/>
      <c r="E63" s="173"/>
      <c r="F63" s="174">
        <f>'прил 10 2014 '!H467</f>
        <v>0</v>
      </c>
      <c r="G63" s="174">
        <f>'прил 10 2014 '!I467</f>
        <v>0</v>
      </c>
      <c r="H63" s="174">
        <f t="shared" si="2"/>
        <v>0</v>
      </c>
    </row>
    <row r="64" spans="1:8" ht="17.25" customHeight="1" x14ac:dyDescent="0.2">
      <c r="A64" s="171" t="s">
        <v>478</v>
      </c>
      <c r="B64" s="172" t="s">
        <v>390</v>
      </c>
      <c r="C64" s="172" t="s">
        <v>390</v>
      </c>
      <c r="D64" s="173">
        <v>7294.84</v>
      </c>
      <c r="E64" s="173">
        <v>-7294.84</v>
      </c>
      <c r="F64" s="174">
        <f>'прил 10 2014 '!H468</f>
        <v>8323.75</v>
      </c>
      <c r="G64" s="174">
        <f>'прил 10 2014 '!I468</f>
        <v>-8323.75</v>
      </c>
      <c r="H64" s="174">
        <f t="shared" si="2"/>
        <v>0</v>
      </c>
    </row>
    <row r="65" spans="1:8" x14ac:dyDescent="0.2">
      <c r="A65" s="167" t="s">
        <v>479</v>
      </c>
      <c r="B65" s="180"/>
      <c r="C65" s="180"/>
      <c r="D65" s="169">
        <f>D9+D18+D20+D24+D29+D35+D41+D44+D49+D55+D57+D59+D61+D64</f>
        <v>291793.60000000003</v>
      </c>
      <c r="E65" s="169">
        <f>E9+E18+E20+E24+E29+E35+E41+E44+E49+E55+E57+E59+E61+E64</f>
        <v>37368.399999999994</v>
      </c>
      <c r="F65" s="170">
        <f>F9+F18+F20+F24+F29+F35+F41+F44+F49+F55+F57+F59+F61+F64+F33</f>
        <v>332949.80999999994</v>
      </c>
      <c r="G65" s="170">
        <f>G9+G18+G20+G24+G29+G35+G41+G44+G49+G55+G57+G59+G61+G64+G33</f>
        <v>-2346.2210000000123</v>
      </c>
      <c r="H65" s="170">
        <f>H9+H18+H20+H24+H29+H35+H41+H44+H49+H55+H57+H59+H61+H64+H33</f>
        <v>330603.58899999992</v>
      </c>
    </row>
    <row r="66" spans="1:8" x14ac:dyDescent="0.2">
      <c r="D66" s="181"/>
      <c r="E66" s="181"/>
      <c r="F66" s="182">
        <v>332949.81</v>
      </c>
      <c r="G66" s="182">
        <v>-2346.2199999999998</v>
      </c>
      <c r="H66" s="182">
        <v>330603.59000000003</v>
      </c>
    </row>
    <row r="67" spans="1:8" x14ac:dyDescent="0.2">
      <c r="D67" s="181"/>
      <c r="E67" s="181"/>
    </row>
  </sheetData>
  <mergeCells count="18"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  <mergeCell ref="B18:C18"/>
    <mergeCell ref="F2:H2"/>
    <mergeCell ref="F3:H3"/>
    <mergeCell ref="A5:H5"/>
    <mergeCell ref="A6:H6"/>
    <mergeCell ref="B9:C9"/>
  </mergeCells>
  <pageMargins left="1.1023622047244095" right="0" top="0.35433070866141736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9"/>
  <sheetViews>
    <sheetView view="pageBreakPreview" zoomScaleNormal="90" zoomScaleSheetLayoutView="100" workbookViewId="0">
      <selection activeCell="D7" sqref="D7"/>
    </sheetView>
  </sheetViews>
  <sheetFormatPr defaultRowHeight="12" x14ac:dyDescent="0.2"/>
  <cols>
    <col min="1" max="1" width="35.85546875" style="1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7.7109375" style="1" customWidth="1"/>
    <col min="7" max="7" width="0.140625" style="1" customWidth="1"/>
    <col min="8" max="8" width="11.85546875" style="4" hidden="1" customWidth="1"/>
    <col min="9" max="10" width="11.85546875" style="4" customWidth="1"/>
    <col min="11" max="11" width="9.5703125" style="1" bestFit="1" customWidth="1"/>
    <col min="12" max="16384" width="9.140625" style="1"/>
  </cols>
  <sheetData>
    <row r="1" spans="1:10" ht="12" customHeight="1" x14ac:dyDescent="0.2">
      <c r="B1" s="2"/>
      <c r="C1" s="2"/>
      <c r="D1" s="2"/>
      <c r="E1" s="196" t="s">
        <v>484</v>
      </c>
      <c r="F1" s="211"/>
      <c r="G1" s="211"/>
      <c r="H1" s="211"/>
      <c r="I1" s="211"/>
      <c r="J1" s="211"/>
    </row>
    <row r="2" spans="1:10" ht="35.25" customHeight="1" x14ac:dyDescent="0.2">
      <c r="B2" s="2"/>
      <c r="C2" s="2"/>
      <c r="D2" s="2"/>
      <c r="E2" s="218" t="s">
        <v>486</v>
      </c>
      <c r="F2" s="219"/>
      <c r="G2" s="219"/>
      <c r="H2" s="219"/>
      <c r="I2" s="219"/>
      <c r="J2" s="219"/>
    </row>
    <row r="3" spans="1:10" ht="32.25" customHeight="1" x14ac:dyDescent="0.25">
      <c r="A3" s="216" t="s">
        <v>427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15" customHeight="1" x14ac:dyDescent="0.2"/>
    <row r="5" spans="1:10" s="24" customFormat="1" ht="12.75" customHeight="1" x14ac:dyDescent="0.2">
      <c r="A5" s="209" t="s">
        <v>2</v>
      </c>
      <c r="B5" s="210" t="s">
        <v>3</v>
      </c>
      <c r="C5" s="210"/>
      <c r="D5" s="210"/>
      <c r="E5" s="210"/>
      <c r="F5" s="210"/>
      <c r="G5" s="210" t="s">
        <v>4</v>
      </c>
      <c r="H5" s="212" t="s">
        <v>5</v>
      </c>
      <c r="I5" s="214" t="s">
        <v>6</v>
      </c>
      <c r="J5" s="214" t="s">
        <v>7</v>
      </c>
    </row>
    <row r="6" spans="1:10" s="24" customFormat="1" x14ac:dyDescent="0.2">
      <c r="A6" s="209"/>
      <c r="B6" s="210" t="s">
        <v>11</v>
      </c>
      <c r="C6" s="210"/>
      <c r="D6" s="210"/>
      <c r="E6" s="210"/>
      <c r="F6" s="210"/>
      <c r="G6" s="210"/>
      <c r="H6" s="213"/>
      <c r="I6" s="215"/>
      <c r="J6" s="214"/>
    </row>
    <row r="7" spans="1:10" s="24" customFormat="1" ht="36" customHeight="1" x14ac:dyDescent="0.2">
      <c r="A7" s="209"/>
      <c r="B7" s="128" t="s">
        <v>12</v>
      </c>
      <c r="C7" s="128" t="s">
        <v>13</v>
      </c>
      <c r="D7" s="128" t="s">
        <v>14</v>
      </c>
      <c r="E7" s="128" t="s">
        <v>15</v>
      </c>
      <c r="F7" s="128" t="s">
        <v>16</v>
      </c>
      <c r="G7" s="210"/>
      <c r="H7" s="213"/>
      <c r="I7" s="215"/>
      <c r="J7" s="214"/>
    </row>
    <row r="8" spans="1:10" s="11" customFormat="1" ht="8.25" x14ac:dyDescent="0.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6</v>
      </c>
      <c r="I8" s="8">
        <v>7</v>
      </c>
      <c r="J8" s="9">
        <v>8</v>
      </c>
    </row>
    <row r="9" spans="1:10" ht="22.5" hidden="1" customHeight="1" x14ac:dyDescent="0.2">
      <c r="A9" s="12" t="s">
        <v>18</v>
      </c>
      <c r="B9" s="13" t="s">
        <v>19</v>
      </c>
      <c r="C9" s="13" t="s">
        <v>20</v>
      </c>
      <c r="D9" s="13" t="s">
        <v>21</v>
      </c>
      <c r="E9" s="13"/>
      <c r="F9" s="13"/>
      <c r="G9" s="14">
        <f>G10</f>
        <v>0</v>
      </c>
      <c r="H9" s="15">
        <v>0</v>
      </c>
      <c r="I9" s="15">
        <f>I10+I13+I15+I17+I19+I21</f>
        <v>0</v>
      </c>
      <c r="J9" s="15" t="e">
        <f>J10+J13+J15+J17+J19+J21</f>
        <v>#REF!</v>
      </c>
    </row>
    <row r="10" spans="1:10" ht="33.75" hidden="1" customHeight="1" x14ac:dyDescent="0.2">
      <c r="A10" s="12" t="s">
        <v>22</v>
      </c>
      <c r="B10" s="13" t="s">
        <v>19</v>
      </c>
      <c r="C10" s="13" t="s">
        <v>20</v>
      </c>
      <c r="D10" s="13" t="s">
        <v>21</v>
      </c>
      <c r="E10" s="13" t="s">
        <v>23</v>
      </c>
      <c r="F10" s="13"/>
      <c r="G10" s="14">
        <f>G11</f>
        <v>0</v>
      </c>
      <c r="H10" s="15">
        <v>0</v>
      </c>
      <c r="I10" s="15">
        <f>I11</f>
        <v>0</v>
      </c>
      <c r="J10" s="15" t="e">
        <f>J11</f>
        <v>#REF!</v>
      </c>
    </row>
    <row r="11" spans="1:10" ht="22.5" hidden="1" customHeight="1" x14ac:dyDescent="0.2">
      <c r="A11" s="12" t="s">
        <v>24</v>
      </c>
      <c r="B11" s="13" t="s">
        <v>19</v>
      </c>
      <c r="C11" s="13" t="s">
        <v>20</v>
      </c>
      <c r="D11" s="13" t="s">
        <v>21</v>
      </c>
      <c r="E11" s="13" t="s">
        <v>25</v>
      </c>
      <c r="F11" s="13"/>
      <c r="G11" s="14">
        <f>G12</f>
        <v>0</v>
      </c>
      <c r="H11" s="15">
        <v>0</v>
      </c>
      <c r="I11" s="15">
        <f>I12</f>
        <v>0</v>
      </c>
      <c r="J11" s="15" t="e">
        <f>J12</f>
        <v>#REF!</v>
      </c>
    </row>
    <row r="12" spans="1:10" ht="22.5" hidden="1" customHeight="1" x14ac:dyDescent="0.2">
      <c r="A12" s="12" t="s">
        <v>26</v>
      </c>
      <c r="B12" s="13" t="s">
        <v>19</v>
      </c>
      <c r="C12" s="13" t="s">
        <v>20</v>
      </c>
      <c r="D12" s="13" t="s">
        <v>21</v>
      </c>
      <c r="E12" s="13" t="s">
        <v>25</v>
      </c>
      <c r="F12" s="13" t="s">
        <v>27</v>
      </c>
      <c r="G12" s="14"/>
      <c r="H12" s="15">
        <v>0</v>
      </c>
      <c r="I12" s="15"/>
      <c r="J12" s="15" t="e">
        <f>#REF!+I12</f>
        <v>#REF!</v>
      </c>
    </row>
    <row r="13" spans="1:10" ht="33.75" hidden="1" customHeight="1" x14ac:dyDescent="0.2">
      <c r="A13" s="12" t="s">
        <v>28</v>
      </c>
      <c r="B13" s="16" t="s">
        <v>19</v>
      </c>
      <c r="C13" s="17" t="s">
        <v>20</v>
      </c>
      <c r="D13" s="17" t="s">
        <v>21</v>
      </c>
      <c r="E13" s="18">
        <v>7952014</v>
      </c>
      <c r="F13" s="17"/>
      <c r="G13" s="17"/>
      <c r="H13" s="15">
        <f t="shared" ref="H13:J13" si="0">H14</f>
        <v>0</v>
      </c>
      <c r="I13" s="15">
        <f t="shared" si="0"/>
        <v>0</v>
      </c>
      <c r="J13" s="15" t="e">
        <f t="shared" si="0"/>
        <v>#REF!</v>
      </c>
    </row>
    <row r="14" spans="1:10" ht="22.5" hidden="1" customHeight="1" x14ac:dyDescent="0.2">
      <c r="A14" s="12" t="s">
        <v>29</v>
      </c>
      <c r="B14" s="17" t="s">
        <v>19</v>
      </c>
      <c r="C14" s="17" t="s">
        <v>20</v>
      </c>
      <c r="D14" s="17" t="s">
        <v>21</v>
      </c>
      <c r="E14" s="18">
        <v>7952014</v>
      </c>
      <c r="F14" s="17" t="s">
        <v>30</v>
      </c>
      <c r="G14" s="14"/>
      <c r="H14" s="15"/>
      <c r="I14" s="15"/>
      <c r="J14" s="15" t="e">
        <f>#REF!+I14</f>
        <v>#REF!</v>
      </c>
    </row>
    <row r="15" spans="1:10" ht="33.75" hidden="1" customHeight="1" x14ac:dyDescent="0.2">
      <c r="A15" s="12" t="s">
        <v>31</v>
      </c>
      <c r="B15" s="16" t="s">
        <v>19</v>
      </c>
      <c r="C15" s="17" t="s">
        <v>20</v>
      </c>
      <c r="D15" s="17" t="s">
        <v>21</v>
      </c>
      <c r="E15" s="18">
        <v>7952013</v>
      </c>
      <c r="F15" s="17"/>
      <c r="G15" s="14"/>
      <c r="H15" s="15">
        <f t="shared" ref="H15:J15" si="1">H16</f>
        <v>0</v>
      </c>
      <c r="I15" s="15">
        <f t="shared" si="1"/>
        <v>0</v>
      </c>
      <c r="J15" s="15" t="e">
        <f t="shared" si="1"/>
        <v>#REF!</v>
      </c>
    </row>
    <row r="16" spans="1:10" ht="22.5" hidden="1" customHeight="1" x14ac:dyDescent="0.2">
      <c r="A16" s="12" t="s">
        <v>29</v>
      </c>
      <c r="B16" s="17" t="s">
        <v>19</v>
      </c>
      <c r="C16" s="17" t="s">
        <v>20</v>
      </c>
      <c r="D16" s="17" t="s">
        <v>21</v>
      </c>
      <c r="E16" s="18">
        <v>7952013</v>
      </c>
      <c r="F16" s="17" t="s">
        <v>30</v>
      </c>
      <c r="G16" s="14"/>
      <c r="H16" s="15"/>
      <c r="I16" s="15"/>
      <c r="J16" s="15" t="e">
        <f>#REF!+I16</f>
        <v>#REF!</v>
      </c>
    </row>
    <row r="17" spans="1:10" ht="33.75" hidden="1" customHeight="1" x14ac:dyDescent="0.2">
      <c r="A17" s="12" t="s">
        <v>32</v>
      </c>
      <c r="B17" s="16" t="s">
        <v>19</v>
      </c>
      <c r="C17" s="17" t="s">
        <v>20</v>
      </c>
      <c r="D17" s="17" t="s">
        <v>21</v>
      </c>
      <c r="E17" s="18">
        <v>7952015</v>
      </c>
      <c r="F17" s="17"/>
      <c r="G17" s="14"/>
      <c r="H17" s="15">
        <f t="shared" ref="H17:J17" si="2">H18</f>
        <v>0</v>
      </c>
      <c r="I17" s="15">
        <f t="shared" si="2"/>
        <v>0</v>
      </c>
      <c r="J17" s="15" t="e">
        <f t="shared" si="2"/>
        <v>#REF!</v>
      </c>
    </row>
    <row r="18" spans="1:10" ht="22.5" hidden="1" customHeight="1" x14ac:dyDescent="0.2">
      <c r="A18" s="12" t="s">
        <v>29</v>
      </c>
      <c r="B18" s="17" t="s">
        <v>19</v>
      </c>
      <c r="C18" s="17" t="s">
        <v>20</v>
      </c>
      <c r="D18" s="17" t="s">
        <v>21</v>
      </c>
      <c r="E18" s="18">
        <v>7952015</v>
      </c>
      <c r="F18" s="17" t="s">
        <v>30</v>
      </c>
      <c r="G18" s="14"/>
      <c r="H18" s="15"/>
      <c r="I18" s="15"/>
      <c r="J18" s="15" t="e">
        <f>#REF!+I18</f>
        <v>#REF!</v>
      </c>
    </row>
    <row r="19" spans="1:10" ht="45" hidden="1" customHeight="1" x14ac:dyDescent="0.2">
      <c r="A19" s="12" t="s">
        <v>33</v>
      </c>
      <c r="B19" s="16" t="s">
        <v>19</v>
      </c>
      <c r="C19" s="17" t="s">
        <v>20</v>
      </c>
      <c r="D19" s="17" t="s">
        <v>21</v>
      </c>
      <c r="E19" s="18">
        <v>7952016</v>
      </c>
      <c r="F19" s="17"/>
      <c r="G19" s="14"/>
      <c r="H19" s="15">
        <f t="shared" ref="H19:J19" si="3">H20</f>
        <v>0</v>
      </c>
      <c r="I19" s="15">
        <f t="shared" si="3"/>
        <v>0</v>
      </c>
      <c r="J19" s="15" t="e">
        <f t="shared" si="3"/>
        <v>#REF!</v>
      </c>
    </row>
    <row r="20" spans="1:10" ht="22.5" hidden="1" customHeight="1" x14ac:dyDescent="0.2">
      <c r="A20" s="12" t="s">
        <v>29</v>
      </c>
      <c r="B20" s="17" t="s">
        <v>19</v>
      </c>
      <c r="C20" s="17" t="s">
        <v>20</v>
      </c>
      <c r="D20" s="17" t="s">
        <v>21</v>
      </c>
      <c r="E20" s="18">
        <v>7952016</v>
      </c>
      <c r="F20" s="17" t="s">
        <v>30</v>
      </c>
      <c r="G20" s="14"/>
      <c r="H20" s="15"/>
      <c r="I20" s="15"/>
      <c r="J20" s="15" t="e">
        <f>#REF!+I20</f>
        <v>#REF!</v>
      </c>
    </row>
    <row r="21" spans="1:10" ht="22.5" hidden="1" customHeight="1" x14ac:dyDescent="0.2">
      <c r="A21" s="12" t="s">
        <v>34</v>
      </c>
      <c r="B21" s="16" t="s">
        <v>19</v>
      </c>
      <c r="C21" s="17" t="s">
        <v>20</v>
      </c>
      <c r="D21" s="17" t="s">
        <v>21</v>
      </c>
      <c r="E21" s="18">
        <v>7952017</v>
      </c>
      <c r="F21" s="17"/>
      <c r="G21" s="14"/>
      <c r="H21" s="15">
        <f t="shared" ref="H21:J21" si="4">H22</f>
        <v>0</v>
      </c>
      <c r="I21" s="15">
        <f t="shared" si="4"/>
        <v>0</v>
      </c>
      <c r="J21" s="15" t="e">
        <f t="shared" si="4"/>
        <v>#REF!</v>
      </c>
    </row>
    <row r="22" spans="1:10" ht="22.5" hidden="1" customHeight="1" x14ac:dyDescent="0.2">
      <c r="A22" s="12" t="s">
        <v>29</v>
      </c>
      <c r="B22" s="17" t="s">
        <v>19</v>
      </c>
      <c r="C22" s="17" t="s">
        <v>20</v>
      </c>
      <c r="D22" s="17" t="s">
        <v>21</v>
      </c>
      <c r="E22" s="18">
        <v>7952017</v>
      </c>
      <c r="F22" s="17" t="s">
        <v>30</v>
      </c>
      <c r="G22" s="14"/>
      <c r="H22" s="15"/>
      <c r="I22" s="15">
        <f>30-30</f>
        <v>0</v>
      </c>
      <c r="J22" s="15" t="e">
        <f>#REF!+I22</f>
        <v>#REF!</v>
      </c>
    </row>
    <row r="23" spans="1:10" s="24" customFormat="1" x14ac:dyDescent="0.2">
      <c r="A23" s="19" t="s">
        <v>35</v>
      </c>
      <c r="B23" s="20" t="s">
        <v>36</v>
      </c>
      <c r="C23" s="20"/>
      <c r="D23" s="20"/>
      <c r="E23" s="20"/>
      <c r="F23" s="20"/>
      <c r="G23" s="21" t="e">
        <f>#REF!+G24+G89</f>
        <v>#REF!</v>
      </c>
      <c r="H23" s="22">
        <f t="shared" ref="H23:J23" si="5">H24+H89</f>
        <v>219016.63999999998</v>
      </c>
      <c r="I23" s="22">
        <f t="shared" si="5"/>
        <v>5857.5689999999995</v>
      </c>
      <c r="J23" s="22">
        <f t="shared" si="5"/>
        <v>224874.20899999997</v>
      </c>
    </row>
    <row r="24" spans="1:10" x14ac:dyDescent="0.2">
      <c r="A24" s="12" t="s">
        <v>37</v>
      </c>
      <c r="B24" s="13" t="s">
        <v>36</v>
      </c>
      <c r="C24" s="13" t="s">
        <v>38</v>
      </c>
      <c r="D24" s="13"/>
      <c r="E24" s="13"/>
      <c r="F24" s="13"/>
      <c r="G24" s="14" t="e">
        <f>#REF!+G25+G62+G65+G73</f>
        <v>#REF!</v>
      </c>
      <c r="H24" s="25">
        <f t="shared" ref="H24:J24" si="6">H25+H62+H65+H73</f>
        <v>197848.63999999998</v>
      </c>
      <c r="I24" s="25">
        <f t="shared" si="6"/>
        <v>25313.269</v>
      </c>
      <c r="J24" s="25">
        <f t="shared" si="6"/>
        <v>223161.90899999999</v>
      </c>
    </row>
    <row r="25" spans="1:10" x14ac:dyDescent="0.2">
      <c r="A25" s="12" t="s">
        <v>39</v>
      </c>
      <c r="B25" s="13" t="s">
        <v>36</v>
      </c>
      <c r="C25" s="13" t="s">
        <v>38</v>
      </c>
      <c r="D25" s="13" t="s">
        <v>40</v>
      </c>
      <c r="E25" s="13"/>
      <c r="F25" s="13"/>
      <c r="G25" s="27" t="e">
        <f>G38+G44+#REF!+#REF!+#REF!+#REF!</f>
        <v>#REF!</v>
      </c>
      <c r="H25" s="25">
        <f>H38+H44+H48+H26+H53</f>
        <v>186603.51999999999</v>
      </c>
      <c r="I25" s="25">
        <f t="shared" ref="I25:J25" si="7">I38+I44+I48+I26+I53</f>
        <v>25582.048999999999</v>
      </c>
      <c r="J25" s="25">
        <f t="shared" si="7"/>
        <v>212185.56899999999</v>
      </c>
    </row>
    <row r="26" spans="1:10" ht="22.5" x14ac:dyDescent="0.2">
      <c r="A26" s="28" t="s">
        <v>41</v>
      </c>
      <c r="B26" s="13" t="s">
        <v>36</v>
      </c>
      <c r="C26" s="13" t="s">
        <v>38</v>
      </c>
      <c r="D26" s="13" t="s">
        <v>40</v>
      </c>
      <c r="E26" s="13" t="s">
        <v>42</v>
      </c>
      <c r="F26" s="13"/>
      <c r="G26" s="27"/>
      <c r="H26" s="25">
        <f>H27</f>
        <v>0</v>
      </c>
      <c r="I26" s="25">
        <f t="shared" ref="I26:J26" si="8">I27</f>
        <v>167207</v>
      </c>
      <c r="J26" s="25">
        <f t="shared" si="8"/>
        <v>167207</v>
      </c>
    </row>
    <row r="27" spans="1:10" ht="39.75" customHeight="1" x14ac:dyDescent="0.2">
      <c r="A27" s="28" t="s">
        <v>43</v>
      </c>
      <c r="B27" s="13" t="s">
        <v>36</v>
      </c>
      <c r="C27" s="13" t="s">
        <v>38</v>
      </c>
      <c r="D27" s="13" t="s">
        <v>40</v>
      </c>
      <c r="E27" s="13" t="s">
        <v>44</v>
      </c>
      <c r="F27" s="13"/>
      <c r="G27" s="27"/>
      <c r="H27" s="25">
        <f>H28+H31</f>
        <v>0</v>
      </c>
      <c r="I27" s="25">
        <f t="shared" ref="I27:J27" si="9">I28+I31</f>
        <v>167207</v>
      </c>
      <c r="J27" s="25">
        <f t="shared" si="9"/>
        <v>167207</v>
      </c>
    </row>
    <row r="28" spans="1:10" ht="39.75" customHeight="1" x14ac:dyDescent="0.2">
      <c r="A28" s="29" t="s">
        <v>45</v>
      </c>
      <c r="B28" s="13" t="s">
        <v>36</v>
      </c>
      <c r="C28" s="13" t="s">
        <v>38</v>
      </c>
      <c r="D28" s="13" t="s">
        <v>40</v>
      </c>
      <c r="E28" s="13" t="s">
        <v>46</v>
      </c>
      <c r="F28" s="13"/>
      <c r="G28" s="27"/>
      <c r="H28" s="25">
        <f>H29</f>
        <v>0</v>
      </c>
      <c r="I28" s="25">
        <f t="shared" ref="I28:J29" si="10">I29</f>
        <v>164086</v>
      </c>
      <c r="J28" s="25">
        <f t="shared" si="10"/>
        <v>164086</v>
      </c>
    </row>
    <row r="29" spans="1:10" ht="168.75" x14ac:dyDescent="0.2">
      <c r="A29" s="28" t="s">
        <v>47</v>
      </c>
      <c r="B29" s="13" t="s">
        <v>36</v>
      </c>
      <c r="C29" s="13" t="s">
        <v>38</v>
      </c>
      <c r="D29" s="13" t="s">
        <v>40</v>
      </c>
      <c r="E29" s="13" t="s">
        <v>48</v>
      </c>
      <c r="F29" s="13"/>
      <c r="G29" s="27"/>
      <c r="H29" s="25">
        <f>H30</f>
        <v>0</v>
      </c>
      <c r="I29" s="25">
        <f t="shared" si="10"/>
        <v>164086</v>
      </c>
      <c r="J29" s="25">
        <f t="shared" si="10"/>
        <v>164086</v>
      </c>
    </row>
    <row r="30" spans="1:10" ht="56.25" x14ac:dyDescent="0.2">
      <c r="A30" s="30" t="s">
        <v>49</v>
      </c>
      <c r="B30" s="13" t="s">
        <v>36</v>
      </c>
      <c r="C30" s="13" t="s">
        <v>38</v>
      </c>
      <c r="D30" s="13" t="s">
        <v>40</v>
      </c>
      <c r="E30" s="13" t="s">
        <v>48</v>
      </c>
      <c r="F30" s="13" t="s">
        <v>50</v>
      </c>
      <c r="G30" s="27"/>
      <c r="H30" s="25"/>
      <c r="I30" s="25">
        <v>164086</v>
      </c>
      <c r="J30" s="25">
        <f>H30+I30</f>
        <v>164086</v>
      </c>
    </row>
    <row r="31" spans="1:10" ht="56.25" x14ac:dyDescent="0.2">
      <c r="A31" s="28" t="s">
        <v>51</v>
      </c>
      <c r="B31" s="13" t="s">
        <v>36</v>
      </c>
      <c r="C31" s="13" t="s">
        <v>38</v>
      </c>
      <c r="D31" s="13" t="s">
        <v>40</v>
      </c>
      <c r="E31" s="13" t="s">
        <v>52</v>
      </c>
      <c r="F31" s="13"/>
      <c r="G31" s="27"/>
      <c r="H31" s="25">
        <f>H32+H35</f>
        <v>0</v>
      </c>
      <c r="I31" s="25">
        <f t="shared" ref="I31:J31" si="11">I32+I35</f>
        <v>3121</v>
      </c>
      <c r="J31" s="25">
        <f t="shared" si="11"/>
        <v>3121</v>
      </c>
    </row>
    <row r="32" spans="1:10" ht="56.25" x14ac:dyDescent="0.2">
      <c r="A32" s="28" t="s">
        <v>53</v>
      </c>
      <c r="B32" s="13" t="s">
        <v>36</v>
      </c>
      <c r="C32" s="13" t="s">
        <v>38</v>
      </c>
      <c r="D32" s="13" t="s">
        <v>40</v>
      </c>
      <c r="E32" s="13" t="s">
        <v>54</v>
      </c>
      <c r="F32" s="13"/>
      <c r="G32" s="27"/>
      <c r="H32" s="25">
        <f>H33+H34</f>
        <v>0</v>
      </c>
      <c r="I32" s="25">
        <f t="shared" ref="I32:J32" si="12">I33+I34</f>
        <v>2067</v>
      </c>
      <c r="J32" s="25">
        <f t="shared" si="12"/>
        <v>2067</v>
      </c>
    </row>
    <row r="33" spans="1:10" ht="56.25" x14ac:dyDescent="0.2">
      <c r="A33" s="30" t="s">
        <v>49</v>
      </c>
      <c r="B33" s="13" t="s">
        <v>36</v>
      </c>
      <c r="C33" s="13" t="s">
        <v>38</v>
      </c>
      <c r="D33" s="13" t="s">
        <v>40</v>
      </c>
      <c r="E33" s="13" t="s">
        <v>54</v>
      </c>
      <c r="F33" s="13" t="s">
        <v>50</v>
      </c>
      <c r="G33" s="27"/>
      <c r="H33" s="25"/>
      <c r="I33" s="25">
        <v>2067</v>
      </c>
      <c r="J33" s="25">
        <f>H33+I33</f>
        <v>2067</v>
      </c>
    </row>
    <row r="34" spans="1:10" ht="22.5" hidden="1" x14ac:dyDescent="0.2">
      <c r="A34" s="30" t="s">
        <v>55</v>
      </c>
      <c r="B34" s="13" t="s">
        <v>36</v>
      </c>
      <c r="C34" s="13" t="s">
        <v>38</v>
      </c>
      <c r="D34" s="13" t="s">
        <v>40</v>
      </c>
      <c r="E34" s="13" t="s">
        <v>54</v>
      </c>
      <c r="F34" s="13" t="s">
        <v>56</v>
      </c>
      <c r="G34" s="27"/>
      <c r="H34" s="25"/>
      <c r="I34" s="25"/>
      <c r="J34" s="25">
        <f>H34+I34</f>
        <v>0</v>
      </c>
    </row>
    <row r="35" spans="1:10" ht="67.5" x14ac:dyDescent="0.2">
      <c r="A35" s="28" t="s">
        <v>57</v>
      </c>
      <c r="B35" s="13" t="s">
        <v>36</v>
      </c>
      <c r="C35" s="13" t="s">
        <v>38</v>
      </c>
      <c r="D35" s="13" t="s">
        <v>40</v>
      </c>
      <c r="E35" s="13" t="s">
        <v>58</v>
      </c>
      <c r="F35" s="13"/>
      <c r="G35" s="27"/>
      <c r="H35" s="25">
        <f t="shared" ref="H35:J35" si="13">H36+H37</f>
        <v>0</v>
      </c>
      <c r="I35" s="25">
        <f t="shared" si="13"/>
        <v>1054</v>
      </c>
      <c r="J35" s="25">
        <f t="shared" si="13"/>
        <v>1054</v>
      </c>
    </row>
    <row r="36" spans="1:10" ht="56.25" x14ac:dyDescent="0.2">
      <c r="A36" s="30" t="s">
        <v>49</v>
      </c>
      <c r="B36" s="13" t="s">
        <v>36</v>
      </c>
      <c r="C36" s="13" t="s">
        <v>38</v>
      </c>
      <c r="D36" s="13" t="s">
        <v>40</v>
      </c>
      <c r="E36" s="13" t="s">
        <v>58</v>
      </c>
      <c r="F36" s="13" t="s">
        <v>50</v>
      </c>
      <c r="G36" s="27"/>
      <c r="H36" s="25"/>
      <c r="I36" s="25">
        <v>1054</v>
      </c>
      <c r="J36" s="25">
        <f>H36+I36</f>
        <v>1054</v>
      </c>
    </row>
    <row r="37" spans="1:10" ht="22.5" hidden="1" x14ac:dyDescent="0.2">
      <c r="A37" s="30" t="s">
        <v>55</v>
      </c>
      <c r="B37" s="13" t="s">
        <v>36</v>
      </c>
      <c r="C37" s="13" t="s">
        <v>38</v>
      </c>
      <c r="D37" s="13" t="s">
        <v>40</v>
      </c>
      <c r="E37" s="13" t="s">
        <v>58</v>
      </c>
      <c r="F37" s="13" t="s">
        <v>56</v>
      </c>
      <c r="G37" s="27"/>
      <c r="H37" s="25"/>
      <c r="I37" s="25"/>
      <c r="J37" s="25">
        <f>H37+I37</f>
        <v>0</v>
      </c>
    </row>
    <row r="38" spans="1:10" ht="22.5" x14ac:dyDescent="0.2">
      <c r="A38" s="12" t="s">
        <v>59</v>
      </c>
      <c r="B38" s="13" t="s">
        <v>36</v>
      </c>
      <c r="C38" s="13" t="s">
        <v>38</v>
      </c>
      <c r="D38" s="13" t="s">
        <v>40</v>
      </c>
      <c r="E38" s="13" t="s">
        <v>60</v>
      </c>
      <c r="F38" s="13"/>
      <c r="G38" s="27" t="e">
        <f>G41</f>
        <v>#REF!</v>
      </c>
      <c r="H38" s="25">
        <f>H39+H41</f>
        <v>179942.21</v>
      </c>
      <c r="I38" s="25">
        <f t="shared" ref="I38:J38" si="14">I39+I41</f>
        <v>-144301.52100000001</v>
      </c>
      <c r="J38" s="25">
        <f t="shared" si="14"/>
        <v>35640.688999999998</v>
      </c>
    </row>
    <row r="39" spans="1:10" ht="78.75" x14ac:dyDescent="0.2">
      <c r="A39" s="31" t="s">
        <v>61</v>
      </c>
      <c r="B39" s="16" t="s">
        <v>36</v>
      </c>
      <c r="C39" s="16" t="s">
        <v>38</v>
      </c>
      <c r="D39" s="16" t="s">
        <v>40</v>
      </c>
      <c r="E39" s="16" t="s">
        <v>62</v>
      </c>
      <c r="F39" s="13"/>
      <c r="G39" s="27"/>
      <c r="H39" s="25">
        <f>H40</f>
        <v>145934.39999999999</v>
      </c>
      <c r="I39" s="25">
        <f>I40</f>
        <v>-145934.39999999999</v>
      </c>
      <c r="J39" s="25">
        <f>H39+I39</f>
        <v>0</v>
      </c>
    </row>
    <row r="40" spans="1:10" ht="56.25" x14ac:dyDescent="0.2">
      <c r="A40" s="30" t="s">
        <v>49</v>
      </c>
      <c r="B40" s="13" t="s">
        <v>36</v>
      </c>
      <c r="C40" s="13" t="s">
        <v>38</v>
      </c>
      <c r="D40" s="13" t="s">
        <v>40</v>
      </c>
      <c r="E40" s="13" t="s">
        <v>63</v>
      </c>
      <c r="F40" s="13" t="s">
        <v>50</v>
      </c>
      <c r="G40" s="14"/>
      <c r="H40" s="25">
        <v>145934.39999999999</v>
      </c>
      <c r="I40" s="25">
        <v>-145934.39999999999</v>
      </c>
      <c r="J40" s="25">
        <f>H40+I40</f>
        <v>0</v>
      </c>
    </row>
    <row r="41" spans="1:10" ht="22.5" x14ac:dyDescent="0.2">
      <c r="A41" s="12" t="s">
        <v>24</v>
      </c>
      <c r="B41" s="13" t="s">
        <v>36</v>
      </c>
      <c r="C41" s="13" t="s">
        <v>38</v>
      </c>
      <c r="D41" s="13" t="s">
        <v>40</v>
      </c>
      <c r="E41" s="13" t="s">
        <v>64</v>
      </c>
      <c r="F41" s="13"/>
      <c r="G41" s="14" t="e">
        <f>#REF!+#REF!</f>
        <v>#REF!</v>
      </c>
      <c r="H41" s="25">
        <f t="shared" ref="H41:J41" si="15">H42+H43</f>
        <v>34007.81</v>
      </c>
      <c r="I41" s="25">
        <f t="shared" si="15"/>
        <v>1632.8789999999999</v>
      </c>
      <c r="J41" s="25">
        <f t="shared" si="15"/>
        <v>35640.688999999998</v>
      </c>
    </row>
    <row r="42" spans="1:10" ht="45" x14ac:dyDescent="0.2">
      <c r="A42" s="32" t="s">
        <v>65</v>
      </c>
      <c r="B42" s="13" t="s">
        <v>36</v>
      </c>
      <c r="C42" s="13" t="s">
        <v>38</v>
      </c>
      <c r="D42" s="13" t="s">
        <v>40</v>
      </c>
      <c r="E42" s="13" t="s">
        <v>64</v>
      </c>
      <c r="F42" s="13" t="s">
        <v>50</v>
      </c>
      <c r="G42" s="14"/>
      <c r="H42" s="25">
        <v>34007.81</v>
      </c>
      <c r="I42" s="25">
        <v>-892.52</v>
      </c>
      <c r="J42" s="25">
        <f>H42+I42</f>
        <v>33115.29</v>
      </c>
    </row>
    <row r="43" spans="1:10" ht="22.5" x14ac:dyDescent="0.2">
      <c r="A43" s="30" t="s">
        <v>55</v>
      </c>
      <c r="B43" s="13" t="s">
        <v>36</v>
      </c>
      <c r="C43" s="13" t="s">
        <v>38</v>
      </c>
      <c r="D43" s="13" t="s">
        <v>40</v>
      </c>
      <c r="E43" s="13" t="s">
        <v>64</v>
      </c>
      <c r="F43" s="13" t="s">
        <v>56</v>
      </c>
      <c r="G43" s="14"/>
      <c r="H43" s="25"/>
      <c r="I43" s="25">
        <f>4626.43-90-1931.006-80.025</f>
        <v>2525.3989999999999</v>
      </c>
      <c r="J43" s="25">
        <f>H43+I43</f>
        <v>2525.3989999999999</v>
      </c>
    </row>
    <row r="44" spans="1:10" x14ac:dyDescent="0.2">
      <c r="A44" s="12" t="s">
        <v>66</v>
      </c>
      <c r="B44" s="13" t="s">
        <v>36</v>
      </c>
      <c r="C44" s="13" t="s">
        <v>38</v>
      </c>
      <c r="D44" s="13" t="s">
        <v>40</v>
      </c>
      <c r="E44" s="13" t="s">
        <v>67</v>
      </c>
      <c r="F44" s="13"/>
      <c r="G44" s="14" t="e">
        <f>G45</f>
        <v>#REF!</v>
      </c>
      <c r="H44" s="25">
        <f>H45</f>
        <v>4017.31</v>
      </c>
      <c r="I44" s="25">
        <f t="shared" ref="I44:J44" si="16">I45</f>
        <v>-835.43</v>
      </c>
      <c r="J44" s="25">
        <f t="shared" si="16"/>
        <v>3181.88</v>
      </c>
    </row>
    <row r="45" spans="1:10" ht="22.5" x14ac:dyDescent="0.2">
      <c r="A45" s="12" t="s">
        <v>24</v>
      </c>
      <c r="B45" s="13" t="s">
        <v>36</v>
      </c>
      <c r="C45" s="13" t="s">
        <v>38</v>
      </c>
      <c r="D45" s="13" t="s">
        <v>40</v>
      </c>
      <c r="E45" s="13" t="s">
        <v>68</v>
      </c>
      <c r="F45" s="13"/>
      <c r="G45" s="14" t="e">
        <f>#REF!+#REF!</f>
        <v>#REF!</v>
      </c>
      <c r="H45" s="25">
        <f>H46+H47</f>
        <v>4017.31</v>
      </c>
      <c r="I45" s="25">
        <f t="shared" ref="I45:J45" si="17">I46+I47</f>
        <v>-835.43</v>
      </c>
      <c r="J45" s="25">
        <f t="shared" si="17"/>
        <v>3181.88</v>
      </c>
    </row>
    <row r="46" spans="1:10" ht="27.75" customHeight="1" x14ac:dyDescent="0.2">
      <c r="A46" s="30" t="s">
        <v>49</v>
      </c>
      <c r="B46" s="13" t="s">
        <v>36</v>
      </c>
      <c r="C46" s="13" t="s">
        <v>38</v>
      </c>
      <c r="D46" s="13" t="s">
        <v>40</v>
      </c>
      <c r="E46" s="13" t="s">
        <v>68</v>
      </c>
      <c r="F46" s="13" t="s">
        <v>50</v>
      </c>
      <c r="G46" s="14"/>
      <c r="H46" s="25">
        <v>4017.31</v>
      </c>
      <c r="I46" s="25">
        <f>-835.43</f>
        <v>-835.43</v>
      </c>
      <c r="J46" s="25">
        <f t="shared" ref="J46:J52" si="18">H46+I46</f>
        <v>3181.88</v>
      </c>
    </row>
    <row r="47" spans="1:10" ht="27.75" hidden="1" customHeight="1" x14ac:dyDescent="0.2">
      <c r="A47" s="30" t="s">
        <v>55</v>
      </c>
      <c r="B47" s="13" t="s">
        <v>36</v>
      </c>
      <c r="C47" s="13" t="s">
        <v>38</v>
      </c>
      <c r="D47" s="13" t="s">
        <v>40</v>
      </c>
      <c r="E47" s="13" t="s">
        <v>68</v>
      </c>
      <c r="F47" s="13" t="s">
        <v>56</v>
      </c>
      <c r="G47" s="14"/>
      <c r="H47" s="25"/>
      <c r="I47" s="25"/>
      <c r="J47" s="25">
        <f t="shared" si="18"/>
        <v>0</v>
      </c>
    </row>
    <row r="48" spans="1:10" ht="20.25" customHeight="1" x14ac:dyDescent="0.2">
      <c r="A48" s="32" t="s">
        <v>69</v>
      </c>
      <c r="B48" s="13" t="s">
        <v>36</v>
      </c>
      <c r="C48" s="13" t="s">
        <v>38</v>
      </c>
      <c r="D48" s="13" t="s">
        <v>40</v>
      </c>
      <c r="E48" s="13" t="s">
        <v>70</v>
      </c>
      <c r="F48" s="13"/>
      <c r="G48" s="14"/>
      <c r="H48" s="25">
        <f>H49+H51</f>
        <v>2644</v>
      </c>
      <c r="I48" s="25">
        <f t="shared" ref="I48:J48" si="19">I49+I51</f>
        <v>-2644</v>
      </c>
      <c r="J48" s="25">
        <f t="shared" si="19"/>
        <v>0</v>
      </c>
    </row>
    <row r="49" spans="1:10" ht="27.75" customHeight="1" x14ac:dyDescent="0.2">
      <c r="A49" s="32" t="s">
        <v>71</v>
      </c>
      <c r="B49" s="13" t="s">
        <v>36</v>
      </c>
      <c r="C49" s="13" t="s">
        <v>38</v>
      </c>
      <c r="D49" s="13" t="s">
        <v>40</v>
      </c>
      <c r="E49" s="13" t="s">
        <v>72</v>
      </c>
      <c r="F49" s="13"/>
      <c r="G49" s="14"/>
      <c r="H49" s="25">
        <f>H50</f>
        <v>2147</v>
      </c>
      <c r="I49" s="25">
        <f>I50</f>
        <v>-2147</v>
      </c>
      <c r="J49" s="25">
        <f t="shared" si="18"/>
        <v>0</v>
      </c>
    </row>
    <row r="50" spans="1:10" ht="27.75" customHeight="1" x14ac:dyDescent="0.2">
      <c r="A50" s="30" t="s">
        <v>49</v>
      </c>
      <c r="B50" s="13" t="s">
        <v>36</v>
      </c>
      <c r="C50" s="13" t="s">
        <v>38</v>
      </c>
      <c r="D50" s="13" t="s">
        <v>40</v>
      </c>
      <c r="E50" s="13" t="s">
        <v>72</v>
      </c>
      <c r="F50" s="13" t="s">
        <v>50</v>
      </c>
      <c r="G50" s="14"/>
      <c r="H50" s="25">
        <v>2147</v>
      </c>
      <c r="I50" s="25">
        <v>-2147</v>
      </c>
      <c r="J50" s="25">
        <f t="shared" si="18"/>
        <v>0</v>
      </c>
    </row>
    <row r="51" spans="1:10" ht="28.5" customHeight="1" x14ac:dyDescent="0.2">
      <c r="A51" s="32" t="s">
        <v>73</v>
      </c>
      <c r="B51" s="13" t="s">
        <v>36</v>
      </c>
      <c r="C51" s="13" t="s">
        <v>38</v>
      </c>
      <c r="D51" s="13" t="s">
        <v>40</v>
      </c>
      <c r="E51" s="13" t="s">
        <v>74</v>
      </c>
      <c r="F51" s="13"/>
      <c r="G51" s="14"/>
      <c r="H51" s="25">
        <f>H52</f>
        <v>497</v>
      </c>
      <c r="I51" s="25">
        <f>I52</f>
        <v>-497</v>
      </c>
      <c r="J51" s="25">
        <f t="shared" si="18"/>
        <v>0</v>
      </c>
    </row>
    <row r="52" spans="1:10" ht="42" customHeight="1" x14ac:dyDescent="0.2">
      <c r="A52" s="30" t="s">
        <v>49</v>
      </c>
      <c r="B52" s="13" t="s">
        <v>36</v>
      </c>
      <c r="C52" s="13" t="s">
        <v>38</v>
      </c>
      <c r="D52" s="13" t="s">
        <v>40</v>
      </c>
      <c r="E52" s="13" t="s">
        <v>74</v>
      </c>
      <c r="F52" s="13" t="s">
        <v>50</v>
      </c>
      <c r="G52" s="14"/>
      <c r="H52" s="25">
        <v>497</v>
      </c>
      <c r="I52" s="25">
        <v>-497</v>
      </c>
      <c r="J52" s="25">
        <f t="shared" si="18"/>
        <v>0</v>
      </c>
    </row>
    <row r="53" spans="1:10" ht="21" customHeight="1" x14ac:dyDescent="0.2">
      <c r="A53" s="33" t="s">
        <v>75</v>
      </c>
      <c r="B53" s="13" t="s">
        <v>36</v>
      </c>
      <c r="C53" s="13" t="s">
        <v>38</v>
      </c>
      <c r="D53" s="13" t="s">
        <v>40</v>
      </c>
      <c r="E53" s="13" t="s">
        <v>76</v>
      </c>
      <c r="F53" s="13"/>
      <c r="G53" s="14"/>
      <c r="H53" s="25">
        <f>H54++H56++H58+H61</f>
        <v>0</v>
      </c>
      <c r="I53" s="25">
        <f t="shared" ref="I53:J53" si="20">I54++I56++I58+I61</f>
        <v>6156</v>
      </c>
      <c r="J53" s="25">
        <f t="shared" si="20"/>
        <v>6156</v>
      </c>
    </row>
    <row r="54" spans="1:10" ht="21" customHeight="1" x14ac:dyDescent="0.2">
      <c r="A54" s="34" t="s">
        <v>77</v>
      </c>
      <c r="B54" s="13" t="s">
        <v>36</v>
      </c>
      <c r="C54" s="13" t="s">
        <v>38</v>
      </c>
      <c r="D54" s="13" t="s">
        <v>40</v>
      </c>
      <c r="E54" s="13" t="s">
        <v>78</v>
      </c>
      <c r="F54" s="13"/>
      <c r="G54" s="14"/>
      <c r="H54" s="25">
        <f>H55</f>
        <v>0</v>
      </c>
      <c r="I54" s="25">
        <f t="shared" ref="I54:J54" si="21">I55</f>
        <v>200</v>
      </c>
      <c r="J54" s="25">
        <f t="shared" si="21"/>
        <v>200</v>
      </c>
    </row>
    <row r="55" spans="1:10" ht="21" customHeight="1" x14ac:dyDescent="0.2">
      <c r="A55" s="30" t="s">
        <v>55</v>
      </c>
      <c r="B55" s="13" t="s">
        <v>36</v>
      </c>
      <c r="C55" s="13" t="s">
        <v>38</v>
      </c>
      <c r="D55" s="13" t="s">
        <v>40</v>
      </c>
      <c r="E55" s="13" t="s">
        <v>78</v>
      </c>
      <c r="F55" s="13" t="s">
        <v>56</v>
      </c>
      <c r="G55" s="14"/>
      <c r="H55" s="25"/>
      <c r="I55" s="25">
        <f>100+100</f>
        <v>200</v>
      </c>
      <c r="J55" s="25">
        <f>H55+I55</f>
        <v>200</v>
      </c>
    </row>
    <row r="56" spans="1:10" ht="33.75" x14ac:dyDescent="0.2">
      <c r="A56" s="35" t="s">
        <v>79</v>
      </c>
      <c r="B56" s="13" t="s">
        <v>36</v>
      </c>
      <c r="C56" s="13" t="s">
        <v>38</v>
      </c>
      <c r="D56" s="13" t="s">
        <v>40</v>
      </c>
      <c r="E56" s="13" t="s">
        <v>80</v>
      </c>
      <c r="F56" s="13"/>
      <c r="G56" s="14"/>
      <c r="H56" s="25">
        <f t="shared" ref="H56:J56" si="22">H57</f>
        <v>0</v>
      </c>
      <c r="I56" s="25">
        <f t="shared" si="22"/>
        <v>5000</v>
      </c>
      <c r="J56" s="25">
        <f t="shared" si="22"/>
        <v>5000</v>
      </c>
    </row>
    <row r="57" spans="1:10" ht="56.25" x14ac:dyDescent="0.2">
      <c r="A57" s="30" t="s">
        <v>49</v>
      </c>
      <c r="B57" s="13" t="s">
        <v>36</v>
      </c>
      <c r="C57" s="13" t="s">
        <v>38</v>
      </c>
      <c r="D57" s="13" t="s">
        <v>40</v>
      </c>
      <c r="E57" s="13" t="s">
        <v>80</v>
      </c>
      <c r="F57" s="13" t="s">
        <v>50</v>
      </c>
      <c r="G57" s="14"/>
      <c r="H57" s="25"/>
      <c r="I57" s="25">
        <v>5000</v>
      </c>
      <c r="J57" s="25">
        <f>H57+I57</f>
        <v>5000</v>
      </c>
    </row>
    <row r="58" spans="1:10" ht="21" customHeight="1" x14ac:dyDescent="0.2">
      <c r="A58" s="36" t="s">
        <v>81</v>
      </c>
      <c r="B58" s="13" t="s">
        <v>36</v>
      </c>
      <c r="C58" s="13" t="s">
        <v>38</v>
      </c>
      <c r="D58" s="13" t="s">
        <v>40</v>
      </c>
      <c r="E58" s="13" t="s">
        <v>82</v>
      </c>
      <c r="F58" s="13"/>
      <c r="G58" s="14"/>
      <c r="H58" s="25">
        <f>H59</f>
        <v>0</v>
      </c>
      <c r="I58" s="25">
        <f t="shared" ref="I58:J58" si="23">I59</f>
        <v>906</v>
      </c>
      <c r="J58" s="25">
        <f t="shared" si="23"/>
        <v>906</v>
      </c>
    </row>
    <row r="59" spans="1:10" ht="15" customHeight="1" x14ac:dyDescent="0.2">
      <c r="A59" s="30" t="s">
        <v>49</v>
      </c>
      <c r="B59" s="13" t="s">
        <v>36</v>
      </c>
      <c r="C59" s="13" t="s">
        <v>38</v>
      </c>
      <c r="D59" s="13" t="s">
        <v>40</v>
      </c>
      <c r="E59" s="13" t="s">
        <v>82</v>
      </c>
      <c r="F59" s="13" t="s">
        <v>50</v>
      </c>
      <c r="G59" s="14"/>
      <c r="H59" s="25"/>
      <c r="I59" s="25">
        <v>906</v>
      </c>
      <c r="J59" s="25">
        <f>H59+I59</f>
        <v>906</v>
      </c>
    </row>
    <row r="60" spans="1:10" ht="15" customHeight="1" x14ac:dyDescent="0.2">
      <c r="A60" s="36" t="s">
        <v>83</v>
      </c>
      <c r="B60" s="13" t="s">
        <v>36</v>
      </c>
      <c r="C60" s="13" t="s">
        <v>38</v>
      </c>
      <c r="D60" s="13" t="s">
        <v>40</v>
      </c>
      <c r="E60" s="13" t="s">
        <v>84</v>
      </c>
      <c r="F60" s="13"/>
      <c r="G60" s="14"/>
      <c r="H60" s="25">
        <f>H61</f>
        <v>0</v>
      </c>
      <c r="I60" s="25">
        <f t="shared" ref="I60:J60" si="24">I61</f>
        <v>50</v>
      </c>
      <c r="J60" s="25">
        <f t="shared" si="24"/>
        <v>50</v>
      </c>
    </row>
    <row r="61" spans="1:10" ht="15" customHeight="1" x14ac:dyDescent="0.2">
      <c r="A61" s="30" t="s">
        <v>55</v>
      </c>
      <c r="B61" s="13" t="s">
        <v>36</v>
      </c>
      <c r="C61" s="13" t="s">
        <v>38</v>
      </c>
      <c r="D61" s="13" t="s">
        <v>40</v>
      </c>
      <c r="E61" s="13" t="s">
        <v>84</v>
      </c>
      <c r="F61" s="13" t="s">
        <v>56</v>
      </c>
      <c r="G61" s="14"/>
      <c r="H61" s="25"/>
      <c r="I61" s="25">
        <v>50</v>
      </c>
      <c r="J61" s="25">
        <f>H61+I61</f>
        <v>50</v>
      </c>
    </row>
    <row r="62" spans="1:10" ht="15" customHeight="1" x14ac:dyDescent="0.2">
      <c r="A62" s="12" t="s">
        <v>85</v>
      </c>
      <c r="B62" s="13" t="s">
        <v>36</v>
      </c>
      <c r="C62" s="13" t="s">
        <v>38</v>
      </c>
      <c r="D62" s="13" t="s">
        <v>86</v>
      </c>
      <c r="E62" s="13"/>
      <c r="F62" s="13"/>
      <c r="G62" s="14" t="e">
        <f>G63+#REF!</f>
        <v>#REF!</v>
      </c>
      <c r="H62" s="25">
        <f>H63</f>
        <v>0</v>
      </c>
      <c r="I62" s="25">
        <f t="shared" ref="I62:J63" si="25">I63</f>
        <v>580.79999999999995</v>
      </c>
      <c r="J62" s="25">
        <f t="shared" si="25"/>
        <v>580.79999999999995</v>
      </c>
    </row>
    <row r="63" spans="1:10" ht="21.75" customHeight="1" x14ac:dyDescent="0.2">
      <c r="A63" s="37" t="s">
        <v>87</v>
      </c>
      <c r="B63" s="13" t="s">
        <v>36</v>
      </c>
      <c r="C63" s="13" t="s">
        <v>38</v>
      </c>
      <c r="D63" s="13" t="s">
        <v>86</v>
      </c>
      <c r="E63" s="13" t="s">
        <v>88</v>
      </c>
      <c r="F63" s="13"/>
      <c r="G63" s="14"/>
      <c r="H63" s="25">
        <f>H64</f>
        <v>0</v>
      </c>
      <c r="I63" s="25">
        <f t="shared" si="25"/>
        <v>580.79999999999995</v>
      </c>
      <c r="J63" s="25">
        <f t="shared" si="25"/>
        <v>580.79999999999995</v>
      </c>
    </row>
    <row r="64" spans="1:10" ht="56.25" x14ac:dyDescent="0.2">
      <c r="A64" s="30" t="s">
        <v>49</v>
      </c>
      <c r="B64" s="13" t="s">
        <v>36</v>
      </c>
      <c r="C64" s="13" t="s">
        <v>38</v>
      </c>
      <c r="D64" s="13" t="s">
        <v>86</v>
      </c>
      <c r="E64" s="13" t="s">
        <v>88</v>
      </c>
      <c r="F64" s="13" t="s">
        <v>50</v>
      </c>
      <c r="G64" s="14"/>
      <c r="H64" s="25"/>
      <c r="I64" s="25">
        <v>580.79999999999995</v>
      </c>
      <c r="J64" s="25">
        <f>H64+I64</f>
        <v>580.79999999999995</v>
      </c>
    </row>
    <row r="65" spans="1:10" x14ac:dyDescent="0.2">
      <c r="A65" s="12" t="s">
        <v>89</v>
      </c>
      <c r="B65" s="13" t="s">
        <v>36</v>
      </c>
      <c r="C65" s="13" t="s">
        <v>38</v>
      </c>
      <c r="D65" s="13" t="s">
        <v>38</v>
      </c>
      <c r="E65" s="13"/>
      <c r="F65" s="13"/>
      <c r="G65" s="14" t="e">
        <f>G70</f>
        <v>#REF!</v>
      </c>
      <c r="H65" s="25">
        <f>H70+H66</f>
        <v>1804</v>
      </c>
      <c r="I65" s="25">
        <f t="shared" ref="I65:J65" si="26">I70+I66</f>
        <v>175.70000000000005</v>
      </c>
      <c r="J65" s="25">
        <f t="shared" si="26"/>
        <v>1979.7</v>
      </c>
    </row>
    <row r="66" spans="1:10" ht="33.75" x14ac:dyDescent="0.2">
      <c r="A66" s="38" t="s">
        <v>90</v>
      </c>
      <c r="B66" s="13" t="s">
        <v>36</v>
      </c>
      <c r="C66" s="13" t="s">
        <v>38</v>
      </c>
      <c r="D66" s="13" t="s">
        <v>38</v>
      </c>
      <c r="E66" s="39" t="s">
        <v>91</v>
      </c>
      <c r="F66" s="13"/>
      <c r="G66" s="14"/>
      <c r="H66" s="25">
        <f>H67</f>
        <v>0</v>
      </c>
      <c r="I66" s="25">
        <f t="shared" ref="I66:J68" si="27">I67</f>
        <v>1979.7</v>
      </c>
      <c r="J66" s="25">
        <f t="shared" si="27"/>
        <v>1979.7</v>
      </c>
    </row>
    <row r="67" spans="1:10" ht="45" x14ac:dyDescent="0.2">
      <c r="A67" s="38" t="s">
        <v>92</v>
      </c>
      <c r="B67" s="13" t="s">
        <v>36</v>
      </c>
      <c r="C67" s="13" t="s">
        <v>38</v>
      </c>
      <c r="D67" s="13" t="s">
        <v>38</v>
      </c>
      <c r="E67" s="13" t="s">
        <v>93</v>
      </c>
      <c r="F67" s="13"/>
      <c r="G67" s="14"/>
      <c r="H67" s="25">
        <f>H68</f>
        <v>0</v>
      </c>
      <c r="I67" s="25">
        <f t="shared" si="27"/>
        <v>1979.7</v>
      </c>
      <c r="J67" s="25">
        <f t="shared" si="27"/>
        <v>1979.7</v>
      </c>
    </row>
    <row r="68" spans="1:10" ht="67.5" x14ac:dyDescent="0.2">
      <c r="A68" s="38" t="s">
        <v>94</v>
      </c>
      <c r="B68" s="13" t="s">
        <v>36</v>
      </c>
      <c r="C68" s="13" t="s">
        <v>38</v>
      </c>
      <c r="D68" s="13" t="s">
        <v>38</v>
      </c>
      <c r="E68" s="13" t="s">
        <v>95</v>
      </c>
      <c r="F68" s="13"/>
      <c r="G68" s="14"/>
      <c r="H68" s="25">
        <f>H69</f>
        <v>0</v>
      </c>
      <c r="I68" s="25">
        <f t="shared" si="27"/>
        <v>1979.7</v>
      </c>
      <c r="J68" s="25">
        <f t="shared" si="27"/>
        <v>1979.7</v>
      </c>
    </row>
    <row r="69" spans="1:10" ht="22.5" x14ac:dyDescent="0.2">
      <c r="A69" s="30" t="s">
        <v>55</v>
      </c>
      <c r="B69" s="13" t="s">
        <v>36</v>
      </c>
      <c r="C69" s="13" t="s">
        <v>38</v>
      </c>
      <c r="D69" s="13" t="s">
        <v>38</v>
      </c>
      <c r="E69" s="13" t="s">
        <v>95</v>
      </c>
      <c r="F69" s="13" t="s">
        <v>56</v>
      </c>
      <c r="G69" s="14"/>
      <c r="H69" s="25"/>
      <c r="I69" s="25">
        <v>1979.7</v>
      </c>
      <c r="J69" s="25">
        <f>H69+I69</f>
        <v>1979.7</v>
      </c>
    </row>
    <row r="70" spans="1:10" ht="22.5" x14ac:dyDescent="0.2">
      <c r="A70" s="12" t="s">
        <v>96</v>
      </c>
      <c r="B70" s="13" t="s">
        <v>36</v>
      </c>
      <c r="C70" s="13" t="s">
        <v>38</v>
      </c>
      <c r="D70" s="13" t="s">
        <v>38</v>
      </c>
      <c r="E70" s="13" t="s">
        <v>97</v>
      </c>
      <c r="F70" s="13"/>
      <c r="G70" s="14" t="e">
        <f>#REF!</f>
        <v>#REF!</v>
      </c>
      <c r="H70" s="25">
        <f>H71</f>
        <v>1804</v>
      </c>
      <c r="I70" s="25">
        <f t="shared" ref="I70:J70" si="28">I71</f>
        <v>-1804</v>
      </c>
      <c r="J70" s="25">
        <f t="shared" si="28"/>
        <v>0</v>
      </c>
    </row>
    <row r="71" spans="1:10" ht="21.75" customHeight="1" x14ac:dyDescent="0.2">
      <c r="A71" s="12" t="s">
        <v>98</v>
      </c>
      <c r="B71" s="13" t="s">
        <v>36</v>
      </c>
      <c r="C71" s="13" t="s">
        <v>38</v>
      </c>
      <c r="D71" s="13" t="s">
        <v>38</v>
      </c>
      <c r="E71" s="13" t="s">
        <v>99</v>
      </c>
      <c r="F71" s="13"/>
      <c r="G71" s="14"/>
      <c r="H71" s="25">
        <f>H72</f>
        <v>1804</v>
      </c>
      <c r="I71" s="25">
        <f>I72</f>
        <v>-1804</v>
      </c>
      <c r="J71" s="25">
        <f>H71+I71</f>
        <v>0</v>
      </c>
    </row>
    <row r="72" spans="1:10" ht="15" customHeight="1" x14ac:dyDescent="0.2">
      <c r="A72" s="12" t="s">
        <v>26</v>
      </c>
      <c r="B72" s="13" t="s">
        <v>36</v>
      </c>
      <c r="C72" s="13" t="s">
        <v>38</v>
      </c>
      <c r="D72" s="13" t="s">
        <v>38</v>
      </c>
      <c r="E72" s="13" t="s">
        <v>99</v>
      </c>
      <c r="F72" s="13" t="s">
        <v>56</v>
      </c>
      <c r="G72" s="14">
        <v>500</v>
      </c>
      <c r="H72" s="25">
        <v>1804</v>
      </c>
      <c r="I72" s="25">
        <v>-1804</v>
      </c>
      <c r="J72" s="25">
        <f>H72+I72</f>
        <v>0</v>
      </c>
    </row>
    <row r="73" spans="1:10" ht="15.75" customHeight="1" x14ac:dyDescent="0.2">
      <c r="A73" s="12" t="s">
        <v>100</v>
      </c>
      <c r="B73" s="13" t="s">
        <v>36</v>
      </c>
      <c r="C73" s="13" t="s">
        <v>38</v>
      </c>
      <c r="D73" s="13" t="s">
        <v>20</v>
      </c>
      <c r="E73" s="13"/>
      <c r="F73" s="13"/>
      <c r="G73" s="27" t="e">
        <f>G74+G81+#REF!+#REF!+G77+#REF!</f>
        <v>#REF!</v>
      </c>
      <c r="H73" s="25">
        <f>H74+H77+H81</f>
        <v>9441.119999999999</v>
      </c>
      <c r="I73" s="25">
        <f t="shared" ref="I73:J73" si="29">I74+I77+I81</f>
        <v>-1025.2800000000002</v>
      </c>
      <c r="J73" s="25">
        <f t="shared" si="29"/>
        <v>8415.84</v>
      </c>
    </row>
    <row r="74" spans="1:10" ht="45" x14ac:dyDescent="0.2">
      <c r="A74" s="12" t="s">
        <v>101</v>
      </c>
      <c r="B74" s="13" t="s">
        <v>36</v>
      </c>
      <c r="C74" s="13" t="s">
        <v>38</v>
      </c>
      <c r="D74" s="13" t="s">
        <v>20</v>
      </c>
      <c r="E74" s="13" t="s">
        <v>102</v>
      </c>
      <c r="F74" s="13"/>
      <c r="G74" s="14" t="e">
        <f>G75</f>
        <v>#REF!</v>
      </c>
      <c r="H74" s="25">
        <f>H75</f>
        <v>1306.8399999999999</v>
      </c>
      <c r="I74" s="25">
        <f>I75</f>
        <v>-303.66000000000003</v>
      </c>
      <c r="J74" s="25">
        <f t="shared" ref="J74:J120" si="30">H74+I74</f>
        <v>1003.1799999999998</v>
      </c>
    </row>
    <row r="75" spans="1:10" x14ac:dyDescent="0.2">
      <c r="A75" s="12" t="s">
        <v>103</v>
      </c>
      <c r="B75" s="13" t="s">
        <v>36</v>
      </c>
      <c r="C75" s="13" t="s">
        <v>38</v>
      </c>
      <c r="D75" s="13" t="s">
        <v>20</v>
      </c>
      <c r="E75" s="13" t="s">
        <v>104</v>
      </c>
      <c r="F75" s="13"/>
      <c r="G75" s="14" t="e">
        <f>#REF!+#REF!</f>
        <v>#REF!</v>
      </c>
      <c r="H75" s="25">
        <f>H76</f>
        <v>1306.8399999999999</v>
      </c>
      <c r="I75" s="25">
        <f t="shared" ref="I75:J75" si="31">I76</f>
        <v>-303.66000000000003</v>
      </c>
      <c r="J75" s="25">
        <f t="shared" si="31"/>
        <v>1003.1799999999998</v>
      </c>
    </row>
    <row r="76" spans="1:10" ht="33.75" x14ac:dyDescent="0.2">
      <c r="A76" s="40" t="s">
        <v>105</v>
      </c>
      <c r="B76" s="13" t="s">
        <v>36</v>
      </c>
      <c r="C76" s="13" t="s">
        <v>38</v>
      </c>
      <c r="D76" s="13" t="s">
        <v>20</v>
      </c>
      <c r="E76" s="13" t="s">
        <v>104</v>
      </c>
      <c r="F76" s="13" t="s">
        <v>106</v>
      </c>
      <c r="G76" s="14"/>
      <c r="H76" s="25">
        <v>1306.8399999999999</v>
      </c>
      <c r="I76" s="25">
        <v>-303.66000000000003</v>
      </c>
      <c r="J76" s="25">
        <f t="shared" si="30"/>
        <v>1003.1799999999998</v>
      </c>
    </row>
    <row r="77" spans="1:10" ht="67.5" x14ac:dyDescent="0.2">
      <c r="A77" s="31" t="s">
        <v>107</v>
      </c>
      <c r="B77" s="13" t="s">
        <v>36</v>
      </c>
      <c r="C77" s="13" t="s">
        <v>38</v>
      </c>
      <c r="D77" s="13" t="s">
        <v>20</v>
      </c>
      <c r="E77" s="13" t="s">
        <v>108</v>
      </c>
      <c r="F77" s="13"/>
      <c r="G77" s="14"/>
      <c r="H77" s="25">
        <f>H78+H79+H80</f>
        <v>751</v>
      </c>
      <c r="I77" s="25">
        <f t="shared" ref="I77:J77" si="32">I78+I79+I80</f>
        <v>-751</v>
      </c>
      <c r="J77" s="25">
        <f t="shared" si="32"/>
        <v>0</v>
      </c>
    </row>
    <row r="78" spans="1:10" ht="33.75" x14ac:dyDescent="0.2">
      <c r="A78" s="40" t="s">
        <v>105</v>
      </c>
      <c r="B78" s="13" t="s">
        <v>36</v>
      </c>
      <c r="C78" s="13" t="s">
        <v>38</v>
      </c>
      <c r="D78" s="13" t="s">
        <v>20</v>
      </c>
      <c r="E78" s="13" t="s">
        <v>108</v>
      </c>
      <c r="F78" s="13" t="s">
        <v>106</v>
      </c>
      <c r="G78" s="14"/>
      <c r="H78" s="25">
        <v>572.80999999999995</v>
      </c>
      <c r="I78" s="25">
        <v>-572.80999999999995</v>
      </c>
      <c r="J78" s="25">
        <f t="shared" si="30"/>
        <v>0</v>
      </c>
    </row>
    <row r="79" spans="1:10" ht="26.25" customHeight="1" x14ac:dyDescent="0.2">
      <c r="A79" s="30" t="s">
        <v>109</v>
      </c>
      <c r="B79" s="13" t="s">
        <v>36</v>
      </c>
      <c r="C79" s="13" t="s">
        <v>38</v>
      </c>
      <c r="D79" s="13" t="s">
        <v>20</v>
      </c>
      <c r="E79" s="13" t="s">
        <v>108</v>
      </c>
      <c r="F79" s="13" t="s">
        <v>110</v>
      </c>
      <c r="G79" s="14"/>
      <c r="H79" s="25">
        <v>10.199999999999999</v>
      </c>
      <c r="I79" s="25">
        <v>-10.199999999999999</v>
      </c>
      <c r="J79" s="25">
        <f t="shared" si="30"/>
        <v>0</v>
      </c>
    </row>
    <row r="80" spans="1:10" ht="24" customHeight="1" x14ac:dyDescent="0.2">
      <c r="A80" s="30" t="s">
        <v>111</v>
      </c>
      <c r="B80" s="13" t="s">
        <v>36</v>
      </c>
      <c r="C80" s="13" t="s">
        <v>38</v>
      </c>
      <c r="D80" s="13" t="s">
        <v>20</v>
      </c>
      <c r="E80" s="13" t="s">
        <v>108</v>
      </c>
      <c r="F80" s="13" t="s">
        <v>112</v>
      </c>
      <c r="G80" s="14"/>
      <c r="H80" s="25">
        <v>167.99</v>
      </c>
      <c r="I80" s="25">
        <v>-167.99</v>
      </c>
      <c r="J80" s="25">
        <f t="shared" si="30"/>
        <v>0</v>
      </c>
    </row>
    <row r="81" spans="1:10" ht="67.5" x14ac:dyDescent="0.2">
      <c r="A81" s="12" t="s">
        <v>113</v>
      </c>
      <c r="B81" s="13" t="s">
        <v>36</v>
      </c>
      <c r="C81" s="13" t="s">
        <v>38</v>
      </c>
      <c r="D81" s="13" t="s">
        <v>20</v>
      </c>
      <c r="E81" s="13" t="s">
        <v>23</v>
      </c>
      <c r="F81" s="13"/>
      <c r="G81" s="14" t="e">
        <f>G82</f>
        <v>#REF!</v>
      </c>
      <c r="H81" s="25">
        <f>H82</f>
        <v>7383.28</v>
      </c>
      <c r="I81" s="25">
        <f t="shared" ref="I81:J81" si="33">I82</f>
        <v>29.379999999999995</v>
      </c>
      <c r="J81" s="25">
        <f t="shared" si="33"/>
        <v>7412.66</v>
      </c>
    </row>
    <row r="82" spans="1:10" ht="22.5" x14ac:dyDescent="0.2">
      <c r="A82" s="12" t="s">
        <v>24</v>
      </c>
      <c r="B82" s="13" t="s">
        <v>36</v>
      </c>
      <c r="C82" s="13" t="s">
        <v>38</v>
      </c>
      <c r="D82" s="13" t="s">
        <v>20</v>
      </c>
      <c r="E82" s="13" t="s">
        <v>25</v>
      </c>
      <c r="F82" s="13"/>
      <c r="G82" s="14" t="e">
        <f>#REF!</f>
        <v>#REF!</v>
      </c>
      <c r="H82" s="25">
        <f>H83+H84+H86+H85+H87+H88</f>
        <v>7383.28</v>
      </c>
      <c r="I82" s="25">
        <f t="shared" ref="I82:J82" si="34">I83+I84+I86+I85+I87+I88</f>
        <v>29.379999999999995</v>
      </c>
      <c r="J82" s="25">
        <f t="shared" si="34"/>
        <v>7412.66</v>
      </c>
    </row>
    <row r="83" spans="1:10" ht="30" customHeight="1" x14ac:dyDescent="0.2">
      <c r="A83" s="40" t="s">
        <v>105</v>
      </c>
      <c r="B83" s="13" t="s">
        <v>36</v>
      </c>
      <c r="C83" s="13" t="s">
        <v>38</v>
      </c>
      <c r="D83" s="13" t="s">
        <v>20</v>
      </c>
      <c r="E83" s="13" t="s">
        <v>25</v>
      </c>
      <c r="F83" s="13" t="s">
        <v>106</v>
      </c>
      <c r="G83" s="14"/>
      <c r="H83" s="25">
        <v>5163.07</v>
      </c>
      <c r="I83" s="25">
        <v>119.38</v>
      </c>
      <c r="J83" s="25">
        <f t="shared" si="30"/>
        <v>5282.45</v>
      </c>
    </row>
    <row r="84" spans="1:10" ht="30" customHeight="1" x14ac:dyDescent="0.2">
      <c r="A84" s="30" t="s">
        <v>109</v>
      </c>
      <c r="B84" s="13" t="s">
        <v>36</v>
      </c>
      <c r="C84" s="13" t="s">
        <v>38</v>
      </c>
      <c r="D84" s="13" t="s">
        <v>20</v>
      </c>
      <c r="E84" s="13" t="s">
        <v>25</v>
      </c>
      <c r="F84" s="13" t="s">
        <v>110</v>
      </c>
      <c r="G84" s="14"/>
      <c r="H84" s="25">
        <v>19.2</v>
      </c>
      <c r="I84" s="25"/>
      <c r="J84" s="25">
        <f t="shared" si="30"/>
        <v>19.2</v>
      </c>
    </row>
    <row r="85" spans="1:10" ht="30" customHeight="1" x14ac:dyDescent="0.2">
      <c r="A85" s="41" t="s">
        <v>114</v>
      </c>
      <c r="B85" s="13" t="s">
        <v>36</v>
      </c>
      <c r="C85" s="13" t="s">
        <v>38</v>
      </c>
      <c r="D85" s="13" t="s">
        <v>20</v>
      </c>
      <c r="E85" s="13" t="s">
        <v>25</v>
      </c>
      <c r="F85" s="13" t="s">
        <v>115</v>
      </c>
      <c r="G85" s="14"/>
      <c r="H85" s="25">
        <v>270</v>
      </c>
      <c r="I85" s="25">
        <v>-90</v>
      </c>
      <c r="J85" s="25">
        <f t="shared" si="30"/>
        <v>180</v>
      </c>
    </row>
    <row r="86" spans="1:10" ht="24" customHeight="1" x14ac:dyDescent="0.2">
      <c r="A86" s="30" t="s">
        <v>111</v>
      </c>
      <c r="B86" s="13" t="s">
        <v>36</v>
      </c>
      <c r="C86" s="13" t="s">
        <v>38</v>
      </c>
      <c r="D86" s="13" t="s">
        <v>20</v>
      </c>
      <c r="E86" s="13" t="s">
        <v>25</v>
      </c>
      <c r="F86" s="13" t="s">
        <v>112</v>
      </c>
      <c r="G86" s="14"/>
      <c r="H86" s="25">
        <v>1931.01</v>
      </c>
      <c r="I86" s="25"/>
      <c r="J86" s="25">
        <f t="shared" si="30"/>
        <v>1931.01</v>
      </c>
    </row>
    <row r="87" spans="1:10" ht="30" hidden="1" customHeight="1" x14ac:dyDescent="0.2">
      <c r="A87" s="32" t="s">
        <v>116</v>
      </c>
      <c r="B87" s="13" t="s">
        <v>36</v>
      </c>
      <c r="C87" s="13" t="s">
        <v>38</v>
      </c>
      <c r="D87" s="13" t="s">
        <v>20</v>
      </c>
      <c r="E87" s="13" t="s">
        <v>25</v>
      </c>
      <c r="F87" s="13" t="s">
        <v>117</v>
      </c>
      <c r="G87" s="14"/>
      <c r="H87" s="25"/>
      <c r="I87" s="25"/>
      <c r="J87" s="25">
        <f t="shared" si="30"/>
        <v>0</v>
      </c>
    </row>
    <row r="88" spans="1:10" ht="30" hidden="1" customHeight="1" x14ac:dyDescent="0.2">
      <c r="A88" s="32" t="s">
        <v>118</v>
      </c>
      <c r="B88" s="13" t="s">
        <v>36</v>
      </c>
      <c r="C88" s="13" t="s">
        <v>38</v>
      </c>
      <c r="D88" s="13" t="s">
        <v>20</v>
      </c>
      <c r="E88" s="13" t="s">
        <v>25</v>
      </c>
      <c r="F88" s="13" t="s">
        <v>119</v>
      </c>
      <c r="G88" s="14"/>
      <c r="H88" s="25"/>
      <c r="I88" s="25"/>
      <c r="J88" s="25">
        <f t="shared" si="30"/>
        <v>0</v>
      </c>
    </row>
    <row r="89" spans="1:10" x14ac:dyDescent="0.2">
      <c r="A89" s="12" t="s">
        <v>120</v>
      </c>
      <c r="B89" s="13" t="s">
        <v>36</v>
      </c>
      <c r="C89" s="13" t="s">
        <v>21</v>
      </c>
      <c r="D89" s="13"/>
      <c r="E89" s="13"/>
      <c r="F89" s="13"/>
      <c r="G89" s="14" t="e">
        <f>#REF!+G90</f>
        <v>#REF!</v>
      </c>
      <c r="H89" s="25">
        <f>H90</f>
        <v>21168</v>
      </c>
      <c r="I89" s="25">
        <f t="shared" ref="I89:J89" si="35">I90</f>
        <v>-19455.7</v>
      </c>
      <c r="J89" s="25">
        <f t="shared" si="35"/>
        <v>1712.3</v>
      </c>
    </row>
    <row r="90" spans="1:10" x14ac:dyDescent="0.2">
      <c r="A90" s="12" t="s">
        <v>121</v>
      </c>
      <c r="B90" s="13" t="s">
        <v>36</v>
      </c>
      <c r="C90" s="13" t="s">
        <v>21</v>
      </c>
      <c r="D90" s="13" t="s">
        <v>122</v>
      </c>
      <c r="E90" s="13"/>
      <c r="F90" s="13"/>
      <c r="G90" s="27" t="e">
        <f>#REF!+G101+#REF!+#REF!</f>
        <v>#REF!</v>
      </c>
      <c r="H90" s="25">
        <f>H96+H101+H91</f>
        <v>21168</v>
      </c>
      <c r="I90" s="25">
        <f t="shared" ref="I90:J90" si="36">I96+I101+I91</f>
        <v>-19455.7</v>
      </c>
      <c r="J90" s="25">
        <f t="shared" si="36"/>
        <v>1712.3</v>
      </c>
    </row>
    <row r="91" spans="1:10" ht="22.5" x14ac:dyDescent="0.2">
      <c r="A91" s="28" t="s">
        <v>41</v>
      </c>
      <c r="B91" s="13" t="s">
        <v>36</v>
      </c>
      <c r="C91" s="13" t="s">
        <v>21</v>
      </c>
      <c r="D91" s="13" t="s">
        <v>122</v>
      </c>
      <c r="E91" s="13" t="s">
        <v>42</v>
      </c>
      <c r="F91" s="13"/>
      <c r="G91" s="27"/>
      <c r="H91" s="25">
        <f>H92</f>
        <v>0</v>
      </c>
      <c r="I91" s="25">
        <f t="shared" ref="I91:J94" si="37">I92</f>
        <v>1712.3</v>
      </c>
      <c r="J91" s="25">
        <f t="shared" si="37"/>
        <v>1712.3</v>
      </c>
    </row>
    <row r="92" spans="1:10" ht="33.75" x14ac:dyDescent="0.2">
      <c r="A92" s="28" t="s">
        <v>123</v>
      </c>
      <c r="B92" s="13" t="s">
        <v>36</v>
      </c>
      <c r="C92" s="13" t="s">
        <v>21</v>
      </c>
      <c r="D92" s="13" t="s">
        <v>122</v>
      </c>
      <c r="E92" s="13" t="s">
        <v>124</v>
      </c>
      <c r="F92" s="13"/>
      <c r="G92" s="27"/>
      <c r="H92" s="25">
        <f>H93</f>
        <v>0</v>
      </c>
      <c r="I92" s="25">
        <f t="shared" si="37"/>
        <v>1712.3</v>
      </c>
      <c r="J92" s="25">
        <f t="shared" si="37"/>
        <v>1712.3</v>
      </c>
    </row>
    <row r="93" spans="1:10" ht="88.5" customHeight="1" x14ac:dyDescent="0.2">
      <c r="A93" s="28" t="s">
        <v>125</v>
      </c>
      <c r="B93" s="13" t="s">
        <v>36</v>
      </c>
      <c r="C93" s="13" t="s">
        <v>21</v>
      </c>
      <c r="D93" s="13" t="s">
        <v>122</v>
      </c>
      <c r="E93" s="13" t="s">
        <v>126</v>
      </c>
      <c r="F93" s="13"/>
      <c r="G93" s="27"/>
      <c r="H93" s="25">
        <f>H94</f>
        <v>0</v>
      </c>
      <c r="I93" s="25">
        <f t="shared" si="37"/>
        <v>1712.3</v>
      </c>
      <c r="J93" s="25">
        <f t="shared" si="37"/>
        <v>1712.3</v>
      </c>
    </row>
    <row r="94" spans="1:10" ht="117.75" customHeight="1" x14ac:dyDescent="0.2">
      <c r="A94" s="28" t="s">
        <v>127</v>
      </c>
      <c r="B94" s="13" t="s">
        <v>36</v>
      </c>
      <c r="C94" s="13" t="s">
        <v>21</v>
      </c>
      <c r="D94" s="13" t="s">
        <v>122</v>
      </c>
      <c r="E94" s="13" t="s">
        <v>128</v>
      </c>
      <c r="F94" s="13"/>
      <c r="G94" s="27"/>
      <c r="H94" s="25">
        <f>H95</f>
        <v>0</v>
      </c>
      <c r="I94" s="25">
        <f t="shared" si="37"/>
        <v>1712.3</v>
      </c>
      <c r="J94" s="25">
        <f t="shared" si="37"/>
        <v>1712.3</v>
      </c>
    </row>
    <row r="95" spans="1:10" ht="33.75" x14ac:dyDescent="0.2">
      <c r="A95" s="30" t="s">
        <v>129</v>
      </c>
      <c r="B95" s="13" t="s">
        <v>36</v>
      </c>
      <c r="C95" s="13" t="s">
        <v>21</v>
      </c>
      <c r="D95" s="13" t="s">
        <v>122</v>
      </c>
      <c r="E95" s="13" t="s">
        <v>128</v>
      </c>
      <c r="F95" s="13" t="s">
        <v>130</v>
      </c>
      <c r="G95" s="27"/>
      <c r="H95" s="25"/>
      <c r="I95" s="25">
        <v>1712.3</v>
      </c>
      <c r="J95" s="25">
        <f>H95+I95</f>
        <v>1712.3</v>
      </c>
    </row>
    <row r="96" spans="1:10" x14ac:dyDescent="0.2">
      <c r="A96" s="42" t="s">
        <v>131</v>
      </c>
      <c r="B96" s="13" t="s">
        <v>36</v>
      </c>
      <c r="C96" s="13" t="s">
        <v>21</v>
      </c>
      <c r="D96" s="13" t="s">
        <v>122</v>
      </c>
      <c r="E96" s="13" t="s">
        <v>132</v>
      </c>
      <c r="F96" s="13"/>
      <c r="G96" s="27"/>
      <c r="H96" s="25">
        <f>H97+H99</f>
        <v>6981</v>
      </c>
      <c r="I96" s="25">
        <f>I97+I99</f>
        <v>-6981</v>
      </c>
      <c r="J96" s="25">
        <f t="shared" si="30"/>
        <v>0</v>
      </c>
    </row>
    <row r="97" spans="1:10" ht="46.5" customHeight="1" x14ac:dyDescent="0.2">
      <c r="A97" s="12" t="s">
        <v>133</v>
      </c>
      <c r="B97" s="13" t="s">
        <v>36</v>
      </c>
      <c r="C97" s="13" t="s">
        <v>21</v>
      </c>
      <c r="D97" s="13" t="s">
        <v>122</v>
      </c>
      <c r="E97" s="13" t="s">
        <v>134</v>
      </c>
      <c r="F97" s="13"/>
      <c r="G97" s="14"/>
      <c r="H97" s="25">
        <f>H98</f>
        <v>6856</v>
      </c>
      <c r="I97" s="25">
        <f>I98</f>
        <v>-6856</v>
      </c>
      <c r="J97" s="25">
        <f t="shared" si="30"/>
        <v>0</v>
      </c>
    </row>
    <row r="98" spans="1:10" ht="25.5" customHeight="1" x14ac:dyDescent="0.2">
      <c r="A98" s="12" t="s">
        <v>135</v>
      </c>
      <c r="B98" s="13" t="s">
        <v>36</v>
      </c>
      <c r="C98" s="13" t="s">
        <v>21</v>
      </c>
      <c r="D98" s="13" t="s">
        <v>122</v>
      </c>
      <c r="E98" s="13" t="s">
        <v>134</v>
      </c>
      <c r="F98" s="13" t="s">
        <v>136</v>
      </c>
      <c r="G98" s="14"/>
      <c r="H98" s="25">
        <v>6856</v>
      </c>
      <c r="I98" s="25">
        <v>-6856</v>
      </c>
      <c r="J98" s="25">
        <f t="shared" si="30"/>
        <v>0</v>
      </c>
    </row>
    <row r="99" spans="1:10" ht="43.5" customHeight="1" x14ac:dyDescent="0.2">
      <c r="A99" s="32" t="s">
        <v>137</v>
      </c>
      <c r="B99" s="43" t="s">
        <v>36</v>
      </c>
      <c r="C99" s="43" t="s">
        <v>21</v>
      </c>
      <c r="D99" s="43" t="s">
        <v>122</v>
      </c>
      <c r="E99" s="43" t="s">
        <v>138</v>
      </c>
      <c r="F99" s="13"/>
      <c r="G99" s="14"/>
      <c r="H99" s="25">
        <f>H100</f>
        <v>125</v>
      </c>
      <c r="I99" s="25">
        <f>I100</f>
        <v>-125</v>
      </c>
      <c r="J99" s="25">
        <f t="shared" si="30"/>
        <v>0</v>
      </c>
    </row>
    <row r="100" spans="1:10" ht="25.5" customHeight="1" x14ac:dyDescent="0.2">
      <c r="A100" s="12" t="s">
        <v>135</v>
      </c>
      <c r="B100" s="43" t="s">
        <v>36</v>
      </c>
      <c r="C100" s="43" t="s">
        <v>21</v>
      </c>
      <c r="D100" s="43" t="s">
        <v>122</v>
      </c>
      <c r="E100" s="43" t="s">
        <v>138</v>
      </c>
      <c r="F100" s="13" t="s">
        <v>136</v>
      </c>
      <c r="G100" s="14"/>
      <c r="H100" s="25">
        <v>125</v>
      </c>
      <c r="I100" s="25">
        <v>-125</v>
      </c>
      <c r="J100" s="25">
        <f t="shared" si="30"/>
        <v>0</v>
      </c>
    </row>
    <row r="101" spans="1:10" ht="22.5" x14ac:dyDescent="0.2">
      <c r="A101" s="12" t="s">
        <v>139</v>
      </c>
      <c r="B101" s="13" t="s">
        <v>36</v>
      </c>
      <c r="C101" s="13" t="s">
        <v>21</v>
      </c>
      <c r="D101" s="13" t="s">
        <v>122</v>
      </c>
      <c r="E101" s="13" t="s">
        <v>140</v>
      </c>
      <c r="F101" s="13"/>
      <c r="G101" s="27" t="e">
        <f>G104+G102</f>
        <v>#REF!</v>
      </c>
      <c r="H101" s="25">
        <f>H102+H104</f>
        <v>14187</v>
      </c>
      <c r="I101" s="25">
        <f>I102+I104</f>
        <v>-14187</v>
      </c>
      <c r="J101" s="25">
        <f t="shared" si="30"/>
        <v>0</v>
      </c>
    </row>
    <row r="102" spans="1:10" ht="43.5" customHeight="1" x14ac:dyDescent="0.2">
      <c r="A102" s="12" t="s">
        <v>141</v>
      </c>
      <c r="B102" s="13" t="s">
        <v>36</v>
      </c>
      <c r="C102" s="13" t="s">
        <v>21</v>
      </c>
      <c r="D102" s="13" t="s">
        <v>122</v>
      </c>
      <c r="E102" s="13" t="s">
        <v>142</v>
      </c>
      <c r="F102" s="13"/>
      <c r="G102" s="14" t="e">
        <f>#REF!</f>
        <v>#REF!</v>
      </c>
      <c r="H102" s="25">
        <f>H103</f>
        <v>1390</v>
      </c>
      <c r="I102" s="25">
        <f t="shared" ref="I102:J102" si="38">I103</f>
        <v>-1390</v>
      </c>
      <c r="J102" s="25">
        <f t="shared" si="38"/>
        <v>0</v>
      </c>
    </row>
    <row r="103" spans="1:10" ht="15" customHeight="1" x14ac:dyDescent="0.2">
      <c r="A103" s="32" t="s">
        <v>143</v>
      </c>
      <c r="B103" s="13" t="s">
        <v>36</v>
      </c>
      <c r="C103" s="13" t="s">
        <v>21</v>
      </c>
      <c r="D103" s="13" t="s">
        <v>122</v>
      </c>
      <c r="E103" s="13" t="s">
        <v>142</v>
      </c>
      <c r="F103" s="13" t="s">
        <v>130</v>
      </c>
      <c r="G103" s="14"/>
      <c r="H103" s="25">
        <v>1390</v>
      </c>
      <c r="I103" s="25">
        <v>-1390</v>
      </c>
      <c r="J103" s="25">
        <f t="shared" si="30"/>
        <v>0</v>
      </c>
    </row>
    <row r="104" spans="1:10" ht="33.75" x14ac:dyDescent="0.2">
      <c r="A104" s="12" t="s">
        <v>144</v>
      </c>
      <c r="B104" s="13" t="s">
        <v>36</v>
      </c>
      <c r="C104" s="13" t="s">
        <v>21</v>
      </c>
      <c r="D104" s="13" t="s">
        <v>122</v>
      </c>
      <c r="E104" s="13" t="s">
        <v>145</v>
      </c>
      <c r="F104" s="13"/>
      <c r="G104" s="27" t="e">
        <f>#REF!+#REF!+#REF!</f>
        <v>#REF!</v>
      </c>
      <c r="H104" s="25">
        <f>H105</f>
        <v>12797</v>
      </c>
      <c r="I104" s="25">
        <f t="shared" ref="I104:J104" si="39">I105</f>
        <v>-12797</v>
      </c>
      <c r="J104" s="25">
        <f t="shared" si="39"/>
        <v>0</v>
      </c>
    </row>
    <row r="105" spans="1:10" ht="23.25" customHeight="1" x14ac:dyDescent="0.2">
      <c r="A105" s="32" t="s">
        <v>146</v>
      </c>
      <c r="B105" s="13" t="s">
        <v>36</v>
      </c>
      <c r="C105" s="13" t="s">
        <v>21</v>
      </c>
      <c r="D105" s="13" t="s">
        <v>122</v>
      </c>
      <c r="E105" s="13" t="s">
        <v>147</v>
      </c>
      <c r="F105" s="13" t="s">
        <v>148</v>
      </c>
      <c r="G105" s="14"/>
      <c r="H105" s="25">
        <v>12797</v>
      </c>
      <c r="I105" s="25">
        <v>-12797</v>
      </c>
      <c r="J105" s="25">
        <f t="shared" si="30"/>
        <v>0</v>
      </c>
    </row>
    <row r="106" spans="1:10" s="24" customFormat="1" ht="21.75" x14ac:dyDescent="0.2">
      <c r="A106" s="19" t="s">
        <v>149</v>
      </c>
      <c r="B106" s="20" t="s">
        <v>150</v>
      </c>
      <c r="C106" s="20"/>
      <c r="D106" s="20"/>
      <c r="E106" s="20"/>
      <c r="F106" s="20"/>
      <c r="G106" s="45" t="e">
        <f>G107+G139+#REF!+#REF!</f>
        <v>#REF!</v>
      </c>
      <c r="H106" s="22">
        <f>H107+H139+H145+H150+H131</f>
        <v>41177.889999999992</v>
      </c>
      <c r="I106" s="22">
        <f t="shared" ref="I106" si="40">I107+I139+I145+I150+I131</f>
        <v>-11518.030000000002</v>
      </c>
      <c r="J106" s="22">
        <f>J107+J139+J145+J150+J131</f>
        <v>29659.859999999993</v>
      </c>
    </row>
    <row r="107" spans="1:10" x14ac:dyDescent="0.2">
      <c r="A107" s="12" t="s">
        <v>151</v>
      </c>
      <c r="B107" s="13" t="s">
        <v>150</v>
      </c>
      <c r="C107" s="13" t="s">
        <v>152</v>
      </c>
      <c r="D107" s="13"/>
      <c r="E107" s="13"/>
      <c r="F107" s="13"/>
      <c r="G107" s="14" t="e">
        <f>G111+#REF!+#REF!+G131+G108</f>
        <v>#REF!</v>
      </c>
      <c r="H107" s="25">
        <f>H108+H111+H119+H123</f>
        <v>5126.67</v>
      </c>
      <c r="I107" s="25">
        <f t="shared" ref="I107:J107" si="41">I108+I111+I119+I123</f>
        <v>429.79</v>
      </c>
      <c r="J107" s="25">
        <f t="shared" si="41"/>
        <v>5556.4599999999991</v>
      </c>
    </row>
    <row r="108" spans="1:10" ht="45" x14ac:dyDescent="0.2">
      <c r="A108" s="33" t="s">
        <v>153</v>
      </c>
      <c r="B108" s="13" t="s">
        <v>150</v>
      </c>
      <c r="C108" s="13" t="s">
        <v>152</v>
      </c>
      <c r="D108" s="13" t="s">
        <v>122</v>
      </c>
      <c r="E108" s="13"/>
      <c r="F108" s="13"/>
      <c r="G108" s="14" t="e">
        <f>#REF!</f>
        <v>#REF!</v>
      </c>
      <c r="H108" s="25">
        <f>H109</f>
        <v>781.17</v>
      </c>
      <c r="I108" s="25">
        <f t="shared" ref="I108:J109" si="42">I109</f>
        <v>845.51</v>
      </c>
      <c r="J108" s="25">
        <f t="shared" si="42"/>
        <v>1626.6799999999998</v>
      </c>
    </row>
    <row r="109" spans="1:10" ht="45" x14ac:dyDescent="0.2">
      <c r="A109" s="46" t="s">
        <v>154</v>
      </c>
      <c r="B109" s="13" t="s">
        <v>150</v>
      </c>
      <c r="C109" s="13" t="s">
        <v>152</v>
      </c>
      <c r="D109" s="13" t="s">
        <v>122</v>
      </c>
      <c r="E109" s="13" t="s">
        <v>102</v>
      </c>
      <c r="F109" s="13"/>
      <c r="G109" s="14"/>
      <c r="H109" s="25">
        <f>H110</f>
        <v>781.17</v>
      </c>
      <c r="I109" s="25">
        <f t="shared" si="42"/>
        <v>845.51</v>
      </c>
      <c r="J109" s="25">
        <f t="shared" si="42"/>
        <v>1626.6799999999998</v>
      </c>
    </row>
    <row r="110" spans="1:10" ht="33.75" x14ac:dyDescent="0.2">
      <c r="A110" s="40" t="s">
        <v>105</v>
      </c>
      <c r="B110" s="13" t="s">
        <v>150</v>
      </c>
      <c r="C110" s="13" t="s">
        <v>152</v>
      </c>
      <c r="D110" s="13" t="s">
        <v>122</v>
      </c>
      <c r="E110" s="13" t="s">
        <v>104</v>
      </c>
      <c r="F110" s="13" t="s">
        <v>106</v>
      </c>
      <c r="G110" s="14"/>
      <c r="H110" s="25">
        <v>781.17</v>
      </c>
      <c r="I110" s="25">
        <v>845.51</v>
      </c>
      <c r="J110" s="25">
        <f t="shared" si="30"/>
        <v>1626.6799999999998</v>
      </c>
    </row>
    <row r="111" spans="1:10" ht="33.75" x14ac:dyDescent="0.2">
      <c r="A111" s="46" t="s">
        <v>155</v>
      </c>
      <c r="B111" s="13" t="s">
        <v>150</v>
      </c>
      <c r="C111" s="13" t="s">
        <v>152</v>
      </c>
      <c r="D111" s="13" t="s">
        <v>156</v>
      </c>
      <c r="E111" s="13"/>
      <c r="F111" s="13"/>
      <c r="G111" s="14" t="e">
        <f>G112</f>
        <v>#REF!</v>
      </c>
      <c r="H111" s="25">
        <f>H112</f>
        <v>4012</v>
      </c>
      <c r="I111" s="25">
        <f t="shared" ref="I111:J111" si="43">I112</f>
        <v>-490.21999999999997</v>
      </c>
      <c r="J111" s="25">
        <f t="shared" si="43"/>
        <v>3521.7799999999997</v>
      </c>
    </row>
    <row r="112" spans="1:10" ht="45" x14ac:dyDescent="0.2">
      <c r="A112" s="46" t="s">
        <v>154</v>
      </c>
      <c r="B112" s="13" t="s">
        <v>150</v>
      </c>
      <c r="C112" s="13" t="s">
        <v>152</v>
      </c>
      <c r="D112" s="13" t="s">
        <v>156</v>
      </c>
      <c r="E112" s="13" t="s">
        <v>102</v>
      </c>
      <c r="F112" s="13"/>
      <c r="G112" s="14" t="e">
        <f>#REF!+#REF!</f>
        <v>#REF!</v>
      </c>
      <c r="H112" s="25">
        <f>H113+H114+H115+H116+H117+H118</f>
        <v>4012</v>
      </c>
      <c r="I112" s="25">
        <f t="shared" ref="I112:J112" si="44">I113+I114+I115+I116+I117+I118</f>
        <v>-490.21999999999997</v>
      </c>
      <c r="J112" s="25">
        <f t="shared" si="44"/>
        <v>3521.7799999999997</v>
      </c>
    </row>
    <row r="113" spans="1:10" ht="33.75" x14ac:dyDescent="0.2">
      <c r="A113" s="40" t="s">
        <v>105</v>
      </c>
      <c r="B113" s="13" t="s">
        <v>150</v>
      </c>
      <c r="C113" s="13" t="s">
        <v>152</v>
      </c>
      <c r="D113" s="13" t="s">
        <v>156</v>
      </c>
      <c r="E113" s="13" t="s">
        <v>104</v>
      </c>
      <c r="F113" s="13" t="s">
        <v>106</v>
      </c>
      <c r="G113" s="14"/>
      <c r="H113" s="25">
        <v>3100</v>
      </c>
      <c r="I113" s="25">
        <v>-519.65</v>
      </c>
      <c r="J113" s="25">
        <f t="shared" si="30"/>
        <v>2580.35</v>
      </c>
    </row>
    <row r="114" spans="1:10" ht="24" customHeight="1" x14ac:dyDescent="0.2">
      <c r="A114" s="30" t="s">
        <v>109</v>
      </c>
      <c r="B114" s="13" t="s">
        <v>150</v>
      </c>
      <c r="C114" s="13" t="s">
        <v>152</v>
      </c>
      <c r="D114" s="13" t="s">
        <v>156</v>
      </c>
      <c r="E114" s="13" t="s">
        <v>104</v>
      </c>
      <c r="F114" s="13" t="s">
        <v>110</v>
      </c>
      <c r="G114" s="14"/>
      <c r="H114" s="25">
        <v>54.6</v>
      </c>
      <c r="I114" s="25"/>
      <c r="J114" s="25">
        <f t="shared" si="30"/>
        <v>54.6</v>
      </c>
    </row>
    <row r="115" spans="1:10" ht="23.25" customHeight="1" x14ac:dyDescent="0.2">
      <c r="A115" s="41" t="s">
        <v>114</v>
      </c>
      <c r="B115" s="13" t="s">
        <v>150</v>
      </c>
      <c r="C115" s="13" t="s">
        <v>152</v>
      </c>
      <c r="D115" s="13" t="s">
        <v>156</v>
      </c>
      <c r="E115" s="13" t="s">
        <v>104</v>
      </c>
      <c r="F115" s="13" t="s">
        <v>115</v>
      </c>
      <c r="G115" s="14"/>
      <c r="H115" s="25">
        <v>279.38</v>
      </c>
      <c r="I115" s="25">
        <v>28.52</v>
      </c>
      <c r="J115" s="25">
        <f t="shared" si="30"/>
        <v>307.89999999999998</v>
      </c>
    </row>
    <row r="116" spans="1:10" ht="27" customHeight="1" x14ac:dyDescent="0.2">
      <c r="A116" s="30" t="s">
        <v>111</v>
      </c>
      <c r="B116" s="13" t="s">
        <v>150</v>
      </c>
      <c r="C116" s="13" t="s">
        <v>152</v>
      </c>
      <c r="D116" s="13" t="s">
        <v>156</v>
      </c>
      <c r="E116" s="13" t="s">
        <v>104</v>
      </c>
      <c r="F116" s="13" t="s">
        <v>112</v>
      </c>
      <c r="G116" s="14"/>
      <c r="H116" s="25">
        <v>562.52</v>
      </c>
      <c r="I116" s="25"/>
      <c r="J116" s="25">
        <f t="shared" si="30"/>
        <v>562.52</v>
      </c>
    </row>
    <row r="117" spans="1:10" ht="23.25" customHeight="1" x14ac:dyDescent="0.2">
      <c r="A117" s="32" t="s">
        <v>116</v>
      </c>
      <c r="B117" s="13" t="s">
        <v>150</v>
      </c>
      <c r="C117" s="13" t="s">
        <v>152</v>
      </c>
      <c r="D117" s="13" t="s">
        <v>156</v>
      </c>
      <c r="E117" s="13" t="s">
        <v>104</v>
      </c>
      <c r="F117" s="13" t="s">
        <v>117</v>
      </c>
      <c r="G117" s="14"/>
      <c r="H117" s="25">
        <v>12</v>
      </c>
      <c r="I117" s="25">
        <v>0.91</v>
      </c>
      <c r="J117" s="25">
        <f t="shared" si="30"/>
        <v>12.91</v>
      </c>
    </row>
    <row r="118" spans="1:10" x14ac:dyDescent="0.2">
      <c r="A118" s="32" t="s">
        <v>118</v>
      </c>
      <c r="B118" s="13" t="s">
        <v>150</v>
      </c>
      <c r="C118" s="13" t="s">
        <v>152</v>
      </c>
      <c r="D118" s="13" t="s">
        <v>156</v>
      </c>
      <c r="E118" s="13" t="s">
        <v>104</v>
      </c>
      <c r="F118" s="13" t="s">
        <v>119</v>
      </c>
      <c r="G118" s="14"/>
      <c r="H118" s="25">
        <v>3.5</v>
      </c>
      <c r="I118" s="25"/>
      <c r="J118" s="25">
        <f t="shared" si="30"/>
        <v>3.5</v>
      </c>
    </row>
    <row r="119" spans="1:10" x14ac:dyDescent="0.2">
      <c r="A119" s="46" t="s">
        <v>157</v>
      </c>
      <c r="B119" s="13" t="s">
        <v>150</v>
      </c>
      <c r="C119" s="13" t="s">
        <v>152</v>
      </c>
      <c r="D119" s="13" t="s">
        <v>158</v>
      </c>
      <c r="E119" s="13"/>
      <c r="F119" s="13"/>
      <c r="G119" s="14"/>
      <c r="H119" s="25">
        <f>H120</f>
        <v>333</v>
      </c>
      <c r="I119" s="25">
        <f>I120</f>
        <v>67</v>
      </c>
      <c r="J119" s="25">
        <f t="shared" si="30"/>
        <v>400</v>
      </c>
    </row>
    <row r="120" spans="1:10" x14ac:dyDescent="0.2">
      <c r="A120" s="46" t="s">
        <v>157</v>
      </c>
      <c r="B120" s="13" t="s">
        <v>150</v>
      </c>
      <c r="C120" s="13" t="s">
        <v>152</v>
      </c>
      <c r="D120" s="13" t="s">
        <v>158</v>
      </c>
      <c r="E120" s="13" t="s">
        <v>42</v>
      </c>
      <c r="F120" s="13"/>
      <c r="G120" s="14"/>
      <c r="H120" s="25">
        <f>H121</f>
        <v>333</v>
      </c>
      <c r="I120" s="25">
        <f>I121</f>
        <v>67</v>
      </c>
      <c r="J120" s="25">
        <f t="shared" si="30"/>
        <v>400</v>
      </c>
    </row>
    <row r="121" spans="1:10" x14ac:dyDescent="0.2">
      <c r="A121" s="46" t="s">
        <v>159</v>
      </c>
      <c r="B121" s="13" t="s">
        <v>150</v>
      </c>
      <c r="C121" s="13" t="s">
        <v>152</v>
      </c>
      <c r="D121" s="13" t="s">
        <v>158</v>
      </c>
      <c r="E121" s="13" t="s">
        <v>160</v>
      </c>
      <c r="F121" s="13"/>
      <c r="G121" s="14"/>
      <c r="H121" s="25">
        <f>H122</f>
        <v>333</v>
      </c>
      <c r="I121" s="25">
        <f t="shared" ref="I121:J121" si="45">I122</f>
        <v>67</v>
      </c>
      <c r="J121" s="25">
        <f t="shared" si="45"/>
        <v>400</v>
      </c>
    </row>
    <row r="122" spans="1:10" x14ac:dyDescent="0.2">
      <c r="A122" s="46" t="s">
        <v>161</v>
      </c>
      <c r="B122" s="13" t="s">
        <v>150</v>
      </c>
      <c r="C122" s="13" t="s">
        <v>152</v>
      </c>
      <c r="D122" s="13" t="s">
        <v>158</v>
      </c>
      <c r="E122" s="13" t="s">
        <v>160</v>
      </c>
      <c r="F122" s="13" t="s">
        <v>162</v>
      </c>
      <c r="G122" s="14"/>
      <c r="H122" s="25">
        <v>333</v>
      </c>
      <c r="I122" s="25">
        <v>67</v>
      </c>
      <c r="J122" s="25">
        <f>H122+I122</f>
        <v>400</v>
      </c>
    </row>
    <row r="123" spans="1:10" x14ac:dyDescent="0.2">
      <c r="A123" s="32" t="s">
        <v>163</v>
      </c>
      <c r="B123" s="43" t="s">
        <v>150</v>
      </c>
      <c r="C123" s="43" t="s">
        <v>152</v>
      </c>
      <c r="D123" s="43" t="s">
        <v>164</v>
      </c>
      <c r="E123" s="13"/>
      <c r="F123" s="13"/>
      <c r="G123" s="14"/>
      <c r="H123" s="25">
        <f>H128+H124</f>
        <v>0.5</v>
      </c>
      <c r="I123" s="25">
        <f t="shared" ref="I123:J123" si="46">I128+I124</f>
        <v>7.5</v>
      </c>
      <c r="J123" s="25">
        <f t="shared" si="46"/>
        <v>8</v>
      </c>
    </row>
    <row r="124" spans="1:10" ht="22.5" x14ac:dyDescent="0.2">
      <c r="A124" s="28" t="s">
        <v>165</v>
      </c>
      <c r="B124" s="43" t="s">
        <v>150</v>
      </c>
      <c r="C124" s="43" t="s">
        <v>152</v>
      </c>
      <c r="D124" s="43" t="s">
        <v>164</v>
      </c>
      <c r="E124" s="13" t="s">
        <v>166</v>
      </c>
      <c r="F124" s="13"/>
      <c r="G124" s="14"/>
      <c r="H124" s="25">
        <f>H125</f>
        <v>0</v>
      </c>
      <c r="I124" s="25">
        <f t="shared" ref="I124:J126" si="47">I125</f>
        <v>8</v>
      </c>
      <c r="J124" s="25">
        <f t="shared" si="47"/>
        <v>8</v>
      </c>
    </row>
    <row r="125" spans="1:10" ht="45" x14ac:dyDescent="0.2">
      <c r="A125" s="28" t="s">
        <v>167</v>
      </c>
      <c r="B125" s="43" t="s">
        <v>150</v>
      </c>
      <c r="C125" s="43" t="s">
        <v>152</v>
      </c>
      <c r="D125" s="43" t="s">
        <v>164</v>
      </c>
      <c r="E125" s="13" t="s">
        <v>168</v>
      </c>
      <c r="F125" s="13"/>
      <c r="G125" s="14"/>
      <c r="H125" s="25">
        <f>H126</f>
        <v>0</v>
      </c>
      <c r="I125" s="25">
        <f t="shared" si="47"/>
        <v>8</v>
      </c>
      <c r="J125" s="25">
        <f t="shared" si="47"/>
        <v>8</v>
      </c>
    </row>
    <row r="126" spans="1:10" ht="78.75" x14ac:dyDescent="0.2">
      <c r="A126" s="28" t="s">
        <v>169</v>
      </c>
      <c r="B126" s="43" t="s">
        <v>150</v>
      </c>
      <c r="C126" s="43" t="s">
        <v>152</v>
      </c>
      <c r="D126" s="43" t="s">
        <v>164</v>
      </c>
      <c r="E126" s="13" t="s">
        <v>170</v>
      </c>
      <c r="F126" s="13"/>
      <c r="G126" s="14"/>
      <c r="H126" s="25">
        <f>H127</f>
        <v>0</v>
      </c>
      <c r="I126" s="25">
        <f t="shared" si="47"/>
        <v>8</v>
      </c>
      <c r="J126" s="25">
        <f t="shared" si="47"/>
        <v>8</v>
      </c>
    </row>
    <row r="127" spans="1:10" ht="33.75" x14ac:dyDescent="0.2">
      <c r="A127" s="30" t="s">
        <v>111</v>
      </c>
      <c r="B127" s="43" t="s">
        <v>150</v>
      </c>
      <c r="C127" s="43" t="s">
        <v>152</v>
      </c>
      <c r="D127" s="43" t="s">
        <v>164</v>
      </c>
      <c r="E127" s="13" t="s">
        <v>170</v>
      </c>
      <c r="F127" s="13" t="s">
        <v>112</v>
      </c>
      <c r="G127" s="14"/>
      <c r="H127" s="25"/>
      <c r="I127" s="25">
        <v>8</v>
      </c>
      <c r="J127" s="25">
        <f>H127+I127</f>
        <v>8</v>
      </c>
    </row>
    <row r="128" spans="1:10" ht="22.5" x14ac:dyDescent="0.2">
      <c r="A128" s="31" t="s">
        <v>171</v>
      </c>
      <c r="B128" s="43" t="s">
        <v>150</v>
      </c>
      <c r="C128" s="43" t="s">
        <v>152</v>
      </c>
      <c r="D128" s="43" t="s">
        <v>164</v>
      </c>
      <c r="E128" s="13" t="s">
        <v>172</v>
      </c>
      <c r="F128" s="13"/>
      <c r="G128" s="14"/>
      <c r="H128" s="25">
        <f>H129</f>
        <v>0.5</v>
      </c>
      <c r="I128" s="25">
        <f t="shared" ref="I128:J128" si="48">I129</f>
        <v>-0.5</v>
      </c>
      <c r="J128" s="25">
        <f t="shared" si="48"/>
        <v>0</v>
      </c>
    </row>
    <row r="129" spans="1:10" ht="33.75" x14ac:dyDescent="0.2">
      <c r="A129" s="12" t="s">
        <v>173</v>
      </c>
      <c r="B129" s="13" t="s">
        <v>150</v>
      </c>
      <c r="C129" s="13" t="s">
        <v>152</v>
      </c>
      <c r="D129" s="13" t="s">
        <v>164</v>
      </c>
      <c r="E129" s="13" t="s">
        <v>174</v>
      </c>
      <c r="F129" s="13"/>
      <c r="G129" s="14">
        <f>G130</f>
        <v>0</v>
      </c>
      <c r="H129" s="25">
        <f>H130</f>
        <v>0.5</v>
      </c>
      <c r="I129" s="25">
        <f>I130</f>
        <v>-0.5</v>
      </c>
      <c r="J129" s="25">
        <f>H129+I129</f>
        <v>0</v>
      </c>
    </row>
    <row r="130" spans="1:10" ht="33.75" x14ac:dyDescent="0.2">
      <c r="A130" s="30" t="s">
        <v>111</v>
      </c>
      <c r="B130" s="13" t="s">
        <v>150</v>
      </c>
      <c r="C130" s="13" t="s">
        <v>152</v>
      </c>
      <c r="D130" s="13" t="s">
        <v>164</v>
      </c>
      <c r="E130" s="13" t="s">
        <v>174</v>
      </c>
      <c r="F130" s="13" t="s">
        <v>112</v>
      </c>
      <c r="G130" s="14"/>
      <c r="H130" s="25">
        <v>0.5</v>
      </c>
      <c r="I130" s="25">
        <v>-0.5</v>
      </c>
      <c r="J130" s="25">
        <f>H130+I130</f>
        <v>0</v>
      </c>
    </row>
    <row r="131" spans="1:10" ht="14.25" customHeight="1" x14ac:dyDescent="0.2">
      <c r="A131" s="46" t="s">
        <v>175</v>
      </c>
      <c r="B131" s="13" t="s">
        <v>150</v>
      </c>
      <c r="C131" s="13" t="s">
        <v>40</v>
      </c>
      <c r="D131" s="13" t="s">
        <v>176</v>
      </c>
      <c r="E131" s="13"/>
      <c r="F131" s="13"/>
      <c r="G131" s="14" t="e">
        <f>G132</f>
        <v>#REF!</v>
      </c>
      <c r="H131" s="25">
        <f>H132</f>
        <v>605.6</v>
      </c>
      <c r="I131" s="25">
        <f t="shared" ref="I131:J131" si="49">I132</f>
        <v>-101.20000000000005</v>
      </c>
      <c r="J131" s="25">
        <f t="shared" si="49"/>
        <v>504.4</v>
      </c>
    </row>
    <row r="132" spans="1:10" ht="14.25" customHeight="1" x14ac:dyDescent="0.2">
      <c r="A132" s="12" t="s">
        <v>177</v>
      </c>
      <c r="B132" s="13" t="s">
        <v>150</v>
      </c>
      <c r="C132" s="13" t="s">
        <v>40</v>
      </c>
      <c r="D132" s="13" t="s">
        <v>178</v>
      </c>
      <c r="E132" s="13"/>
      <c r="F132" s="13"/>
      <c r="G132" s="14" t="e">
        <f>G137</f>
        <v>#REF!</v>
      </c>
      <c r="H132" s="25">
        <f>H137+H133</f>
        <v>605.6</v>
      </c>
      <c r="I132" s="25">
        <f t="shared" ref="I132:J132" si="50">I137+I133</f>
        <v>-101.20000000000005</v>
      </c>
      <c r="J132" s="25">
        <f t="shared" si="50"/>
        <v>504.4</v>
      </c>
    </row>
    <row r="133" spans="1:10" ht="33.75" x14ac:dyDescent="0.2">
      <c r="A133" s="28" t="s">
        <v>179</v>
      </c>
      <c r="B133" s="13" t="s">
        <v>150</v>
      </c>
      <c r="C133" s="13" t="s">
        <v>40</v>
      </c>
      <c r="D133" s="13" t="s">
        <v>178</v>
      </c>
      <c r="E133" s="13" t="s">
        <v>180</v>
      </c>
      <c r="F133" s="13"/>
      <c r="G133" s="14"/>
      <c r="H133" s="25">
        <f>H134</f>
        <v>0</v>
      </c>
      <c r="I133" s="25">
        <f t="shared" ref="I133:J135" si="51">I134</f>
        <v>504.4</v>
      </c>
      <c r="J133" s="25">
        <f t="shared" si="51"/>
        <v>504.4</v>
      </c>
    </row>
    <row r="134" spans="1:10" ht="56.25" x14ac:dyDescent="0.2">
      <c r="A134" s="28" t="s">
        <v>181</v>
      </c>
      <c r="B134" s="13" t="s">
        <v>150</v>
      </c>
      <c r="C134" s="13" t="s">
        <v>40</v>
      </c>
      <c r="D134" s="13" t="s">
        <v>178</v>
      </c>
      <c r="E134" s="13" t="s">
        <v>182</v>
      </c>
      <c r="F134" s="13"/>
      <c r="G134" s="14"/>
      <c r="H134" s="25">
        <f>H135</f>
        <v>0</v>
      </c>
      <c r="I134" s="25">
        <f t="shared" si="51"/>
        <v>504.4</v>
      </c>
      <c r="J134" s="25">
        <f t="shared" si="51"/>
        <v>504.4</v>
      </c>
    </row>
    <row r="135" spans="1:10" ht="101.25" x14ac:dyDescent="0.2">
      <c r="A135" s="47" t="s">
        <v>183</v>
      </c>
      <c r="B135" s="13" t="s">
        <v>150</v>
      </c>
      <c r="C135" s="13" t="s">
        <v>40</v>
      </c>
      <c r="D135" s="13" t="s">
        <v>178</v>
      </c>
      <c r="E135" s="13" t="s">
        <v>184</v>
      </c>
      <c r="F135" s="13"/>
      <c r="G135" s="14"/>
      <c r="H135" s="25">
        <f>H136</f>
        <v>0</v>
      </c>
      <c r="I135" s="25">
        <f t="shared" si="51"/>
        <v>504.4</v>
      </c>
      <c r="J135" s="25">
        <f t="shared" si="51"/>
        <v>504.4</v>
      </c>
    </row>
    <row r="136" spans="1:10" ht="14.25" customHeight="1" x14ac:dyDescent="0.2">
      <c r="A136" s="48" t="s">
        <v>185</v>
      </c>
      <c r="B136" s="13" t="s">
        <v>150</v>
      </c>
      <c r="C136" s="13" t="s">
        <v>40</v>
      </c>
      <c r="D136" s="13" t="s">
        <v>178</v>
      </c>
      <c r="E136" s="13" t="s">
        <v>184</v>
      </c>
      <c r="F136" s="13" t="s">
        <v>186</v>
      </c>
      <c r="G136" s="14"/>
      <c r="H136" s="25"/>
      <c r="I136" s="25">
        <v>504.4</v>
      </c>
      <c r="J136" s="25">
        <f>H136+I136</f>
        <v>504.4</v>
      </c>
    </row>
    <row r="137" spans="1:10" ht="27.75" customHeight="1" x14ac:dyDescent="0.2">
      <c r="A137" s="12" t="s">
        <v>187</v>
      </c>
      <c r="B137" s="13" t="s">
        <v>150</v>
      </c>
      <c r="C137" s="13" t="s">
        <v>40</v>
      </c>
      <c r="D137" s="13" t="s">
        <v>178</v>
      </c>
      <c r="E137" s="13" t="s">
        <v>188</v>
      </c>
      <c r="F137" s="13"/>
      <c r="G137" s="14" t="e">
        <f>#REF!</f>
        <v>#REF!</v>
      </c>
      <c r="H137" s="25">
        <f t="shared" ref="H137:J137" si="52">H138</f>
        <v>605.6</v>
      </c>
      <c r="I137" s="25">
        <f t="shared" si="52"/>
        <v>-605.6</v>
      </c>
      <c r="J137" s="25">
        <f t="shared" si="52"/>
        <v>0</v>
      </c>
    </row>
    <row r="138" spans="1:10" x14ac:dyDescent="0.2">
      <c r="A138" s="48" t="s">
        <v>185</v>
      </c>
      <c r="B138" s="13" t="s">
        <v>150</v>
      </c>
      <c r="C138" s="13" t="s">
        <v>40</v>
      </c>
      <c r="D138" s="13" t="s">
        <v>178</v>
      </c>
      <c r="E138" s="13" t="s">
        <v>188</v>
      </c>
      <c r="F138" s="13" t="s">
        <v>186</v>
      </c>
      <c r="G138" s="14"/>
      <c r="H138" s="25">
        <v>605.6</v>
      </c>
      <c r="I138" s="25">
        <v>-605.6</v>
      </c>
      <c r="J138" s="25">
        <f>H138+I138</f>
        <v>0</v>
      </c>
    </row>
    <row r="139" spans="1:10" ht="16.5" customHeight="1" x14ac:dyDescent="0.2">
      <c r="A139" s="33" t="s">
        <v>189</v>
      </c>
      <c r="B139" s="13" t="s">
        <v>150</v>
      </c>
      <c r="C139" s="13" t="s">
        <v>122</v>
      </c>
      <c r="D139" s="13"/>
      <c r="E139" s="13"/>
      <c r="F139" s="13"/>
      <c r="G139" s="14" t="e">
        <f>#REF!+G140</f>
        <v>#REF!</v>
      </c>
      <c r="H139" s="25">
        <f>H140</f>
        <v>400</v>
      </c>
      <c r="I139" s="25">
        <f t="shared" ref="I139:J140" si="53">I140</f>
        <v>1050</v>
      </c>
      <c r="J139" s="25">
        <f t="shared" si="53"/>
        <v>1450</v>
      </c>
    </row>
    <row r="140" spans="1:10" ht="22.5" x14ac:dyDescent="0.2">
      <c r="A140" s="46" t="s">
        <v>190</v>
      </c>
      <c r="B140" s="13" t="s">
        <v>150</v>
      </c>
      <c r="C140" s="13" t="s">
        <v>122</v>
      </c>
      <c r="D140" s="13" t="s">
        <v>191</v>
      </c>
      <c r="E140" s="13"/>
      <c r="F140" s="13"/>
      <c r="G140" s="14">
        <f>G142</f>
        <v>0</v>
      </c>
      <c r="H140" s="25">
        <f>H141</f>
        <v>400</v>
      </c>
      <c r="I140" s="25">
        <f t="shared" si="53"/>
        <v>1050</v>
      </c>
      <c r="J140" s="25">
        <f t="shared" si="53"/>
        <v>1450</v>
      </c>
    </row>
    <row r="141" spans="1:10" x14ac:dyDescent="0.2">
      <c r="A141" s="32" t="s">
        <v>75</v>
      </c>
      <c r="B141" s="13" t="s">
        <v>150</v>
      </c>
      <c r="C141" s="13" t="s">
        <v>122</v>
      </c>
      <c r="D141" s="13" t="s">
        <v>191</v>
      </c>
      <c r="E141" s="13" t="s">
        <v>76</v>
      </c>
      <c r="F141" s="13"/>
      <c r="G141" s="14"/>
      <c r="H141" s="25">
        <f>H142</f>
        <v>400</v>
      </c>
      <c r="I141" s="25">
        <f>I142</f>
        <v>1050</v>
      </c>
      <c r="J141" s="25">
        <f>H141+I141</f>
        <v>1450</v>
      </c>
    </row>
    <row r="142" spans="1:10" ht="22.5" x14ac:dyDescent="0.2">
      <c r="A142" s="37" t="s">
        <v>192</v>
      </c>
      <c r="B142" s="13" t="s">
        <v>150</v>
      </c>
      <c r="C142" s="13" t="s">
        <v>122</v>
      </c>
      <c r="D142" s="13" t="s">
        <v>191</v>
      </c>
      <c r="E142" s="13" t="s">
        <v>193</v>
      </c>
      <c r="F142" s="13"/>
      <c r="G142" s="14">
        <f>G143</f>
        <v>0</v>
      </c>
      <c r="H142" s="25">
        <f t="shared" ref="H142:J142" si="54">H143+H144</f>
        <v>400</v>
      </c>
      <c r="I142" s="25">
        <f t="shared" si="54"/>
        <v>1050</v>
      </c>
      <c r="J142" s="25">
        <f t="shared" si="54"/>
        <v>1450</v>
      </c>
    </row>
    <row r="143" spans="1:10" ht="33.75" x14ac:dyDescent="0.2">
      <c r="A143" s="30" t="s">
        <v>111</v>
      </c>
      <c r="B143" s="13" t="s">
        <v>150</v>
      </c>
      <c r="C143" s="13" t="s">
        <v>122</v>
      </c>
      <c r="D143" s="13" t="s">
        <v>191</v>
      </c>
      <c r="E143" s="13" t="s">
        <v>193</v>
      </c>
      <c r="F143" s="13" t="s">
        <v>112</v>
      </c>
      <c r="G143" s="14"/>
      <c r="H143" s="25">
        <v>100</v>
      </c>
      <c r="I143" s="25">
        <v>350</v>
      </c>
      <c r="J143" s="25">
        <f>H143+I143</f>
        <v>450</v>
      </c>
    </row>
    <row r="144" spans="1:10" ht="33.75" x14ac:dyDescent="0.2">
      <c r="A144" s="32" t="s">
        <v>194</v>
      </c>
      <c r="B144" s="13" t="s">
        <v>150</v>
      </c>
      <c r="C144" s="13" t="s">
        <v>122</v>
      </c>
      <c r="D144" s="13" t="s">
        <v>191</v>
      </c>
      <c r="E144" s="13" t="s">
        <v>193</v>
      </c>
      <c r="F144" s="13" t="s">
        <v>195</v>
      </c>
      <c r="G144" s="49"/>
      <c r="H144" s="25">
        <v>300</v>
      </c>
      <c r="I144" s="25">
        <v>700</v>
      </c>
      <c r="J144" s="25">
        <f>H144+I144</f>
        <v>1000</v>
      </c>
    </row>
    <row r="145" spans="1:10" ht="18.75" customHeight="1" x14ac:dyDescent="0.2">
      <c r="A145" s="46" t="s">
        <v>196</v>
      </c>
      <c r="B145" s="13" t="s">
        <v>150</v>
      </c>
      <c r="C145" s="13" t="s">
        <v>164</v>
      </c>
      <c r="D145" s="13"/>
      <c r="E145" s="13"/>
      <c r="F145" s="13"/>
      <c r="G145" s="14" t="e">
        <f>#REF!</f>
        <v>#REF!</v>
      </c>
      <c r="H145" s="25">
        <f>H147</f>
        <v>147.22</v>
      </c>
      <c r="I145" s="25">
        <f>I147</f>
        <v>52.78</v>
      </c>
      <c r="J145" s="25">
        <f>H145+I145</f>
        <v>200</v>
      </c>
    </row>
    <row r="146" spans="1:10" ht="27.75" customHeight="1" x14ac:dyDescent="0.2">
      <c r="A146" s="46" t="s">
        <v>197</v>
      </c>
      <c r="B146" s="13" t="s">
        <v>150</v>
      </c>
      <c r="C146" s="13" t="s">
        <v>164</v>
      </c>
      <c r="D146" s="13" t="s">
        <v>152</v>
      </c>
      <c r="E146" s="13"/>
      <c r="F146" s="13"/>
      <c r="G146" s="14"/>
      <c r="H146" s="25">
        <f>H147</f>
        <v>147.22</v>
      </c>
      <c r="I146" s="25">
        <f>I147</f>
        <v>52.78</v>
      </c>
      <c r="J146" s="25">
        <f>H146+I146</f>
        <v>200</v>
      </c>
    </row>
    <row r="147" spans="1:10" ht="17.25" customHeight="1" x14ac:dyDescent="0.2">
      <c r="A147" s="46" t="s">
        <v>198</v>
      </c>
      <c r="B147" s="13" t="s">
        <v>150</v>
      </c>
      <c r="C147" s="13" t="s">
        <v>164</v>
      </c>
      <c r="D147" s="13" t="s">
        <v>152</v>
      </c>
      <c r="E147" s="13" t="s">
        <v>199</v>
      </c>
      <c r="F147" s="13"/>
      <c r="G147" s="14" t="e">
        <f>#REF!</f>
        <v>#REF!</v>
      </c>
      <c r="H147" s="25">
        <f>H148</f>
        <v>147.22</v>
      </c>
      <c r="I147" s="25">
        <f>I148</f>
        <v>52.78</v>
      </c>
      <c r="J147" s="25">
        <f>H147+I147</f>
        <v>200</v>
      </c>
    </row>
    <row r="148" spans="1:10" ht="16.5" customHeight="1" x14ac:dyDescent="0.2">
      <c r="A148" s="46" t="s">
        <v>200</v>
      </c>
      <c r="B148" s="13" t="s">
        <v>150</v>
      </c>
      <c r="C148" s="13" t="s">
        <v>164</v>
      </c>
      <c r="D148" s="13" t="s">
        <v>152</v>
      </c>
      <c r="E148" s="13" t="s">
        <v>201</v>
      </c>
      <c r="F148" s="13"/>
      <c r="G148" s="14"/>
      <c r="H148" s="25">
        <f>H149</f>
        <v>147.22</v>
      </c>
      <c r="I148" s="25">
        <f t="shared" ref="I148:J148" si="55">I149</f>
        <v>52.78</v>
      </c>
      <c r="J148" s="25">
        <f t="shared" si="55"/>
        <v>200</v>
      </c>
    </row>
    <row r="149" spans="1:10" ht="15.75" customHeight="1" x14ac:dyDescent="0.2">
      <c r="A149" s="32" t="s">
        <v>202</v>
      </c>
      <c r="B149" s="13" t="s">
        <v>150</v>
      </c>
      <c r="C149" s="13" t="s">
        <v>164</v>
      </c>
      <c r="D149" s="13" t="s">
        <v>152</v>
      </c>
      <c r="E149" s="13" t="s">
        <v>201</v>
      </c>
      <c r="F149" s="13" t="s">
        <v>203</v>
      </c>
      <c r="G149" s="14"/>
      <c r="H149" s="25">
        <v>147.22</v>
      </c>
      <c r="I149" s="25">
        <v>52.78</v>
      </c>
      <c r="J149" s="25">
        <f>H149+I149</f>
        <v>200</v>
      </c>
    </row>
    <row r="150" spans="1:10" ht="33.75" x14ac:dyDescent="0.2">
      <c r="A150" s="46" t="s">
        <v>204</v>
      </c>
      <c r="B150" s="13" t="s">
        <v>150</v>
      </c>
      <c r="C150" s="13" t="s">
        <v>205</v>
      </c>
      <c r="D150" s="13" t="s">
        <v>176</v>
      </c>
      <c r="E150" s="13"/>
      <c r="F150" s="13"/>
      <c r="G150" s="14"/>
      <c r="H150" s="25">
        <f>H151</f>
        <v>34898.399999999994</v>
      </c>
      <c r="I150" s="25">
        <f t="shared" ref="I150:J150" si="56">I151</f>
        <v>-12949.400000000001</v>
      </c>
      <c r="J150" s="25">
        <f t="shared" si="56"/>
        <v>21948.999999999993</v>
      </c>
    </row>
    <row r="151" spans="1:10" ht="33.75" x14ac:dyDescent="0.2">
      <c r="A151" s="46" t="s">
        <v>206</v>
      </c>
      <c r="B151" s="13" t="s">
        <v>150</v>
      </c>
      <c r="C151" s="13" t="s">
        <v>205</v>
      </c>
      <c r="D151" s="13" t="s">
        <v>152</v>
      </c>
      <c r="E151" s="13"/>
      <c r="F151" s="13"/>
      <c r="G151" s="14"/>
      <c r="H151" s="25">
        <f t="shared" ref="H151:J151" si="57">H156+H152</f>
        <v>34898.399999999994</v>
      </c>
      <c r="I151" s="25">
        <f t="shared" si="57"/>
        <v>-12949.400000000001</v>
      </c>
      <c r="J151" s="25">
        <f t="shared" si="57"/>
        <v>21948.999999999993</v>
      </c>
    </row>
    <row r="152" spans="1:10" ht="33.75" x14ac:dyDescent="0.2">
      <c r="A152" s="28" t="s">
        <v>179</v>
      </c>
      <c r="B152" s="13" t="s">
        <v>150</v>
      </c>
      <c r="C152" s="13" t="s">
        <v>205</v>
      </c>
      <c r="D152" s="13" t="s">
        <v>152</v>
      </c>
      <c r="E152" s="13" t="s">
        <v>182</v>
      </c>
      <c r="F152" s="13"/>
      <c r="G152" s="14"/>
      <c r="H152" s="25">
        <f>H153</f>
        <v>0</v>
      </c>
      <c r="I152" s="25">
        <f t="shared" ref="I152:J154" si="58">I153</f>
        <v>9309</v>
      </c>
      <c r="J152" s="25">
        <f t="shared" si="58"/>
        <v>9309</v>
      </c>
    </row>
    <row r="153" spans="1:10" ht="90" x14ac:dyDescent="0.2">
      <c r="A153" s="47" t="s">
        <v>207</v>
      </c>
      <c r="B153" s="50" t="s">
        <v>150</v>
      </c>
      <c r="C153" s="50" t="s">
        <v>205</v>
      </c>
      <c r="D153" s="50" t="s">
        <v>152</v>
      </c>
      <c r="E153" s="50" t="s">
        <v>208</v>
      </c>
      <c r="F153" s="50"/>
      <c r="G153" s="14"/>
      <c r="H153" s="25">
        <f>H154</f>
        <v>0</v>
      </c>
      <c r="I153" s="25">
        <f t="shared" si="58"/>
        <v>9309</v>
      </c>
      <c r="J153" s="25">
        <f t="shared" si="58"/>
        <v>9309</v>
      </c>
    </row>
    <row r="154" spans="1:10" ht="101.25" x14ac:dyDescent="0.2">
      <c r="A154" s="47" t="s">
        <v>209</v>
      </c>
      <c r="B154" s="50" t="s">
        <v>210</v>
      </c>
      <c r="C154" s="50" t="s">
        <v>205</v>
      </c>
      <c r="D154" s="50" t="s">
        <v>152</v>
      </c>
      <c r="E154" s="50" t="s">
        <v>211</v>
      </c>
      <c r="F154" s="50"/>
      <c r="G154" s="14"/>
      <c r="H154" s="25">
        <f>H155</f>
        <v>0</v>
      </c>
      <c r="I154" s="25">
        <f t="shared" si="58"/>
        <v>9309</v>
      </c>
      <c r="J154" s="25">
        <f t="shared" si="58"/>
        <v>9309</v>
      </c>
    </row>
    <row r="155" spans="1:10" ht="22.5" x14ac:dyDescent="0.2">
      <c r="A155" s="30" t="s">
        <v>212</v>
      </c>
      <c r="B155" s="50" t="s">
        <v>210</v>
      </c>
      <c r="C155" s="50" t="s">
        <v>205</v>
      </c>
      <c r="D155" s="50" t="s">
        <v>152</v>
      </c>
      <c r="E155" s="50" t="s">
        <v>211</v>
      </c>
      <c r="F155" s="50" t="s">
        <v>213</v>
      </c>
      <c r="G155" s="14"/>
      <c r="H155" s="25"/>
      <c r="I155" s="25">
        <v>9309</v>
      </c>
      <c r="J155" s="25">
        <f>H155+I155</f>
        <v>9309</v>
      </c>
    </row>
    <row r="156" spans="1:10" ht="18" customHeight="1" x14ac:dyDescent="0.2">
      <c r="A156" s="12" t="s">
        <v>214</v>
      </c>
      <c r="B156" s="13" t="s">
        <v>150</v>
      </c>
      <c r="C156" s="13" t="s">
        <v>205</v>
      </c>
      <c r="D156" s="13" t="s">
        <v>152</v>
      </c>
      <c r="E156" s="13" t="s">
        <v>215</v>
      </c>
      <c r="F156" s="13"/>
      <c r="G156" s="14"/>
      <c r="H156" s="25">
        <f>H157+H159</f>
        <v>34898.399999999994</v>
      </c>
      <c r="I156" s="25">
        <f>I157+I159</f>
        <v>-22258.400000000001</v>
      </c>
      <c r="J156" s="25">
        <f>H156+I156</f>
        <v>12639.999999999993</v>
      </c>
    </row>
    <row r="157" spans="1:10" ht="24" customHeight="1" x14ac:dyDescent="0.2">
      <c r="A157" s="12" t="s">
        <v>216</v>
      </c>
      <c r="B157" s="13" t="s">
        <v>150</v>
      </c>
      <c r="C157" s="13" t="s">
        <v>205</v>
      </c>
      <c r="D157" s="13" t="s">
        <v>152</v>
      </c>
      <c r="E157" s="13" t="s">
        <v>217</v>
      </c>
      <c r="F157" s="13"/>
      <c r="G157" s="14"/>
      <c r="H157" s="25">
        <f>H158</f>
        <v>9466.2999999999993</v>
      </c>
      <c r="I157" s="25">
        <f t="shared" ref="I157:J157" si="59">I158</f>
        <v>-9466.2999999999993</v>
      </c>
      <c r="J157" s="25">
        <f t="shared" si="59"/>
        <v>0</v>
      </c>
    </row>
    <row r="158" spans="1:10" ht="22.5" x14ac:dyDescent="0.2">
      <c r="A158" s="32" t="s">
        <v>218</v>
      </c>
      <c r="B158" s="13" t="s">
        <v>150</v>
      </c>
      <c r="C158" s="13" t="s">
        <v>205</v>
      </c>
      <c r="D158" s="13" t="s">
        <v>152</v>
      </c>
      <c r="E158" s="13" t="s">
        <v>217</v>
      </c>
      <c r="F158" s="13" t="s">
        <v>213</v>
      </c>
      <c r="G158" s="14"/>
      <c r="H158" s="25">
        <v>9466.2999999999993</v>
      </c>
      <c r="I158" s="25">
        <v>-9466.2999999999993</v>
      </c>
      <c r="J158" s="25">
        <f>H158+I158</f>
        <v>0</v>
      </c>
    </row>
    <row r="159" spans="1:10" ht="33.75" x14ac:dyDescent="0.2">
      <c r="A159" s="12" t="s">
        <v>219</v>
      </c>
      <c r="B159" s="13" t="s">
        <v>150</v>
      </c>
      <c r="C159" s="13" t="s">
        <v>205</v>
      </c>
      <c r="D159" s="13" t="s">
        <v>152</v>
      </c>
      <c r="E159" s="13" t="s">
        <v>220</v>
      </c>
      <c r="F159" s="13"/>
      <c r="G159" s="14"/>
      <c r="H159" s="25">
        <f>H160</f>
        <v>25432.1</v>
      </c>
      <c r="I159" s="25">
        <f t="shared" ref="I159:J159" si="60">I160</f>
        <v>-12792.1</v>
      </c>
      <c r="J159" s="25">
        <f t="shared" si="60"/>
        <v>12639.999999999998</v>
      </c>
    </row>
    <row r="160" spans="1:10" ht="22.5" x14ac:dyDescent="0.2">
      <c r="A160" s="32" t="s">
        <v>218</v>
      </c>
      <c r="B160" s="13" t="s">
        <v>150</v>
      </c>
      <c r="C160" s="13" t="s">
        <v>205</v>
      </c>
      <c r="D160" s="13" t="s">
        <v>152</v>
      </c>
      <c r="E160" s="13" t="s">
        <v>220</v>
      </c>
      <c r="F160" s="13" t="s">
        <v>213</v>
      </c>
      <c r="G160" s="14"/>
      <c r="H160" s="25">
        <v>25432.1</v>
      </c>
      <c r="I160" s="25">
        <v>-12792.1</v>
      </c>
      <c r="J160" s="25">
        <f>H160+I160</f>
        <v>12639.999999999998</v>
      </c>
    </row>
    <row r="161" spans="1:10" s="24" customFormat="1" ht="21.75" x14ac:dyDescent="0.2">
      <c r="A161" s="19" t="s">
        <v>221</v>
      </c>
      <c r="B161" s="20" t="s">
        <v>222</v>
      </c>
      <c r="C161" s="20"/>
      <c r="D161" s="20"/>
      <c r="E161" s="20"/>
      <c r="F161" s="20"/>
      <c r="G161" s="21" t="e">
        <f>G162+G267+G278+G296+G315+#REF!+#REF!+G254</f>
        <v>#REF!</v>
      </c>
      <c r="H161" s="51">
        <f>H162+H254+H267+H278+H296+H315+H330+H349+H324</f>
        <v>51992.840000000004</v>
      </c>
      <c r="I161" s="51">
        <f t="shared" ref="I161:J161" si="61">I162+I254+I267+I278+I296+I315+I330+I349+I324</f>
        <v>-1.9110000000015361</v>
      </c>
      <c r="J161" s="51">
        <f t="shared" si="61"/>
        <v>51990.928999999996</v>
      </c>
    </row>
    <row r="162" spans="1:10" s="53" customFormat="1" x14ac:dyDescent="0.2">
      <c r="A162" s="33" t="s">
        <v>223</v>
      </c>
      <c r="B162" s="13" t="s">
        <v>222</v>
      </c>
      <c r="C162" s="13" t="s">
        <v>152</v>
      </c>
      <c r="D162" s="13"/>
      <c r="E162" s="13"/>
      <c r="F162" s="13"/>
      <c r="G162" s="27" t="e">
        <f>G163+G167+G177+#REF!+#REF!+#REF!</f>
        <v>#REF!</v>
      </c>
      <c r="H162" s="25">
        <f>H163+H167+H177+H213+H207</f>
        <v>24665.19</v>
      </c>
      <c r="I162" s="25">
        <f t="shared" ref="I162:J162" si="62">I163+I167+I177+I213+I207</f>
        <v>514.58899999999846</v>
      </c>
      <c r="J162" s="25">
        <f t="shared" si="62"/>
        <v>25179.778999999999</v>
      </c>
    </row>
    <row r="163" spans="1:10" ht="27" customHeight="1" x14ac:dyDescent="0.2">
      <c r="A163" s="33" t="s">
        <v>224</v>
      </c>
      <c r="B163" s="13" t="s">
        <v>222</v>
      </c>
      <c r="C163" s="13" t="s">
        <v>152</v>
      </c>
      <c r="D163" s="13" t="s">
        <v>40</v>
      </c>
      <c r="E163" s="13"/>
      <c r="F163" s="13"/>
      <c r="G163" s="14" t="e">
        <f t="shared" ref="G163:H164" si="63">G164</f>
        <v>#REF!</v>
      </c>
      <c r="H163" s="54">
        <f t="shared" si="63"/>
        <v>1264.54</v>
      </c>
      <c r="I163" s="25">
        <f>I164</f>
        <v>-1264.54</v>
      </c>
      <c r="J163" s="25">
        <f>H163+I163</f>
        <v>0</v>
      </c>
    </row>
    <row r="164" spans="1:10" ht="22.5" x14ac:dyDescent="0.2">
      <c r="A164" s="33" t="s">
        <v>171</v>
      </c>
      <c r="B164" s="13" t="s">
        <v>222</v>
      </c>
      <c r="C164" s="13" t="s">
        <v>152</v>
      </c>
      <c r="D164" s="13" t="s">
        <v>40</v>
      </c>
      <c r="E164" s="13" t="s">
        <v>102</v>
      </c>
      <c r="F164" s="13"/>
      <c r="G164" s="14" t="e">
        <f t="shared" si="63"/>
        <v>#REF!</v>
      </c>
      <c r="H164" s="54">
        <f t="shared" si="63"/>
        <v>1264.54</v>
      </c>
      <c r="I164" s="25">
        <f>I165</f>
        <v>-1264.54</v>
      </c>
      <c r="J164" s="25">
        <f>H164+I164</f>
        <v>0</v>
      </c>
    </row>
    <row r="165" spans="1:10" x14ac:dyDescent="0.2">
      <c r="A165" s="33" t="s">
        <v>225</v>
      </c>
      <c r="B165" s="13" t="s">
        <v>222</v>
      </c>
      <c r="C165" s="13" t="s">
        <v>152</v>
      </c>
      <c r="D165" s="13" t="s">
        <v>40</v>
      </c>
      <c r="E165" s="13" t="s">
        <v>226</v>
      </c>
      <c r="F165" s="13"/>
      <c r="G165" s="14" t="e">
        <f>#REF!</f>
        <v>#REF!</v>
      </c>
      <c r="H165" s="25">
        <f>H166</f>
        <v>1264.54</v>
      </c>
      <c r="I165" s="25">
        <f>I166</f>
        <v>-1264.54</v>
      </c>
      <c r="J165" s="25">
        <f>J166</f>
        <v>0</v>
      </c>
    </row>
    <row r="166" spans="1:10" ht="13.5" customHeight="1" x14ac:dyDescent="0.2">
      <c r="A166" s="40" t="s">
        <v>105</v>
      </c>
      <c r="B166" s="13" t="s">
        <v>222</v>
      </c>
      <c r="C166" s="13" t="s">
        <v>152</v>
      </c>
      <c r="D166" s="13" t="s">
        <v>40</v>
      </c>
      <c r="E166" s="13" t="s">
        <v>226</v>
      </c>
      <c r="F166" s="13" t="s">
        <v>106</v>
      </c>
      <c r="G166" s="14"/>
      <c r="H166" s="54">
        <v>1264.54</v>
      </c>
      <c r="I166" s="25">
        <v>-1264.54</v>
      </c>
      <c r="J166" s="25">
        <f>H166+I166</f>
        <v>0</v>
      </c>
    </row>
    <row r="167" spans="1:10" ht="29.25" customHeight="1" x14ac:dyDescent="0.2">
      <c r="A167" s="33" t="s">
        <v>227</v>
      </c>
      <c r="B167" s="13" t="s">
        <v>222</v>
      </c>
      <c r="C167" s="13" t="s">
        <v>152</v>
      </c>
      <c r="D167" s="13" t="s">
        <v>178</v>
      </c>
      <c r="E167" s="13"/>
      <c r="F167" s="13"/>
      <c r="G167" s="14" t="e">
        <f>G168</f>
        <v>#REF!</v>
      </c>
      <c r="H167" s="54">
        <f>H168</f>
        <v>1443.62</v>
      </c>
      <c r="I167" s="25">
        <f>I168</f>
        <v>-110.56999999999994</v>
      </c>
      <c r="J167" s="25">
        <f>H167+I167</f>
        <v>1333.05</v>
      </c>
    </row>
    <row r="168" spans="1:10" ht="22.5" x14ac:dyDescent="0.2">
      <c r="A168" s="33" t="s">
        <v>171</v>
      </c>
      <c r="B168" s="13" t="s">
        <v>222</v>
      </c>
      <c r="C168" s="13" t="s">
        <v>152</v>
      </c>
      <c r="D168" s="13" t="s">
        <v>178</v>
      </c>
      <c r="E168" s="13" t="s">
        <v>102</v>
      </c>
      <c r="F168" s="13"/>
      <c r="G168" s="14" t="e">
        <f>G171+G175</f>
        <v>#REF!</v>
      </c>
      <c r="H168" s="54">
        <f>H171+H175+H169</f>
        <v>1443.62</v>
      </c>
      <c r="I168" s="54">
        <f t="shared" ref="I168:J168" si="64">I171+I175+I169</f>
        <v>-110.56999999999994</v>
      </c>
      <c r="J168" s="54">
        <f t="shared" si="64"/>
        <v>1333.05</v>
      </c>
    </row>
    <row r="169" spans="1:10" ht="33.75" x14ac:dyDescent="0.2">
      <c r="A169" s="55" t="s">
        <v>228</v>
      </c>
      <c r="B169" s="56">
        <v>800</v>
      </c>
      <c r="C169" s="50" t="s">
        <v>152</v>
      </c>
      <c r="D169" s="50" t="s">
        <v>178</v>
      </c>
      <c r="E169" s="50" t="s">
        <v>229</v>
      </c>
      <c r="F169" s="50"/>
      <c r="G169" s="14"/>
      <c r="H169" s="54">
        <f>H170</f>
        <v>0</v>
      </c>
      <c r="I169" s="54">
        <f t="shared" ref="I169:J169" si="65">I170</f>
        <v>903.99</v>
      </c>
      <c r="J169" s="54">
        <f t="shared" si="65"/>
        <v>903.99</v>
      </c>
    </row>
    <row r="170" spans="1:10" ht="33.75" x14ac:dyDescent="0.2">
      <c r="A170" s="40" t="s">
        <v>105</v>
      </c>
      <c r="B170" s="56">
        <v>800</v>
      </c>
      <c r="C170" s="50" t="s">
        <v>152</v>
      </c>
      <c r="D170" s="50" t="s">
        <v>178</v>
      </c>
      <c r="E170" s="50" t="s">
        <v>229</v>
      </c>
      <c r="F170" s="50" t="s">
        <v>106</v>
      </c>
      <c r="G170" s="14"/>
      <c r="H170" s="54"/>
      <c r="I170" s="25">
        <v>903.99</v>
      </c>
      <c r="J170" s="25">
        <f>H170+I170</f>
        <v>903.99</v>
      </c>
    </row>
    <row r="171" spans="1:10" x14ac:dyDescent="0.2">
      <c r="A171" s="33" t="s">
        <v>103</v>
      </c>
      <c r="B171" s="13" t="s">
        <v>222</v>
      </c>
      <c r="C171" s="13" t="s">
        <v>152</v>
      </c>
      <c r="D171" s="13" t="s">
        <v>178</v>
      </c>
      <c r="E171" s="13" t="s">
        <v>104</v>
      </c>
      <c r="F171" s="13"/>
      <c r="G171" s="14" t="e">
        <f>#REF!</f>
        <v>#REF!</v>
      </c>
      <c r="H171" s="25">
        <f>H172+H173+H174</f>
        <v>555.75</v>
      </c>
      <c r="I171" s="25">
        <f t="shared" ref="I171:J171" si="66">I172+I173+I174</f>
        <v>-126.69</v>
      </c>
      <c r="J171" s="25">
        <f t="shared" si="66"/>
        <v>429.06</v>
      </c>
    </row>
    <row r="172" spans="1:10" ht="20.25" customHeight="1" x14ac:dyDescent="0.2">
      <c r="A172" s="40" t="s">
        <v>105</v>
      </c>
      <c r="B172" s="13" t="s">
        <v>222</v>
      </c>
      <c r="C172" s="13" t="s">
        <v>152</v>
      </c>
      <c r="D172" s="13" t="s">
        <v>178</v>
      </c>
      <c r="E172" s="13" t="s">
        <v>104</v>
      </c>
      <c r="F172" s="13" t="s">
        <v>106</v>
      </c>
      <c r="G172" s="14"/>
      <c r="H172" s="54">
        <v>520.75</v>
      </c>
      <c r="I172" s="25">
        <v>-141.69</v>
      </c>
      <c r="J172" s="25">
        <f>H172+I172</f>
        <v>379.06</v>
      </c>
    </row>
    <row r="173" spans="1:10" ht="22.5" customHeight="1" x14ac:dyDescent="0.2">
      <c r="A173" s="30" t="s">
        <v>109</v>
      </c>
      <c r="B173" s="13" t="s">
        <v>222</v>
      </c>
      <c r="C173" s="13" t="s">
        <v>152</v>
      </c>
      <c r="D173" s="13" t="s">
        <v>178</v>
      </c>
      <c r="E173" s="13" t="s">
        <v>104</v>
      </c>
      <c r="F173" s="13" t="s">
        <v>110</v>
      </c>
      <c r="G173" s="14"/>
      <c r="H173" s="54">
        <v>35</v>
      </c>
      <c r="I173" s="25">
        <v>15</v>
      </c>
      <c r="J173" s="25">
        <f>H173+I173</f>
        <v>50</v>
      </c>
    </row>
    <row r="174" spans="1:10" ht="24" hidden="1" customHeight="1" x14ac:dyDescent="0.2">
      <c r="A174" s="30" t="s">
        <v>111</v>
      </c>
      <c r="B174" s="13" t="s">
        <v>222</v>
      </c>
      <c r="C174" s="13" t="s">
        <v>152</v>
      </c>
      <c r="D174" s="13" t="s">
        <v>178</v>
      </c>
      <c r="E174" s="13" t="s">
        <v>104</v>
      </c>
      <c r="F174" s="13" t="s">
        <v>112</v>
      </c>
      <c r="G174" s="14"/>
      <c r="H174" s="54">
        <v>0</v>
      </c>
      <c r="I174" s="25"/>
      <c r="J174" s="25">
        <f>H174+I174</f>
        <v>0</v>
      </c>
    </row>
    <row r="175" spans="1:10" ht="22.5" x14ac:dyDescent="0.2">
      <c r="A175" s="33" t="s">
        <v>230</v>
      </c>
      <c r="B175" s="13" t="s">
        <v>222</v>
      </c>
      <c r="C175" s="13" t="s">
        <v>152</v>
      </c>
      <c r="D175" s="13" t="s">
        <v>178</v>
      </c>
      <c r="E175" s="13" t="s">
        <v>231</v>
      </c>
      <c r="F175" s="13"/>
      <c r="G175" s="14" t="e">
        <f>#REF!</f>
        <v>#REF!</v>
      </c>
      <c r="H175" s="25">
        <f>H176</f>
        <v>887.87</v>
      </c>
      <c r="I175" s="25">
        <f t="shared" ref="I175:J175" si="67">I176</f>
        <v>-887.87</v>
      </c>
      <c r="J175" s="25">
        <f t="shared" si="67"/>
        <v>0</v>
      </c>
    </row>
    <row r="176" spans="1:10" ht="17.25" customHeight="1" x14ac:dyDescent="0.2">
      <c r="A176" s="40" t="s">
        <v>105</v>
      </c>
      <c r="B176" s="13" t="s">
        <v>222</v>
      </c>
      <c r="C176" s="13" t="s">
        <v>152</v>
      </c>
      <c r="D176" s="13" t="s">
        <v>178</v>
      </c>
      <c r="E176" s="13" t="s">
        <v>231</v>
      </c>
      <c r="F176" s="13" t="s">
        <v>106</v>
      </c>
      <c r="G176" s="14"/>
      <c r="H176" s="54">
        <v>887.87</v>
      </c>
      <c r="I176" s="25">
        <v>-887.87</v>
      </c>
      <c r="J176" s="25">
        <f>H176+I176</f>
        <v>0</v>
      </c>
    </row>
    <row r="177" spans="1:10" ht="45" x14ac:dyDescent="0.2">
      <c r="A177" s="33" t="s">
        <v>153</v>
      </c>
      <c r="B177" s="13" t="s">
        <v>222</v>
      </c>
      <c r="C177" s="13" t="s">
        <v>152</v>
      </c>
      <c r="D177" s="13" t="s">
        <v>122</v>
      </c>
      <c r="E177" s="13"/>
      <c r="F177" s="13"/>
      <c r="G177" s="14" t="e">
        <f>G197+#REF!+G191</f>
        <v>#REF!</v>
      </c>
      <c r="H177" s="54">
        <f t="shared" ref="H177:J177" si="68">H190+H197+H178+H182</f>
        <v>14541.130000000001</v>
      </c>
      <c r="I177" s="54">
        <f t="shared" si="68"/>
        <v>-4638.510000000002</v>
      </c>
      <c r="J177" s="54">
        <f t="shared" si="68"/>
        <v>9902.619999999999</v>
      </c>
    </row>
    <row r="178" spans="1:10" ht="33.75" x14ac:dyDescent="0.2">
      <c r="A178" s="38" t="s">
        <v>232</v>
      </c>
      <c r="B178" s="13" t="s">
        <v>222</v>
      </c>
      <c r="C178" s="13" t="s">
        <v>152</v>
      </c>
      <c r="D178" s="13" t="s">
        <v>122</v>
      </c>
      <c r="E178" s="13" t="s">
        <v>233</v>
      </c>
      <c r="F178" s="13"/>
      <c r="G178" s="14"/>
      <c r="H178" s="54">
        <f>H179</f>
        <v>0</v>
      </c>
      <c r="I178" s="54">
        <f t="shared" ref="I178:J180" si="69">I179</f>
        <v>0.7</v>
      </c>
      <c r="J178" s="54">
        <f t="shared" si="69"/>
        <v>0.7</v>
      </c>
    </row>
    <row r="179" spans="1:10" ht="56.25" x14ac:dyDescent="0.2">
      <c r="A179" s="38" t="s">
        <v>234</v>
      </c>
      <c r="B179" s="13" t="s">
        <v>222</v>
      </c>
      <c r="C179" s="13" t="s">
        <v>152</v>
      </c>
      <c r="D179" s="13" t="s">
        <v>122</v>
      </c>
      <c r="E179" s="13" t="s">
        <v>235</v>
      </c>
      <c r="F179" s="13"/>
      <c r="G179" s="14"/>
      <c r="H179" s="54">
        <f>H180</f>
        <v>0</v>
      </c>
      <c r="I179" s="54">
        <f t="shared" si="69"/>
        <v>0.7</v>
      </c>
      <c r="J179" s="54">
        <f t="shared" si="69"/>
        <v>0.7</v>
      </c>
    </row>
    <row r="180" spans="1:10" ht="112.5" x14ac:dyDescent="0.2">
      <c r="A180" s="38" t="s">
        <v>236</v>
      </c>
      <c r="B180" s="13" t="s">
        <v>222</v>
      </c>
      <c r="C180" s="13" t="s">
        <v>152</v>
      </c>
      <c r="D180" s="13" t="s">
        <v>122</v>
      </c>
      <c r="E180" s="13" t="s">
        <v>237</v>
      </c>
      <c r="F180" s="13"/>
      <c r="G180" s="14"/>
      <c r="H180" s="54">
        <f>H181</f>
        <v>0</v>
      </c>
      <c r="I180" s="54">
        <f t="shared" si="69"/>
        <v>0.7</v>
      </c>
      <c r="J180" s="54">
        <f t="shared" si="69"/>
        <v>0.7</v>
      </c>
    </row>
    <row r="181" spans="1:10" ht="33.75" x14ac:dyDescent="0.2">
      <c r="A181" s="30" t="s">
        <v>111</v>
      </c>
      <c r="B181" s="13" t="s">
        <v>222</v>
      </c>
      <c r="C181" s="13" t="s">
        <v>152</v>
      </c>
      <c r="D181" s="13" t="s">
        <v>122</v>
      </c>
      <c r="E181" s="13" t="s">
        <v>237</v>
      </c>
      <c r="F181" s="13" t="s">
        <v>112</v>
      </c>
      <c r="G181" s="14"/>
      <c r="H181" s="54"/>
      <c r="I181" s="54">
        <v>0.7</v>
      </c>
      <c r="J181" s="54">
        <f>I181+H181</f>
        <v>0.7</v>
      </c>
    </row>
    <row r="182" spans="1:10" ht="33.75" x14ac:dyDescent="0.2">
      <c r="A182" s="28" t="s">
        <v>179</v>
      </c>
      <c r="B182" s="13" t="s">
        <v>222</v>
      </c>
      <c r="C182" s="13" t="s">
        <v>152</v>
      </c>
      <c r="D182" s="13" t="s">
        <v>122</v>
      </c>
      <c r="E182" s="13" t="s">
        <v>180</v>
      </c>
      <c r="F182" s="13"/>
      <c r="G182" s="14"/>
      <c r="H182" s="54">
        <f>H183</f>
        <v>0</v>
      </c>
      <c r="I182" s="54">
        <f t="shared" ref="I182:J182" si="70">I183</f>
        <v>765</v>
      </c>
      <c r="J182" s="54">
        <f t="shared" si="70"/>
        <v>765</v>
      </c>
    </row>
    <row r="183" spans="1:10" ht="56.25" x14ac:dyDescent="0.2">
      <c r="A183" s="28" t="s">
        <v>181</v>
      </c>
      <c r="B183" s="13" t="s">
        <v>222</v>
      </c>
      <c r="C183" s="13" t="s">
        <v>152</v>
      </c>
      <c r="D183" s="13" t="s">
        <v>122</v>
      </c>
      <c r="E183" s="13" t="s">
        <v>182</v>
      </c>
      <c r="F183" s="13"/>
      <c r="G183" s="14"/>
      <c r="H183" s="54">
        <f t="shared" ref="H183:J183" si="71">H184</f>
        <v>0</v>
      </c>
      <c r="I183" s="54">
        <f t="shared" si="71"/>
        <v>765</v>
      </c>
      <c r="J183" s="54">
        <f t="shared" si="71"/>
        <v>765</v>
      </c>
    </row>
    <row r="184" spans="1:10" ht="101.25" x14ac:dyDescent="0.2">
      <c r="A184" s="28" t="s">
        <v>238</v>
      </c>
      <c r="B184" s="13" t="s">
        <v>222</v>
      </c>
      <c r="C184" s="13" t="s">
        <v>152</v>
      </c>
      <c r="D184" s="13" t="s">
        <v>122</v>
      </c>
      <c r="E184" s="13" t="s">
        <v>239</v>
      </c>
      <c r="F184" s="13"/>
      <c r="G184" s="14"/>
      <c r="H184" s="54">
        <f t="shared" ref="H184:J184" si="72">H185+H186+H187+H188+H189</f>
        <v>0</v>
      </c>
      <c r="I184" s="54">
        <f t="shared" si="72"/>
        <v>765</v>
      </c>
      <c r="J184" s="54">
        <f t="shared" si="72"/>
        <v>765</v>
      </c>
    </row>
    <row r="185" spans="1:10" ht="33.75" x14ac:dyDescent="0.2">
      <c r="A185" s="40" t="s">
        <v>105</v>
      </c>
      <c r="B185" s="13" t="s">
        <v>222</v>
      </c>
      <c r="C185" s="13" t="s">
        <v>152</v>
      </c>
      <c r="D185" s="13" t="s">
        <v>122</v>
      </c>
      <c r="E185" s="13" t="s">
        <v>239</v>
      </c>
      <c r="F185" s="13" t="s">
        <v>106</v>
      </c>
      <c r="G185" s="14"/>
      <c r="H185" s="54"/>
      <c r="I185" s="25">
        <v>492.41</v>
      </c>
      <c r="J185" s="54">
        <f>H185+I185</f>
        <v>492.41</v>
      </c>
    </row>
    <row r="186" spans="1:10" ht="33.75" x14ac:dyDescent="0.2">
      <c r="A186" s="30" t="s">
        <v>109</v>
      </c>
      <c r="B186" s="13" t="s">
        <v>222</v>
      </c>
      <c r="C186" s="13" t="s">
        <v>152</v>
      </c>
      <c r="D186" s="13" t="s">
        <v>122</v>
      </c>
      <c r="E186" s="13" t="s">
        <v>239</v>
      </c>
      <c r="F186" s="13" t="s">
        <v>110</v>
      </c>
      <c r="G186" s="14"/>
      <c r="H186" s="54"/>
      <c r="I186" s="25">
        <v>1</v>
      </c>
      <c r="J186" s="54">
        <f>H186+I186</f>
        <v>1</v>
      </c>
    </row>
    <row r="187" spans="1:10" ht="56.25" hidden="1" x14ac:dyDescent="0.2">
      <c r="A187" s="30" t="s">
        <v>240</v>
      </c>
      <c r="B187" s="13" t="s">
        <v>222</v>
      </c>
      <c r="C187" s="13" t="s">
        <v>152</v>
      </c>
      <c r="D187" s="13" t="s">
        <v>122</v>
      </c>
      <c r="E187" s="13" t="s">
        <v>239</v>
      </c>
      <c r="F187" s="13" t="s">
        <v>241</v>
      </c>
      <c r="G187" s="14"/>
      <c r="H187" s="54"/>
      <c r="I187" s="25"/>
      <c r="J187" s="54">
        <f>H187+I187</f>
        <v>0</v>
      </c>
    </row>
    <row r="188" spans="1:10" ht="22.5" hidden="1" x14ac:dyDescent="0.2">
      <c r="A188" s="41" t="s">
        <v>114</v>
      </c>
      <c r="B188" s="13" t="s">
        <v>222</v>
      </c>
      <c r="C188" s="13" t="s">
        <v>152</v>
      </c>
      <c r="D188" s="13" t="s">
        <v>122</v>
      </c>
      <c r="E188" s="13" t="s">
        <v>239</v>
      </c>
      <c r="F188" s="13" t="s">
        <v>115</v>
      </c>
      <c r="G188" s="14"/>
      <c r="H188" s="54"/>
      <c r="I188" s="54"/>
      <c r="J188" s="54">
        <f>H188+I188</f>
        <v>0</v>
      </c>
    </row>
    <row r="189" spans="1:10" ht="33.75" x14ac:dyDescent="0.2">
      <c r="A189" s="30" t="s">
        <v>111</v>
      </c>
      <c r="B189" s="13" t="s">
        <v>222</v>
      </c>
      <c r="C189" s="13" t="s">
        <v>152</v>
      </c>
      <c r="D189" s="13" t="s">
        <v>122</v>
      </c>
      <c r="E189" s="13" t="s">
        <v>239</v>
      </c>
      <c r="F189" s="13" t="s">
        <v>112</v>
      </c>
      <c r="G189" s="14"/>
      <c r="H189" s="54"/>
      <c r="I189" s="54">
        <f>278.59-7</f>
        <v>271.58999999999997</v>
      </c>
      <c r="J189" s="54">
        <f>H189+I189</f>
        <v>271.58999999999997</v>
      </c>
    </row>
    <row r="190" spans="1:10" ht="22.5" x14ac:dyDescent="0.2">
      <c r="A190" s="31" t="s">
        <v>171</v>
      </c>
      <c r="B190" s="13" t="s">
        <v>222</v>
      </c>
      <c r="C190" s="13" t="s">
        <v>152</v>
      </c>
      <c r="D190" s="13" t="s">
        <v>122</v>
      </c>
      <c r="E190" s="13" t="s">
        <v>172</v>
      </c>
      <c r="F190" s="13"/>
      <c r="G190" s="14"/>
      <c r="H190" s="54">
        <f>H191+H195</f>
        <v>772.7</v>
      </c>
      <c r="I190" s="54">
        <f t="shared" ref="I190:J190" si="73">I191+I195</f>
        <v>-772.7</v>
      </c>
      <c r="J190" s="54">
        <f t="shared" si="73"/>
        <v>0</v>
      </c>
    </row>
    <row r="191" spans="1:10" ht="33.75" x14ac:dyDescent="0.2">
      <c r="A191" s="30" t="s">
        <v>242</v>
      </c>
      <c r="B191" s="13" t="s">
        <v>222</v>
      </c>
      <c r="C191" s="13" t="s">
        <v>152</v>
      </c>
      <c r="D191" s="13" t="s">
        <v>122</v>
      </c>
      <c r="E191" s="13" t="s">
        <v>243</v>
      </c>
      <c r="F191" s="13"/>
      <c r="G191" s="27" t="e">
        <f>#REF!</f>
        <v>#REF!</v>
      </c>
      <c r="H191" s="25">
        <f t="shared" ref="H191:J191" si="74">H192+H193+H194</f>
        <v>772</v>
      </c>
      <c r="I191" s="25">
        <f t="shared" si="74"/>
        <v>-772</v>
      </c>
      <c r="J191" s="25">
        <f t="shared" si="74"/>
        <v>0</v>
      </c>
    </row>
    <row r="192" spans="1:10" ht="18.75" customHeight="1" x14ac:dyDescent="0.2">
      <c r="A192" s="40" t="s">
        <v>105</v>
      </c>
      <c r="B192" s="13" t="s">
        <v>222</v>
      </c>
      <c r="C192" s="13" t="s">
        <v>152</v>
      </c>
      <c r="D192" s="13" t="s">
        <v>122</v>
      </c>
      <c r="E192" s="13" t="s">
        <v>243</v>
      </c>
      <c r="F192" s="13" t="s">
        <v>106</v>
      </c>
      <c r="G192" s="27"/>
      <c r="H192" s="25">
        <v>492.41</v>
      </c>
      <c r="I192" s="25">
        <v>-492.41</v>
      </c>
      <c r="J192" s="25">
        <f>H192+I192</f>
        <v>0</v>
      </c>
    </row>
    <row r="193" spans="1:10" ht="23.25" customHeight="1" x14ac:dyDescent="0.2">
      <c r="A193" s="30" t="s">
        <v>109</v>
      </c>
      <c r="B193" s="13" t="s">
        <v>222</v>
      </c>
      <c r="C193" s="13" t="s">
        <v>152</v>
      </c>
      <c r="D193" s="13" t="s">
        <v>122</v>
      </c>
      <c r="E193" s="13" t="s">
        <v>243</v>
      </c>
      <c r="F193" s="13" t="s">
        <v>110</v>
      </c>
      <c r="G193" s="27"/>
      <c r="H193" s="25">
        <v>1</v>
      </c>
      <c r="I193" s="25">
        <v>-1</v>
      </c>
      <c r="J193" s="25">
        <f>H193+I193</f>
        <v>0</v>
      </c>
    </row>
    <row r="194" spans="1:10" ht="21" customHeight="1" x14ac:dyDescent="0.2">
      <c r="A194" s="30" t="s">
        <v>111</v>
      </c>
      <c r="B194" s="13" t="s">
        <v>222</v>
      </c>
      <c r="C194" s="13" t="s">
        <v>152</v>
      </c>
      <c r="D194" s="13" t="s">
        <v>122</v>
      </c>
      <c r="E194" s="13" t="s">
        <v>243</v>
      </c>
      <c r="F194" s="13" t="s">
        <v>112</v>
      </c>
      <c r="G194" s="27"/>
      <c r="H194" s="25">
        <v>278.58999999999997</v>
      </c>
      <c r="I194" s="25">
        <v>-278.58999999999997</v>
      </c>
      <c r="J194" s="25">
        <f>H194+I194</f>
        <v>0</v>
      </c>
    </row>
    <row r="195" spans="1:10" ht="67.5" x14ac:dyDescent="0.2">
      <c r="A195" s="12" t="s">
        <v>244</v>
      </c>
      <c r="B195" s="13" t="s">
        <v>222</v>
      </c>
      <c r="C195" s="13" t="s">
        <v>152</v>
      </c>
      <c r="D195" s="13" t="s">
        <v>122</v>
      </c>
      <c r="E195" s="13" t="s">
        <v>245</v>
      </c>
      <c r="F195" s="13"/>
      <c r="G195" s="27" t="e">
        <f>#REF!-#REF!</f>
        <v>#REF!</v>
      </c>
      <c r="H195" s="25">
        <f>H196</f>
        <v>0.7</v>
      </c>
      <c r="I195" s="25">
        <f>I196</f>
        <v>-0.7</v>
      </c>
      <c r="J195" s="25">
        <f>H195+I195</f>
        <v>0</v>
      </c>
    </row>
    <row r="196" spans="1:10" ht="21" customHeight="1" x14ac:dyDescent="0.2">
      <c r="A196" s="30" t="s">
        <v>111</v>
      </c>
      <c r="B196" s="13" t="s">
        <v>222</v>
      </c>
      <c r="C196" s="13" t="s">
        <v>152</v>
      </c>
      <c r="D196" s="13" t="s">
        <v>122</v>
      </c>
      <c r="E196" s="13" t="s">
        <v>245</v>
      </c>
      <c r="F196" s="13" t="s">
        <v>112</v>
      </c>
      <c r="G196" s="27"/>
      <c r="H196" s="54">
        <v>0.7</v>
      </c>
      <c r="I196" s="25">
        <v>-0.7</v>
      </c>
      <c r="J196" s="25">
        <f>H196+I196</f>
        <v>0</v>
      </c>
    </row>
    <row r="197" spans="1:10" ht="22.5" x14ac:dyDescent="0.2">
      <c r="A197" s="33" t="s">
        <v>171</v>
      </c>
      <c r="B197" s="13" t="s">
        <v>222</v>
      </c>
      <c r="C197" s="13" t="s">
        <v>152</v>
      </c>
      <c r="D197" s="13" t="s">
        <v>122</v>
      </c>
      <c r="E197" s="13" t="s">
        <v>102</v>
      </c>
      <c r="F197" s="13"/>
      <c r="G197" s="14" t="e">
        <f>G200</f>
        <v>#REF!</v>
      </c>
      <c r="H197" s="54">
        <f>H200+H198</f>
        <v>13768.43</v>
      </c>
      <c r="I197" s="54">
        <f t="shared" ref="I197:J197" si="75">I200+I198</f>
        <v>-4631.510000000002</v>
      </c>
      <c r="J197" s="54">
        <f t="shared" si="75"/>
        <v>9136.9199999999983</v>
      </c>
    </row>
    <row r="198" spans="1:10" x14ac:dyDescent="0.2">
      <c r="A198" s="33" t="s">
        <v>225</v>
      </c>
      <c r="B198" s="13" t="s">
        <v>222</v>
      </c>
      <c r="C198" s="13" t="s">
        <v>152</v>
      </c>
      <c r="D198" s="13" t="s">
        <v>122</v>
      </c>
      <c r="E198" s="13" t="s">
        <v>226</v>
      </c>
      <c r="F198" s="13"/>
      <c r="G198" s="14"/>
      <c r="H198" s="54">
        <f t="shared" ref="H198:J198" si="76">H199</f>
        <v>0</v>
      </c>
      <c r="I198" s="54">
        <f t="shared" si="76"/>
        <v>3838.66</v>
      </c>
      <c r="J198" s="54">
        <f t="shared" si="76"/>
        <v>3838.66</v>
      </c>
    </row>
    <row r="199" spans="1:10" ht="33.75" x14ac:dyDescent="0.2">
      <c r="A199" s="40" t="s">
        <v>105</v>
      </c>
      <c r="B199" s="13" t="s">
        <v>222</v>
      </c>
      <c r="C199" s="13" t="s">
        <v>152</v>
      </c>
      <c r="D199" s="13" t="s">
        <v>122</v>
      </c>
      <c r="E199" s="13" t="s">
        <v>226</v>
      </c>
      <c r="F199" s="13" t="s">
        <v>106</v>
      </c>
      <c r="G199" s="14"/>
      <c r="H199" s="54"/>
      <c r="I199" s="25">
        <f>1299.49+2539.17</f>
        <v>3838.66</v>
      </c>
      <c r="J199" s="25">
        <f>H199+I199</f>
        <v>3838.66</v>
      </c>
    </row>
    <row r="200" spans="1:10" x14ac:dyDescent="0.2">
      <c r="A200" s="33" t="s">
        <v>103</v>
      </c>
      <c r="B200" s="13" t="s">
        <v>222</v>
      </c>
      <c r="C200" s="13" t="s">
        <v>152</v>
      </c>
      <c r="D200" s="13" t="s">
        <v>122</v>
      </c>
      <c r="E200" s="13" t="s">
        <v>104</v>
      </c>
      <c r="F200" s="13"/>
      <c r="G200" s="14" t="e">
        <f>#REF!+#REF!</f>
        <v>#REF!</v>
      </c>
      <c r="H200" s="25">
        <f>H201+H202+H203+H204+H205+H206</f>
        <v>13768.43</v>
      </c>
      <c r="I200" s="25">
        <f t="shared" ref="I200:J200" si="77">I201+I202+I203+I204+I205+I206</f>
        <v>-8470.1700000000019</v>
      </c>
      <c r="J200" s="25">
        <f t="shared" si="77"/>
        <v>5298.2599999999993</v>
      </c>
    </row>
    <row r="201" spans="1:10" ht="15.75" customHeight="1" x14ac:dyDescent="0.2">
      <c r="A201" s="40" t="s">
        <v>105</v>
      </c>
      <c r="B201" s="13" t="s">
        <v>222</v>
      </c>
      <c r="C201" s="13" t="s">
        <v>152</v>
      </c>
      <c r="D201" s="13" t="s">
        <v>122</v>
      </c>
      <c r="E201" s="13" t="s">
        <v>104</v>
      </c>
      <c r="F201" s="13" t="s">
        <v>106</v>
      </c>
      <c r="G201" s="14"/>
      <c r="H201" s="25">
        <v>11178.9</v>
      </c>
      <c r="I201" s="25">
        <v>-5880.64</v>
      </c>
      <c r="J201" s="25">
        <f t="shared" ref="J201:J212" si="78">H201+I201</f>
        <v>5298.2599999999993</v>
      </c>
    </row>
    <row r="202" spans="1:10" ht="20.25" customHeight="1" x14ac:dyDescent="0.2">
      <c r="A202" s="30" t="s">
        <v>109</v>
      </c>
      <c r="B202" s="13" t="s">
        <v>222</v>
      </c>
      <c r="C202" s="13" t="s">
        <v>152</v>
      </c>
      <c r="D202" s="13" t="s">
        <v>122</v>
      </c>
      <c r="E202" s="13" t="s">
        <v>104</v>
      </c>
      <c r="F202" s="13" t="s">
        <v>110</v>
      </c>
      <c r="G202" s="14"/>
      <c r="H202" s="25">
        <v>100.6</v>
      </c>
      <c r="I202" s="25">
        <v>-100.6</v>
      </c>
      <c r="J202" s="25">
        <f t="shared" si="78"/>
        <v>0</v>
      </c>
    </row>
    <row r="203" spans="1:10" ht="30" customHeight="1" x14ac:dyDescent="0.2">
      <c r="A203" s="41" t="s">
        <v>114</v>
      </c>
      <c r="B203" s="13" t="s">
        <v>222</v>
      </c>
      <c r="C203" s="13" t="s">
        <v>152</v>
      </c>
      <c r="D203" s="13" t="s">
        <v>122</v>
      </c>
      <c r="E203" s="13" t="s">
        <v>104</v>
      </c>
      <c r="F203" s="13" t="s">
        <v>115</v>
      </c>
      <c r="G203" s="14"/>
      <c r="H203" s="25">
        <v>143.30000000000001</v>
      </c>
      <c r="I203" s="25">
        <v>-143.30000000000001</v>
      </c>
      <c r="J203" s="25">
        <f t="shared" si="78"/>
        <v>0</v>
      </c>
    </row>
    <row r="204" spans="1:10" ht="23.25" customHeight="1" x14ac:dyDescent="0.2">
      <c r="A204" s="30" t="s">
        <v>111</v>
      </c>
      <c r="B204" s="13" t="s">
        <v>222</v>
      </c>
      <c r="C204" s="13" t="s">
        <v>152</v>
      </c>
      <c r="D204" s="13" t="s">
        <v>122</v>
      </c>
      <c r="E204" s="13" t="s">
        <v>104</v>
      </c>
      <c r="F204" s="13" t="s">
        <v>112</v>
      </c>
      <c r="G204" s="14"/>
      <c r="H204" s="25">
        <v>2345.63</v>
      </c>
      <c r="I204" s="25">
        <v>-2345.63</v>
      </c>
      <c r="J204" s="25">
        <f t="shared" si="78"/>
        <v>0</v>
      </c>
    </row>
    <row r="205" spans="1:10" ht="24" hidden="1" customHeight="1" x14ac:dyDescent="0.2">
      <c r="A205" s="32" t="s">
        <v>246</v>
      </c>
      <c r="B205" s="13" t="s">
        <v>222</v>
      </c>
      <c r="C205" s="13" t="s">
        <v>152</v>
      </c>
      <c r="D205" s="13" t="s">
        <v>122</v>
      </c>
      <c r="E205" s="13" t="s">
        <v>104</v>
      </c>
      <c r="F205" s="13" t="s">
        <v>117</v>
      </c>
      <c r="G205" s="14"/>
      <c r="H205" s="25">
        <v>0</v>
      </c>
      <c r="I205" s="25"/>
      <c r="J205" s="25">
        <f t="shared" si="78"/>
        <v>0</v>
      </c>
    </row>
    <row r="206" spans="1:10" s="3" customFormat="1" ht="15.75" hidden="1" customHeight="1" x14ac:dyDescent="0.2">
      <c r="A206" s="57" t="s">
        <v>118</v>
      </c>
      <c r="B206" s="58" t="s">
        <v>222</v>
      </c>
      <c r="C206" s="58" t="s">
        <v>152</v>
      </c>
      <c r="D206" s="58" t="s">
        <v>122</v>
      </c>
      <c r="E206" s="58" t="s">
        <v>104</v>
      </c>
      <c r="F206" s="58" t="s">
        <v>119</v>
      </c>
      <c r="G206" s="59"/>
      <c r="H206" s="25">
        <v>0</v>
      </c>
      <c r="I206" s="25"/>
      <c r="J206" s="25">
        <f t="shared" si="78"/>
        <v>0</v>
      </c>
    </row>
    <row r="207" spans="1:10" ht="33.75" x14ac:dyDescent="0.2">
      <c r="A207" s="46" t="s">
        <v>155</v>
      </c>
      <c r="B207" s="13" t="s">
        <v>222</v>
      </c>
      <c r="C207" s="13" t="s">
        <v>152</v>
      </c>
      <c r="D207" s="13" t="s">
        <v>156</v>
      </c>
      <c r="E207" s="13"/>
      <c r="F207" s="13"/>
      <c r="G207" s="14" t="e">
        <f>G208</f>
        <v>#REF!</v>
      </c>
      <c r="H207" s="25">
        <f>H208</f>
        <v>773.01</v>
      </c>
      <c r="I207" s="25">
        <f>I208</f>
        <v>12.11</v>
      </c>
      <c r="J207" s="25">
        <f t="shared" si="78"/>
        <v>785.12</v>
      </c>
    </row>
    <row r="208" spans="1:10" ht="45" x14ac:dyDescent="0.2">
      <c r="A208" s="46" t="s">
        <v>154</v>
      </c>
      <c r="B208" s="13" t="s">
        <v>222</v>
      </c>
      <c r="C208" s="13" t="s">
        <v>152</v>
      </c>
      <c r="D208" s="13" t="s">
        <v>156</v>
      </c>
      <c r="E208" s="13" t="s">
        <v>102</v>
      </c>
      <c r="F208" s="13"/>
      <c r="G208" s="14" t="e">
        <f>#REF!+#REF!</f>
        <v>#REF!</v>
      </c>
      <c r="H208" s="25">
        <f>H209+H210+H211+H212</f>
        <v>773.01</v>
      </c>
      <c r="I208" s="25">
        <f>I209+I210+I211+I212</f>
        <v>12.11</v>
      </c>
      <c r="J208" s="25">
        <f t="shared" si="78"/>
        <v>785.12</v>
      </c>
    </row>
    <row r="209" spans="1:10" ht="33.75" x14ac:dyDescent="0.2">
      <c r="A209" s="40" t="s">
        <v>105</v>
      </c>
      <c r="B209" s="13" t="s">
        <v>222</v>
      </c>
      <c r="C209" s="13" t="s">
        <v>152</v>
      </c>
      <c r="D209" s="13" t="s">
        <v>156</v>
      </c>
      <c r="E209" s="13" t="s">
        <v>104</v>
      </c>
      <c r="F209" s="13" t="s">
        <v>106</v>
      </c>
      <c r="G209" s="14"/>
      <c r="H209" s="25">
        <v>773.01</v>
      </c>
      <c r="I209" s="25">
        <v>12.11</v>
      </c>
      <c r="J209" s="25">
        <f t="shared" si="78"/>
        <v>785.12</v>
      </c>
    </row>
    <row r="210" spans="1:10" ht="32.25" hidden="1" customHeight="1" x14ac:dyDescent="0.2">
      <c r="A210" s="30" t="s">
        <v>109</v>
      </c>
      <c r="B210" s="13" t="s">
        <v>222</v>
      </c>
      <c r="C210" s="13" t="s">
        <v>152</v>
      </c>
      <c r="D210" s="13" t="s">
        <v>156</v>
      </c>
      <c r="E210" s="13" t="s">
        <v>104</v>
      </c>
      <c r="F210" s="13" t="s">
        <v>110</v>
      </c>
      <c r="G210" s="14"/>
      <c r="H210" s="25"/>
      <c r="I210" s="25"/>
      <c r="J210" s="25">
        <f t="shared" si="78"/>
        <v>0</v>
      </c>
    </row>
    <row r="211" spans="1:10" ht="32.25" hidden="1" customHeight="1" x14ac:dyDescent="0.2">
      <c r="A211" s="41" t="s">
        <v>114</v>
      </c>
      <c r="B211" s="13" t="s">
        <v>222</v>
      </c>
      <c r="C211" s="13" t="s">
        <v>152</v>
      </c>
      <c r="D211" s="13" t="s">
        <v>156</v>
      </c>
      <c r="E211" s="13" t="s">
        <v>104</v>
      </c>
      <c r="F211" s="13" t="s">
        <v>115</v>
      </c>
      <c r="G211" s="14"/>
      <c r="H211" s="25"/>
      <c r="I211" s="25"/>
      <c r="J211" s="25">
        <f t="shared" si="78"/>
        <v>0</v>
      </c>
    </row>
    <row r="212" spans="1:10" ht="33.75" hidden="1" x14ac:dyDescent="0.2">
      <c r="A212" s="30" t="s">
        <v>111</v>
      </c>
      <c r="B212" s="13" t="s">
        <v>222</v>
      </c>
      <c r="C212" s="13" t="s">
        <v>152</v>
      </c>
      <c r="D212" s="13" t="s">
        <v>156</v>
      </c>
      <c r="E212" s="13" t="s">
        <v>104</v>
      </c>
      <c r="F212" s="13" t="s">
        <v>112</v>
      </c>
      <c r="G212" s="14"/>
      <c r="H212" s="25">
        <v>0</v>
      </c>
      <c r="I212" s="25"/>
      <c r="J212" s="25">
        <f t="shared" si="78"/>
        <v>0</v>
      </c>
    </row>
    <row r="213" spans="1:10" ht="16.5" customHeight="1" x14ac:dyDescent="0.2">
      <c r="A213" s="33" t="s">
        <v>163</v>
      </c>
      <c r="B213" s="13" t="s">
        <v>222</v>
      </c>
      <c r="C213" s="13" t="s">
        <v>152</v>
      </c>
      <c r="D213" s="13" t="s">
        <v>164</v>
      </c>
      <c r="E213" s="13"/>
      <c r="F213" s="13"/>
      <c r="G213" s="14" t="e">
        <f>G239+G229</f>
        <v>#REF!</v>
      </c>
      <c r="H213" s="25">
        <f>H229+H231+H239+H235+H214+H222+H243</f>
        <v>6642.8899999999994</v>
      </c>
      <c r="I213" s="25">
        <f t="shared" ref="I213:J213" si="79">I229+I231+I239+I235+I214+I222+I243</f>
        <v>6516.0990000000002</v>
      </c>
      <c r="J213" s="25">
        <f t="shared" si="79"/>
        <v>13158.989000000001</v>
      </c>
    </row>
    <row r="214" spans="1:10" ht="24" customHeight="1" x14ac:dyDescent="0.2">
      <c r="A214" s="38" t="s">
        <v>247</v>
      </c>
      <c r="B214" s="13" t="s">
        <v>222</v>
      </c>
      <c r="C214" s="13" t="s">
        <v>152</v>
      </c>
      <c r="D214" s="13" t="s">
        <v>164</v>
      </c>
      <c r="E214" s="13" t="s">
        <v>248</v>
      </c>
      <c r="F214" s="13"/>
      <c r="G214" s="14"/>
      <c r="H214" s="25">
        <f>H215</f>
        <v>0</v>
      </c>
      <c r="I214" s="25">
        <f t="shared" ref="I214:J215" si="80">I215</f>
        <v>617.20000000000005</v>
      </c>
      <c r="J214" s="25">
        <f t="shared" si="80"/>
        <v>617.20000000000005</v>
      </c>
    </row>
    <row r="215" spans="1:10" ht="27.75" customHeight="1" x14ac:dyDescent="0.2">
      <c r="A215" s="28" t="s">
        <v>249</v>
      </c>
      <c r="B215" s="13" t="s">
        <v>222</v>
      </c>
      <c r="C215" s="13" t="s">
        <v>152</v>
      </c>
      <c r="D215" s="13" t="s">
        <v>164</v>
      </c>
      <c r="E215" s="13" t="s">
        <v>250</v>
      </c>
      <c r="F215" s="13"/>
      <c r="G215" s="14"/>
      <c r="H215" s="25">
        <f>H216</f>
        <v>0</v>
      </c>
      <c r="I215" s="25">
        <f t="shared" si="80"/>
        <v>617.20000000000005</v>
      </c>
      <c r="J215" s="25">
        <f t="shared" si="80"/>
        <v>617.20000000000005</v>
      </c>
    </row>
    <row r="216" spans="1:10" ht="56.25" x14ac:dyDescent="0.2">
      <c r="A216" s="28" t="s">
        <v>251</v>
      </c>
      <c r="B216" s="13" t="s">
        <v>222</v>
      </c>
      <c r="C216" s="13" t="s">
        <v>152</v>
      </c>
      <c r="D216" s="13" t="s">
        <v>164</v>
      </c>
      <c r="E216" s="13" t="s">
        <v>252</v>
      </c>
      <c r="F216" s="13"/>
      <c r="G216" s="14"/>
      <c r="H216" s="25">
        <f>H217+H218+H219+H220+H221</f>
        <v>0</v>
      </c>
      <c r="I216" s="25">
        <f t="shared" ref="I216:J216" si="81">I217+I218+I219+I220+I221</f>
        <v>617.20000000000005</v>
      </c>
      <c r="J216" s="25">
        <f t="shared" si="81"/>
        <v>617.20000000000005</v>
      </c>
    </row>
    <row r="217" spans="1:10" ht="33.75" x14ac:dyDescent="0.2">
      <c r="A217" s="60" t="s">
        <v>105</v>
      </c>
      <c r="B217" s="13" t="s">
        <v>222</v>
      </c>
      <c r="C217" s="13" t="s">
        <v>152</v>
      </c>
      <c r="D217" s="13" t="s">
        <v>164</v>
      </c>
      <c r="E217" s="13" t="s">
        <v>252</v>
      </c>
      <c r="F217" s="13" t="s">
        <v>106</v>
      </c>
      <c r="G217" s="14"/>
      <c r="H217" s="25"/>
      <c r="I217" s="25">
        <f>454.56+12.2</f>
        <v>466.76</v>
      </c>
      <c r="J217" s="25">
        <f>H217+I217</f>
        <v>466.76</v>
      </c>
    </row>
    <row r="218" spans="1:10" ht="33.75" x14ac:dyDescent="0.2">
      <c r="A218" s="60" t="s">
        <v>109</v>
      </c>
      <c r="B218" s="13" t="s">
        <v>222</v>
      </c>
      <c r="C218" s="13" t="s">
        <v>152</v>
      </c>
      <c r="D218" s="13" t="s">
        <v>164</v>
      </c>
      <c r="E218" s="13" t="s">
        <v>252</v>
      </c>
      <c r="F218" s="13" t="s">
        <v>110</v>
      </c>
      <c r="G218" s="14"/>
      <c r="H218" s="25"/>
      <c r="I218" s="25">
        <v>1</v>
      </c>
      <c r="J218" s="25">
        <f>H218+I218</f>
        <v>1</v>
      </c>
    </row>
    <row r="219" spans="1:10" ht="56.25" hidden="1" x14ac:dyDescent="0.2">
      <c r="A219" s="60" t="s">
        <v>240</v>
      </c>
      <c r="B219" s="13" t="s">
        <v>222</v>
      </c>
      <c r="C219" s="13" t="s">
        <v>152</v>
      </c>
      <c r="D219" s="13" t="s">
        <v>164</v>
      </c>
      <c r="E219" s="13" t="s">
        <v>252</v>
      </c>
      <c r="F219" s="13" t="s">
        <v>241</v>
      </c>
      <c r="G219" s="14"/>
      <c r="H219" s="25"/>
      <c r="I219" s="25"/>
      <c r="J219" s="25">
        <f>H219+I219</f>
        <v>0</v>
      </c>
    </row>
    <row r="220" spans="1:10" ht="22.5" hidden="1" x14ac:dyDescent="0.2">
      <c r="A220" s="61" t="s">
        <v>114</v>
      </c>
      <c r="B220" s="13" t="s">
        <v>222</v>
      </c>
      <c r="C220" s="13" t="s">
        <v>152</v>
      </c>
      <c r="D220" s="13" t="s">
        <v>164</v>
      </c>
      <c r="E220" s="13" t="s">
        <v>252</v>
      </c>
      <c r="F220" s="13" t="s">
        <v>115</v>
      </c>
      <c r="G220" s="14"/>
      <c r="H220" s="25"/>
      <c r="I220" s="25"/>
      <c r="J220" s="25">
        <f>H220+I220</f>
        <v>0</v>
      </c>
    </row>
    <row r="221" spans="1:10" ht="33.75" x14ac:dyDescent="0.2">
      <c r="A221" s="60" t="s">
        <v>111</v>
      </c>
      <c r="B221" s="13" t="s">
        <v>222</v>
      </c>
      <c r="C221" s="13" t="s">
        <v>152</v>
      </c>
      <c r="D221" s="13" t="s">
        <v>164</v>
      </c>
      <c r="E221" s="13" t="s">
        <v>252</v>
      </c>
      <c r="F221" s="13" t="s">
        <v>112</v>
      </c>
      <c r="G221" s="14"/>
      <c r="H221" s="25"/>
      <c r="I221" s="25">
        <v>149.44</v>
      </c>
      <c r="J221" s="25">
        <f>H221+I221</f>
        <v>149.44</v>
      </c>
    </row>
    <row r="222" spans="1:10" ht="33.75" x14ac:dyDescent="0.2">
      <c r="A222" s="28" t="s">
        <v>179</v>
      </c>
      <c r="B222" s="13" t="s">
        <v>222</v>
      </c>
      <c r="C222" s="13" t="s">
        <v>152</v>
      </c>
      <c r="D222" s="13" t="s">
        <v>164</v>
      </c>
      <c r="E222" s="13" t="s">
        <v>180</v>
      </c>
      <c r="F222" s="13"/>
      <c r="G222" s="14"/>
      <c r="H222" s="25">
        <f>H223</f>
        <v>0</v>
      </c>
      <c r="I222" s="25">
        <f t="shared" ref="I222:J222" si="82">I223</f>
        <v>262.60000000000002</v>
      </c>
      <c r="J222" s="25">
        <f t="shared" si="82"/>
        <v>262.60000000000002</v>
      </c>
    </row>
    <row r="223" spans="1:10" ht="56.25" x14ac:dyDescent="0.2">
      <c r="A223" s="28" t="s">
        <v>181</v>
      </c>
      <c r="B223" s="13" t="s">
        <v>222</v>
      </c>
      <c r="C223" s="13" t="s">
        <v>152</v>
      </c>
      <c r="D223" s="13" t="s">
        <v>164</v>
      </c>
      <c r="E223" s="13" t="s">
        <v>182</v>
      </c>
      <c r="F223" s="13"/>
      <c r="G223" s="14"/>
      <c r="H223" s="25">
        <f>H224+H227</f>
        <v>0</v>
      </c>
      <c r="I223" s="25">
        <f t="shared" ref="I223:J223" si="83">I224+I227</f>
        <v>262.60000000000002</v>
      </c>
      <c r="J223" s="25">
        <f t="shared" si="83"/>
        <v>262.60000000000002</v>
      </c>
    </row>
    <row r="224" spans="1:10" ht="90" x14ac:dyDescent="0.2">
      <c r="A224" s="28" t="s">
        <v>253</v>
      </c>
      <c r="B224" s="13" t="s">
        <v>222</v>
      </c>
      <c r="C224" s="13" t="s">
        <v>152</v>
      </c>
      <c r="D224" s="13" t="s">
        <v>164</v>
      </c>
      <c r="E224" s="13" t="s">
        <v>254</v>
      </c>
      <c r="F224" s="13"/>
      <c r="G224" s="14"/>
      <c r="H224" s="25">
        <f>H225+H226</f>
        <v>0</v>
      </c>
      <c r="I224" s="25">
        <f t="shared" ref="I224:J224" si="84">I225+I226</f>
        <v>51</v>
      </c>
      <c r="J224" s="25">
        <f t="shared" si="84"/>
        <v>51</v>
      </c>
    </row>
    <row r="225" spans="1:10" ht="22.5" hidden="1" x14ac:dyDescent="0.2">
      <c r="A225" s="41" t="s">
        <v>114</v>
      </c>
      <c r="B225" s="13" t="s">
        <v>222</v>
      </c>
      <c r="C225" s="13" t="s">
        <v>152</v>
      </c>
      <c r="D225" s="13" t="s">
        <v>164</v>
      </c>
      <c r="E225" s="13" t="s">
        <v>254</v>
      </c>
      <c r="F225" s="13" t="s">
        <v>115</v>
      </c>
      <c r="G225" s="14"/>
      <c r="H225" s="25"/>
      <c r="I225" s="25"/>
      <c r="J225" s="25">
        <f>H225+I225</f>
        <v>0</v>
      </c>
    </row>
    <row r="226" spans="1:10" ht="33.75" x14ac:dyDescent="0.2">
      <c r="A226" s="30" t="s">
        <v>111</v>
      </c>
      <c r="B226" s="13" t="s">
        <v>222</v>
      </c>
      <c r="C226" s="13" t="s">
        <v>152</v>
      </c>
      <c r="D226" s="13" t="s">
        <v>164</v>
      </c>
      <c r="E226" s="13" t="s">
        <v>254</v>
      </c>
      <c r="F226" s="13" t="s">
        <v>112</v>
      </c>
      <c r="G226" s="14"/>
      <c r="H226" s="25"/>
      <c r="I226" s="25">
        <v>51</v>
      </c>
      <c r="J226" s="25">
        <f>H226+I226</f>
        <v>51</v>
      </c>
    </row>
    <row r="227" spans="1:10" ht="123.75" x14ac:dyDescent="0.2">
      <c r="A227" s="28" t="s">
        <v>255</v>
      </c>
      <c r="B227" s="13" t="s">
        <v>222</v>
      </c>
      <c r="C227" s="13" t="s">
        <v>152</v>
      </c>
      <c r="D227" s="13" t="s">
        <v>164</v>
      </c>
      <c r="E227" s="13" t="s">
        <v>256</v>
      </c>
      <c r="F227" s="13"/>
      <c r="G227" s="14"/>
      <c r="H227" s="25">
        <f t="shared" ref="H227:J227" si="85">H228</f>
        <v>0</v>
      </c>
      <c r="I227" s="25">
        <f t="shared" si="85"/>
        <v>211.6</v>
      </c>
      <c r="J227" s="25">
        <f t="shared" si="85"/>
        <v>211.6</v>
      </c>
    </row>
    <row r="228" spans="1:10" ht="16.5" customHeight="1" x14ac:dyDescent="0.2">
      <c r="A228" s="40" t="s">
        <v>105</v>
      </c>
      <c r="B228" s="13" t="s">
        <v>222</v>
      </c>
      <c r="C228" s="13" t="s">
        <v>152</v>
      </c>
      <c r="D228" s="13" t="s">
        <v>164</v>
      </c>
      <c r="E228" s="13" t="s">
        <v>256</v>
      </c>
      <c r="F228" s="13" t="s">
        <v>106</v>
      </c>
      <c r="G228" s="14"/>
      <c r="H228" s="25"/>
      <c r="I228" s="25">
        <v>211.6</v>
      </c>
      <c r="J228" s="25">
        <f>H228+I228</f>
        <v>211.6</v>
      </c>
    </row>
    <row r="229" spans="1:10" ht="24" customHeight="1" x14ac:dyDescent="0.2">
      <c r="A229" s="30" t="s">
        <v>257</v>
      </c>
      <c r="B229" s="13" t="s">
        <v>222</v>
      </c>
      <c r="C229" s="13" t="s">
        <v>152</v>
      </c>
      <c r="D229" s="13" t="s">
        <v>164</v>
      </c>
      <c r="E229" s="13" t="s">
        <v>258</v>
      </c>
      <c r="F229" s="13"/>
      <c r="G229" s="14" t="e">
        <f>#REF!</f>
        <v>#REF!</v>
      </c>
      <c r="H229" s="25">
        <f>H230</f>
        <v>49</v>
      </c>
      <c r="I229" s="25">
        <f>I230</f>
        <v>-49</v>
      </c>
      <c r="J229" s="25">
        <f>H229+I229</f>
        <v>0</v>
      </c>
    </row>
    <row r="230" spans="1:10" ht="27.75" customHeight="1" x14ac:dyDescent="0.2">
      <c r="A230" s="30" t="s">
        <v>111</v>
      </c>
      <c r="B230" s="13" t="s">
        <v>222</v>
      </c>
      <c r="C230" s="13" t="s">
        <v>152</v>
      </c>
      <c r="D230" s="13" t="s">
        <v>164</v>
      </c>
      <c r="E230" s="13" t="s">
        <v>258</v>
      </c>
      <c r="F230" s="13" t="s">
        <v>112</v>
      </c>
      <c r="G230" s="14"/>
      <c r="H230" s="54">
        <v>49</v>
      </c>
      <c r="I230" s="25">
        <v>-49</v>
      </c>
      <c r="J230" s="25">
        <f>H230+I230</f>
        <v>0</v>
      </c>
    </row>
    <row r="231" spans="1:10" ht="28.5" customHeight="1" x14ac:dyDescent="0.2">
      <c r="A231" s="30" t="s">
        <v>259</v>
      </c>
      <c r="B231" s="13" t="s">
        <v>222</v>
      </c>
      <c r="C231" s="13" t="s">
        <v>152</v>
      </c>
      <c r="D231" s="13" t="s">
        <v>164</v>
      </c>
      <c r="E231" s="13" t="s">
        <v>260</v>
      </c>
      <c r="F231" s="13"/>
      <c r="G231" s="14"/>
      <c r="H231" s="25">
        <f>H232+H233+H234</f>
        <v>605</v>
      </c>
      <c r="I231" s="25">
        <f t="shared" ref="I231:J231" si="86">I232+I233+I234</f>
        <v>-605</v>
      </c>
      <c r="J231" s="25">
        <f t="shared" si="86"/>
        <v>0</v>
      </c>
    </row>
    <row r="232" spans="1:10" ht="14.25" customHeight="1" x14ac:dyDescent="0.2">
      <c r="A232" s="40" t="s">
        <v>105</v>
      </c>
      <c r="B232" s="13" t="s">
        <v>222</v>
      </c>
      <c r="C232" s="13" t="s">
        <v>152</v>
      </c>
      <c r="D232" s="13" t="s">
        <v>164</v>
      </c>
      <c r="E232" s="13" t="s">
        <v>260</v>
      </c>
      <c r="F232" s="13" t="s">
        <v>106</v>
      </c>
      <c r="G232" s="14"/>
      <c r="H232" s="25">
        <v>454.56</v>
      </c>
      <c r="I232" s="25">
        <v>-454.56</v>
      </c>
      <c r="J232" s="25">
        <f t="shared" ref="J232:J239" si="87">H232+I232</f>
        <v>0</v>
      </c>
    </row>
    <row r="233" spans="1:10" ht="28.5" customHeight="1" x14ac:dyDescent="0.2">
      <c r="A233" s="30" t="s">
        <v>109</v>
      </c>
      <c r="B233" s="13" t="s">
        <v>222</v>
      </c>
      <c r="C233" s="13" t="s">
        <v>152</v>
      </c>
      <c r="D233" s="13" t="s">
        <v>164</v>
      </c>
      <c r="E233" s="13" t="s">
        <v>260</v>
      </c>
      <c r="F233" s="13" t="s">
        <v>110</v>
      </c>
      <c r="G233" s="14"/>
      <c r="H233" s="25">
        <v>1</v>
      </c>
      <c r="I233" s="25">
        <v>-1</v>
      </c>
      <c r="J233" s="25">
        <f t="shared" si="87"/>
        <v>0</v>
      </c>
    </row>
    <row r="234" spans="1:10" ht="28.5" customHeight="1" x14ac:dyDescent="0.2">
      <c r="A234" s="30" t="s">
        <v>111</v>
      </c>
      <c r="B234" s="13" t="s">
        <v>222</v>
      </c>
      <c r="C234" s="13" t="s">
        <v>152</v>
      </c>
      <c r="D234" s="13" t="s">
        <v>164</v>
      </c>
      <c r="E234" s="13" t="s">
        <v>260</v>
      </c>
      <c r="F234" s="13" t="s">
        <v>112</v>
      </c>
      <c r="G234" s="14"/>
      <c r="H234" s="25">
        <v>149.44</v>
      </c>
      <c r="I234" s="25">
        <v>-149.44</v>
      </c>
      <c r="J234" s="25">
        <f t="shared" si="87"/>
        <v>0</v>
      </c>
    </row>
    <row r="235" spans="1:10" ht="56.25" x14ac:dyDescent="0.2">
      <c r="A235" s="62" t="s">
        <v>261</v>
      </c>
      <c r="B235" s="43" t="s">
        <v>222</v>
      </c>
      <c r="C235" s="43" t="s">
        <v>152</v>
      </c>
      <c r="D235" s="43" t="s">
        <v>164</v>
      </c>
      <c r="E235" s="43" t="s">
        <v>262</v>
      </c>
      <c r="F235" s="13"/>
      <c r="G235" s="14"/>
      <c r="H235" s="25">
        <f>H236+H237+H238</f>
        <v>212</v>
      </c>
      <c r="I235" s="25">
        <f>I236+I237+I238</f>
        <v>-212</v>
      </c>
      <c r="J235" s="25">
        <f t="shared" si="87"/>
        <v>0</v>
      </c>
    </row>
    <row r="236" spans="1:10" ht="15.75" customHeight="1" x14ac:dyDescent="0.2">
      <c r="A236" s="40" t="s">
        <v>105</v>
      </c>
      <c r="B236" s="43" t="s">
        <v>222</v>
      </c>
      <c r="C236" s="43" t="s">
        <v>152</v>
      </c>
      <c r="D236" s="43" t="s">
        <v>164</v>
      </c>
      <c r="E236" s="43" t="s">
        <v>262</v>
      </c>
      <c r="F236" s="13" t="s">
        <v>106</v>
      </c>
      <c r="G236" s="14"/>
      <c r="H236" s="25">
        <v>212</v>
      </c>
      <c r="I236" s="25">
        <v>-212</v>
      </c>
      <c r="J236" s="25">
        <f t="shared" si="87"/>
        <v>0</v>
      </c>
    </row>
    <row r="237" spans="1:10" ht="31.5" hidden="1" customHeight="1" x14ac:dyDescent="0.2">
      <c r="A237" s="41" t="s">
        <v>114</v>
      </c>
      <c r="B237" s="13" t="s">
        <v>222</v>
      </c>
      <c r="C237" s="13" t="s">
        <v>152</v>
      </c>
      <c r="D237" s="13" t="s">
        <v>164</v>
      </c>
      <c r="E237" s="13" t="s">
        <v>263</v>
      </c>
      <c r="F237" s="13" t="s">
        <v>115</v>
      </c>
      <c r="G237" s="14"/>
      <c r="H237" s="25"/>
      <c r="I237" s="25"/>
      <c r="J237" s="25">
        <f t="shared" si="87"/>
        <v>0</v>
      </c>
    </row>
    <row r="238" spans="1:10" ht="31.5" hidden="1" customHeight="1" x14ac:dyDescent="0.2">
      <c r="A238" s="30" t="s">
        <v>111</v>
      </c>
      <c r="B238" s="13" t="s">
        <v>222</v>
      </c>
      <c r="C238" s="13" t="s">
        <v>152</v>
      </c>
      <c r="D238" s="13" t="s">
        <v>164</v>
      </c>
      <c r="E238" s="13" t="s">
        <v>263</v>
      </c>
      <c r="F238" s="13" t="s">
        <v>112</v>
      </c>
      <c r="G238" s="14"/>
      <c r="H238" s="25"/>
      <c r="I238" s="25"/>
      <c r="J238" s="25">
        <f t="shared" si="87"/>
        <v>0</v>
      </c>
    </row>
    <row r="239" spans="1:10" ht="29.25" customHeight="1" x14ac:dyDescent="0.2">
      <c r="A239" s="33" t="s">
        <v>264</v>
      </c>
      <c r="B239" s="13" t="s">
        <v>222</v>
      </c>
      <c r="C239" s="13" t="s">
        <v>152</v>
      </c>
      <c r="D239" s="13" t="s">
        <v>164</v>
      </c>
      <c r="E239" s="13" t="s">
        <v>265</v>
      </c>
      <c r="F239" s="13"/>
      <c r="G239" s="14" t="e">
        <f>G240</f>
        <v>#REF!</v>
      </c>
      <c r="H239" s="54">
        <f>H240</f>
        <v>134.19999999999999</v>
      </c>
      <c r="I239" s="25">
        <f>I240</f>
        <v>0</v>
      </c>
      <c r="J239" s="25">
        <f t="shared" si="87"/>
        <v>134.19999999999999</v>
      </c>
    </row>
    <row r="240" spans="1:10" ht="17.25" customHeight="1" x14ac:dyDescent="0.2">
      <c r="A240" s="33" t="s">
        <v>24</v>
      </c>
      <c r="B240" s="13" t="s">
        <v>222</v>
      </c>
      <c r="C240" s="13" t="s">
        <v>152</v>
      </c>
      <c r="D240" s="13" t="s">
        <v>164</v>
      </c>
      <c r="E240" s="13" t="s">
        <v>266</v>
      </c>
      <c r="F240" s="13"/>
      <c r="G240" s="14" t="e">
        <f>#REF!</f>
        <v>#REF!</v>
      </c>
      <c r="H240" s="25">
        <f>H242+H241</f>
        <v>134.19999999999999</v>
      </c>
      <c r="I240" s="25">
        <f t="shared" ref="I240:J240" si="88">I242+I241</f>
        <v>0</v>
      </c>
      <c r="J240" s="25">
        <f t="shared" si="88"/>
        <v>134.19999999999999</v>
      </c>
    </row>
    <row r="241" spans="1:10" ht="17.25" customHeight="1" x14ac:dyDescent="0.2">
      <c r="A241" s="30" t="s">
        <v>240</v>
      </c>
      <c r="B241" s="13" t="s">
        <v>222</v>
      </c>
      <c r="C241" s="13" t="s">
        <v>152</v>
      </c>
      <c r="D241" s="13" t="s">
        <v>164</v>
      </c>
      <c r="E241" s="13" t="s">
        <v>266</v>
      </c>
      <c r="F241" s="13" t="s">
        <v>241</v>
      </c>
      <c r="G241" s="14"/>
      <c r="H241" s="25"/>
      <c r="I241" s="25">
        <v>134.19999999999999</v>
      </c>
      <c r="J241" s="25">
        <f>H241+I241</f>
        <v>134.19999999999999</v>
      </c>
    </row>
    <row r="242" spans="1:10" ht="27" customHeight="1" x14ac:dyDescent="0.2">
      <c r="A242" s="30" t="s">
        <v>111</v>
      </c>
      <c r="B242" s="13" t="s">
        <v>222</v>
      </c>
      <c r="C242" s="13" t="s">
        <v>152</v>
      </c>
      <c r="D242" s="13" t="s">
        <v>164</v>
      </c>
      <c r="E242" s="13" t="s">
        <v>266</v>
      </c>
      <c r="F242" s="13" t="s">
        <v>112</v>
      </c>
      <c r="G242" s="14"/>
      <c r="H242" s="54">
        <v>134.19999999999999</v>
      </c>
      <c r="I242" s="25">
        <v>-134.19999999999999</v>
      </c>
      <c r="J242" s="25">
        <f>H242+I242</f>
        <v>0</v>
      </c>
    </row>
    <row r="243" spans="1:10" ht="27" customHeight="1" x14ac:dyDescent="0.2">
      <c r="A243" s="33" t="s">
        <v>75</v>
      </c>
      <c r="B243" s="13" t="s">
        <v>222</v>
      </c>
      <c r="C243" s="13" t="s">
        <v>152</v>
      </c>
      <c r="D243" s="13" t="s">
        <v>164</v>
      </c>
      <c r="E243" s="13" t="s">
        <v>76</v>
      </c>
      <c r="F243" s="13"/>
      <c r="G243" s="14"/>
      <c r="H243" s="54">
        <f>H244+H246</f>
        <v>5642.69</v>
      </c>
      <c r="I243" s="54">
        <f t="shared" ref="I243:J243" si="89">I244+I246</f>
        <v>6502.299</v>
      </c>
      <c r="J243" s="54">
        <f t="shared" si="89"/>
        <v>12144.989000000001</v>
      </c>
    </row>
    <row r="244" spans="1:10" ht="27" customHeight="1" x14ac:dyDescent="0.2">
      <c r="A244" s="63" t="s">
        <v>267</v>
      </c>
      <c r="B244" s="13" t="s">
        <v>222</v>
      </c>
      <c r="C244" s="13" t="s">
        <v>152</v>
      </c>
      <c r="D244" s="13" t="s">
        <v>164</v>
      </c>
      <c r="E244" s="13" t="s">
        <v>268</v>
      </c>
      <c r="F244" s="13"/>
      <c r="G244" s="14"/>
      <c r="H244" s="54">
        <f>H245</f>
        <v>170.49</v>
      </c>
      <c r="I244" s="54">
        <f t="shared" ref="I244:J244" si="90">I245</f>
        <v>2059.3100000000004</v>
      </c>
      <c r="J244" s="54">
        <f t="shared" si="90"/>
        <v>2229.8000000000002</v>
      </c>
    </row>
    <row r="245" spans="1:10" ht="27" customHeight="1" x14ac:dyDescent="0.2">
      <c r="A245" s="30" t="s">
        <v>111</v>
      </c>
      <c r="B245" s="13" t="s">
        <v>222</v>
      </c>
      <c r="C245" s="13" t="s">
        <v>152</v>
      </c>
      <c r="D245" s="13" t="s">
        <v>164</v>
      </c>
      <c r="E245" s="13" t="s">
        <v>268</v>
      </c>
      <c r="F245" s="13" t="s">
        <v>112</v>
      </c>
      <c r="G245" s="14"/>
      <c r="H245" s="54">
        <v>170.49</v>
      </c>
      <c r="I245" s="25">
        <f>529.51+1664-134.2</f>
        <v>2059.3100000000004</v>
      </c>
      <c r="J245" s="25">
        <f>H245+I245</f>
        <v>2229.8000000000002</v>
      </c>
    </row>
    <row r="246" spans="1:10" ht="43.5" customHeight="1" x14ac:dyDescent="0.2">
      <c r="A246" s="32" t="s">
        <v>269</v>
      </c>
      <c r="B246" s="13" t="s">
        <v>222</v>
      </c>
      <c r="C246" s="13" t="s">
        <v>152</v>
      </c>
      <c r="D246" s="13" t="s">
        <v>164</v>
      </c>
      <c r="E246" s="13" t="s">
        <v>270</v>
      </c>
      <c r="F246" s="13"/>
      <c r="G246" s="14"/>
      <c r="H246" s="54">
        <f>H250+H251+H252+H253+H247+H248+H249</f>
        <v>5472.2</v>
      </c>
      <c r="I246" s="54">
        <f t="shared" ref="I246:J246" si="91">I250+I251+I252+I253+I247+I248+I249</f>
        <v>4442.9889999999996</v>
      </c>
      <c r="J246" s="54">
        <f t="shared" si="91"/>
        <v>9915.1890000000021</v>
      </c>
    </row>
    <row r="247" spans="1:10" ht="43.5" customHeight="1" x14ac:dyDescent="0.2">
      <c r="A247" s="40" t="s">
        <v>105</v>
      </c>
      <c r="B247" s="13" t="s">
        <v>222</v>
      </c>
      <c r="C247" s="13" t="s">
        <v>152</v>
      </c>
      <c r="D247" s="13" t="s">
        <v>164</v>
      </c>
      <c r="E247" s="13" t="s">
        <v>270</v>
      </c>
      <c r="F247" s="13" t="s">
        <v>106</v>
      </c>
      <c r="G247" s="14"/>
      <c r="H247" s="54"/>
      <c r="I247" s="54">
        <f>235.12+1602.42</f>
        <v>1837.54</v>
      </c>
      <c r="J247" s="54">
        <f t="shared" ref="J247:J253" si="92">H247+I247</f>
        <v>1837.54</v>
      </c>
    </row>
    <row r="248" spans="1:10" ht="43.5" customHeight="1" x14ac:dyDescent="0.2">
      <c r="A248" s="30" t="s">
        <v>109</v>
      </c>
      <c r="B248" s="13" t="s">
        <v>222</v>
      </c>
      <c r="C248" s="13" t="s">
        <v>152</v>
      </c>
      <c r="D248" s="13" t="s">
        <v>164</v>
      </c>
      <c r="E248" s="13" t="s">
        <v>270</v>
      </c>
      <c r="F248" s="13" t="s">
        <v>110</v>
      </c>
      <c r="G248" s="14"/>
      <c r="H248" s="54"/>
      <c r="I248" s="54">
        <v>91.4</v>
      </c>
      <c r="J248" s="54">
        <f t="shared" si="92"/>
        <v>91.4</v>
      </c>
    </row>
    <row r="249" spans="1:10" ht="43.5" customHeight="1" x14ac:dyDescent="0.2">
      <c r="A249" s="30" t="s">
        <v>240</v>
      </c>
      <c r="B249" s="13" t="s">
        <v>222</v>
      </c>
      <c r="C249" s="13" t="s">
        <v>152</v>
      </c>
      <c r="D249" s="13" t="s">
        <v>164</v>
      </c>
      <c r="E249" s="13" t="s">
        <v>270</v>
      </c>
      <c r="F249" s="13" t="s">
        <v>241</v>
      </c>
      <c r="G249" s="14"/>
      <c r="H249" s="54"/>
      <c r="I249" s="54">
        <f>81.32+46.87</f>
        <v>128.19</v>
      </c>
      <c r="J249" s="54">
        <f t="shared" si="92"/>
        <v>128.19</v>
      </c>
    </row>
    <row r="250" spans="1:10" ht="22.5" x14ac:dyDescent="0.2">
      <c r="A250" s="41" t="s">
        <v>114</v>
      </c>
      <c r="B250" s="13" t="s">
        <v>222</v>
      </c>
      <c r="C250" s="13" t="s">
        <v>152</v>
      </c>
      <c r="D250" s="13" t="s">
        <v>164</v>
      </c>
      <c r="E250" s="13" t="s">
        <v>270</v>
      </c>
      <c r="F250" s="13" t="s">
        <v>115</v>
      </c>
      <c r="G250" s="14"/>
      <c r="H250" s="54">
        <v>51.86</v>
      </c>
      <c r="I250" s="25">
        <f>727.54+40.2</f>
        <v>767.74</v>
      </c>
      <c r="J250" s="25">
        <f t="shared" si="92"/>
        <v>819.6</v>
      </c>
    </row>
    <row r="251" spans="1:10" ht="33.75" x14ac:dyDescent="0.2">
      <c r="A251" s="30" t="s">
        <v>111</v>
      </c>
      <c r="B251" s="13" t="s">
        <v>222</v>
      </c>
      <c r="C251" s="13" t="s">
        <v>152</v>
      </c>
      <c r="D251" s="13" t="s">
        <v>164</v>
      </c>
      <c r="E251" s="13" t="s">
        <v>270</v>
      </c>
      <c r="F251" s="13" t="s">
        <v>112</v>
      </c>
      <c r="G251" s="14"/>
      <c r="H251" s="54">
        <v>5059.93</v>
      </c>
      <c r="I251" s="25">
        <f>15+161.38+1315.729</f>
        <v>1492.1089999999999</v>
      </c>
      <c r="J251" s="25">
        <f t="shared" si="92"/>
        <v>6552.0390000000007</v>
      </c>
    </row>
    <row r="252" spans="1:10" ht="33.75" x14ac:dyDescent="0.2">
      <c r="A252" s="32" t="s">
        <v>246</v>
      </c>
      <c r="B252" s="13" t="s">
        <v>222</v>
      </c>
      <c r="C252" s="13" t="s">
        <v>152</v>
      </c>
      <c r="D252" s="13" t="s">
        <v>164</v>
      </c>
      <c r="E252" s="13" t="s">
        <v>270</v>
      </c>
      <c r="F252" s="13" t="s">
        <v>117</v>
      </c>
      <c r="G252" s="14"/>
      <c r="H252" s="54">
        <v>150</v>
      </c>
      <c r="I252" s="25">
        <v>126.01</v>
      </c>
      <c r="J252" s="25">
        <f t="shared" si="92"/>
        <v>276.01</v>
      </c>
    </row>
    <row r="253" spans="1:10" x14ac:dyDescent="0.2">
      <c r="A253" s="57" t="s">
        <v>118</v>
      </c>
      <c r="B253" s="13" t="s">
        <v>222</v>
      </c>
      <c r="C253" s="13" t="s">
        <v>152</v>
      </c>
      <c r="D253" s="13" t="s">
        <v>164</v>
      </c>
      <c r="E253" s="13" t="s">
        <v>270</v>
      </c>
      <c r="F253" s="13" t="s">
        <v>119</v>
      </c>
      <c r="G253" s="14"/>
      <c r="H253" s="54">
        <v>210.41</v>
      </c>
      <c r="I253" s="25"/>
      <c r="J253" s="25">
        <f t="shared" si="92"/>
        <v>210.41</v>
      </c>
    </row>
    <row r="254" spans="1:10" s="53" customFormat="1" ht="22.5" x14ac:dyDescent="0.2">
      <c r="A254" s="33" t="s">
        <v>271</v>
      </c>
      <c r="B254" s="13" t="s">
        <v>222</v>
      </c>
      <c r="C254" s="13" t="s">
        <v>178</v>
      </c>
      <c r="D254" s="13"/>
      <c r="E254" s="13"/>
      <c r="F254" s="13"/>
      <c r="G254" s="14" t="e">
        <f>G255</f>
        <v>#REF!</v>
      </c>
      <c r="H254" s="54">
        <f>H255+H259</f>
        <v>590</v>
      </c>
      <c r="I254" s="54">
        <f t="shared" ref="I254:J254" si="93">I255+I259</f>
        <v>156</v>
      </c>
      <c r="J254" s="54">
        <f t="shared" si="93"/>
        <v>746</v>
      </c>
    </row>
    <row r="255" spans="1:10" ht="33.75" x14ac:dyDescent="0.2">
      <c r="A255" s="33" t="s">
        <v>272</v>
      </c>
      <c r="B255" s="13" t="s">
        <v>222</v>
      </c>
      <c r="C255" s="13" t="s">
        <v>178</v>
      </c>
      <c r="D255" s="13" t="s">
        <v>20</v>
      </c>
      <c r="E255" s="13"/>
      <c r="F255" s="13"/>
      <c r="G255" s="14" t="e">
        <f>G256</f>
        <v>#REF!</v>
      </c>
      <c r="H255" s="54">
        <f>H256</f>
        <v>565</v>
      </c>
      <c r="I255" s="25">
        <f>I256</f>
        <v>101</v>
      </c>
      <c r="J255" s="25">
        <f>H255+I255</f>
        <v>666</v>
      </c>
    </row>
    <row r="256" spans="1:10" ht="33.75" x14ac:dyDescent="0.2">
      <c r="A256" s="33" t="s">
        <v>273</v>
      </c>
      <c r="B256" s="13" t="s">
        <v>222</v>
      </c>
      <c r="C256" s="13" t="s">
        <v>178</v>
      </c>
      <c r="D256" s="13" t="s">
        <v>20</v>
      </c>
      <c r="E256" s="13" t="s">
        <v>274</v>
      </c>
      <c r="F256" s="13"/>
      <c r="G256" s="14" t="e">
        <f>#REF!</f>
        <v>#REF!</v>
      </c>
      <c r="H256" s="54">
        <f t="shared" ref="H256:J256" si="94">H257+H258</f>
        <v>565</v>
      </c>
      <c r="I256" s="54">
        <f t="shared" si="94"/>
        <v>101</v>
      </c>
      <c r="J256" s="54">
        <f t="shared" si="94"/>
        <v>666</v>
      </c>
    </row>
    <row r="257" spans="1:10" ht="32.25" customHeight="1" x14ac:dyDescent="0.2">
      <c r="A257" s="40" t="s">
        <v>105</v>
      </c>
      <c r="B257" s="13" t="s">
        <v>222</v>
      </c>
      <c r="C257" s="13" t="s">
        <v>178</v>
      </c>
      <c r="D257" s="13" t="s">
        <v>20</v>
      </c>
      <c r="E257" s="13" t="s">
        <v>275</v>
      </c>
      <c r="F257" s="13" t="s">
        <v>106</v>
      </c>
      <c r="G257" s="14"/>
      <c r="H257" s="54">
        <v>490</v>
      </c>
      <c r="I257" s="25">
        <v>101</v>
      </c>
      <c r="J257" s="25">
        <f>H257+I257</f>
        <v>591</v>
      </c>
    </row>
    <row r="258" spans="1:10" ht="24.75" customHeight="1" x14ac:dyDescent="0.2">
      <c r="A258" s="30" t="s">
        <v>111</v>
      </c>
      <c r="B258" s="13" t="s">
        <v>222</v>
      </c>
      <c r="C258" s="13" t="s">
        <v>178</v>
      </c>
      <c r="D258" s="13" t="s">
        <v>20</v>
      </c>
      <c r="E258" s="13" t="s">
        <v>275</v>
      </c>
      <c r="F258" s="13" t="s">
        <v>112</v>
      </c>
      <c r="G258" s="14"/>
      <c r="H258" s="54">
        <v>75</v>
      </c>
      <c r="I258" s="25"/>
      <c r="J258" s="25">
        <f>H258+I258</f>
        <v>75</v>
      </c>
    </row>
    <row r="259" spans="1:10" ht="33.75" x14ac:dyDescent="0.2">
      <c r="A259" s="64" t="s">
        <v>276</v>
      </c>
      <c r="B259" s="13" t="s">
        <v>222</v>
      </c>
      <c r="C259" s="13" t="s">
        <v>178</v>
      </c>
      <c r="D259" s="13" t="s">
        <v>205</v>
      </c>
      <c r="E259" s="13"/>
      <c r="F259" s="13"/>
      <c r="G259" s="14"/>
      <c r="H259" s="54">
        <f>H260</f>
        <v>25</v>
      </c>
      <c r="I259" s="54">
        <f t="shared" ref="I259:J259" si="95">I260</f>
        <v>55</v>
      </c>
      <c r="J259" s="54">
        <f t="shared" si="95"/>
        <v>80</v>
      </c>
    </row>
    <row r="260" spans="1:10" x14ac:dyDescent="0.2">
      <c r="A260" s="33" t="s">
        <v>75</v>
      </c>
      <c r="B260" s="13" t="s">
        <v>222</v>
      </c>
      <c r="C260" s="13" t="s">
        <v>178</v>
      </c>
      <c r="D260" s="13" t="s">
        <v>205</v>
      </c>
      <c r="E260" s="13" t="s">
        <v>76</v>
      </c>
      <c r="F260" s="13"/>
      <c r="G260" s="14"/>
      <c r="H260" s="54">
        <f>H261+H263+H265</f>
        <v>25</v>
      </c>
      <c r="I260" s="54">
        <f t="shared" ref="I260:J260" si="96">I261+I263+I265</f>
        <v>55</v>
      </c>
      <c r="J260" s="54">
        <f t="shared" si="96"/>
        <v>80</v>
      </c>
    </row>
    <row r="261" spans="1:10" ht="56.25" x14ac:dyDescent="0.2">
      <c r="A261" s="63" t="s">
        <v>277</v>
      </c>
      <c r="B261" s="13" t="s">
        <v>222</v>
      </c>
      <c r="C261" s="13" t="s">
        <v>178</v>
      </c>
      <c r="D261" s="13" t="s">
        <v>205</v>
      </c>
      <c r="E261" s="13" t="s">
        <v>278</v>
      </c>
      <c r="F261" s="13"/>
      <c r="G261" s="14"/>
      <c r="H261" s="54">
        <f>H262</f>
        <v>15</v>
      </c>
      <c r="I261" s="54">
        <f>I262</f>
        <v>5</v>
      </c>
      <c r="J261" s="25">
        <f>H261+I261</f>
        <v>20</v>
      </c>
    </row>
    <row r="262" spans="1:10" ht="24.75" customHeight="1" x14ac:dyDescent="0.2">
      <c r="A262" s="30" t="s">
        <v>111</v>
      </c>
      <c r="B262" s="13" t="s">
        <v>222</v>
      </c>
      <c r="C262" s="13" t="s">
        <v>178</v>
      </c>
      <c r="D262" s="13" t="s">
        <v>205</v>
      </c>
      <c r="E262" s="13" t="s">
        <v>278</v>
      </c>
      <c r="F262" s="13" t="s">
        <v>112</v>
      </c>
      <c r="G262" s="14"/>
      <c r="H262" s="54">
        <v>15</v>
      </c>
      <c r="I262" s="54">
        <v>5</v>
      </c>
      <c r="J262" s="25">
        <f>H262+I262</f>
        <v>20</v>
      </c>
    </row>
    <row r="263" spans="1:10" ht="33.75" x14ac:dyDescent="0.2">
      <c r="A263" s="32" t="s">
        <v>279</v>
      </c>
      <c r="B263" s="13" t="s">
        <v>222</v>
      </c>
      <c r="C263" s="13" t="s">
        <v>178</v>
      </c>
      <c r="D263" s="13" t="s">
        <v>205</v>
      </c>
      <c r="E263" s="13" t="s">
        <v>280</v>
      </c>
      <c r="F263" s="13"/>
      <c r="G263" s="14"/>
      <c r="H263" s="54">
        <f>H264</f>
        <v>10</v>
      </c>
      <c r="I263" s="54">
        <f>I264</f>
        <v>0</v>
      </c>
      <c r="J263" s="25">
        <f>H263+I263</f>
        <v>10</v>
      </c>
    </row>
    <row r="264" spans="1:10" ht="21.75" customHeight="1" x14ac:dyDescent="0.2">
      <c r="A264" s="30" t="s">
        <v>111</v>
      </c>
      <c r="B264" s="13" t="s">
        <v>222</v>
      </c>
      <c r="C264" s="13" t="s">
        <v>178</v>
      </c>
      <c r="D264" s="13" t="s">
        <v>205</v>
      </c>
      <c r="E264" s="13" t="s">
        <v>280</v>
      </c>
      <c r="F264" s="13" t="s">
        <v>112</v>
      </c>
      <c r="G264" s="14"/>
      <c r="H264" s="54">
        <v>10</v>
      </c>
      <c r="I264" s="25"/>
      <c r="J264" s="25">
        <f>H264+I264</f>
        <v>10</v>
      </c>
    </row>
    <row r="265" spans="1:10" ht="21.75" customHeight="1" x14ac:dyDescent="0.2">
      <c r="A265" s="65" t="s">
        <v>281</v>
      </c>
      <c r="B265" s="13" t="s">
        <v>222</v>
      </c>
      <c r="C265" s="13" t="s">
        <v>178</v>
      </c>
      <c r="D265" s="13" t="s">
        <v>205</v>
      </c>
      <c r="E265" s="13" t="s">
        <v>282</v>
      </c>
      <c r="F265" s="13"/>
      <c r="G265" s="14"/>
      <c r="H265" s="54">
        <f>H266</f>
        <v>0</v>
      </c>
      <c r="I265" s="54">
        <f t="shared" ref="I265:J265" si="97">I266</f>
        <v>50</v>
      </c>
      <c r="J265" s="54">
        <f t="shared" si="97"/>
        <v>50</v>
      </c>
    </row>
    <row r="266" spans="1:10" ht="27" customHeight="1" x14ac:dyDescent="0.2">
      <c r="A266" s="30" t="s">
        <v>111</v>
      </c>
      <c r="B266" s="13" t="s">
        <v>222</v>
      </c>
      <c r="C266" s="13" t="s">
        <v>178</v>
      </c>
      <c r="D266" s="13" t="s">
        <v>205</v>
      </c>
      <c r="E266" s="13" t="s">
        <v>282</v>
      </c>
      <c r="F266" s="13" t="s">
        <v>112</v>
      </c>
      <c r="G266" s="14"/>
      <c r="H266" s="54"/>
      <c r="I266" s="25">
        <v>50</v>
      </c>
      <c r="J266" s="25">
        <f>H266+I266</f>
        <v>50</v>
      </c>
    </row>
    <row r="267" spans="1:10" s="53" customFormat="1" x14ac:dyDescent="0.2">
      <c r="A267" s="33" t="s">
        <v>189</v>
      </c>
      <c r="B267" s="13" t="s">
        <v>222</v>
      </c>
      <c r="C267" s="13" t="s">
        <v>122</v>
      </c>
      <c r="D267" s="13"/>
      <c r="E267" s="13"/>
      <c r="F267" s="13"/>
      <c r="G267" s="14" t="e">
        <f>G268+G272+#REF!</f>
        <v>#REF!</v>
      </c>
      <c r="H267" s="54">
        <f>H268+H272</f>
        <v>2387.11</v>
      </c>
      <c r="I267" s="54">
        <f t="shared" ref="I267:J267" si="98">I268+I272</f>
        <v>-133.34999999999997</v>
      </c>
      <c r="J267" s="54">
        <f t="shared" si="98"/>
        <v>2253.7600000000002</v>
      </c>
    </row>
    <row r="268" spans="1:10" x14ac:dyDescent="0.2">
      <c r="A268" s="33" t="s">
        <v>283</v>
      </c>
      <c r="B268" s="13" t="s">
        <v>222</v>
      </c>
      <c r="C268" s="13" t="s">
        <v>122</v>
      </c>
      <c r="D268" s="13" t="s">
        <v>86</v>
      </c>
      <c r="E268" s="13"/>
      <c r="F268" s="13"/>
      <c r="G268" s="14" t="e">
        <f>G270</f>
        <v>#REF!</v>
      </c>
      <c r="H268" s="54">
        <f>H269</f>
        <v>660</v>
      </c>
      <c r="I268" s="54">
        <f>I269</f>
        <v>-110</v>
      </c>
      <c r="J268" s="25">
        <f>H268+I268</f>
        <v>550</v>
      </c>
    </row>
    <row r="269" spans="1:10" x14ac:dyDescent="0.2">
      <c r="A269" s="33" t="s">
        <v>75</v>
      </c>
      <c r="B269" s="13" t="s">
        <v>222</v>
      </c>
      <c r="C269" s="13" t="s">
        <v>122</v>
      </c>
      <c r="D269" s="13" t="s">
        <v>86</v>
      </c>
      <c r="E269" s="13" t="s">
        <v>76</v>
      </c>
      <c r="F269" s="13"/>
      <c r="G269" s="14"/>
      <c r="H269" s="54">
        <f>H270</f>
        <v>660</v>
      </c>
      <c r="I269" s="54">
        <f>I270</f>
        <v>-110</v>
      </c>
      <c r="J269" s="25">
        <f>H269+I269</f>
        <v>550</v>
      </c>
    </row>
    <row r="270" spans="1:10" ht="22.5" x14ac:dyDescent="0.2">
      <c r="A270" s="33" t="s">
        <v>284</v>
      </c>
      <c r="B270" s="13" t="s">
        <v>222</v>
      </c>
      <c r="C270" s="13" t="s">
        <v>122</v>
      </c>
      <c r="D270" s="13" t="s">
        <v>86</v>
      </c>
      <c r="E270" s="13" t="s">
        <v>285</v>
      </c>
      <c r="F270" s="13"/>
      <c r="G270" s="14" t="e">
        <f>#REF!</f>
        <v>#REF!</v>
      </c>
      <c r="H270" s="25">
        <f>H271</f>
        <v>660</v>
      </c>
      <c r="I270" s="25">
        <f t="shared" ref="I270:J270" si="99">I271</f>
        <v>-110</v>
      </c>
      <c r="J270" s="25">
        <f t="shared" si="99"/>
        <v>550</v>
      </c>
    </row>
    <row r="271" spans="1:10" ht="23.25" customHeight="1" x14ac:dyDescent="0.2">
      <c r="A271" s="30" t="s">
        <v>111</v>
      </c>
      <c r="B271" s="13" t="s">
        <v>222</v>
      </c>
      <c r="C271" s="13" t="s">
        <v>122</v>
      </c>
      <c r="D271" s="13" t="s">
        <v>86</v>
      </c>
      <c r="E271" s="13" t="s">
        <v>285</v>
      </c>
      <c r="F271" s="13" t="s">
        <v>112</v>
      </c>
      <c r="G271" s="14"/>
      <c r="H271" s="54">
        <v>660</v>
      </c>
      <c r="I271" s="25">
        <f>-110</f>
        <v>-110</v>
      </c>
      <c r="J271" s="25">
        <f>H271+I271</f>
        <v>550</v>
      </c>
    </row>
    <row r="272" spans="1:10" ht="22.5" x14ac:dyDescent="0.2">
      <c r="A272" s="33" t="s">
        <v>286</v>
      </c>
      <c r="B272" s="13" t="s">
        <v>222</v>
      </c>
      <c r="C272" s="13" t="s">
        <v>122</v>
      </c>
      <c r="D272" s="13" t="s">
        <v>191</v>
      </c>
      <c r="E272" s="13"/>
      <c r="F272" s="13"/>
      <c r="G272" s="14" t="e">
        <f>#REF!+G275+#REF!</f>
        <v>#REF!</v>
      </c>
      <c r="H272" s="54">
        <f>H275+H273</f>
        <v>1727.1100000000001</v>
      </c>
      <c r="I272" s="54">
        <f t="shared" ref="I272:J272" si="100">I275+I273</f>
        <v>-23.349999999999966</v>
      </c>
      <c r="J272" s="54">
        <f t="shared" si="100"/>
        <v>1703.76</v>
      </c>
    </row>
    <row r="273" spans="1:10" x14ac:dyDescent="0.2">
      <c r="A273" s="32" t="s">
        <v>287</v>
      </c>
      <c r="B273" s="13" t="s">
        <v>222</v>
      </c>
      <c r="C273" s="13" t="s">
        <v>122</v>
      </c>
      <c r="D273" s="13" t="s">
        <v>191</v>
      </c>
      <c r="E273" s="13" t="s">
        <v>288</v>
      </c>
      <c r="F273" s="13"/>
      <c r="G273" s="14"/>
      <c r="H273" s="54">
        <f>H274</f>
        <v>1051.71</v>
      </c>
      <c r="I273" s="54">
        <f>I274</f>
        <v>352.05</v>
      </c>
      <c r="J273" s="25">
        <f>H273+I273</f>
        <v>1403.76</v>
      </c>
    </row>
    <row r="274" spans="1:10" ht="37.5" customHeight="1" x14ac:dyDescent="0.2">
      <c r="A274" s="30" t="s">
        <v>49</v>
      </c>
      <c r="B274" s="13" t="s">
        <v>222</v>
      </c>
      <c r="C274" s="13" t="s">
        <v>122</v>
      </c>
      <c r="D274" s="13" t="s">
        <v>191</v>
      </c>
      <c r="E274" s="13" t="s">
        <v>288</v>
      </c>
      <c r="F274" s="13" t="s">
        <v>50</v>
      </c>
      <c r="G274" s="14"/>
      <c r="H274" s="54">
        <v>1051.71</v>
      </c>
      <c r="I274" s="25">
        <v>352.05</v>
      </c>
      <c r="J274" s="25">
        <f>H274+I274</f>
        <v>1403.76</v>
      </c>
    </row>
    <row r="275" spans="1:10" ht="25.5" customHeight="1" x14ac:dyDescent="0.2">
      <c r="A275" s="33" t="s">
        <v>289</v>
      </c>
      <c r="B275" s="13" t="s">
        <v>222</v>
      </c>
      <c r="C275" s="13" t="s">
        <v>122</v>
      </c>
      <c r="D275" s="13" t="s">
        <v>191</v>
      </c>
      <c r="E275" s="13" t="s">
        <v>290</v>
      </c>
      <c r="F275" s="13"/>
      <c r="G275" s="14" t="e">
        <f>G276</f>
        <v>#REF!</v>
      </c>
      <c r="H275" s="54">
        <f>H276</f>
        <v>675.4</v>
      </c>
      <c r="I275" s="54">
        <f t="shared" ref="I275:J276" si="101">I276</f>
        <v>-375.4</v>
      </c>
      <c r="J275" s="54">
        <f t="shared" si="101"/>
        <v>300</v>
      </c>
    </row>
    <row r="276" spans="1:10" ht="22.5" x14ac:dyDescent="0.2">
      <c r="A276" s="33" t="s">
        <v>291</v>
      </c>
      <c r="B276" s="13" t="s">
        <v>222</v>
      </c>
      <c r="C276" s="13" t="s">
        <v>122</v>
      </c>
      <c r="D276" s="13" t="s">
        <v>191</v>
      </c>
      <c r="E276" s="13" t="s">
        <v>292</v>
      </c>
      <c r="F276" s="13"/>
      <c r="G276" s="14" t="e">
        <f>#REF!</f>
        <v>#REF!</v>
      </c>
      <c r="H276" s="25">
        <f>H277</f>
        <v>675.4</v>
      </c>
      <c r="I276" s="25">
        <f t="shared" si="101"/>
        <v>-375.4</v>
      </c>
      <c r="J276" s="25">
        <f t="shared" si="101"/>
        <v>300</v>
      </c>
    </row>
    <row r="277" spans="1:10" ht="25.5" customHeight="1" x14ac:dyDescent="0.2">
      <c r="A277" s="30" t="s">
        <v>111</v>
      </c>
      <c r="B277" s="13" t="s">
        <v>222</v>
      </c>
      <c r="C277" s="13" t="s">
        <v>122</v>
      </c>
      <c r="D277" s="13" t="s">
        <v>191</v>
      </c>
      <c r="E277" s="13" t="s">
        <v>292</v>
      </c>
      <c r="F277" s="13" t="s">
        <v>112</v>
      </c>
      <c r="G277" s="14"/>
      <c r="H277" s="54">
        <v>675.4</v>
      </c>
      <c r="I277" s="25">
        <v>-375.4</v>
      </c>
      <c r="J277" s="25">
        <f>H277+I277</f>
        <v>300</v>
      </c>
    </row>
    <row r="278" spans="1:10" s="53" customFormat="1" x14ac:dyDescent="0.2">
      <c r="A278" s="33" t="s">
        <v>293</v>
      </c>
      <c r="B278" s="13" t="s">
        <v>222</v>
      </c>
      <c r="C278" s="13" t="s">
        <v>86</v>
      </c>
      <c r="D278" s="13"/>
      <c r="E278" s="13"/>
      <c r="F278" s="13"/>
      <c r="G278" s="14" t="e">
        <f>#REF!+G279+#REF!+#REF!</f>
        <v>#REF!</v>
      </c>
      <c r="H278" s="25">
        <f>H279+H292</f>
        <v>1582.15</v>
      </c>
      <c r="I278" s="25">
        <f t="shared" ref="I278:J278" si="102">I279+I292</f>
        <v>1506.29</v>
      </c>
      <c r="J278" s="25">
        <f t="shared" si="102"/>
        <v>3088.44</v>
      </c>
    </row>
    <row r="279" spans="1:10" x14ac:dyDescent="0.2">
      <c r="A279" s="33" t="s">
        <v>294</v>
      </c>
      <c r="B279" s="13" t="s">
        <v>222</v>
      </c>
      <c r="C279" s="13" t="s">
        <v>86</v>
      </c>
      <c r="D279" s="13" t="s">
        <v>40</v>
      </c>
      <c r="E279" s="13"/>
      <c r="F279" s="13"/>
      <c r="G279" s="14" t="e">
        <f>#REF!+#REF!+#REF!+#REF!</f>
        <v>#REF!</v>
      </c>
      <c r="H279" s="54">
        <f t="shared" ref="H279:J279" si="103">H284+H280+H287</f>
        <v>1582.15</v>
      </c>
      <c r="I279" s="54">
        <f t="shared" si="103"/>
        <v>706.29</v>
      </c>
      <c r="J279" s="54">
        <f t="shared" si="103"/>
        <v>2288.44</v>
      </c>
    </row>
    <row r="280" spans="1:10" ht="33.75" x14ac:dyDescent="0.2">
      <c r="A280" s="38" t="s">
        <v>232</v>
      </c>
      <c r="B280" s="13" t="s">
        <v>222</v>
      </c>
      <c r="C280" s="13" t="s">
        <v>86</v>
      </c>
      <c r="D280" s="13" t="s">
        <v>40</v>
      </c>
      <c r="E280" s="13" t="s">
        <v>233</v>
      </c>
      <c r="F280" s="13"/>
      <c r="G280" s="14"/>
      <c r="H280" s="54">
        <f>H281</f>
        <v>0</v>
      </c>
      <c r="I280" s="54">
        <f t="shared" ref="I280:J282" si="104">I281</f>
        <v>20</v>
      </c>
      <c r="J280" s="54">
        <f t="shared" si="104"/>
        <v>20</v>
      </c>
    </row>
    <row r="281" spans="1:10" ht="56.25" x14ac:dyDescent="0.2">
      <c r="A281" s="38" t="s">
        <v>234</v>
      </c>
      <c r="B281" s="13" t="s">
        <v>222</v>
      </c>
      <c r="C281" s="13" t="s">
        <v>86</v>
      </c>
      <c r="D281" s="13" t="s">
        <v>40</v>
      </c>
      <c r="E281" s="13" t="s">
        <v>235</v>
      </c>
      <c r="F281" s="13"/>
      <c r="G281" s="14"/>
      <c r="H281" s="54">
        <f>H282</f>
        <v>0</v>
      </c>
      <c r="I281" s="54">
        <f t="shared" si="104"/>
        <v>20</v>
      </c>
      <c r="J281" s="54">
        <f t="shared" si="104"/>
        <v>20</v>
      </c>
    </row>
    <row r="282" spans="1:10" ht="101.25" x14ac:dyDescent="0.2">
      <c r="A282" s="66" t="s">
        <v>295</v>
      </c>
      <c r="B282" s="13" t="s">
        <v>222</v>
      </c>
      <c r="C282" s="13" t="s">
        <v>86</v>
      </c>
      <c r="D282" s="13" t="s">
        <v>40</v>
      </c>
      <c r="E282" s="13" t="s">
        <v>296</v>
      </c>
      <c r="F282" s="13"/>
      <c r="G282" s="14"/>
      <c r="H282" s="54">
        <f>H283</f>
        <v>0</v>
      </c>
      <c r="I282" s="54">
        <f t="shared" si="104"/>
        <v>20</v>
      </c>
      <c r="J282" s="54">
        <f t="shared" si="104"/>
        <v>20</v>
      </c>
    </row>
    <row r="283" spans="1:10" ht="33.75" x14ac:dyDescent="0.2">
      <c r="A283" s="30" t="s">
        <v>111</v>
      </c>
      <c r="B283" s="13" t="s">
        <v>222</v>
      </c>
      <c r="C283" s="13" t="s">
        <v>86</v>
      </c>
      <c r="D283" s="13" t="s">
        <v>40</v>
      </c>
      <c r="E283" s="13" t="s">
        <v>296</v>
      </c>
      <c r="F283" s="13" t="s">
        <v>112</v>
      </c>
      <c r="G283" s="14"/>
      <c r="H283" s="54"/>
      <c r="I283" s="54">
        <v>20</v>
      </c>
      <c r="J283" s="54">
        <f>H283+I283</f>
        <v>20</v>
      </c>
    </row>
    <row r="284" spans="1:10" ht="24.75" customHeight="1" x14ac:dyDescent="0.2">
      <c r="A284" s="33" t="s">
        <v>297</v>
      </c>
      <c r="B284" s="13" t="s">
        <v>222</v>
      </c>
      <c r="C284" s="13" t="s">
        <v>86</v>
      </c>
      <c r="D284" s="13" t="s">
        <v>40</v>
      </c>
      <c r="E284" s="13" t="s">
        <v>298</v>
      </c>
      <c r="F284" s="13"/>
      <c r="G284" s="14"/>
      <c r="H284" s="54">
        <f t="shared" ref="H284:J284" si="105">H285+H286</f>
        <v>1582.15</v>
      </c>
      <c r="I284" s="54">
        <f t="shared" si="105"/>
        <v>386.28999999999996</v>
      </c>
      <c r="J284" s="54">
        <f t="shared" si="105"/>
        <v>1968.44</v>
      </c>
    </row>
    <row r="285" spans="1:10" ht="24.75" customHeight="1" x14ac:dyDescent="0.2">
      <c r="A285" s="32" t="s">
        <v>299</v>
      </c>
      <c r="B285" s="13" t="s">
        <v>222</v>
      </c>
      <c r="C285" s="13" t="s">
        <v>86</v>
      </c>
      <c r="D285" s="13" t="s">
        <v>40</v>
      </c>
      <c r="E285" s="13" t="s">
        <v>298</v>
      </c>
      <c r="F285" s="13" t="s">
        <v>300</v>
      </c>
      <c r="G285" s="14"/>
      <c r="H285" s="54">
        <v>1582.15</v>
      </c>
      <c r="I285" s="54">
        <v>-1582.15</v>
      </c>
      <c r="J285" s="25">
        <f>H285+I285</f>
        <v>0</v>
      </c>
    </row>
    <row r="286" spans="1:10" ht="24.75" customHeight="1" x14ac:dyDescent="0.2">
      <c r="A286" s="67" t="s">
        <v>301</v>
      </c>
      <c r="B286" s="13" t="s">
        <v>222</v>
      </c>
      <c r="C286" s="13" t="s">
        <v>86</v>
      </c>
      <c r="D286" s="13" t="s">
        <v>40</v>
      </c>
      <c r="E286" s="13" t="s">
        <v>298</v>
      </c>
      <c r="F286" s="13" t="s">
        <v>302</v>
      </c>
      <c r="G286" s="14"/>
      <c r="H286" s="54"/>
      <c r="I286" s="54">
        <f>1000+968.44</f>
        <v>1968.44</v>
      </c>
      <c r="J286" s="25">
        <f>H286+I286</f>
        <v>1968.44</v>
      </c>
    </row>
    <row r="287" spans="1:10" ht="24.75" customHeight="1" x14ac:dyDescent="0.2">
      <c r="A287" s="33" t="s">
        <v>303</v>
      </c>
      <c r="B287" s="13" t="s">
        <v>222</v>
      </c>
      <c r="C287" s="13" t="s">
        <v>86</v>
      </c>
      <c r="D287" s="13" t="s">
        <v>40</v>
      </c>
      <c r="E287" s="13" t="s">
        <v>76</v>
      </c>
      <c r="F287" s="13"/>
      <c r="G287" s="14"/>
      <c r="H287" s="54">
        <f>H288</f>
        <v>0</v>
      </c>
      <c r="I287" s="54">
        <f t="shared" ref="I287:J287" si="106">I288</f>
        <v>300</v>
      </c>
      <c r="J287" s="54">
        <f t="shared" si="106"/>
        <v>300</v>
      </c>
    </row>
    <row r="288" spans="1:10" ht="24.75" customHeight="1" x14ac:dyDescent="0.2">
      <c r="A288" s="68" t="s">
        <v>304</v>
      </c>
      <c r="B288" s="69" t="s">
        <v>222</v>
      </c>
      <c r="C288" s="69" t="s">
        <v>86</v>
      </c>
      <c r="D288" s="69" t="s">
        <v>40</v>
      </c>
      <c r="E288" s="69" t="s">
        <v>305</v>
      </c>
      <c r="F288" s="69"/>
      <c r="G288" s="14"/>
      <c r="H288" s="54">
        <f>H289+H290+H291</f>
        <v>0</v>
      </c>
      <c r="I288" s="54">
        <f t="shared" ref="I288:J288" si="107">I289+I290+I291</f>
        <v>300</v>
      </c>
      <c r="J288" s="54">
        <f t="shared" si="107"/>
        <v>300</v>
      </c>
    </row>
    <row r="289" spans="1:10" ht="24.75" hidden="1" customHeight="1" x14ac:dyDescent="0.2">
      <c r="A289" s="30" t="s">
        <v>306</v>
      </c>
      <c r="B289" s="69" t="s">
        <v>222</v>
      </c>
      <c r="C289" s="69" t="s">
        <v>86</v>
      </c>
      <c r="D289" s="69" t="s">
        <v>40</v>
      </c>
      <c r="E289" s="69" t="s">
        <v>305</v>
      </c>
      <c r="F289" s="69" t="s">
        <v>307</v>
      </c>
      <c r="G289" s="14"/>
      <c r="H289" s="54"/>
      <c r="I289" s="54"/>
      <c r="J289" s="25">
        <f>H289+I289</f>
        <v>0</v>
      </c>
    </row>
    <row r="290" spans="1:10" ht="24.75" customHeight="1" x14ac:dyDescent="0.2">
      <c r="A290" s="30" t="s">
        <v>111</v>
      </c>
      <c r="B290" s="69" t="s">
        <v>222</v>
      </c>
      <c r="C290" s="69" t="s">
        <v>86</v>
      </c>
      <c r="D290" s="69" t="s">
        <v>40</v>
      </c>
      <c r="E290" s="69" t="s">
        <v>305</v>
      </c>
      <c r="F290" s="69" t="s">
        <v>112</v>
      </c>
      <c r="G290" s="14"/>
      <c r="H290" s="54"/>
      <c r="I290" s="54">
        <v>300</v>
      </c>
      <c r="J290" s="25">
        <f>H290+I290</f>
        <v>300</v>
      </c>
    </row>
    <row r="291" spans="1:10" ht="24.75" hidden="1" customHeight="1" x14ac:dyDescent="0.2">
      <c r="A291" s="30" t="s">
        <v>308</v>
      </c>
      <c r="B291" s="69" t="s">
        <v>222</v>
      </c>
      <c r="C291" s="69" t="s">
        <v>86</v>
      </c>
      <c r="D291" s="69" t="s">
        <v>40</v>
      </c>
      <c r="E291" s="69" t="s">
        <v>305</v>
      </c>
      <c r="F291" s="69" t="s">
        <v>309</v>
      </c>
      <c r="G291" s="14"/>
      <c r="H291" s="54"/>
      <c r="I291" s="54"/>
      <c r="J291" s="25">
        <f>H291+I291</f>
        <v>0</v>
      </c>
    </row>
    <row r="292" spans="1:10" ht="24.75" customHeight="1" x14ac:dyDescent="0.2">
      <c r="A292" s="33" t="s">
        <v>310</v>
      </c>
      <c r="B292" s="69" t="s">
        <v>222</v>
      </c>
      <c r="C292" s="69" t="s">
        <v>86</v>
      </c>
      <c r="D292" s="69" t="s">
        <v>178</v>
      </c>
      <c r="E292" s="69"/>
      <c r="F292" s="69"/>
      <c r="G292" s="14"/>
      <c r="H292" s="54">
        <f t="shared" ref="H292:J294" si="108">H293</f>
        <v>0</v>
      </c>
      <c r="I292" s="54">
        <f t="shared" si="108"/>
        <v>800</v>
      </c>
      <c r="J292" s="54">
        <f t="shared" si="108"/>
        <v>800</v>
      </c>
    </row>
    <row r="293" spans="1:10" ht="24.75" customHeight="1" x14ac:dyDescent="0.2">
      <c r="A293" s="33" t="s">
        <v>303</v>
      </c>
      <c r="B293" s="69" t="s">
        <v>222</v>
      </c>
      <c r="C293" s="69" t="s">
        <v>86</v>
      </c>
      <c r="D293" s="69" t="s">
        <v>178</v>
      </c>
      <c r="E293" s="69" t="s">
        <v>76</v>
      </c>
      <c r="F293" s="69"/>
      <c r="G293" s="14"/>
      <c r="H293" s="54">
        <f t="shared" si="108"/>
        <v>0</v>
      </c>
      <c r="I293" s="54">
        <f t="shared" si="108"/>
        <v>800</v>
      </c>
      <c r="J293" s="54">
        <f t="shared" si="108"/>
        <v>800</v>
      </c>
    </row>
    <row r="294" spans="1:10" ht="24.75" customHeight="1" x14ac:dyDescent="0.2">
      <c r="A294" s="33" t="s">
        <v>311</v>
      </c>
      <c r="B294" s="69" t="s">
        <v>222</v>
      </c>
      <c r="C294" s="69" t="s">
        <v>86</v>
      </c>
      <c r="D294" s="69" t="s">
        <v>178</v>
      </c>
      <c r="E294" s="69" t="s">
        <v>312</v>
      </c>
      <c r="F294" s="69"/>
      <c r="G294" s="14"/>
      <c r="H294" s="54">
        <f>H295</f>
        <v>0</v>
      </c>
      <c r="I294" s="54">
        <f t="shared" si="108"/>
        <v>800</v>
      </c>
      <c r="J294" s="54">
        <f t="shared" si="108"/>
        <v>800</v>
      </c>
    </row>
    <row r="295" spans="1:10" ht="24.75" customHeight="1" x14ac:dyDescent="0.2">
      <c r="A295" s="30" t="s">
        <v>111</v>
      </c>
      <c r="B295" s="69" t="s">
        <v>222</v>
      </c>
      <c r="C295" s="69" t="s">
        <v>86</v>
      </c>
      <c r="D295" s="69" t="s">
        <v>178</v>
      </c>
      <c r="E295" s="69" t="s">
        <v>312</v>
      </c>
      <c r="F295" s="69" t="s">
        <v>112</v>
      </c>
      <c r="G295" s="14"/>
      <c r="H295" s="54"/>
      <c r="I295" s="54">
        <v>800</v>
      </c>
      <c r="J295" s="25">
        <f>H295+I295</f>
        <v>800</v>
      </c>
    </row>
    <row r="296" spans="1:10" s="53" customFormat="1" ht="14.25" customHeight="1" x14ac:dyDescent="0.2">
      <c r="A296" s="70" t="s">
        <v>313</v>
      </c>
      <c r="B296" s="13" t="s">
        <v>222</v>
      </c>
      <c r="C296" s="13" t="s">
        <v>38</v>
      </c>
      <c r="D296" s="13"/>
      <c r="E296" s="13"/>
      <c r="F296" s="13"/>
      <c r="G296" s="14" t="e">
        <f>#REF!+#REF!+#REF!</f>
        <v>#REF!</v>
      </c>
      <c r="H296" s="25">
        <f>H301+H311+H297</f>
        <v>18562.710000000003</v>
      </c>
      <c r="I296" s="25">
        <f t="shared" ref="I296:J296" si="109">I301+I311+I297</f>
        <v>-1534.86</v>
      </c>
      <c r="J296" s="25">
        <f t="shared" si="109"/>
        <v>17027.849999999999</v>
      </c>
    </row>
    <row r="297" spans="1:10" ht="15" customHeight="1" x14ac:dyDescent="0.2">
      <c r="A297" s="12" t="s">
        <v>314</v>
      </c>
      <c r="B297" s="13" t="s">
        <v>222</v>
      </c>
      <c r="C297" s="13" t="s">
        <v>38</v>
      </c>
      <c r="D297" s="13" t="s">
        <v>152</v>
      </c>
      <c r="E297" s="13"/>
      <c r="F297" s="13"/>
      <c r="G297" s="49"/>
      <c r="H297" s="54">
        <f t="shared" ref="H297:J299" si="110">H298</f>
        <v>241.59</v>
      </c>
      <c r="I297" s="25">
        <f t="shared" si="110"/>
        <v>-241.59</v>
      </c>
      <c r="J297" s="25">
        <f>H297+I297</f>
        <v>0</v>
      </c>
    </row>
    <row r="298" spans="1:10" ht="27" customHeight="1" x14ac:dyDescent="0.2">
      <c r="A298" s="12" t="s">
        <v>315</v>
      </c>
      <c r="B298" s="13" t="s">
        <v>222</v>
      </c>
      <c r="C298" s="13" t="s">
        <v>38</v>
      </c>
      <c r="D298" s="13" t="s">
        <v>152</v>
      </c>
      <c r="E298" s="13" t="s">
        <v>316</v>
      </c>
      <c r="F298" s="13"/>
      <c r="G298" s="49"/>
      <c r="H298" s="54">
        <f t="shared" si="110"/>
        <v>241.59</v>
      </c>
      <c r="I298" s="25">
        <f t="shared" si="110"/>
        <v>-241.59</v>
      </c>
      <c r="J298" s="25">
        <f>H298+I298</f>
        <v>0</v>
      </c>
    </row>
    <row r="299" spans="1:10" ht="24" customHeight="1" x14ac:dyDescent="0.2">
      <c r="A299" s="12" t="s">
        <v>317</v>
      </c>
      <c r="B299" s="13" t="s">
        <v>222</v>
      </c>
      <c r="C299" s="13" t="s">
        <v>38</v>
      </c>
      <c r="D299" s="13" t="s">
        <v>152</v>
      </c>
      <c r="E299" s="13" t="s">
        <v>298</v>
      </c>
      <c r="F299" s="13"/>
      <c r="G299" s="49"/>
      <c r="H299" s="54">
        <f>H300</f>
        <v>241.59</v>
      </c>
      <c r="I299" s="54">
        <f t="shared" si="110"/>
        <v>-241.59</v>
      </c>
      <c r="J299" s="54">
        <f t="shared" si="110"/>
        <v>0</v>
      </c>
    </row>
    <row r="300" spans="1:10" ht="24" customHeight="1" x14ac:dyDescent="0.2">
      <c r="A300" s="32" t="s">
        <v>299</v>
      </c>
      <c r="B300" s="13" t="s">
        <v>222</v>
      </c>
      <c r="C300" s="13" t="s">
        <v>38</v>
      </c>
      <c r="D300" s="13" t="s">
        <v>152</v>
      </c>
      <c r="E300" s="13" t="s">
        <v>298</v>
      </c>
      <c r="F300" s="13" t="s">
        <v>300</v>
      </c>
      <c r="G300" s="49"/>
      <c r="H300" s="54">
        <v>241.59</v>
      </c>
      <c r="I300" s="25">
        <v>-241.59</v>
      </c>
      <c r="J300" s="25">
        <f>H300+I300</f>
        <v>0</v>
      </c>
    </row>
    <row r="301" spans="1:10" ht="18" customHeight="1" x14ac:dyDescent="0.2">
      <c r="A301" s="12" t="s">
        <v>39</v>
      </c>
      <c r="B301" s="13" t="s">
        <v>222</v>
      </c>
      <c r="C301" s="13" t="s">
        <v>38</v>
      </c>
      <c r="D301" s="13" t="s">
        <v>40</v>
      </c>
      <c r="E301" s="13"/>
      <c r="F301" s="13"/>
      <c r="G301" s="49"/>
      <c r="H301" s="54">
        <f>H302+H305</f>
        <v>18306.120000000003</v>
      </c>
      <c r="I301" s="54">
        <f t="shared" ref="I301:J301" si="111">I302+I305</f>
        <v>-1298.27</v>
      </c>
      <c r="J301" s="54">
        <f t="shared" si="111"/>
        <v>17007.849999999999</v>
      </c>
    </row>
    <row r="302" spans="1:10" ht="25.5" customHeight="1" x14ac:dyDescent="0.2">
      <c r="A302" s="33" t="s">
        <v>297</v>
      </c>
      <c r="B302" s="13" t="s">
        <v>222</v>
      </c>
      <c r="C302" s="13" t="s">
        <v>38</v>
      </c>
      <c r="D302" s="13" t="s">
        <v>40</v>
      </c>
      <c r="E302" s="13" t="s">
        <v>298</v>
      </c>
      <c r="F302" s="13"/>
      <c r="G302" s="49"/>
      <c r="H302" s="25">
        <f>H303+H304</f>
        <v>4940</v>
      </c>
      <c r="I302" s="25">
        <f t="shared" ref="I302:J302" si="112">I303+I304</f>
        <v>-3540</v>
      </c>
      <c r="J302" s="25">
        <f t="shared" si="112"/>
        <v>1400</v>
      </c>
    </row>
    <row r="303" spans="1:10" ht="16.5" customHeight="1" x14ac:dyDescent="0.2">
      <c r="A303" s="32" t="s">
        <v>299</v>
      </c>
      <c r="B303" s="13" t="s">
        <v>222</v>
      </c>
      <c r="C303" s="13" t="s">
        <v>38</v>
      </c>
      <c r="D303" s="13" t="s">
        <v>40</v>
      </c>
      <c r="E303" s="13" t="s">
        <v>298</v>
      </c>
      <c r="F303" s="13" t="s">
        <v>300</v>
      </c>
      <c r="G303" s="49"/>
      <c r="H303" s="54">
        <v>4940</v>
      </c>
      <c r="I303" s="25">
        <v>-4940</v>
      </c>
      <c r="J303" s="25">
        <f>H303+I303</f>
        <v>0</v>
      </c>
    </row>
    <row r="304" spans="1:10" ht="24.75" customHeight="1" x14ac:dyDescent="0.2">
      <c r="A304" s="67" t="s">
        <v>301</v>
      </c>
      <c r="B304" s="13" t="s">
        <v>222</v>
      </c>
      <c r="C304" s="13" t="s">
        <v>38</v>
      </c>
      <c r="D304" s="13" t="s">
        <v>40</v>
      </c>
      <c r="E304" s="13" t="s">
        <v>298</v>
      </c>
      <c r="F304" s="13" t="s">
        <v>302</v>
      </c>
      <c r="G304" s="14"/>
      <c r="H304" s="54"/>
      <c r="I304" s="54">
        <f>1000+400</f>
        <v>1400</v>
      </c>
      <c r="J304" s="25">
        <f>H304+I304</f>
        <v>1400</v>
      </c>
    </row>
    <row r="305" spans="1:10" ht="22.5" x14ac:dyDescent="0.2">
      <c r="A305" s="12" t="s">
        <v>318</v>
      </c>
      <c r="B305" s="13" t="s">
        <v>222</v>
      </c>
      <c r="C305" s="13" t="s">
        <v>38</v>
      </c>
      <c r="D305" s="13" t="s">
        <v>40</v>
      </c>
      <c r="E305" s="13" t="s">
        <v>67</v>
      </c>
      <c r="F305" s="13"/>
      <c r="G305" s="27"/>
      <c r="H305" s="54">
        <f>H306</f>
        <v>13366.12</v>
      </c>
      <c r="I305" s="54">
        <f t="shared" ref="I305:J305" si="113">I306</f>
        <v>2241.73</v>
      </c>
      <c r="J305" s="54">
        <f t="shared" si="113"/>
        <v>15607.85</v>
      </c>
    </row>
    <row r="306" spans="1:10" ht="16.5" customHeight="1" x14ac:dyDescent="0.2">
      <c r="A306" s="12" t="s">
        <v>24</v>
      </c>
      <c r="B306" s="13" t="s">
        <v>222</v>
      </c>
      <c r="C306" s="13" t="s">
        <v>38</v>
      </c>
      <c r="D306" s="13" t="s">
        <v>40</v>
      </c>
      <c r="E306" s="13" t="s">
        <v>68</v>
      </c>
      <c r="F306" s="13"/>
      <c r="G306" s="14" t="e">
        <f>#REF!</f>
        <v>#REF!</v>
      </c>
      <c r="H306" s="25">
        <f>H307+H309</f>
        <v>13366.12</v>
      </c>
      <c r="I306" s="25">
        <f t="shared" ref="I306:J306" si="114">I307+I309</f>
        <v>2241.73</v>
      </c>
      <c r="J306" s="25">
        <f t="shared" si="114"/>
        <v>15607.85</v>
      </c>
    </row>
    <row r="307" spans="1:10" ht="14.25" customHeight="1" x14ac:dyDescent="0.2">
      <c r="A307" s="33" t="s">
        <v>319</v>
      </c>
      <c r="B307" s="13" t="s">
        <v>222</v>
      </c>
      <c r="C307" s="13" t="s">
        <v>38</v>
      </c>
      <c r="D307" s="13" t="s">
        <v>40</v>
      </c>
      <c r="E307" s="13" t="s">
        <v>320</v>
      </c>
      <c r="F307" s="13"/>
      <c r="G307" s="14"/>
      <c r="H307" s="54">
        <f>H308</f>
        <v>4000</v>
      </c>
      <c r="I307" s="54">
        <f t="shared" ref="I307:J307" si="115">I308</f>
        <v>194.6</v>
      </c>
      <c r="J307" s="54">
        <f t="shared" si="115"/>
        <v>4194.6000000000004</v>
      </c>
    </row>
    <row r="308" spans="1:10" ht="38.25" customHeight="1" x14ac:dyDescent="0.2">
      <c r="A308" s="33" t="s">
        <v>321</v>
      </c>
      <c r="B308" s="13" t="s">
        <v>222</v>
      </c>
      <c r="C308" s="13" t="s">
        <v>38</v>
      </c>
      <c r="D308" s="13" t="s">
        <v>40</v>
      </c>
      <c r="E308" s="13" t="s">
        <v>320</v>
      </c>
      <c r="F308" s="13" t="s">
        <v>322</v>
      </c>
      <c r="G308" s="14"/>
      <c r="H308" s="54">
        <v>4000</v>
      </c>
      <c r="I308" s="25">
        <v>194.6</v>
      </c>
      <c r="J308" s="25">
        <f>H308+I308</f>
        <v>4194.6000000000004</v>
      </c>
    </row>
    <row r="309" spans="1:10" ht="14.25" customHeight="1" x14ac:dyDescent="0.2">
      <c r="A309" s="33" t="s">
        <v>323</v>
      </c>
      <c r="B309" s="13" t="s">
        <v>222</v>
      </c>
      <c r="C309" s="13" t="s">
        <v>38</v>
      </c>
      <c r="D309" s="13" t="s">
        <v>40</v>
      </c>
      <c r="E309" s="13" t="s">
        <v>324</v>
      </c>
      <c r="F309" s="13"/>
      <c r="G309" s="14"/>
      <c r="H309" s="54">
        <f>H310</f>
        <v>9366.1200000000008</v>
      </c>
      <c r="I309" s="54">
        <f t="shared" ref="I309:J309" si="116">I310</f>
        <v>2047.13</v>
      </c>
      <c r="J309" s="54">
        <f t="shared" si="116"/>
        <v>11413.25</v>
      </c>
    </row>
    <row r="310" spans="1:10" ht="35.25" customHeight="1" x14ac:dyDescent="0.2">
      <c r="A310" s="33" t="s">
        <v>321</v>
      </c>
      <c r="B310" s="13" t="s">
        <v>222</v>
      </c>
      <c r="C310" s="13" t="s">
        <v>38</v>
      </c>
      <c r="D310" s="13" t="s">
        <v>40</v>
      </c>
      <c r="E310" s="13" t="s">
        <v>324</v>
      </c>
      <c r="F310" s="13" t="s">
        <v>322</v>
      </c>
      <c r="G310" s="14"/>
      <c r="H310" s="54">
        <v>9366.1200000000008</v>
      </c>
      <c r="I310" s="25">
        <v>2047.13</v>
      </c>
      <c r="J310" s="25">
        <f>H310+I310</f>
        <v>11413.25</v>
      </c>
    </row>
    <row r="311" spans="1:10" x14ac:dyDescent="0.2">
      <c r="A311" s="33" t="s">
        <v>89</v>
      </c>
      <c r="B311" s="13" t="s">
        <v>222</v>
      </c>
      <c r="C311" s="13" t="s">
        <v>38</v>
      </c>
      <c r="D311" s="13" t="s">
        <v>38</v>
      </c>
      <c r="E311" s="13"/>
      <c r="F311" s="13"/>
      <c r="G311" s="14"/>
      <c r="H311" s="54">
        <f t="shared" ref="H311:I313" si="117">H312</f>
        <v>15</v>
      </c>
      <c r="I311" s="54">
        <f t="shared" si="117"/>
        <v>5</v>
      </c>
      <c r="J311" s="25">
        <f>H311+I311</f>
        <v>20</v>
      </c>
    </row>
    <row r="312" spans="1:10" x14ac:dyDescent="0.2">
      <c r="A312" s="33" t="s">
        <v>75</v>
      </c>
      <c r="B312" s="13" t="s">
        <v>222</v>
      </c>
      <c r="C312" s="13" t="s">
        <v>38</v>
      </c>
      <c r="D312" s="13" t="s">
        <v>38</v>
      </c>
      <c r="E312" s="13" t="s">
        <v>76</v>
      </c>
      <c r="F312" s="13"/>
      <c r="G312" s="14"/>
      <c r="H312" s="54">
        <f t="shared" si="117"/>
        <v>15</v>
      </c>
      <c r="I312" s="54">
        <f t="shared" si="117"/>
        <v>5</v>
      </c>
      <c r="J312" s="25">
        <f>H312+I312</f>
        <v>20</v>
      </c>
    </row>
    <row r="313" spans="1:10" ht="30" customHeight="1" x14ac:dyDescent="0.2">
      <c r="A313" s="63" t="s">
        <v>325</v>
      </c>
      <c r="B313" s="13" t="s">
        <v>222</v>
      </c>
      <c r="C313" s="13" t="s">
        <v>38</v>
      </c>
      <c r="D313" s="13" t="s">
        <v>38</v>
      </c>
      <c r="E313" s="13" t="s">
        <v>326</v>
      </c>
      <c r="F313" s="13"/>
      <c r="G313" s="14"/>
      <c r="H313" s="54">
        <f t="shared" si="117"/>
        <v>15</v>
      </c>
      <c r="I313" s="54">
        <f t="shared" si="117"/>
        <v>5</v>
      </c>
      <c r="J313" s="25">
        <f>H313+I313</f>
        <v>20</v>
      </c>
    </row>
    <row r="314" spans="1:10" ht="20.25" customHeight="1" x14ac:dyDescent="0.2">
      <c r="A314" s="30" t="s">
        <v>111</v>
      </c>
      <c r="B314" s="13" t="s">
        <v>222</v>
      </c>
      <c r="C314" s="13" t="s">
        <v>38</v>
      </c>
      <c r="D314" s="13" t="s">
        <v>38</v>
      </c>
      <c r="E314" s="13" t="s">
        <v>326</v>
      </c>
      <c r="F314" s="13" t="s">
        <v>112</v>
      </c>
      <c r="G314" s="14"/>
      <c r="H314" s="54">
        <v>15</v>
      </c>
      <c r="I314" s="25">
        <v>5</v>
      </c>
      <c r="J314" s="25">
        <f>H314+I314</f>
        <v>20</v>
      </c>
    </row>
    <row r="315" spans="1:10" s="53" customFormat="1" x14ac:dyDescent="0.2">
      <c r="A315" s="33" t="s">
        <v>327</v>
      </c>
      <c r="B315" s="13" t="s">
        <v>222</v>
      </c>
      <c r="C315" s="13" t="s">
        <v>328</v>
      </c>
      <c r="D315" s="13"/>
      <c r="E315" s="13"/>
      <c r="F315" s="13"/>
      <c r="G315" s="14" t="e">
        <f>#REF!+#REF!</f>
        <v>#REF!</v>
      </c>
      <c r="H315" s="54">
        <f>H316+H320</f>
        <v>1850</v>
      </c>
      <c r="I315" s="54">
        <f t="shared" ref="I315:J315" si="118">I316+I320</f>
        <v>-1700.45</v>
      </c>
      <c r="J315" s="54">
        <f t="shared" si="118"/>
        <v>149.55000000000001</v>
      </c>
    </row>
    <row r="316" spans="1:10" s="53" customFormat="1" ht="15" customHeight="1" x14ac:dyDescent="0.2">
      <c r="A316" s="33" t="s">
        <v>329</v>
      </c>
      <c r="B316" s="13" t="s">
        <v>222</v>
      </c>
      <c r="C316" s="13" t="s">
        <v>328</v>
      </c>
      <c r="D316" s="13" t="s">
        <v>152</v>
      </c>
      <c r="E316" s="13"/>
      <c r="F316" s="13"/>
      <c r="G316" s="14"/>
      <c r="H316" s="54">
        <f>H317</f>
        <v>1700</v>
      </c>
      <c r="I316" s="54">
        <f>I317</f>
        <v>-1700</v>
      </c>
      <c r="J316" s="25">
        <f>H316+I316</f>
        <v>0</v>
      </c>
    </row>
    <row r="317" spans="1:10" s="53" customFormat="1" ht="23.25" customHeight="1" x14ac:dyDescent="0.2">
      <c r="A317" s="33" t="s">
        <v>297</v>
      </c>
      <c r="B317" s="13" t="s">
        <v>222</v>
      </c>
      <c r="C317" s="13" t="s">
        <v>328</v>
      </c>
      <c r="D317" s="13" t="s">
        <v>152</v>
      </c>
      <c r="E317" s="13" t="s">
        <v>330</v>
      </c>
      <c r="F317" s="13"/>
      <c r="G317" s="14"/>
      <c r="H317" s="54">
        <f t="shared" ref="H317:J317" si="119">H318+H319</f>
        <v>1700</v>
      </c>
      <c r="I317" s="54">
        <f t="shared" si="119"/>
        <v>-1700</v>
      </c>
      <c r="J317" s="54">
        <f t="shared" si="119"/>
        <v>0</v>
      </c>
    </row>
    <row r="318" spans="1:10" s="53" customFormat="1" ht="23.25" customHeight="1" x14ac:dyDescent="0.2">
      <c r="A318" s="32" t="s">
        <v>299</v>
      </c>
      <c r="B318" s="13" t="s">
        <v>222</v>
      </c>
      <c r="C318" s="13" t="s">
        <v>328</v>
      </c>
      <c r="D318" s="13" t="s">
        <v>152</v>
      </c>
      <c r="E318" s="13" t="s">
        <v>298</v>
      </c>
      <c r="F318" s="13" t="s">
        <v>300</v>
      </c>
      <c r="G318" s="14"/>
      <c r="H318" s="54">
        <v>1700</v>
      </c>
      <c r="I318" s="54">
        <v>-1700</v>
      </c>
      <c r="J318" s="54">
        <f>H318+I318</f>
        <v>0</v>
      </c>
    </row>
    <row r="319" spans="1:10" ht="24.75" hidden="1" customHeight="1" x14ac:dyDescent="0.2">
      <c r="A319" s="67" t="s">
        <v>301</v>
      </c>
      <c r="B319" s="13" t="s">
        <v>222</v>
      </c>
      <c r="C319" s="13" t="s">
        <v>38</v>
      </c>
      <c r="D319" s="13" t="s">
        <v>40</v>
      </c>
      <c r="E319" s="13" t="s">
        <v>298</v>
      </c>
      <c r="F319" s="13" t="s">
        <v>302</v>
      </c>
      <c r="G319" s="14"/>
      <c r="H319" s="54"/>
      <c r="I319" s="54"/>
      <c r="J319" s="25">
        <f>H319+I319</f>
        <v>0</v>
      </c>
    </row>
    <row r="320" spans="1:10" ht="22.5" x14ac:dyDescent="0.2">
      <c r="A320" s="33" t="s">
        <v>331</v>
      </c>
      <c r="B320" s="13" t="s">
        <v>222</v>
      </c>
      <c r="C320" s="13" t="s">
        <v>328</v>
      </c>
      <c r="D320" s="13" t="s">
        <v>122</v>
      </c>
      <c r="E320" s="13"/>
      <c r="F320" s="13"/>
      <c r="G320" s="14" t="e">
        <f t="shared" ref="G320:J322" si="120">G321</f>
        <v>#REF!</v>
      </c>
      <c r="H320" s="54">
        <f t="shared" si="120"/>
        <v>150</v>
      </c>
      <c r="I320" s="25">
        <f t="shared" si="120"/>
        <v>-0.45</v>
      </c>
      <c r="J320" s="25">
        <f>H320+I320</f>
        <v>149.55000000000001</v>
      </c>
    </row>
    <row r="321" spans="1:10" ht="22.5" x14ac:dyDescent="0.2">
      <c r="A321" s="33" t="s">
        <v>332</v>
      </c>
      <c r="B321" s="13" t="s">
        <v>222</v>
      </c>
      <c r="C321" s="13" t="s">
        <v>328</v>
      </c>
      <c r="D321" s="13" t="s">
        <v>122</v>
      </c>
      <c r="E321" s="13" t="s">
        <v>23</v>
      </c>
      <c r="F321" s="13"/>
      <c r="G321" s="14" t="e">
        <f t="shared" si="120"/>
        <v>#REF!</v>
      </c>
      <c r="H321" s="54">
        <f t="shared" si="120"/>
        <v>150</v>
      </c>
      <c r="I321" s="25">
        <f t="shared" si="120"/>
        <v>-0.45</v>
      </c>
      <c r="J321" s="25">
        <f>H321+I321</f>
        <v>149.55000000000001</v>
      </c>
    </row>
    <row r="322" spans="1:10" ht="22.5" x14ac:dyDescent="0.2">
      <c r="A322" s="33" t="s">
        <v>24</v>
      </c>
      <c r="B322" s="13" t="s">
        <v>222</v>
      </c>
      <c r="C322" s="13" t="s">
        <v>328</v>
      </c>
      <c r="D322" s="13" t="s">
        <v>122</v>
      </c>
      <c r="E322" s="13" t="s">
        <v>25</v>
      </c>
      <c r="F322" s="13"/>
      <c r="G322" s="14" t="e">
        <f>#REF!</f>
        <v>#REF!</v>
      </c>
      <c r="H322" s="25">
        <f>H323</f>
        <v>150</v>
      </c>
      <c r="I322" s="25">
        <f t="shared" si="120"/>
        <v>-0.45</v>
      </c>
      <c r="J322" s="25">
        <f t="shared" si="120"/>
        <v>149.55000000000001</v>
      </c>
    </row>
    <row r="323" spans="1:10" ht="17.25" customHeight="1" x14ac:dyDescent="0.2">
      <c r="A323" s="30" t="s">
        <v>111</v>
      </c>
      <c r="B323" s="13" t="s">
        <v>222</v>
      </c>
      <c r="C323" s="13" t="s">
        <v>328</v>
      </c>
      <c r="D323" s="13" t="s">
        <v>122</v>
      </c>
      <c r="E323" s="13" t="s">
        <v>25</v>
      </c>
      <c r="F323" s="13" t="s">
        <v>112</v>
      </c>
      <c r="G323" s="14"/>
      <c r="H323" s="54">
        <v>150</v>
      </c>
      <c r="I323" s="25">
        <v>-0.45</v>
      </c>
      <c r="J323" s="25">
        <f>H323+I323</f>
        <v>149.55000000000001</v>
      </c>
    </row>
    <row r="324" spans="1:10" ht="17.25" customHeight="1" x14ac:dyDescent="0.2">
      <c r="A324" s="32" t="s">
        <v>333</v>
      </c>
      <c r="B324" s="13" t="s">
        <v>222</v>
      </c>
      <c r="C324" s="13" t="s">
        <v>20</v>
      </c>
      <c r="D324" s="13"/>
      <c r="E324" s="13"/>
      <c r="F324" s="13"/>
      <c r="G324" s="14"/>
      <c r="H324" s="54">
        <f>H325</f>
        <v>390</v>
      </c>
      <c r="I324" s="54">
        <f t="shared" ref="I324:J324" si="121">I325</f>
        <v>660</v>
      </c>
      <c r="J324" s="54">
        <f t="shared" si="121"/>
        <v>1050</v>
      </c>
    </row>
    <row r="325" spans="1:10" ht="17.25" customHeight="1" x14ac:dyDescent="0.2">
      <c r="A325" s="12" t="s">
        <v>334</v>
      </c>
      <c r="B325" s="13" t="s">
        <v>222</v>
      </c>
      <c r="C325" s="13" t="s">
        <v>20</v>
      </c>
      <c r="D325" s="13" t="s">
        <v>20</v>
      </c>
      <c r="E325" s="13"/>
      <c r="F325" s="13"/>
      <c r="G325" s="14"/>
      <c r="H325" s="54">
        <f>H326</f>
        <v>390</v>
      </c>
      <c r="I325" s="54">
        <f>I326</f>
        <v>660</v>
      </c>
      <c r="J325" s="25">
        <f>H325+I325</f>
        <v>1050</v>
      </c>
    </row>
    <row r="326" spans="1:10" ht="17.25" customHeight="1" x14ac:dyDescent="0.2">
      <c r="A326" s="33" t="s">
        <v>75</v>
      </c>
      <c r="B326" s="13" t="s">
        <v>222</v>
      </c>
      <c r="C326" s="13" t="s">
        <v>20</v>
      </c>
      <c r="D326" s="13" t="s">
        <v>20</v>
      </c>
      <c r="E326" s="13" t="s">
        <v>76</v>
      </c>
      <c r="F326" s="13"/>
      <c r="G326" s="14"/>
      <c r="H326" s="54">
        <f>H327</f>
        <v>390</v>
      </c>
      <c r="I326" s="54">
        <f>I327</f>
        <v>660</v>
      </c>
      <c r="J326" s="25">
        <f>H326+I326</f>
        <v>1050</v>
      </c>
    </row>
    <row r="327" spans="1:10" ht="42" customHeight="1" x14ac:dyDescent="0.2">
      <c r="A327" s="32" t="s">
        <v>335</v>
      </c>
      <c r="B327" s="13" t="s">
        <v>222</v>
      </c>
      <c r="C327" s="13" t="s">
        <v>20</v>
      </c>
      <c r="D327" s="13" t="s">
        <v>20</v>
      </c>
      <c r="E327" s="13" t="s">
        <v>336</v>
      </c>
      <c r="F327" s="13"/>
      <c r="G327" s="14"/>
      <c r="H327" s="54">
        <f>H328+H329</f>
        <v>390</v>
      </c>
      <c r="I327" s="54">
        <f t="shared" ref="I327:J327" si="122">I328+I329</f>
        <v>660</v>
      </c>
      <c r="J327" s="54">
        <f t="shared" si="122"/>
        <v>1050</v>
      </c>
    </row>
    <row r="328" spans="1:10" ht="23.25" customHeight="1" x14ac:dyDescent="0.2">
      <c r="A328" s="30" t="s">
        <v>111</v>
      </c>
      <c r="B328" s="13" t="s">
        <v>222</v>
      </c>
      <c r="C328" s="13" t="s">
        <v>20</v>
      </c>
      <c r="D328" s="13" t="s">
        <v>20</v>
      </c>
      <c r="E328" s="13" t="s">
        <v>336</v>
      </c>
      <c r="F328" s="13" t="s">
        <v>112</v>
      </c>
      <c r="G328" s="14"/>
      <c r="H328" s="54">
        <v>390</v>
      </c>
      <c r="I328" s="25">
        <v>-140</v>
      </c>
      <c r="J328" s="25">
        <f>H328+I328</f>
        <v>250</v>
      </c>
    </row>
    <row r="329" spans="1:10" ht="23.25" customHeight="1" x14ac:dyDescent="0.2">
      <c r="A329" s="71" t="s">
        <v>337</v>
      </c>
      <c r="B329" s="13" t="s">
        <v>222</v>
      </c>
      <c r="C329" s="13" t="s">
        <v>20</v>
      </c>
      <c r="D329" s="13" t="s">
        <v>20</v>
      </c>
      <c r="E329" s="13" t="s">
        <v>336</v>
      </c>
      <c r="F329" s="13" t="s">
        <v>338</v>
      </c>
      <c r="G329" s="14"/>
      <c r="H329" s="54"/>
      <c r="I329" s="25">
        <v>800</v>
      </c>
      <c r="J329" s="25">
        <f>H329+I329</f>
        <v>800</v>
      </c>
    </row>
    <row r="330" spans="1:10" s="72" customFormat="1" ht="17.25" customHeight="1" x14ac:dyDescent="0.2">
      <c r="A330" s="46" t="s">
        <v>120</v>
      </c>
      <c r="B330" s="13" t="s">
        <v>222</v>
      </c>
      <c r="C330" s="13" t="s">
        <v>21</v>
      </c>
      <c r="D330" s="13" t="s">
        <v>176</v>
      </c>
      <c r="E330" s="13"/>
      <c r="F330" s="13"/>
      <c r="G330" s="14"/>
      <c r="H330" s="25">
        <f>H334+H331</f>
        <v>685.5</v>
      </c>
      <c r="I330" s="25">
        <f t="shared" ref="I330:J330" si="123">I334+I331</f>
        <v>446.70000000000005</v>
      </c>
      <c r="J330" s="25">
        <f t="shared" si="123"/>
        <v>1132.2</v>
      </c>
    </row>
    <row r="331" spans="1:10" s="72" customFormat="1" ht="17.25" customHeight="1" x14ac:dyDescent="0.2">
      <c r="A331" s="33" t="s">
        <v>339</v>
      </c>
      <c r="B331" s="13" t="s">
        <v>222</v>
      </c>
      <c r="C331" s="13" t="s">
        <v>21</v>
      </c>
      <c r="D331" s="13" t="s">
        <v>152</v>
      </c>
      <c r="E331" s="13"/>
      <c r="F331" s="13"/>
      <c r="G331" s="14"/>
      <c r="H331" s="25">
        <f t="shared" ref="H331:I332" si="124">H332</f>
        <v>123</v>
      </c>
      <c r="I331" s="25">
        <f t="shared" si="124"/>
        <v>0</v>
      </c>
      <c r="J331" s="25">
        <f>H331+I331</f>
        <v>123</v>
      </c>
    </row>
    <row r="332" spans="1:10" s="72" customFormat="1" ht="26.25" customHeight="1" x14ac:dyDescent="0.2">
      <c r="A332" s="33" t="s">
        <v>340</v>
      </c>
      <c r="B332" s="13" t="s">
        <v>222</v>
      </c>
      <c r="C332" s="13" t="s">
        <v>21</v>
      </c>
      <c r="D332" s="13" t="s">
        <v>152</v>
      </c>
      <c r="E332" s="13" t="s">
        <v>341</v>
      </c>
      <c r="F332" s="13"/>
      <c r="G332" s="14"/>
      <c r="H332" s="25">
        <f t="shared" si="124"/>
        <v>123</v>
      </c>
      <c r="I332" s="25">
        <f t="shared" si="124"/>
        <v>0</v>
      </c>
      <c r="J332" s="25">
        <f>H332+I332</f>
        <v>123</v>
      </c>
    </row>
    <row r="333" spans="1:10" s="72" customFormat="1" ht="24" customHeight="1" x14ac:dyDescent="0.2">
      <c r="A333" s="30" t="s">
        <v>342</v>
      </c>
      <c r="B333" s="13" t="s">
        <v>222</v>
      </c>
      <c r="C333" s="13" t="s">
        <v>21</v>
      </c>
      <c r="D333" s="13" t="s">
        <v>152</v>
      </c>
      <c r="E333" s="13" t="s">
        <v>341</v>
      </c>
      <c r="F333" s="13" t="s">
        <v>343</v>
      </c>
      <c r="G333" s="14"/>
      <c r="H333" s="25">
        <v>123</v>
      </c>
      <c r="I333" s="25"/>
      <c r="J333" s="25">
        <f>H333+I333</f>
        <v>123</v>
      </c>
    </row>
    <row r="334" spans="1:10" ht="17.25" customHeight="1" x14ac:dyDescent="0.2">
      <c r="A334" s="46" t="s">
        <v>344</v>
      </c>
      <c r="B334" s="13" t="s">
        <v>222</v>
      </c>
      <c r="C334" s="13" t="s">
        <v>21</v>
      </c>
      <c r="D334" s="13" t="s">
        <v>178</v>
      </c>
      <c r="E334" s="13"/>
      <c r="F334" s="13"/>
      <c r="G334" s="14"/>
      <c r="H334" s="25">
        <f>H341+H335+H346</f>
        <v>562.5</v>
      </c>
      <c r="I334" s="25">
        <f t="shared" ref="I334:J334" si="125">I341+I335+I346</f>
        <v>446.70000000000005</v>
      </c>
      <c r="J334" s="25">
        <f t="shared" si="125"/>
        <v>1009.2</v>
      </c>
    </row>
    <row r="335" spans="1:10" ht="17.25" customHeight="1" x14ac:dyDescent="0.2">
      <c r="A335" s="38" t="s">
        <v>90</v>
      </c>
      <c r="B335" s="13" t="s">
        <v>222</v>
      </c>
      <c r="C335" s="13" t="s">
        <v>21</v>
      </c>
      <c r="D335" s="13" t="s">
        <v>178</v>
      </c>
      <c r="E335" s="13" t="s">
        <v>345</v>
      </c>
      <c r="F335" s="13"/>
      <c r="G335" s="14"/>
      <c r="H335" s="25">
        <f>H336</f>
        <v>0</v>
      </c>
      <c r="I335" s="25">
        <f t="shared" ref="I335:J335" si="126">I336</f>
        <v>609.20000000000005</v>
      </c>
      <c r="J335" s="25">
        <f t="shared" si="126"/>
        <v>609.20000000000005</v>
      </c>
    </row>
    <row r="336" spans="1:10" ht="17.25" customHeight="1" x14ac:dyDescent="0.2">
      <c r="A336" s="38" t="s">
        <v>346</v>
      </c>
      <c r="B336" s="13" t="s">
        <v>222</v>
      </c>
      <c r="C336" s="13" t="s">
        <v>21</v>
      </c>
      <c r="D336" s="13" t="s">
        <v>178</v>
      </c>
      <c r="E336" s="13" t="s">
        <v>347</v>
      </c>
      <c r="F336" s="13"/>
      <c r="G336" s="14"/>
      <c r="H336" s="25">
        <f>H337+H339</f>
        <v>0</v>
      </c>
      <c r="I336" s="25">
        <f t="shared" ref="I336:J336" si="127">I337+I339</f>
        <v>609.20000000000005</v>
      </c>
      <c r="J336" s="25">
        <f t="shared" si="127"/>
        <v>609.20000000000005</v>
      </c>
    </row>
    <row r="337" spans="1:10" ht="135" hidden="1" x14ac:dyDescent="0.2">
      <c r="A337" s="73" t="s">
        <v>348</v>
      </c>
      <c r="B337" s="13" t="s">
        <v>222</v>
      </c>
      <c r="C337" s="13" t="s">
        <v>21</v>
      </c>
      <c r="D337" s="13" t="s">
        <v>178</v>
      </c>
      <c r="E337" s="13" t="s">
        <v>349</v>
      </c>
      <c r="F337" s="13"/>
      <c r="G337" s="14"/>
      <c r="H337" s="25">
        <f>H338</f>
        <v>0</v>
      </c>
      <c r="I337" s="25">
        <f t="shared" ref="I337:J337" si="128">I338</f>
        <v>0</v>
      </c>
      <c r="J337" s="25">
        <f t="shared" si="128"/>
        <v>0</v>
      </c>
    </row>
    <row r="338" spans="1:10" ht="33.75" hidden="1" x14ac:dyDescent="0.2">
      <c r="A338" s="30" t="s">
        <v>350</v>
      </c>
      <c r="B338" s="13" t="s">
        <v>222</v>
      </c>
      <c r="C338" s="13" t="s">
        <v>21</v>
      </c>
      <c r="D338" s="13" t="s">
        <v>178</v>
      </c>
      <c r="E338" s="13" t="s">
        <v>349</v>
      </c>
      <c r="F338" s="13" t="s">
        <v>148</v>
      </c>
      <c r="G338" s="14"/>
      <c r="H338" s="25"/>
      <c r="I338" s="25"/>
      <c r="J338" s="25">
        <f>H338+I338</f>
        <v>0</v>
      </c>
    </row>
    <row r="339" spans="1:10" ht="17.25" customHeight="1" x14ac:dyDescent="0.2">
      <c r="A339" s="66" t="s">
        <v>351</v>
      </c>
      <c r="B339" s="13" t="s">
        <v>222</v>
      </c>
      <c r="C339" s="13" t="s">
        <v>21</v>
      </c>
      <c r="D339" s="13" t="s">
        <v>178</v>
      </c>
      <c r="E339" s="13" t="s">
        <v>352</v>
      </c>
      <c r="F339" s="13"/>
      <c r="G339" s="14"/>
      <c r="H339" s="25">
        <f>H340</f>
        <v>0</v>
      </c>
      <c r="I339" s="25">
        <f t="shared" ref="I339:J339" si="129">I340</f>
        <v>609.20000000000005</v>
      </c>
      <c r="J339" s="25">
        <f t="shared" si="129"/>
        <v>609.20000000000005</v>
      </c>
    </row>
    <row r="340" spans="1:10" ht="33.75" x14ac:dyDescent="0.2">
      <c r="A340" s="30" t="s">
        <v>350</v>
      </c>
      <c r="B340" s="13" t="s">
        <v>222</v>
      </c>
      <c r="C340" s="13" t="s">
        <v>21</v>
      </c>
      <c r="D340" s="13" t="s">
        <v>178</v>
      </c>
      <c r="E340" s="13" t="s">
        <v>352</v>
      </c>
      <c r="F340" s="13" t="s">
        <v>148</v>
      </c>
      <c r="G340" s="14"/>
      <c r="H340" s="25"/>
      <c r="I340" s="25">
        <v>609.20000000000005</v>
      </c>
      <c r="J340" s="25">
        <f>H340+I340</f>
        <v>609.20000000000005</v>
      </c>
    </row>
    <row r="341" spans="1:10" ht="17.25" customHeight="1" x14ac:dyDescent="0.2">
      <c r="A341" s="46" t="s">
        <v>131</v>
      </c>
      <c r="B341" s="13" t="s">
        <v>222</v>
      </c>
      <c r="C341" s="13" t="s">
        <v>21</v>
      </c>
      <c r="D341" s="13" t="s">
        <v>178</v>
      </c>
      <c r="E341" s="13" t="s">
        <v>132</v>
      </c>
      <c r="F341" s="13"/>
      <c r="G341" s="14"/>
      <c r="H341" s="25">
        <f>H344+H342</f>
        <v>562.5</v>
      </c>
      <c r="I341" s="25">
        <f t="shared" ref="I341:J341" si="130">I344+I342</f>
        <v>-362.5</v>
      </c>
      <c r="J341" s="25">
        <f t="shared" si="130"/>
        <v>200</v>
      </c>
    </row>
    <row r="342" spans="1:10" ht="17.25" customHeight="1" x14ac:dyDescent="0.2">
      <c r="A342" s="30"/>
      <c r="B342" s="13" t="s">
        <v>222</v>
      </c>
      <c r="C342" s="13" t="s">
        <v>21</v>
      </c>
      <c r="D342" s="13" t="s">
        <v>178</v>
      </c>
      <c r="E342" s="13" t="s">
        <v>353</v>
      </c>
      <c r="F342" s="13"/>
      <c r="G342" s="14"/>
      <c r="H342" s="25">
        <f>H343</f>
        <v>0</v>
      </c>
      <c r="I342" s="25">
        <f t="shared" ref="I342:J342" si="131">I343</f>
        <v>200</v>
      </c>
      <c r="J342" s="25">
        <f t="shared" si="131"/>
        <v>200</v>
      </c>
    </row>
    <row r="343" spans="1:10" ht="17.25" customHeight="1" x14ac:dyDescent="0.2">
      <c r="A343" s="30" t="s">
        <v>129</v>
      </c>
      <c r="B343" s="13" t="s">
        <v>222</v>
      </c>
      <c r="C343" s="13" t="s">
        <v>21</v>
      </c>
      <c r="D343" s="13" t="s">
        <v>178</v>
      </c>
      <c r="E343" s="13" t="s">
        <v>353</v>
      </c>
      <c r="F343" s="13" t="s">
        <v>130</v>
      </c>
      <c r="G343" s="14"/>
      <c r="H343" s="25"/>
      <c r="I343" s="25">
        <v>200</v>
      </c>
      <c r="J343" s="25">
        <f>H343+I343</f>
        <v>200</v>
      </c>
    </row>
    <row r="344" spans="1:10" ht="64.5" customHeight="1" x14ac:dyDescent="0.2">
      <c r="A344" s="74" t="s">
        <v>354</v>
      </c>
      <c r="B344" s="13" t="s">
        <v>222</v>
      </c>
      <c r="C344" s="13" t="s">
        <v>21</v>
      </c>
      <c r="D344" s="13" t="s">
        <v>178</v>
      </c>
      <c r="E344" s="13" t="s">
        <v>355</v>
      </c>
      <c r="F344" s="13"/>
      <c r="G344" s="14"/>
      <c r="H344" s="25">
        <f>H345</f>
        <v>562.5</v>
      </c>
      <c r="I344" s="25">
        <f>I345</f>
        <v>-562.5</v>
      </c>
      <c r="J344" s="25">
        <f>H344+I344</f>
        <v>0</v>
      </c>
    </row>
    <row r="345" spans="1:10" ht="25.5" customHeight="1" x14ac:dyDescent="0.2">
      <c r="A345" s="46" t="s">
        <v>135</v>
      </c>
      <c r="B345" s="13" t="s">
        <v>222</v>
      </c>
      <c r="C345" s="13" t="s">
        <v>21</v>
      </c>
      <c r="D345" s="13" t="s">
        <v>178</v>
      </c>
      <c r="E345" s="13" t="s">
        <v>355</v>
      </c>
      <c r="F345" s="13" t="s">
        <v>136</v>
      </c>
      <c r="G345" s="14"/>
      <c r="H345" s="25">
        <v>562.5</v>
      </c>
      <c r="I345" s="25">
        <v>-562.5</v>
      </c>
      <c r="J345" s="25">
        <f>H345+I345</f>
        <v>0</v>
      </c>
    </row>
    <row r="346" spans="1:10" ht="25.5" customHeight="1" x14ac:dyDescent="0.2">
      <c r="A346" s="46" t="s">
        <v>75</v>
      </c>
      <c r="B346" s="13" t="s">
        <v>222</v>
      </c>
      <c r="C346" s="13" t="s">
        <v>21</v>
      </c>
      <c r="D346" s="13" t="s">
        <v>178</v>
      </c>
      <c r="E346" s="13" t="s">
        <v>76</v>
      </c>
      <c r="F346" s="13"/>
      <c r="G346" s="14"/>
      <c r="H346" s="25">
        <f>H347</f>
        <v>0</v>
      </c>
      <c r="I346" s="25">
        <f t="shared" ref="I346:J347" si="132">I347</f>
        <v>200</v>
      </c>
      <c r="J346" s="25">
        <f t="shared" si="132"/>
        <v>200</v>
      </c>
    </row>
    <row r="347" spans="1:10" ht="25.5" customHeight="1" x14ac:dyDescent="0.2">
      <c r="A347" s="75" t="s">
        <v>356</v>
      </c>
      <c r="B347" s="13" t="s">
        <v>222</v>
      </c>
      <c r="C347" s="13" t="s">
        <v>21</v>
      </c>
      <c r="D347" s="13" t="s">
        <v>178</v>
      </c>
      <c r="E347" s="13" t="s">
        <v>357</v>
      </c>
      <c r="F347" s="13"/>
      <c r="G347" s="14"/>
      <c r="H347" s="25">
        <f>H348</f>
        <v>0</v>
      </c>
      <c r="I347" s="25">
        <f t="shared" si="132"/>
        <v>200</v>
      </c>
      <c r="J347" s="25">
        <f t="shared" si="132"/>
        <v>200</v>
      </c>
    </row>
    <row r="348" spans="1:10" ht="25.5" customHeight="1" x14ac:dyDescent="0.2">
      <c r="A348" s="30" t="s">
        <v>129</v>
      </c>
      <c r="B348" s="13" t="s">
        <v>222</v>
      </c>
      <c r="C348" s="13" t="s">
        <v>21</v>
      </c>
      <c r="D348" s="13" t="s">
        <v>178</v>
      </c>
      <c r="E348" s="13" t="s">
        <v>357</v>
      </c>
      <c r="F348" s="13" t="s">
        <v>358</v>
      </c>
      <c r="G348" s="14"/>
      <c r="H348" s="25"/>
      <c r="I348" s="25">
        <v>200</v>
      </c>
      <c r="J348" s="25">
        <f>H348+I348</f>
        <v>200</v>
      </c>
    </row>
    <row r="349" spans="1:10" ht="15.75" customHeight="1" x14ac:dyDescent="0.2">
      <c r="A349" s="33" t="s">
        <v>359</v>
      </c>
      <c r="B349" s="13" t="s">
        <v>222</v>
      </c>
      <c r="C349" s="13" t="s">
        <v>191</v>
      </c>
      <c r="D349" s="13"/>
      <c r="E349" s="13"/>
      <c r="F349" s="13"/>
      <c r="G349" s="14"/>
      <c r="H349" s="54">
        <f>H350</f>
        <v>1280.18</v>
      </c>
      <c r="I349" s="25">
        <f>I350</f>
        <v>83.17</v>
      </c>
      <c r="J349" s="25">
        <f>H349+I349</f>
        <v>1363.3500000000001</v>
      </c>
    </row>
    <row r="350" spans="1:10" x14ac:dyDescent="0.2">
      <c r="A350" s="33" t="s">
        <v>360</v>
      </c>
      <c r="B350" s="13" t="s">
        <v>222</v>
      </c>
      <c r="C350" s="13" t="s">
        <v>191</v>
      </c>
      <c r="D350" s="13" t="s">
        <v>40</v>
      </c>
      <c r="E350" s="13"/>
      <c r="F350" s="13"/>
      <c r="G350" s="14" t="e">
        <f>G351</f>
        <v>#REF!</v>
      </c>
      <c r="H350" s="54">
        <f>H351</f>
        <v>1280.18</v>
      </c>
      <c r="I350" s="54">
        <f t="shared" ref="I350:J352" si="133">I351</f>
        <v>83.17</v>
      </c>
      <c r="J350" s="54">
        <f t="shared" si="133"/>
        <v>1363.3500000000001</v>
      </c>
    </row>
    <row r="351" spans="1:10" ht="22.5" customHeight="1" x14ac:dyDescent="0.2">
      <c r="A351" s="33" t="s">
        <v>361</v>
      </c>
      <c r="B351" s="13" t="s">
        <v>222</v>
      </c>
      <c r="C351" s="13" t="s">
        <v>191</v>
      </c>
      <c r="D351" s="13" t="s">
        <v>40</v>
      </c>
      <c r="E351" s="13" t="s">
        <v>362</v>
      </c>
      <c r="F351" s="13"/>
      <c r="G351" s="14" t="e">
        <f>G352</f>
        <v>#REF!</v>
      </c>
      <c r="H351" s="25">
        <f>H352</f>
        <v>1280.18</v>
      </c>
      <c r="I351" s="25">
        <f t="shared" si="133"/>
        <v>83.17</v>
      </c>
      <c r="J351" s="25">
        <f t="shared" si="133"/>
        <v>1363.3500000000001</v>
      </c>
    </row>
    <row r="352" spans="1:10" ht="24.75" customHeight="1" x14ac:dyDescent="0.2">
      <c r="A352" s="33" t="s">
        <v>363</v>
      </c>
      <c r="B352" s="13" t="s">
        <v>222</v>
      </c>
      <c r="C352" s="13" t="s">
        <v>191</v>
      </c>
      <c r="D352" s="13" t="s">
        <v>40</v>
      </c>
      <c r="E352" s="13" t="s">
        <v>364</v>
      </c>
      <c r="F352" s="13"/>
      <c r="G352" s="14" t="e">
        <f>#REF!</f>
        <v>#REF!</v>
      </c>
      <c r="H352" s="25">
        <f>H353</f>
        <v>1280.18</v>
      </c>
      <c r="I352" s="25">
        <f t="shared" si="133"/>
        <v>83.17</v>
      </c>
      <c r="J352" s="25">
        <f t="shared" si="133"/>
        <v>1363.3500000000001</v>
      </c>
    </row>
    <row r="353" spans="1:11" ht="16.5" customHeight="1" x14ac:dyDescent="0.2">
      <c r="A353" s="30" t="s">
        <v>365</v>
      </c>
      <c r="B353" s="13" t="s">
        <v>222</v>
      </c>
      <c r="C353" s="13" t="s">
        <v>191</v>
      </c>
      <c r="D353" s="13" t="s">
        <v>40</v>
      </c>
      <c r="E353" s="13" t="s">
        <v>364</v>
      </c>
      <c r="F353" s="13" t="s">
        <v>322</v>
      </c>
      <c r="G353" s="14"/>
      <c r="H353" s="54">
        <v>1280.18</v>
      </c>
      <c r="I353" s="25">
        <v>83.17</v>
      </c>
      <c r="J353" s="25">
        <f>H353+I353</f>
        <v>1363.3500000000001</v>
      </c>
    </row>
    <row r="354" spans="1:11" s="24" customFormat="1" x14ac:dyDescent="0.2">
      <c r="A354" s="76" t="s">
        <v>366</v>
      </c>
      <c r="B354" s="20" t="s">
        <v>195</v>
      </c>
      <c r="C354" s="20"/>
      <c r="D354" s="20"/>
      <c r="E354" s="20"/>
      <c r="F354" s="20"/>
      <c r="G354" s="21" t="e">
        <f>G355+G368</f>
        <v>#REF!</v>
      </c>
      <c r="H354" s="22">
        <f>H355+H360+H368+H404+H399</f>
        <v>12438.69</v>
      </c>
      <c r="I354" s="22">
        <f t="shared" ref="I354" si="134">I355+I360+I368+I404+I399</f>
        <v>11639.900999999998</v>
      </c>
      <c r="J354" s="22">
        <f>J355+J360+J368+J404+J399</f>
        <v>24078.591000000004</v>
      </c>
    </row>
    <row r="355" spans="1:11" s="53" customFormat="1" x14ac:dyDescent="0.2">
      <c r="A355" s="33" t="s">
        <v>223</v>
      </c>
      <c r="B355" s="13" t="s">
        <v>195</v>
      </c>
      <c r="C355" s="13" t="s">
        <v>152</v>
      </c>
      <c r="D355" s="13"/>
      <c r="E355" s="13"/>
      <c r="F355" s="13"/>
      <c r="G355" s="14" t="e">
        <f t="shared" ref="G355:J358" si="135">G356</f>
        <v>#REF!</v>
      </c>
      <c r="H355" s="25">
        <f>H356</f>
        <v>951.89</v>
      </c>
      <c r="I355" s="25">
        <f t="shared" si="135"/>
        <v>214.59</v>
      </c>
      <c r="J355" s="25">
        <f>H355+I355</f>
        <v>1166.48</v>
      </c>
    </row>
    <row r="356" spans="1:11" ht="45" x14ac:dyDescent="0.2">
      <c r="A356" s="33" t="s">
        <v>153</v>
      </c>
      <c r="B356" s="13" t="s">
        <v>195</v>
      </c>
      <c r="C356" s="13" t="s">
        <v>152</v>
      </c>
      <c r="D356" s="13" t="s">
        <v>122</v>
      </c>
      <c r="E356" s="13"/>
      <c r="F356" s="13"/>
      <c r="G356" s="14" t="e">
        <f t="shared" si="135"/>
        <v>#REF!</v>
      </c>
      <c r="H356" s="25">
        <f t="shared" si="135"/>
        <v>951.89</v>
      </c>
      <c r="I356" s="25">
        <f t="shared" si="135"/>
        <v>214.59</v>
      </c>
      <c r="J356" s="25">
        <f>H356+I356</f>
        <v>1166.48</v>
      </c>
    </row>
    <row r="357" spans="1:11" ht="22.5" x14ac:dyDescent="0.2">
      <c r="A357" s="33" t="s">
        <v>171</v>
      </c>
      <c r="B357" s="13" t="s">
        <v>195</v>
      </c>
      <c r="C357" s="13" t="s">
        <v>152</v>
      </c>
      <c r="D357" s="13" t="s">
        <v>122</v>
      </c>
      <c r="E357" s="13" t="s">
        <v>102</v>
      </c>
      <c r="F357" s="13"/>
      <c r="G357" s="14" t="e">
        <f t="shared" si="135"/>
        <v>#REF!</v>
      </c>
      <c r="H357" s="25">
        <f t="shared" si="135"/>
        <v>951.89</v>
      </c>
      <c r="I357" s="25">
        <f t="shared" si="135"/>
        <v>214.59</v>
      </c>
      <c r="J357" s="25">
        <f>H357+I357</f>
        <v>1166.48</v>
      </c>
    </row>
    <row r="358" spans="1:11" x14ac:dyDescent="0.2">
      <c r="A358" s="33" t="s">
        <v>103</v>
      </c>
      <c r="B358" s="13" t="s">
        <v>195</v>
      </c>
      <c r="C358" s="13" t="s">
        <v>152</v>
      </c>
      <c r="D358" s="13" t="s">
        <v>122</v>
      </c>
      <c r="E358" s="13" t="s">
        <v>104</v>
      </c>
      <c r="F358" s="13"/>
      <c r="G358" s="14" t="e">
        <f>#REF!</f>
        <v>#REF!</v>
      </c>
      <c r="H358" s="25">
        <f t="shared" si="135"/>
        <v>951.89</v>
      </c>
      <c r="I358" s="25">
        <f t="shared" si="135"/>
        <v>214.59</v>
      </c>
      <c r="J358" s="25">
        <f t="shared" si="135"/>
        <v>1166.48</v>
      </c>
    </row>
    <row r="359" spans="1:11" ht="33.75" x14ac:dyDescent="0.2">
      <c r="A359" s="40" t="s">
        <v>105</v>
      </c>
      <c r="B359" s="13" t="s">
        <v>195</v>
      </c>
      <c r="C359" s="13" t="s">
        <v>152</v>
      </c>
      <c r="D359" s="13" t="s">
        <v>122</v>
      </c>
      <c r="E359" s="13" t="s">
        <v>104</v>
      </c>
      <c r="F359" s="13" t="s">
        <v>106</v>
      </c>
      <c r="G359" s="14"/>
      <c r="H359" s="25">
        <v>951.89</v>
      </c>
      <c r="I359" s="25">
        <v>214.59</v>
      </c>
      <c r="J359" s="25">
        <f>H359+I359</f>
        <v>1166.48</v>
      </c>
    </row>
    <row r="360" spans="1:11" s="53" customFormat="1" x14ac:dyDescent="0.2">
      <c r="A360" s="70" t="s">
        <v>313</v>
      </c>
      <c r="B360" s="13" t="s">
        <v>195</v>
      </c>
      <c r="C360" s="13" t="s">
        <v>38</v>
      </c>
      <c r="D360" s="13"/>
      <c r="E360" s="13"/>
      <c r="F360" s="13"/>
      <c r="G360" s="14" t="e">
        <f>#REF!+#REF!+#REF!</f>
        <v>#REF!</v>
      </c>
      <c r="H360" s="25">
        <f>H361</f>
        <v>340.42999999999995</v>
      </c>
      <c r="I360" s="25">
        <f>I361</f>
        <v>51.31</v>
      </c>
      <c r="J360" s="25">
        <f>H360+I360</f>
        <v>391.73999999999995</v>
      </c>
      <c r="K360" s="52"/>
    </row>
    <row r="361" spans="1:11" x14ac:dyDescent="0.2">
      <c r="A361" s="33" t="s">
        <v>89</v>
      </c>
      <c r="B361" s="13" t="s">
        <v>195</v>
      </c>
      <c r="C361" s="13" t="s">
        <v>38</v>
      </c>
      <c r="D361" s="13" t="s">
        <v>38</v>
      </c>
      <c r="E361" s="13"/>
      <c r="F361" s="13"/>
      <c r="G361" s="14" t="e">
        <f>#REF!</f>
        <v>#REF!</v>
      </c>
      <c r="H361" s="25">
        <f>H362+H365</f>
        <v>340.42999999999995</v>
      </c>
      <c r="I361" s="25">
        <f t="shared" ref="I361:J361" si="136">I362+I365</f>
        <v>51.31</v>
      </c>
      <c r="J361" s="25">
        <f t="shared" si="136"/>
        <v>391.74</v>
      </c>
      <c r="K361" s="26"/>
    </row>
    <row r="362" spans="1:11" ht="22.5" x14ac:dyDescent="0.2">
      <c r="A362" s="33" t="s">
        <v>24</v>
      </c>
      <c r="B362" s="13" t="s">
        <v>195</v>
      </c>
      <c r="C362" s="13" t="s">
        <v>38</v>
      </c>
      <c r="D362" s="13" t="s">
        <v>38</v>
      </c>
      <c r="E362" s="13" t="s">
        <v>367</v>
      </c>
      <c r="F362" s="13"/>
      <c r="G362" s="14"/>
      <c r="H362" s="25">
        <f t="shared" ref="H362:J362" si="137">H363+H364</f>
        <v>340.42999999999995</v>
      </c>
      <c r="I362" s="25">
        <f t="shared" si="137"/>
        <v>-115.69</v>
      </c>
      <c r="J362" s="25">
        <f t="shared" si="137"/>
        <v>224.73999999999998</v>
      </c>
    </row>
    <row r="363" spans="1:11" ht="33.75" x14ac:dyDescent="0.2">
      <c r="A363" s="40" t="s">
        <v>105</v>
      </c>
      <c r="B363" s="13" t="s">
        <v>195</v>
      </c>
      <c r="C363" s="13" t="s">
        <v>38</v>
      </c>
      <c r="D363" s="13" t="s">
        <v>38</v>
      </c>
      <c r="E363" s="13" t="s">
        <v>367</v>
      </c>
      <c r="F363" s="13" t="s">
        <v>106</v>
      </c>
      <c r="G363" s="14"/>
      <c r="H363" s="25">
        <v>183.73</v>
      </c>
      <c r="I363" s="25">
        <v>41.01</v>
      </c>
      <c r="J363" s="25">
        <f>H363+I363</f>
        <v>224.73999999999998</v>
      </c>
    </row>
    <row r="364" spans="1:11" ht="33.75" x14ac:dyDescent="0.2">
      <c r="A364" s="30" t="s">
        <v>111</v>
      </c>
      <c r="B364" s="13" t="s">
        <v>195</v>
      </c>
      <c r="C364" s="13" t="s">
        <v>38</v>
      </c>
      <c r="D364" s="13" t="s">
        <v>38</v>
      </c>
      <c r="E364" s="13" t="s">
        <v>367</v>
      </c>
      <c r="F364" s="13" t="s">
        <v>112</v>
      </c>
      <c r="G364" s="14"/>
      <c r="H364" s="25">
        <v>156.69999999999999</v>
      </c>
      <c r="I364" s="25">
        <v>-156.69999999999999</v>
      </c>
      <c r="J364" s="25">
        <f>H364+I364</f>
        <v>0</v>
      </c>
    </row>
    <row r="365" spans="1:11" x14ac:dyDescent="0.2">
      <c r="A365" s="46" t="s">
        <v>75</v>
      </c>
      <c r="B365" s="13" t="s">
        <v>222</v>
      </c>
      <c r="C365" s="13" t="s">
        <v>38</v>
      </c>
      <c r="D365" s="13" t="s">
        <v>38</v>
      </c>
      <c r="E365" s="13" t="s">
        <v>76</v>
      </c>
      <c r="F365" s="13"/>
      <c r="G365" s="14"/>
      <c r="H365" s="25">
        <f>H366</f>
        <v>0</v>
      </c>
      <c r="I365" s="25">
        <f t="shared" ref="I365:J366" si="138">I366</f>
        <v>167</v>
      </c>
      <c r="J365" s="25">
        <f t="shared" si="138"/>
        <v>167</v>
      </c>
    </row>
    <row r="366" spans="1:11" ht="33.75" x14ac:dyDescent="0.2">
      <c r="A366" s="75" t="s">
        <v>356</v>
      </c>
      <c r="B366" s="13" t="s">
        <v>222</v>
      </c>
      <c r="C366" s="13" t="s">
        <v>38</v>
      </c>
      <c r="D366" s="13" t="s">
        <v>38</v>
      </c>
      <c r="E366" s="13" t="s">
        <v>357</v>
      </c>
      <c r="F366" s="13"/>
      <c r="G366" s="14"/>
      <c r="H366" s="25">
        <f>H367</f>
        <v>0</v>
      </c>
      <c r="I366" s="25">
        <f t="shared" si="138"/>
        <v>167</v>
      </c>
      <c r="J366" s="25">
        <f t="shared" si="138"/>
        <v>167</v>
      </c>
    </row>
    <row r="367" spans="1:11" ht="33.75" x14ac:dyDescent="0.2">
      <c r="A367" s="30" t="s">
        <v>111</v>
      </c>
      <c r="B367" s="13" t="s">
        <v>222</v>
      </c>
      <c r="C367" s="13" t="s">
        <v>38</v>
      </c>
      <c r="D367" s="13" t="s">
        <v>38</v>
      </c>
      <c r="E367" s="13" t="s">
        <v>357</v>
      </c>
      <c r="F367" s="13" t="s">
        <v>112</v>
      </c>
      <c r="G367" s="14"/>
      <c r="H367" s="25"/>
      <c r="I367" s="25">
        <v>167</v>
      </c>
      <c r="J367" s="25">
        <f>H367+I367</f>
        <v>167</v>
      </c>
    </row>
    <row r="368" spans="1:11" s="53" customFormat="1" x14ac:dyDescent="0.2">
      <c r="A368" s="33" t="s">
        <v>327</v>
      </c>
      <c r="B368" s="13" t="s">
        <v>195</v>
      </c>
      <c r="C368" s="13" t="s">
        <v>328</v>
      </c>
      <c r="D368" s="13"/>
      <c r="E368" s="13"/>
      <c r="F368" s="13"/>
      <c r="G368" s="14" t="e">
        <f>G369+#REF!</f>
        <v>#REF!</v>
      </c>
      <c r="H368" s="25">
        <f>H369+H389</f>
        <v>8825.0700000000015</v>
      </c>
      <c r="I368" s="25">
        <f t="shared" ref="I368:J368" si="139">I369+I389</f>
        <v>12662.000999999998</v>
      </c>
      <c r="J368" s="25">
        <f t="shared" si="139"/>
        <v>21487.071000000004</v>
      </c>
    </row>
    <row r="369" spans="1:10" x14ac:dyDescent="0.2">
      <c r="A369" s="33" t="s">
        <v>329</v>
      </c>
      <c r="B369" s="13" t="s">
        <v>195</v>
      </c>
      <c r="C369" s="13" t="s">
        <v>328</v>
      </c>
      <c r="D369" s="13" t="s">
        <v>152</v>
      </c>
      <c r="E369" s="13"/>
      <c r="F369" s="13"/>
      <c r="G369" s="14" t="e">
        <f>G370+G377</f>
        <v>#REF!</v>
      </c>
      <c r="H369" s="25">
        <f>H370+H377+H387</f>
        <v>5636.1600000000008</v>
      </c>
      <c r="I369" s="25">
        <f t="shared" ref="I369:J369" si="140">I370+I377+I387</f>
        <v>12888.419999999998</v>
      </c>
      <c r="J369" s="25">
        <f t="shared" si="140"/>
        <v>18524.580000000002</v>
      </c>
    </row>
    <row r="370" spans="1:10" x14ac:dyDescent="0.2">
      <c r="A370" s="33" t="s">
        <v>368</v>
      </c>
      <c r="B370" s="13" t="s">
        <v>195</v>
      </c>
      <c r="C370" s="13" t="s">
        <v>328</v>
      </c>
      <c r="D370" s="13" t="s">
        <v>152</v>
      </c>
      <c r="E370" s="13" t="s">
        <v>369</v>
      </c>
      <c r="F370" s="13"/>
      <c r="G370" s="14" t="e">
        <f>G371</f>
        <v>#REF!</v>
      </c>
      <c r="H370" s="25">
        <f>H371</f>
        <v>1079.97</v>
      </c>
      <c r="I370" s="25">
        <f t="shared" ref="I370:J370" si="141">I371</f>
        <v>5008.21</v>
      </c>
      <c r="J370" s="25">
        <f t="shared" si="141"/>
        <v>6088.18</v>
      </c>
    </row>
    <row r="371" spans="1:10" ht="22.5" x14ac:dyDescent="0.2">
      <c r="A371" s="33" t="s">
        <v>24</v>
      </c>
      <c r="B371" s="13" t="s">
        <v>195</v>
      </c>
      <c r="C371" s="13" t="s">
        <v>328</v>
      </c>
      <c r="D371" s="13" t="s">
        <v>152</v>
      </c>
      <c r="E371" s="13" t="s">
        <v>370</v>
      </c>
      <c r="F371" s="13"/>
      <c r="G371" s="14" t="e">
        <f>#REF!</f>
        <v>#REF!</v>
      </c>
      <c r="H371" s="25">
        <f>H372+H373+H374+H375+H376</f>
        <v>1079.97</v>
      </c>
      <c r="I371" s="25">
        <f t="shared" ref="I371:J371" si="142">I372+I373+I374+I375+I376</f>
        <v>5008.21</v>
      </c>
      <c r="J371" s="25">
        <f t="shared" si="142"/>
        <v>6088.18</v>
      </c>
    </row>
    <row r="372" spans="1:10" ht="15.75" customHeight="1" x14ac:dyDescent="0.2">
      <c r="A372" s="40" t="s">
        <v>105</v>
      </c>
      <c r="B372" s="13" t="s">
        <v>195</v>
      </c>
      <c r="C372" s="13" t="s">
        <v>328</v>
      </c>
      <c r="D372" s="13" t="s">
        <v>152</v>
      </c>
      <c r="E372" s="13" t="s">
        <v>370</v>
      </c>
      <c r="F372" s="13" t="s">
        <v>106</v>
      </c>
      <c r="G372" s="14"/>
      <c r="H372" s="25">
        <v>814.84</v>
      </c>
      <c r="I372" s="25">
        <v>-814.84</v>
      </c>
      <c r="J372" s="25">
        <f>H372+I372</f>
        <v>0</v>
      </c>
    </row>
    <row r="373" spans="1:10" ht="24.75" customHeight="1" x14ac:dyDescent="0.2">
      <c r="A373" s="30" t="s">
        <v>109</v>
      </c>
      <c r="B373" s="13" t="s">
        <v>195</v>
      </c>
      <c r="C373" s="13" t="s">
        <v>328</v>
      </c>
      <c r="D373" s="13" t="s">
        <v>152</v>
      </c>
      <c r="E373" s="13" t="s">
        <v>370</v>
      </c>
      <c r="F373" s="13" t="s">
        <v>110</v>
      </c>
      <c r="G373" s="14"/>
      <c r="H373" s="25">
        <v>1.7</v>
      </c>
      <c r="I373" s="25">
        <v>-1.7</v>
      </c>
      <c r="J373" s="25">
        <f>H373+I373</f>
        <v>0</v>
      </c>
    </row>
    <row r="374" spans="1:10" ht="30" customHeight="1" x14ac:dyDescent="0.2">
      <c r="A374" s="41" t="s">
        <v>114</v>
      </c>
      <c r="B374" s="13" t="s">
        <v>195</v>
      </c>
      <c r="C374" s="13" t="s">
        <v>328</v>
      </c>
      <c r="D374" s="13" t="s">
        <v>152</v>
      </c>
      <c r="E374" s="13" t="s">
        <v>370</v>
      </c>
      <c r="F374" s="13" t="s">
        <v>115</v>
      </c>
      <c r="G374" s="14"/>
      <c r="H374" s="25">
        <v>14</v>
      </c>
      <c r="I374" s="25">
        <v>-14</v>
      </c>
      <c r="J374" s="25">
        <f>H374+I374</f>
        <v>0</v>
      </c>
    </row>
    <row r="375" spans="1:10" ht="30" customHeight="1" x14ac:dyDescent="0.2">
      <c r="A375" s="30" t="s">
        <v>111</v>
      </c>
      <c r="B375" s="13" t="s">
        <v>195</v>
      </c>
      <c r="C375" s="13" t="s">
        <v>328</v>
      </c>
      <c r="D375" s="13" t="s">
        <v>152</v>
      </c>
      <c r="E375" s="13" t="s">
        <v>370</v>
      </c>
      <c r="F375" s="13" t="s">
        <v>112</v>
      </c>
      <c r="G375" s="14"/>
      <c r="H375" s="25">
        <v>249.43</v>
      </c>
      <c r="I375" s="25">
        <v>-249.43</v>
      </c>
      <c r="J375" s="25">
        <f>H375+I375</f>
        <v>0</v>
      </c>
    </row>
    <row r="376" spans="1:10" ht="30" customHeight="1" x14ac:dyDescent="0.2">
      <c r="A376" s="30" t="s">
        <v>49</v>
      </c>
      <c r="B376" s="13" t="s">
        <v>195</v>
      </c>
      <c r="C376" s="13" t="s">
        <v>328</v>
      </c>
      <c r="D376" s="13" t="s">
        <v>152</v>
      </c>
      <c r="E376" s="13" t="s">
        <v>370</v>
      </c>
      <c r="F376" s="13" t="s">
        <v>50</v>
      </c>
      <c r="G376" s="14"/>
      <c r="H376" s="25"/>
      <c r="I376" s="25">
        <v>6088.18</v>
      </c>
      <c r="J376" s="25">
        <f>H376+I376</f>
        <v>6088.18</v>
      </c>
    </row>
    <row r="377" spans="1:10" ht="22.5" x14ac:dyDescent="0.2">
      <c r="A377" s="33" t="s">
        <v>371</v>
      </c>
      <c r="B377" s="13" t="s">
        <v>195</v>
      </c>
      <c r="C377" s="13" t="s">
        <v>328</v>
      </c>
      <c r="D377" s="13" t="s">
        <v>152</v>
      </c>
      <c r="E377" s="13" t="s">
        <v>372</v>
      </c>
      <c r="F377" s="13"/>
      <c r="G377" s="14" t="e">
        <f>G378+G385</f>
        <v>#REF!</v>
      </c>
      <c r="H377" s="25">
        <f>H378+H385</f>
        <v>4519.6900000000005</v>
      </c>
      <c r="I377" s="25">
        <f t="shared" ref="I377:J377" si="143">I378+I385</f>
        <v>7916.7099999999991</v>
      </c>
      <c r="J377" s="25">
        <f t="shared" si="143"/>
        <v>12436.4</v>
      </c>
    </row>
    <row r="378" spans="1:10" ht="22.5" x14ac:dyDescent="0.2">
      <c r="A378" s="33" t="s">
        <v>24</v>
      </c>
      <c r="B378" s="13" t="s">
        <v>195</v>
      </c>
      <c r="C378" s="13" t="s">
        <v>328</v>
      </c>
      <c r="D378" s="13" t="s">
        <v>152</v>
      </c>
      <c r="E378" s="13" t="s">
        <v>373</v>
      </c>
      <c r="F378" s="13"/>
      <c r="G378" s="14" t="e">
        <f>#REF!</f>
        <v>#REF!</v>
      </c>
      <c r="H378" s="25">
        <f>H379+H381+H384+H380+H382+H383</f>
        <v>4479.6900000000005</v>
      </c>
      <c r="I378" s="25">
        <f t="shared" ref="I378:J378" si="144">I379+I381+I384+I380+I382+I383</f>
        <v>7956.7099999999991</v>
      </c>
      <c r="J378" s="25">
        <f t="shared" si="144"/>
        <v>12436.4</v>
      </c>
    </row>
    <row r="379" spans="1:10" ht="33.75" x14ac:dyDescent="0.2">
      <c r="A379" s="40" t="s">
        <v>105</v>
      </c>
      <c r="B379" s="13" t="s">
        <v>195</v>
      </c>
      <c r="C379" s="13" t="s">
        <v>328</v>
      </c>
      <c r="D379" s="13" t="s">
        <v>152</v>
      </c>
      <c r="E379" s="13" t="s">
        <v>373</v>
      </c>
      <c r="F379" s="13" t="s">
        <v>106</v>
      </c>
      <c r="G379" s="14"/>
      <c r="H379" s="25">
        <v>2720.19</v>
      </c>
      <c r="I379" s="25">
        <v>-2720.19</v>
      </c>
      <c r="J379" s="25">
        <f t="shared" ref="J379:J384" si="145">H379+I379</f>
        <v>0</v>
      </c>
    </row>
    <row r="380" spans="1:10" ht="33.75" x14ac:dyDescent="0.2">
      <c r="A380" s="30" t="s">
        <v>109</v>
      </c>
      <c r="B380" s="13" t="s">
        <v>195</v>
      </c>
      <c r="C380" s="13" t="s">
        <v>328</v>
      </c>
      <c r="D380" s="13" t="s">
        <v>152</v>
      </c>
      <c r="E380" s="13" t="s">
        <v>373</v>
      </c>
      <c r="F380" s="13" t="s">
        <v>110</v>
      </c>
      <c r="G380" s="14"/>
      <c r="H380" s="25">
        <v>89.6</v>
      </c>
      <c r="I380" s="25">
        <v>-89.6</v>
      </c>
      <c r="J380" s="25">
        <f t="shared" si="145"/>
        <v>0</v>
      </c>
    </row>
    <row r="381" spans="1:10" ht="25.5" customHeight="1" x14ac:dyDescent="0.2">
      <c r="A381" s="41" t="s">
        <v>114</v>
      </c>
      <c r="B381" s="13" t="s">
        <v>195</v>
      </c>
      <c r="C381" s="13" t="s">
        <v>328</v>
      </c>
      <c r="D381" s="13" t="s">
        <v>152</v>
      </c>
      <c r="E381" s="13" t="s">
        <v>373</v>
      </c>
      <c r="F381" s="13" t="s">
        <v>115</v>
      </c>
      <c r="G381" s="14"/>
      <c r="H381" s="25">
        <v>313.2</v>
      </c>
      <c r="I381" s="25">
        <v>-313.2</v>
      </c>
      <c r="J381" s="25">
        <f t="shared" si="145"/>
        <v>0</v>
      </c>
    </row>
    <row r="382" spans="1:10" ht="33.75" x14ac:dyDescent="0.2">
      <c r="A382" s="30" t="s">
        <v>111</v>
      </c>
      <c r="B382" s="13" t="s">
        <v>195</v>
      </c>
      <c r="C382" s="13" t="s">
        <v>328</v>
      </c>
      <c r="D382" s="13" t="s">
        <v>152</v>
      </c>
      <c r="E382" s="13" t="s">
        <v>373</v>
      </c>
      <c r="F382" s="13" t="s">
        <v>112</v>
      </c>
      <c r="G382" s="14"/>
      <c r="H382" s="25">
        <v>1335.88</v>
      </c>
      <c r="I382" s="25">
        <v>-1335.88</v>
      </c>
      <c r="J382" s="25">
        <f t="shared" si="145"/>
        <v>0</v>
      </c>
    </row>
    <row r="383" spans="1:10" ht="56.25" x14ac:dyDescent="0.2">
      <c r="A383" s="30" t="s">
        <v>49</v>
      </c>
      <c r="B383" s="13" t="s">
        <v>195</v>
      </c>
      <c r="C383" s="13" t="s">
        <v>328</v>
      </c>
      <c r="D383" s="13" t="s">
        <v>152</v>
      </c>
      <c r="E383" s="13" t="s">
        <v>373</v>
      </c>
      <c r="F383" s="13" t="s">
        <v>50</v>
      </c>
      <c r="G383" s="14"/>
      <c r="H383" s="25"/>
      <c r="I383" s="25">
        <v>12436.4</v>
      </c>
      <c r="J383" s="25">
        <f t="shared" si="145"/>
        <v>12436.4</v>
      </c>
    </row>
    <row r="384" spans="1:10" ht="21.75" customHeight="1" x14ac:dyDescent="0.2">
      <c r="A384" s="32" t="s">
        <v>246</v>
      </c>
      <c r="B384" s="13" t="s">
        <v>195</v>
      </c>
      <c r="C384" s="13" t="s">
        <v>328</v>
      </c>
      <c r="D384" s="13" t="s">
        <v>152</v>
      </c>
      <c r="E384" s="13" t="s">
        <v>373</v>
      </c>
      <c r="F384" s="13" t="s">
        <v>117</v>
      </c>
      <c r="G384" s="14"/>
      <c r="H384" s="25">
        <v>20.82</v>
      </c>
      <c r="I384" s="25">
        <v>-20.82</v>
      </c>
      <c r="J384" s="25">
        <f t="shared" si="145"/>
        <v>0</v>
      </c>
    </row>
    <row r="385" spans="1:10" ht="22.5" x14ac:dyDescent="0.2">
      <c r="A385" s="33" t="s">
        <v>24</v>
      </c>
      <c r="B385" s="13" t="s">
        <v>195</v>
      </c>
      <c r="C385" s="13" t="s">
        <v>328</v>
      </c>
      <c r="D385" s="13" t="s">
        <v>152</v>
      </c>
      <c r="E385" s="13" t="s">
        <v>374</v>
      </c>
      <c r="F385" s="13"/>
      <c r="G385" s="14" t="e">
        <f>#REF!</f>
        <v>#REF!</v>
      </c>
      <c r="H385" s="25">
        <f t="shared" ref="H385:J385" si="146">H386</f>
        <v>40</v>
      </c>
      <c r="I385" s="25">
        <f t="shared" si="146"/>
        <v>-40</v>
      </c>
      <c r="J385" s="25">
        <f t="shared" si="146"/>
        <v>0</v>
      </c>
    </row>
    <row r="386" spans="1:10" ht="33.75" x14ac:dyDescent="0.2">
      <c r="A386" s="30" t="s">
        <v>111</v>
      </c>
      <c r="B386" s="13" t="s">
        <v>195</v>
      </c>
      <c r="C386" s="13" t="s">
        <v>328</v>
      </c>
      <c r="D386" s="13" t="s">
        <v>152</v>
      </c>
      <c r="E386" s="13" t="s">
        <v>374</v>
      </c>
      <c r="F386" s="13" t="s">
        <v>112</v>
      </c>
      <c r="G386" s="14"/>
      <c r="H386" s="25">
        <v>40</v>
      </c>
      <c r="I386" s="25">
        <v>-40</v>
      </c>
      <c r="J386" s="25">
        <f>H386+I386</f>
        <v>0</v>
      </c>
    </row>
    <row r="387" spans="1:10" ht="22.5" x14ac:dyDescent="0.2">
      <c r="A387" s="33" t="s">
        <v>375</v>
      </c>
      <c r="B387" s="13" t="s">
        <v>195</v>
      </c>
      <c r="C387" s="13" t="s">
        <v>328</v>
      </c>
      <c r="D387" s="13" t="s">
        <v>152</v>
      </c>
      <c r="E387" s="13" t="s">
        <v>376</v>
      </c>
      <c r="F387" s="13"/>
      <c r="G387" s="27">
        <f t="shared" ref="G387:J387" si="147">G388</f>
        <v>0</v>
      </c>
      <c r="H387" s="25">
        <f t="shared" si="147"/>
        <v>36.5</v>
      </c>
      <c r="I387" s="25">
        <f t="shared" si="147"/>
        <v>-36.5</v>
      </c>
      <c r="J387" s="25">
        <f t="shared" si="147"/>
        <v>0</v>
      </c>
    </row>
    <row r="388" spans="1:10" ht="33.75" x14ac:dyDescent="0.2">
      <c r="A388" s="30" t="s">
        <v>111</v>
      </c>
      <c r="B388" s="13" t="s">
        <v>195</v>
      </c>
      <c r="C388" s="13" t="s">
        <v>328</v>
      </c>
      <c r="D388" s="13" t="s">
        <v>152</v>
      </c>
      <c r="E388" s="13" t="s">
        <v>376</v>
      </c>
      <c r="F388" s="13" t="s">
        <v>112</v>
      </c>
      <c r="G388" s="14"/>
      <c r="H388" s="25">
        <v>36.5</v>
      </c>
      <c r="I388" s="25">
        <v>-36.5</v>
      </c>
      <c r="J388" s="25">
        <f>H388+I388</f>
        <v>0</v>
      </c>
    </row>
    <row r="389" spans="1:10" ht="22.5" x14ac:dyDescent="0.2">
      <c r="A389" s="33" t="s">
        <v>377</v>
      </c>
      <c r="B389" s="13" t="s">
        <v>195</v>
      </c>
      <c r="C389" s="13" t="s">
        <v>328</v>
      </c>
      <c r="D389" s="13" t="s">
        <v>122</v>
      </c>
      <c r="E389" s="13"/>
      <c r="F389" s="13"/>
      <c r="G389" s="14" t="e">
        <f t="shared" ref="G389:J390" si="148">G390</f>
        <v>#REF!</v>
      </c>
      <c r="H389" s="25">
        <f>H390</f>
        <v>3188.9100000000003</v>
      </c>
      <c r="I389" s="25">
        <f t="shared" ref="I389:J389" si="149">I390</f>
        <v>-226.4190000000001</v>
      </c>
      <c r="J389" s="25">
        <f t="shared" si="149"/>
        <v>2962.4910000000004</v>
      </c>
    </row>
    <row r="390" spans="1:10" ht="22.5" x14ac:dyDescent="0.2">
      <c r="A390" s="33" t="s">
        <v>332</v>
      </c>
      <c r="B390" s="13" t="s">
        <v>195</v>
      </c>
      <c r="C390" s="13" t="s">
        <v>328</v>
      </c>
      <c r="D390" s="13" t="s">
        <v>122</v>
      </c>
      <c r="E390" s="13" t="s">
        <v>23</v>
      </c>
      <c r="F390" s="13"/>
      <c r="G390" s="14" t="e">
        <f t="shared" si="148"/>
        <v>#REF!</v>
      </c>
      <c r="H390" s="25">
        <f t="shared" si="148"/>
        <v>3188.9100000000003</v>
      </c>
      <c r="I390" s="25">
        <f t="shared" si="148"/>
        <v>-226.4190000000001</v>
      </c>
      <c r="J390" s="25">
        <f t="shared" si="148"/>
        <v>2962.4910000000004</v>
      </c>
    </row>
    <row r="391" spans="1:10" ht="22.5" x14ac:dyDescent="0.2">
      <c r="A391" s="33" t="s">
        <v>24</v>
      </c>
      <c r="B391" s="13" t="s">
        <v>195</v>
      </c>
      <c r="C391" s="13" t="s">
        <v>328</v>
      </c>
      <c r="D391" s="13" t="s">
        <v>122</v>
      </c>
      <c r="E391" s="13" t="s">
        <v>25</v>
      </c>
      <c r="F391" s="13"/>
      <c r="G391" s="14" t="e">
        <f>#REF!</f>
        <v>#REF!</v>
      </c>
      <c r="H391" s="25">
        <f>H392+H393+H396+H395+H398+H397+H394</f>
        <v>3188.9100000000003</v>
      </c>
      <c r="I391" s="25">
        <f t="shared" ref="I391:J391" si="150">I392+I393+I396+I395+I398+I397+I394</f>
        <v>-226.4190000000001</v>
      </c>
      <c r="J391" s="25">
        <f t="shared" si="150"/>
        <v>2962.4910000000004</v>
      </c>
    </row>
    <row r="392" spans="1:10" ht="33.75" x14ac:dyDescent="0.2">
      <c r="A392" s="40" t="s">
        <v>105</v>
      </c>
      <c r="B392" s="13" t="s">
        <v>195</v>
      </c>
      <c r="C392" s="13" t="s">
        <v>328</v>
      </c>
      <c r="D392" s="13" t="s">
        <v>122</v>
      </c>
      <c r="E392" s="13" t="s">
        <v>25</v>
      </c>
      <c r="F392" s="13" t="s">
        <v>106</v>
      </c>
      <c r="G392" s="14"/>
      <c r="H392" s="25">
        <v>2317.0100000000002</v>
      </c>
      <c r="I392" s="25">
        <v>-1765.48</v>
      </c>
      <c r="J392" s="25">
        <f t="shared" ref="J392:J410" si="151">H392+I392</f>
        <v>551.5300000000002</v>
      </c>
    </row>
    <row r="393" spans="1:10" ht="38.25" hidden="1" customHeight="1" x14ac:dyDescent="0.2">
      <c r="A393" s="30" t="s">
        <v>109</v>
      </c>
      <c r="B393" s="13" t="s">
        <v>195</v>
      </c>
      <c r="C393" s="13" t="s">
        <v>328</v>
      </c>
      <c r="D393" s="13" t="s">
        <v>122</v>
      </c>
      <c r="E393" s="13" t="s">
        <v>25</v>
      </c>
      <c r="F393" s="13" t="s">
        <v>110</v>
      </c>
      <c r="G393" s="14"/>
      <c r="H393" s="25"/>
      <c r="I393" s="25"/>
      <c r="J393" s="25">
        <f t="shared" si="151"/>
        <v>0</v>
      </c>
    </row>
    <row r="394" spans="1:10" ht="21" customHeight="1" x14ac:dyDescent="0.2">
      <c r="A394" s="30" t="s">
        <v>240</v>
      </c>
      <c r="B394" s="13" t="s">
        <v>195</v>
      </c>
      <c r="C394" s="13" t="s">
        <v>328</v>
      </c>
      <c r="D394" s="13" t="s">
        <v>122</v>
      </c>
      <c r="E394" s="13" t="s">
        <v>25</v>
      </c>
      <c r="F394" s="13" t="s">
        <v>241</v>
      </c>
      <c r="G394" s="14"/>
      <c r="H394" s="25"/>
      <c r="I394" s="25">
        <v>393</v>
      </c>
      <c r="J394" s="25">
        <f>H394+I394</f>
        <v>393</v>
      </c>
    </row>
    <row r="395" spans="1:10" ht="27.75" customHeight="1" x14ac:dyDescent="0.2">
      <c r="A395" s="41" t="s">
        <v>114</v>
      </c>
      <c r="B395" s="13" t="s">
        <v>195</v>
      </c>
      <c r="C395" s="13" t="s">
        <v>328</v>
      </c>
      <c r="D395" s="13" t="s">
        <v>122</v>
      </c>
      <c r="E395" s="13" t="s">
        <v>25</v>
      </c>
      <c r="F395" s="13" t="s">
        <v>115</v>
      </c>
      <c r="G395" s="14"/>
      <c r="H395" s="25">
        <v>82.8</v>
      </c>
      <c r="I395" s="25"/>
      <c r="J395" s="25">
        <f t="shared" si="151"/>
        <v>82.8</v>
      </c>
    </row>
    <row r="396" spans="1:10" ht="33.75" x14ac:dyDescent="0.2">
      <c r="A396" s="30" t="s">
        <v>111</v>
      </c>
      <c r="B396" s="13" t="s">
        <v>195</v>
      </c>
      <c r="C396" s="13" t="s">
        <v>328</v>
      </c>
      <c r="D396" s="13" t="s">
        <v>122</v>
      </c>
      <c r="E396" s="13" t="s">
        <v>25</v>
      </c>
      <c r="F396" s="13" t="s">
        <v>112</v>
      </c>
      <c r="G396" s="14"/>
      <c r="H396" s="25">
        <v>763.4</v>
      </c>
      <c r="I396" s="25">
        <f>882.24+200-5.479</f>
        <v>1076.761</v>
      </c>
      <c r="J396" s="25">
        <f t="shared" si="151"/>
        <v>1840.1610000000001</v>
      </c>
    </row>
    <row r="397" spans="1:10" ht="22.5" x14ac:dyDescent="0.2">
      <c r="A397" s="77" t="s">
        <v>378</v>
      </c>
      <c r="B397" s="13" t="s">
        <v>195</v>
      </c>
      <c r="C397" s="13" t="s">
        <v>328</v>
      </c>
      <c r="D397" s="13" t="s">
        <v>122</v>
      </c>
      <c r="E397" s="13" t="s">
        <v>25</v>
      </c>
      <c r="F397" s="13" t="s">
        <v>117</v>
      </c>
      <c r="G397" s="14"/>
      <c r="H397" s="25"/>
      <c r="I397" s="25">
        <v>69.3</v>
      </c>
      <c r="J397" s="25">
        <f>H397+I397</f>
        <v>69.3</v>
      </c>
    </row>
    <row r="398" spans="1:10" x14ac:dyDescent="0.2">
      <c r="A398" s="57" t="s">
        <v>118</v>
      </c>
      <c r="B398" s="13" t="s">
        <v>195</v>
      </c>
      <c r="C398" s="13" t="s">
        <v>328</v>
      </c>
      <c r="D398" s="13" t="s">
        <v>122</v>
      </c>
      <c r="E398" s="13" t="s">
        <v>25</v>
      </c>
      <c r="F398" s="13" t="s">
        <v>119</v>
      </c>
      <c r="G398" s="14"/>
      <c r="H398" s="25">
        <v>25.7</v>
      </c>
      <c r="I398" s="25"/>
      <c r="J398" s="25">
        <f t="shared" si="151"/>
        <v>25.7</v>
      </c>
    </row>
    <row r="399" spans="1:10" x14ac:dyDescent="0.2">
      <c r="A399" s="46" t="s">
        <v>120</v>
      </c>
      <c r="B399" s="13" t="s">
        <v>195</v>
      </c>
      <c r="C399" s="13" t="s">
        <v>21</v>
      </c>
      <c r="D399" s="13" t="s">
        <v>176</v>
      </c>
      <c r="E399" s="13"/>
      <c r="F399" s="13"/>
      <c r="G399" s="14"/>
      <c r="H399" s="25">
        <f t="shared" ref="H399:J402" si="152">H400</f>
        <v>320</v>
      </c>
      <c r="I399" s="25">
        <f t="shared" si="152"/>
        <v>13.300000000000011</v>
      </c>
      <c r="J399" s="25">
        <f t="shared" si="152"/>
        <v>333.3</v>
      </c>
    </row>
    <row r="400" spans="1:10" x14ac:dyDescent="0.2">
      <c r="A400" s="78" t="s">
        <v>379</v>
      </c>
      <c r="B400" s="13" t="s">
        <v>195</v>
      </c>
      <c r="C400" s="13" t="s">
        <v>21</v>
      </c>
      <c r="D400" s="13" t="s">
        <v>156</v>
      </c>
      <c r="E400" s="13"/>
      <c r="F400" s="13"/>
      <c r="G400" s="14"/>
      <c r="H400" s="25">
        <f t="shared" si="152"/>
        <v>320</v>
      </c>
      <c r="I400" s="25">
        <f t="shared" si="152"/>
        <v>13.300000000000011</v>
      </c>
      <c r="J400" s="25">
        <f t="shared" si="151"/>
        <v>333.3</v>
      </c>
    </row>
    <row r="401" spans="1:10" x14ac:dyDescent="0.2">
      <c r="A401" s="33" t="s">
        <v>75</v>
      </c>
      <c r="B401" s="13" t="s">
        <v>195</v>
      </c>
      <c r="C401" s="13" t="s">
        <v>21</v>
      </c>
      <c r="D401" s="13" t="s">
        <v>156</v>
      </c>
      <c r="E401" s="13" t="s">
        <v>76</v>
      </c>
      <c r="F401" s="13"/>
      <c r="G401" s="14" t="e">
        <f>G402+#REF!</f>
        <v>#REF!</v>
      </c>
      <c r="H401" s="25">
        <f t="shared" si="152"/>
        <v>320</v>
      </c>
      <c r="I401" s="25">
        <f t="shared" si="152"/>
        <v>13.300000000000011</v>
      </c>
      <c r="J401" s="25">
        <f t="shared" si="151"/>
        <v>333.3</v>
      </c>
    </row>
    <row r="402" spans="1:10" ht="22.5" x14ac:dyDescent="0.2">
      <c r="A402" s="12" t="s">
        <v>380</v>
      </c>
      <c r="B402" s="13" t="s">
        <v>195</v>
      </c>
      <c r="C402" s="13" t="s">
        <v>21</v>
      </c>
      <c r="D402" s="13" t="s">
        <v>156</v>
      </c>
      <c r="E402" s="13" t="s">
        <v>381</v>
      </c>
      <c r="F402" s="13"/>
      <c r="G402" s="14">
        <f>G403</f>
        <v>35</v>
      </c>
      <c r="H402" s="25">
        <f t="shared" si="152"/>
        <v>320</v>
      </c>
      <c r="I402" s="25">
        <f t="shared" si="152"/>
        <v>13.300000000000011</v>
      </c>
      <c r="J402" s="25">
        <f>J403</f>
        <v>333.3</v>
      </c>
    </row>
    <row r="403" spans="1:10" ht="21" customHeight="1" x14ac:dyDescent="0.2">
      <c r="A403" s="30" t="s">
        <v>111</v>
      </c>
      <c r="B403" s="13" t="s">
        <v>195</v>
      </c>
      <c r="C403" s="13" t="s">
        <v>21</v>
      </c>
      <c r="D403" s="13" t="s">
        <v>156</v>
      </c>
      <c r="E403" s="13" t="s">
        <v>381</v>
      </c>
      <c r="F403" s="13" t="s">
        <v>112</v>
      </c>
      <c r="G403" s="14">
        <f>15.4+19.6</f>
        <v>35</v>
      </c>
      <c r="H403" s="25">
        <v>320</v>
      </c>
      <c r="I403" s="25">
        <f>-120+133.3</f>
        <v>13.300000000000011</v>
      </c>
      <c r="J403" s="25">
        <f t="shared" si="151"/>
        <v>333.3</v>
      </c>
    </row>
    <row r="404" spans="1:10" x14ac:dyDescent="0.2">
      <c r="A404" s="12" t="s">
        <v>382</v>
      </c>
      <c r="B404" s="13" t="s">
        <v>195</v>
      </c>
      <c r="C404" s="13" t="s">
        <v>158</v>
      </c>
      <c r="D404" s="13"/>
      <c r="E404" s="13"/>
      <c r="F404" s="13"/>
      <c r="G404" s="14"/>
      <c r="H404" s="25">
        <f t="shared" ref="H404:J406" si="153">H405</f>
        <v>2001.3</v>
      </c>
      <c r="I404" s="25">
        <f t="shared" si="153"/>
        <v>-1301.3</v>
      </c>
      <c r="J404" s="25">
        <f t="shared" si="153"/>
        <v>700</v>
      </c>
    </row>
    <row r="405" spans="1:10" x14ac:dyDescent="0.2">
      <c r="A405" s="33" t="s">
        <v>383</v>
      </c>
      <c r="B405" s="13" t="s">
        <v>195</v>
      </c>
      <c r="C405" s="13" t="s">
        <v>158</v>
      </c>
      <c r="D405" s="13" t="s">
        <v>152</v>
      </c>
      <c r="E405" s="13"/>
      <c r="F405" s="13"/>
      <c r="G405" s="14" t="e">
        <f>G406</f>
        <v>#REF!</v>
      </c>
      <c r="H405" s="25">
        <f>H406</f>
        <v>2001.3</v>
      </c>
      <c r="I405" s="25">
        <f t="shared" si="153"/>
        <v>-1301.3</v>
      </c>
      <c r="J405" s="25">
        <f t="shared" si="153"/>
        <v>700</v>
      </c>
    </row>
    <row r="406" spans="1:10" ht="22.5" x14ac:dyDescent="0.2">
      <c r="A406" s="33" t="s">
        <v>384</v>
      </c>
      <c r="B406" s="13" t="s">
        <v>195</v>
      </c>
      <c r="C406" s="13" t="s">
        <v>158</v>
      </c>
      <c r="D406" s="13" t="s">
        <v>152</v>
      </c>
      <c r="E406" s="13" t="s">
        <v>385</v>
      </c>
      <c r="F406" s="13"/>
      <c r="G406" s="14" t="e">
        <f>G407</f>
        <v>#REF!</v>
      </c>
      <c r="H406" s="25">
        <f>H407</f>
        <v>2001.3</v>
      </c>
      <c r="I406" s="25">
        <f t="shared" si="153"/>
        <v>-1301.3</v>
      </c>
      <c r="J406" s="25">
        <f t="shared" si="153"/>
        <v>700</v>
      </c>
    </row>
    <row r="407" spans="1:10" ht="15.75" customHeight="1" x14ac:dyDescent="0.2">
      <c r="A407" s="33" t="s">
        <v>386</v>
      </c>
      <c r="B407" s="13" t="s">
        <v>195</v>
      </c>
      <c r="C407" s="13" t="s">
        <v>158</v>
      </c>
      <c r="D407" s="13" t="s">
        <v>152</v>
      </c>
      <c r="E407" s="13" t="s">
        <v>387</v>
      </c>
      <c r="F407" s="13"/>
      <c r="G407" s="14" t="e">
        <f>#REF!</f>
        <v>#REF!</v>
      </c>
      <c r="H407" s="25">
        <f>H408+H409</f>
        <v>2001.3</v>
      </c>
      <c r="I407" s="25">
        <f t="shared" ref="I407:J407" si="154">I408+I409</f>
        <v>-1301.3</v>
      </c>
      <c r="J407" s="25">
        <f t="shared" si="154"/>
        <v>700</v>
      </c>
    </row>
    <row r="408" spans="1:10" ht="33.75" x14ac:dyDescent="0.2">
      <c r="A408" s="30" t="s">
        <v>109</v>
      </c>
      <c r="B408" s="13" t="s">
        <v>195</v>
      </c>
      <c r="C408" s="13" t="s">
        <v>158</v>
      </c>
      <c r="D408" s="13" t="s">
        <v>152</v>
      </c>
      <c r="E408" s="13" t="s">
        <v>387</v>
      </c>
      <c r="F408" s="13" t="s">
        <v>110</v>
      </c>
      <c r="G408" s="14"/>
      <c r="H408" s="25">
        <v>342.8</v>
      </c>
      <c r="I408" s="25">
        <v>-200</v>
      </c>
      <c r="J408" s="25">
        <f t="shared" si="151"/>
        <v>142.80000000000001</v>
      </c>
    </row>
    <row r="409" spans="1:10" ht="33.75" x14ac:dyDescent="0.2">
      <c r="A409" s="30" t="s">
        <v>111</v>
      </c>
      <c r="B409" s="79" t="s">
        <v>195</v>
      </c>
      <c r="C409" s="79" t="s">
        <v>158</v>
      </c>
      <c r="D409" s="79" t="s">
        <v>152</v>
      </c>
      <c r="E409" s="79" t="s">
        <v>387</v>
      </c>
      <c r="F409" s="79" t="s">
        <v>112</v>
      </c>
      <c r="G409" s="80"/>
      <c r="H409" s="25">
        <v>1658.5</v>
      </c>
      <c r="I409" s="25">
        <v>-1101.3</v>
      </c>
      <c r="J409" s="25">
        <f t="shared" si="151"/>
        <v>557.20000000000005</v>
      </c>
    </row>
    <row r="410" spans="1:10" s="24" customFormat="1" x14ac:dyDescent="0.2">
      <c r="A410" s="81" t="s">
        <v>388</v>
      </c>
      <c r="B410" s="20" t="s">
        <v>389</v>
      </c>
      <c r="C410" s="20" t="s">
        <v>390</v>
      </c>
      <c r="D410" s="20" t="s">
        <v>390</v>
      </c>
      <c r="E410" s="20" t="s">
        <v>391</v>
      </c>
      <c r="F410" s="20" t="s">
        <v>389</v>
      </c>
      <c r="G410" s="45"/>
      <c r="H410" s="22">
        <v>8323.75</v>
      </c>
      <c r="I410" s="22">
        <v>-8323.75</v>
      </c>
      <c r="J410" s="22">
        <f t="shared" si="151"/>
        <v>0</v>
      </c>
    </row>
    <row r="411" spans="1:10" s="86" customFormat="1" ht="13.5" customHeight="1" thickBot="1" x14ac:dyDescent="0.25">
      <c r="A411" s="82" t="s">
        <v>392</v>
      </c>
      <c r="B411" s="83"/>
      <c r="C411" s="83"/>
      <c r="D411" s="83"/>
      <c r="E411" s="83"/>
      <c r="F411" s="83"/>
      <c r="G411" s="84" t="e">
        <f>#REF!+G23+G106+#REF!+#REF!+G161+G354</f>
        <v>#REF!</v>
      </c>
      <c r="H411" s="85">
        <f t="shared" ref="H411:J411" si="155">H23+H106+H161+H354+H410</f>
        <v>332949.81</v>
      </c>
      <c r="I411" s="85">
        <f t="shared" si="155"/>
        <v>-2346.2210000000068</v>
      </c>
      <c r="J411" s="85">
        <f t="shared" si="155"/>
        <v>330603.58899999998</v>
      </c>
    </row>
    <row r="412" spans="1:10" s="91" customFormat="1" ht="13.5" customHeight="1" thickBot="1" x14ac:dyDescent="0.25">
      <c r="A412" s="87"/>
      <c r="B412" s="88"/>
      <c r="C412" s="88"/>
      <c r="D412" s="88"/>
      <c r="E412" s="88"/>
      <c r="F412" s="88"/>
      <c r="G412" s="89"/>
      <c r="H412" s="90">
        <v>332949.8</v>
      </c>
      <c r="I412" s="90"/>
      <c r="J412" s="90">
        <v>330603.59000000003</v>
      </c>
    </row>
    <row r="413" spans="1:10" x14ac:dyDescent="0.2">
      <c r="A413" s="92"/>
      <c r="B413" s="14"/>
      <c r="C413" s="14"/>
      <c r="D413" s="14"/>
      <c r="E413" s="14"/>
      <c r="F413" s="14"/>
      <c r="G413" s="14"/>
      <c r="H413" s="93">
        <f>H411-H412</f>
        <v>1.0000000009313226E-2</v>
      </c>
      <c r="I413" s="93"/>
      <c r="J413" s="93">
        <f>J411-J412</f>
        <v>-1.0000000474974513E-3</v>
      </c>
    </row>
    <row r="414" spans="1:10" ht="25.5" customHeight="1" x14ac:dyDescent="0.2">
      <c r="A414" s="94"/>
      <c r="B414" s="14"/>
      <c r="C414" s="14"/>
      <c r="D414" s="14"/>
      <c r="E414" s="14"/>
      <c r="F414" s="14"/>
      <c r="G414" s="14"/>
      <c r="H414" s="25"/>
      <c r="I414" s="25"/>
      <c r="J414" s="25"/>
    </row>
    <row r="415" spans="1:10" ht="15.75" customHeight="1" x14ac:dyDescent="0.2">
      <c r="A415" s="193" t="s">
        <v>393</v>
      </c>
      <c r="B415" s="194"/>
      <c r="C415" s="194"/>
      <c r="D415" s="194"/>
      <c r="E415" s="194"/>
      <c r="F415" s="195"/>
      <c r="G415" s="14"/>
      <c r="H415" s="25"/>
      <c r="I415" s="25"/>
      <c r="J415" s="25"/>
    </row>
    <row r="416" spans="1:10" ht="12.75" thickBot="1" x14ac:dyDescent="0.25">
      <c r="A416" s="95"/>
      <c r="B416" s="14"/>
      <c r="C416" s="14"/>
      <c r="D416" s="14"/>
      <c r="E416" s="14"/>
      <c r="F416" s="14"/>
      <c r="G416" s="14"/>
      <c r="H416" s="25"/>
      <c r="I416" s="25"/>
      <c r="J416" s="25"/>
    </row>
    <row r="417" spans="1:10" ht="12.75" thickBot="1" x14ac:dyDescent="0.25">
      <c r="A417" s="26"/>
      <c r="E417" s="96">
        <f>SUM(H418:H427)</f>
        <v>30743.75</v>
      </c>
      <c r="F417" s="97" t="s">
        <v>152</v>
      </c>
      <c r="G417" s="98" t="e">
        <f>#REF!+G107+G162+G355</f>
        <v>#REF!</v>
      </c>
      <c r="H417" s="25">
        <f t="shared" ref="H417:J417" si="156">H107+H162+H355</f>
        <v>30743.75</v>
      </c>
      <c r="I417" s="25">
        <f t="shared" si="156"/>
        <v>1158.9689999999985</v>
      </c>
      <c r="J417" s="25">
        <f t="shared" si="156"/>
        <v>31902.718999999997</v>
      </c>
    </row>
    <row r="418" spans="1:10" x14ac:dyDescent="0.2">
      <c r="A418" s="26"/>
      <c r="E418" s="96"/>
      <c r="F418" s="99" t="s">
        <v>394</v>
      </c>
      <c r="G418" s="100"/>
      <c r="H418" s="25">
        <f>H163</f>
        <v>1264.54</v>
      </c>
      <c r="I418" s="25">
        <f t="shared" ref="I418:J418" si="157">I163</f>
        <v>-1264.54</v>
      </c>
      <c r="J418" s="25">
        <f t="shared" si="157"/>
        <v>0</v>
      </c>
    </row>
    <row r="419" spans="1:10" x14ac:dyDescent="0.2">
      <c r="A419" s="26"/>
      <c r="F419" s="13" t="s">
        <v>395</v>
      </c>
      <c r="G419" s="14" t="e">
        <f>G168</f>
        <v>#REF!</v>
      </c>
      <c r="H419" s="25">
        <f>H167</f>
        <v>1443.62</v>
      </c>
      <c r="I419" s="25">
        <f t="shared" ref="I419:J419" si="158">I167</f>
        <v>-110.56999999999994</v>
      </c>
      <c r="J419" s="25">
        <f t="shared" si="158"/>
        <v>1333.05</v>
      </c>
    </row>
    <row r="420" spans="1:10" x14ac:dyDescent="0.2">
      <c r="F420" s="13" t="s">
        <v>396</v>
      </c>
      <c r="G420" s="14" t="e">
        <f>G177+G356+#REF!+G108</f>
        <v>#REF!</v>
      </c>
      <c r="H420" s="25">
        <f t="shared" ref="H420:J420" si="159">H177+H108+H356</f>
        <v>16274.19</v>
      </c>
      <c r="I420" s="25">
        <f t="shared" si="159"/>
        <v>-3578.4100000000017</v>
      </c>
      <c r="J420" s="25">
        <f t="shared" si="159"/>
        <v>12695.779999999999</v>
      </c>
    </row>
    <row r="421" spans="1:10" ht="15" customHeight="1" x14ac:dyDescent="0.2">
      <c r="F421" s="13" t="s">
        <v>397</v>
      </c>
      <c r="G421" s="14" t="e">
        <f>#REF!</f>
        <v>#REF!</v>
      </c>
      <c r="H421" s="25"/>
      <c r="I421" s="25"/>
      <c r="J421" s="25"/>
    </row>
    <row r="422" spans="1:10" x14ac:dyDescent="0.2">
      <c r="F422" s="13" t="s">
        <v>398</v>
      </c>
      <c r="G422" s="14" t="e">
        <f>G111</f>
        <v>#REF!</v>
      </c>
      <c r="H422" s="25">
        <f t="shared" ref="H422:J422" si="160">H207+H111</f>
        <v>4785.01</v>
      </c>
      <c r="I422" s="25">
        <f t="shared" si="160"/>
        <v>-478.10999999999996</v>
      </c>
      <c r="J422" s="25">
        <f t="shared" si="160"/>
        <v>4306.8999999999996</v>
      </c>
    </row>
    <row r="423" spans="1:10" x14ac:dyDescent="0.2">
      <c r="F423" s="13" t="s">
        <v>399</v>
      </c>
      <c r="G423" s="14" t="e">
        <f>#REF!</f>
        <v>#REF!</v>
      </c>
      <c r="H423" s="25"/>
      <c r="I423" s="25"/>
      <c r="J423" s="25"/>
    </row>
    <row r="424" spans="1:10" ht="15" customHeight="1" x14ac:dyDescent="0.2">
      <c r="F424" s="101" t="s">
        <v>400</v>
      </c>
      <c r="G424" s="102" t="e">
        <f>#REF!</f>
        <v>#REF!</v>
      </c>
      <c r="H424" s="25">
        <f t="shared" ref="H424:J424" si="161">H119</f>
        <v>333</v>
      </c>
      <c r="I424" s="25">
        <f t="shared" si="161"/>
        <v>67</v>
      </c>
      <c r="J424" s="25">
        <f t="shared" si="161"/>
        <v>400</v>
      </c>
    </row>
    <row r="425" spans="1:10" ht="15" customHeight="1" x14ac:dyDescent="0.2">
      <c r="F425" s="13" t="s">
        <v>401</v>
      </c>
      <c r="G425" s="14" t="e">
        <f>#REF!</f>
        <v>#REF!</v>
      </c>
      <c r="H425" s="25"/>
      <c r="I425" s="25"/>
      <c r="J425" s="25"/>
    </row>
    <row r="426" spans="1:10" x14ac:dyDescent="0.2">
      <c r="F426" s="13" t="s">
        <v>402</v>
      </c>
      <c r="G426" s="14"/>
      <c r="H426" s="25">
        <f t="shared" ref="H426:J426" si="162">H123+H213</f>
        <v>6643.3899999999994</v>
      </c>
      <c r="I426" s="25">
        <f t="shared" si="162"/>
        <v>6523.5990000000002</v>
      </c>
      <c r="J426" s="25">
        <f t="shared" si="162"/>
        <v>13166.989000000001</v>
      </c>
    </row>
    <row r="427" spans="1:10" ht="15.75" customHeight="1" thickBot="1" x14ac:dyDescent="0.25">
      <c r="F427" s="79" t="s">
        <v>403</v>
      </c>
      <c r="G427" s="80" t="e">
        <f>G131+#REF!</f>
        <v>#REF!</v>
      </c>
      <c r="H427" s="25"/>
      <c r="I427" s="25"/>
      <c r="J427" s="25"/>
    </row>
    <row r="428" spans="1:10" ht="12.75" thickBot="1" x14ac:dyDescent="0.25">
      <c r="E428" s="96">
        <f>SUM(H429)</f>
        <v>605.6</v>
      </c>
      <c r="F428" s="103" t="s">
        <v>40</v>
      </c>
      <c r="G428" s="104"/>
      <c r="H428" s="25">
        <f t="shared" ref="H428:J429" si="163">H131</f>
        <v>605.6</v>
      </c>
      <c r="I428" s="25">
        <f t="shared" si="163"/>
        <v>-101.20000000000005</v>
      </c>
      <c r="J428" s="25">
        <f t="shared" si="163"/>
        <v>504.4</v>
      </c>
    </row>
    <row r="429" spans="1:10" ht="12.75" thickBot="1" x14ac:dyDescent="0.25">
      <c r="F429" s="105" t="s">
        <v>404</v>
      </c>
      <c r="G429" s="106"/>
      <c r="H429" s="25">
        <f t="shared" si="163"/>
        <v>605.6</v>
      </c>
      <c r="I429" s="25">
        <f t="shared" si="163"/>
        <v>-101.20000000000005</v>
      </c>
      <c r="J429" s="25">
        <f t="shared" si="163"/>
        <v>504.4</v>
      </c>
    </row>
    <row r="430" spans="1:10" ht="12.75" thickBot="1" x14ac:dyDescent="0.25">
      <c r="E430" s="96">
        <f>SUM(H431:H432)</f>
        <v>590</v>
      </c>
      <c r="F430" s="97" t="s">
        <v>178</v>
      </c>
      <c r="G430" s="107" t="e">
        <f>G254+#REF!</f>
        <v>#REF!</v>
      </c>
      <c r="H430" s="25">
        <f>H254</f>
        <v>590</v>
      </c>
      <c r="I430" s="25">
        <f t="shared" ref="I430:J431" si="164">I254</f>
        <v>156</v>
      </c>
      <c r="J430" s="25">
        <f t="shared" si="164"/>
        <v>746</v>
      </c>
    </row>
    <row r="431" spans="1:10" x14ac:dyDescent="0.2">
      <c r="F431" s="13" t="s">
        <v>405</v>
      </c>
      <c r="G431" s="14" t="e">
        <f>G255</f>
        <v>#REF!</v>
      </c>
      <c r="H431" s="25">
        <f>H255</f>
        <v>565</v>
      </c>
      <c r="I431" s="25">
        <f t="shared" si="164"/>
        <v>101</v>
      </c>
      <c r="J431" s="25">
        <f t="shared" si="164"/>
        <v>666</v>
      </c>
    </row>
    <row r="432" spans="1:10" ht="12.75" thickBot="1" x14ac:dyDescent="0.25">
      <c r="F432" s="108" t="s">
        <v>406</v>
      </c>
      <c r="G432" s="106"/>
      <c r="H432" s="25">
        <f>H259</f>
        <v>25</v>
      </c>
      <c r="I432" s="25">
        <f t="shared" ref="I432:J432" si="165">I259</f>
        <v>55</v>
      </c>
      <c r="J432" s="25">
        <f t="shared" si="165"/>
        <v>80</v>
      </c>
    </row>
    <row r="433" spans="5:10" ht="12.75" thickBot="1" x14ac:dyDescent="0.25">
      <c r="E433" s="96">
        <f>SUM(H434:H435)</f>
        <v>2787.11</v>
      </c>
      <c r="F433" s="109" t="s">
        <v>122</v>
      </c>
      <c r="G433" s="107" t="e">
        <f t="shared" ref="G433:J433" si="166">G139+G267</f>
        <v>#REF!</v>
      </c>
      <c r="H433" s="25">
        <f t="shared" si="166"/>
        <v>2787.11</v>
      </c>
      <c r="I433" s="25">
        <f t="shared" si="166"/>
        <v>916.65000000000009</v>
      </c>
      <c r="J433" s="25">
        <f t="shared" si="166"/>
        <v>3703.76</v>
      </c>
    </row>
    <row r="434" spans="5:10" x14ac:dyDescent="0.2">
      <c r="F434" s="110" t="s">
        <v>407</v>
      </c>
      <c r="G434" s="111" t="e">
        <f>#REF!+G268</f>
        <v>#REF!</v>
      </c>
      <c r="H434" s="25">
        <f>H268</f>
        <v>660</v>
      </c>
      <c r="I434" s="25">
        <f t="shared" ref="I434:J434" si="167">I268</f>
        <v>-110</v>
      </c>
      <c r="J434" s="25">
        <f t="shared" si="167"/>
        <v>550</v>
      </c>
    </row>
    <row r="435" spans="5:10" ht="12.75" thickBot="1" x14ac:dyDescent="0.25">
      <c r="F435" s="79" t="s">
        <v>408</v>
      </c>
      <c r="G435" s="80" t="e">
        <f>G272+G140</f>
        <v>#REF!</v>
      </c>
      <c r="H435" s="25">
        <f t="shared" ref="H435:J435" si="168">H140+H272</f>
        <v>2127.11</v>
      </c>
      <c r="I435" s="25">
        <f t="shared" si="168"/>
        <v>1026.6500000000001</v>
      </c>
      <c r="J435" s="25">
        <f t="shared" si="168"/>
        <v>3153.76</v>
      </c>
    </row>
    <row r="436" spans="5:10" ht="12.75" thickBot="1" x14ac:dyDescent="0.25">
      <c r="E436" s="112">
        <f>SUM(H437:H439)</f>
        <v>1582.15</v>
      </c>
      <c r="F436" s="97" t="s">
        <v>86</v>
      </c>
      <c r="G436" s="107" t="e">
        <f>G278</f>
        <v>#REF!</v>
      </c>
      <c r="H436" s="25">
        <f>H278</f>
        <v>1582.15</v>
      </c>
      <c r="I436" s="25">
        <f t="shared" ref="I436:J436" si="169">I278</f>
        <v>1506.29</v>
      </c>
      <c r="J436" s="25">
        <f t="shared" si="169"/>
        <v>3088.44</v>
      </c>
    </row>
    <row r="437" spans="5:10" x14ac:dyDescent="0.2">
      <c r="F437" s="110" t="s">
        <v>409</v>
      </c>
      <c r="G437" s="111" t="e">
        <f>#REF!</f>
        <v>#REF!</v>
      </c>
      <c r="H437" s="113"/>
      <c r="I437" s="113"/>
      <c r="J437" s="113"/>
    </row>
    <row r="438" spans="5:10" x14ac:dyDescent="0.2">
      <c r="F438" s="13" t="s">
        <v>410</v>
      </c>
      <c r="G438" s="14" t="e">
        <f>G279</f>
        <v>#REF!</v>
      </c>
      <c r="H438" s="25">
        <f>H279</f>
        <v>1582.15</v>
      </c>
      <c r="I438" s="25">
        <f t="shared" ref="I438:J438" si="170">I279</f>
        <v>706.29</v>
      </c>
      <c r="J438" s="25">
        <f t="shared" si="170"/>
        <v>2288.44</v>
      </c>
    </row>
    <row r="439" spans="5:10" ht="12.75" thickBot="1" x14ac:dyDescent="0.25">
      <c r="F439" s="13" t="s">
        <v>411</v>
      </c>
      <c r="G439" s="14" t="e">
        <f>#REF!</f>
        <v>#REF!</v>
      </c>
      <c r="H439" s="25">
        <f>H292</f>
        <v>0</v>
      </c>
      <c r="I439" s="25">
        <f t="shared" ref="I439:J439" si="171">I292</f>
        <v>800</v>
      </c>
      <c r="J439" s="25">
        <f t="shared" si="171"/>
        <v>800</v>
      </c>
    </row>
    <row r="440" spans="5:10" ht="12.75" thickBot="1" x14ac:dyDescent="0.25">
      <c r="E440" s="112">
        <f>SUM(H441:H445)</f>
        <v>216751.77999999997</v>
      </c>
      <c r="F440" s="97" t="s">
        <v>38</v>
      </c>
      <c r="G440" s="114" t="e">
        <f>#REF!+G24+#REF!+#REF!+G296</f>
        <v>#REF!</v>
      </c>
      <c r="H440" s="25">
        <f t="shared" ref="H440:J440" si="172">H24+H296+H360</f>
        <v>216751.77999999997</v>
      </c>
      <c r="I440" s="25">
        <f t="shared" si="172"/>
        <v>23829.719000000001</v>
      </c>
      <c r="J440" s="25">
        <f t="shared" si="172"/>
        <v>240581.49899999998</v>
      </c>
    </row>
    <row r="441" spans="5:10" x14ac:dyDescent="0.2">
      <c r="F441" s="110" t="s">
        <v>412</v>
      </c>
      <c r="G441" s="111" t="e">
        <f>#REF!</f>
        <v>#REF!</v>
      </c>
      <c r="H441" s="25">
        <f>H297</f>
        <v>241.59</v>
      </c>
      <c r="I441" s="25">
        <f t="shared" ref="I441:J441" si="173">I297</f>
        <v>-241.59</v>
      </c>
      <c r="J441" s="25">
        <f t="shared" si="173"/>
        <v>0</v>
      </c>
    </row>
    <row r="442" spans="5:10" x14ac:dyDescent="0.2">
      <c r="F442" s="13" t="s">
        <v>413</v>
      </c>
      <c r="G442" s="27" t="e">
        <f>G25+#REF!</f>
        <v>#REF!</v>
      </c>
      <c r="H442" s="25">
        <f t="shared" ref="H442:J442" si="174">H301+H25</f>
        <v>204909.63999999998</v>
      </c>
      <c r="I442" s="25">
        <f t="shared" si="174"/>
        <v>24283.778999999999</v>
      </c>
      <c r="J442" s="25">
        <f t="shared" si="174"/>
        <v>229193.41899999999</v>
      </c>
    </row>
    <row r="443" spans="5:10" x14ac:dyDescent="0.2">
      <c r="F443" s="13" t="s">
        <v>414</v>
      </c>
      <c r="G443" s="115" t="e">
        <f>#REF!+G62+#REF!+#REF!+#REF!</f>
        <v>#REF!</v>
      </c>
      <c r="H443" s="25">
        <f t="shared" ref="H443:J443" si="175">H62</f>
        <v>0</v>
      </c>
      <c r="I443" s="25">
        <f t="shared" si="175"/>
        <v>580.79999999999995</v>
      </c>
      <c r="J443" s="25">
        <f t="shared" si="175"/>
        <v>580.79999999999995</v>
      </c>
    </row>
    <row r="444" spans="5:10" x14ac:dyDescent="0.2">
      <c r="F444" s="13" t="s">
        <v>415</v>
      </c>
      <c r="G444" s="14" t="e">
        <f>G65+#REF!</f>
        <v>#REF!</v>
      </c>
      <c r="H444" s="25">
        <f t="shared" ref="H444:J444" si="176">H361+H311+H65</f>
        <v>2159.4299999999998</v>
      </c>
      <c r="I444" s="25">
        <f t="shared" si="176"/>
        <v>232.01000000000005</v>
      </c>
      <c r="J444" s="25">
        <f t="shared" si="176"/>
        <v>2391.44</v>
      </c>
    </row>
    <row r="445" spans="5:10" ht="12.75" thickBot="1" x14ac:dyDescent="0.25">
      <c r="F445" s="79" t="s">
        <v>416</v>
      </c>
      <c r="G445" s="80" t="e">
        <f t="shared" ref="G445:J445" si="177">G73</f>
        <v>#REF!</v>
      </c>
      <c r="H445" s="25">
        <f t="shared" si="177"/>
        <v>9441.119999999999</v>
      </c>
      <c r="I445" s="25">
        <f t="shared" si="177"/>
        <v>-1025.2800000000002</v>
      </c>
      <c r="J445" s="25">
        <f t="shared" si="177"/>
        <v>8415.84</v>
      </c>
    </row>
    <row r="446" spans="5:10" ht="12.75" thickBot="1" x14ac:dyDescent="0.25">
      <c r="E446" s="116">
        <f>SUM(H447:H449)</f>
        <v>10675.070000000002</v>
      </c>
      <c r="F446" s="97" t="s">
        <v>328</v>
      </c>
      <c r="G446" s="107" t="e">
        <f>G315+G368</f>
        <v>#REF!</v>
      </c>
      <c r="H446" s="25">
        <f>H368+H315</f>
        <v>10675.070000000002</v>
      </c>
      <c r="I446" s="25">
        <f t="shared" ref="I446:J447" si="178">I368+I315</f>
        <v>10961.550999999998</v>
      </c>
      <c r="J446" s="25">
        <f t="shared" si="178"/>
        <v>21636.621000000003</v>
      </c>
    </row>
    <row r="447" spans="5:10" x14ac:dyDescent="0.2">
      <c r="F447" s="110" t="s">
        <v>417</v>
      </c>
      <c r="G447" s="111" t="e">
        <f>G369</f>
        <v>#REF!</v>
      </c>
      <c r="H447" s="25">
        <f>H369+H316</f>
        <v>7336.1600000000008</v>
      </c>
      <c r="I447" s="25">
        <f t="shared" si="178"/>
        <v>11188.419999999998</v>
      </c>
      <c r="J447" s="25">
        <f t="shared" si="178"/>
        <v>18524.580000000002</v>
      </c>
    </row>
    <row r="448" spans="5:10" ht="15" customHeight="1" x14ac:dyDescent="0.2">
      <c r="F448" s="101" t="s">
        <v>418</v>
      </c>
      <c r="G448" s="102" t="e">
        <f>#REF!</f>
        <v>#REF!</v>
      </c>
      <c r="H448" s="25">
        <f>H389+H320</f>
        <v>3338.9100000000003</v>
      </c>
      <c r="I448" s="25">
        <f t="shared" ref="I448:J448" si="179">I389+I320</f>
        <v>-226.86900000000009</v>
      </c>
      <c r="J448" s="25">
        <f t="shared" si="179"/>
        <v>3112.0410000000006</v>
      </c>
    </row>
    <row r="449" spans="5:10" ht="15.75" customHeight="1" thickBot="1" x14ac:dyDescent="0.25">
      <c r="F449" s="79" t="s">
        <v>419</v>
      </c>
      <c r="G449" s="80" t="e">
        <f>#REF!+#REF!</f>
        <v>#REF!</v>
      </c>
      <c r="H449" s="117"/>
      <c r="I449" s="117"/>
      <c r="J449" s="117"/>
    </row>
    <row r="450" spans="5:10" ht="12.75" thickBot="1" x14ac:dyDescent="0.25">
      <c r="E450" s="26">
        <f>H451</f>
        <v>390</v>
      </c>
      <c r="F450" s="97" t="s">
        <v>20</v>
      </c>
      <c r="G450" s="107" t="e">
        <f>#REF!+#REF!</f>
        <v>#REF!</v>
      </c>
      <c r="H450" s="25">
        <f>H324</f>
        <v>390</v>
      </c>
      <c r="I450" s="25">
        <f t="shared" ref="I450:J451" si="180">I324</f>
        <v>660</v>
      </c>
      <c r="J450" s="25">
        <f t="shared" si="180"/>
        <v>1050</v>
      </c>
    </row>
    <row r="451" spans="5:10" x14ac:dyDescent="0.2">
      <c r="F451" s="118" t="s">
        <v>420</v>
      </c>
      <c r="G451" s="119"/>
      <c r="H451" s="25">
        <f>H325</f>
        <v>390</v>
      </c>
      <c r="I451" s="25">
        <f t="shared" si="180"/>
        <v>660</v>
      </c>
      <c r="J451" s="25">
        <f t="shared" si="180"/>
        <v>1050</v>
      </c>
    </row>
    <row r="452" spans="5:10" ht="15.75" customHeight="1" thickBot="1" x14ac:dyDescent="0.25">
      <c r="F452" s="79" t="s">
        <v>421</v>
      </c>
      <c r="G452" s="80">
        <f>G9</f>
        <v>0</v>
      </c>
      <c r="H452" s="117"/>
      <c r="I452" s="117"/>
      <c r="J452" s="117"/>
    </row>
    <row r="453" spans="5:10" ht="12.75" thickBot="1" x14ac:dyDescent="0.25">
      <c r="E453" s="26">
        <f>SUM(H454:H457)</f>
        <v>22173.5</v>
      </c>
      <c r="F453" s="97" t="s">
        <v>21</v>
      </c>
      <c r="G453" s="107" t="e">
        <f>G89+#REF!+#REF!</f>
        <v>#REF!</v>
      </c>
      <c r="H453" s="25">
        <f t="shared" ref="H453:J453" si="181">H399+H330+H89</f>
        <v>22173.5</v>
      </c>
      <c r="I453" s="25">
        <f t="shared" si="181"/>
        <v>-18995.7</v>
      </c>
      <c r="J453" s="25">
        <f t="shared" si="181"/>
        <v>3177.8</v>
      </c>
    </row>
    <row r="454" spans="5:10" x14ac:dyDescent="0.2">
      <c r="F454" s="110" t="s">
        <v>422</v>
      </c>
      <c r="G454" s="111" t="e">
        <f>#REF!</f>
        <v>#REF!</v>
      </c>
      <c r="H454" s="25">
        <f>H331</f>
        <v>123</v>
      </c>
      <c r="I454" s="25">
        <f t="shared" ref="I454:J454" si="182">I331</f>
        <v>0</v>
      </c>
      <c r="J454" s="25">
        <f t="shared" si="182"/>
        <v>123</v>
      </c>
    </row>
    <row r="455" spans="5:10" x14ac:dyDescent="0.2">
      <c r="F455" s="13" t="s">
        <v>423</v>
      </c>
      <c r="G455" s="14" t="e">
        <f>#REF!+#REF!+#REF!</f>
        <v>#REF!</v>
      </c>
      <c r="H455" s="25">
        <f>H334</f>
        <v>562.5</v>
      </c>
      <c r="I455" s="25">
        <f t="shared" ref="I455:J455" si="183">I334</f>
        <v>446.70000000000005</v>
      </c>
      <c r="J455" s="25">
        <f t="shared" si="183"/>
        <v>1009.2</v>
      </c>
    </row>
    <row r="456" spans="5:10" x14ac:dyDescent="0.2">
      <c r="F456" s="79" t="s">
        <v>424</v>
      </c>
      <c r="G456" s="80" t="e">
        <f t="shared" ref="G456:J456" si="184">G90</f>
        <v>#REF!</v>
      </c>
      <c r="H456" s="25">
        <f t="shared" si="184"/>
        <v>21168</v>
      </c>
      <c r="I456" s="25">
        <f t="shared" si="184"/>
        <v>-19455.7</v>
      </c>
      <c r="J456" s="25">
        <f t="shared" si="184"/>
        <v>1712.3</v>
      </c>
    </row>
    <row r="457" spans="5:10" ht="12.75" thickBot="1" x14ac:dyDescent="0.25">
      <c r="F457" s="79" t="s">
        <v>425</v>
      </c>
      <c r="G457" s="80" t="e">
        <f>#REF!</f>
        <v>#REF!</v>
      </c>
      <c r="H457" s="25">
        <f>H400</f>
        <v>320</v>
      </c>
      <c r="I457" s="25">
        <f t="shared" ref="I457:J457" si="185">I400</f>
        <v>13.300000000000011</v>
      </c>
      <c r="J457" s="25">
        <f t="shared" si="185"/>
        <v>333.3</v>
      </c>
    </row>
    <row r="458" spans="5:10" ht="12.75" thickBot="1" x14ac:dyDescent="0.25">
      <c r="E458" s="26">
        <f>H459</f>
        <v>2001.3</v>
      </c>
      <c r="F458" s="120">
        <v>11</v>
      </c>
      <c r="G458" s="107"/>
      <c r="H458" s="25">
        <f>H404</f>
        <v>2001.3</v>
      </c>
      <c r="I458" s="25">
        <f t="shared" ref="I458:J459" si="186">I404</f>
        <v>-1301.3</v>
      </c>
      <c r="J458" s="25">
        <f t="shared" si="186"/>
        <v>700</v>
      </c>
    </row>
    <row r="459" spans="5:10" ht="12.75" thickBot="1" x14ac:dyDescent="0.25">
      <c r="F459" s="106">
        <v>1101</v>
      </c>
      <c r="G459" s="106"/>
      <c r="H459" s="25">
        <f>H405</f>
        <v>2001.3</v>
      </c>
      <c r="I459" s="25">
        <f t="shared" si="186"/>
        <v>-1301.3</v>
      </c>
      <c r="J459" s="25">
        <f t="shared" si="186"/>
        <v>700</v>
      </c>
    </row>
    <row r="460" spans="5:10" ht="12.75" thickBot="1" x14ac:dyDescent="0.25">
      <c r="E460" s="26">
        <f>H461</f>
        <v>1280.18</v>
      </c>
      <c r="F460" s="121">
        <v>12</v>
      </c>
      <c r="G460" s="107"/>
      <c r="H460" s="25">
        <f>H349</f>
        <v>1280.18</v>
      </c>
      <c r="I460" s="25">
        <f t="shared" ref="I460:J461" si="187">I349</f>
        <v>83.17</v>
      </c>
      <c r="J460" s="25">
        <f t="shared" si="187"/>
        <v>1363.3500000000001</v>
      </c>
    </row>
    <row r="461" spans="5:10" ht="12.75" thickBot="1" x14ac:dyDescent="0.25">
      <c r="F461" s="14">
        <v>1202</v>
      </c>
      <c r="G461" s="14"/>
      <c r="H461" s="25">
        <f>H350</f>
        <v>1280.18</v>
      </c>
      <c r="I461" s="25">
        <f t="shared" si="187"/>
        <v>83.17</v>
      </c>
      <c r="J461" s="25">
        <f t="shared" si="187"/>
        <v>1363.3500000000001</v>
      </c>
    </row>
    <row r="462" spans="5:10" ht="12.75" thickBot="1" x14ac:dyDescent="0.25">
      <c r="E462" s="26">
        <f>H463</f>
        <v>147.22</v>
      </c>
      <c r="F462" s="121">
        <v>13</v>
      </c>
      <c r="G462" s="107"/>
      <c r="H462" s="25">
        <f t="shared" ref="H462:J463" si="188">H145</f>
        <v>147.22</v>
      </c>
      <c r="I462" s="25">
        <f t="shared" si="188"/>
        <v>52.78</v>
      </c>
      <c r="J462" s="25">
        <f t="shared" si="188"/>
        <v>200</v>
      </c>
    </row>
    <row r="463" spans="5:10" ht="12.75" thickBot="1" x14ac:dyDescent="0.25">
      <c r="F463" s="111">
        <v>1301</v>
      </c>
      <c r="G463" s="111"/>
      <c r="H463" s="122">
        <f t="shared" si="188"/>
        <v>147.22</v>
      </c>
      <c r="I463" s="122">
        <f t="shared" si="188"/>
        <v>52.78</v>
      </c>
      <c r="J463" s="122">
        <f t="shared" si="188"/>
        <v>200</v>
      </c>
    </row>
    <row r="464" spans="5:10" ht="12.75" thickBot="1" x14ac:dyDescent="0.25">
      <c r="E464" s="26">
        <f>SUM(H465:H467)</f>
        <v>34898.399999999994</v>
      </c>
      <c r="F464" s="121">
        <v>14</v>
      </c>
      <c r="G464" s="107"/>
      <c r="H464" s="25">
        <f t="shared" ref="H464:J465" si="189">H150</f>
        <v>34898.399999999994</v>
      </c>
      <c r="I464" s="25">
        <f t="shared" si="189"/>
        <v>-12949.400000000001</v>
      </c>
      <c r="J464" s="25">
        <f t="shared" si="189"/>
        <v>21948.999999999993</v>
      </c>
    </row>
    <row r="465" spans="1:10" x14ac:dyDescent="0.2">
      <c r="F465" s="111">
        <v>1401</v>
      </c>
      <c r="G465" s="111"/>
      <c r="H465" s="25">
        <f t="shared" si="189"/>
        <v>34898.399999999994</v>
      </c>
      <c r="I465" s="25">
        <f t="shared" si="189"/>
        <v>-12949.400000000001</v>
      </c>
      <c r="J465" s="25">
        <f t="shared" si="189"/>
        <v>21948.999999999993</v>
      </c>
    </row>
    <row r="466" spans="1:10" ht="15" customHeight="1" x14ac:dyDescent="0.2">
      <c r="F466" s="14">
        <v>1402</v>
      </c>
      <c r="G466" s="14"/>
      <c r="H466" s="25"/>
      <c r="I466" s="25"/>
      <c r="J466" s="25"/>
    </row>
    <row r="467" spans="1:10" x14ac:dyDescent="0.2">
      <c r="F467" s="80">
        <v>1403</v>
      </c>
      <c r="G467" s="80"/>
      <c r="H467" s="25"/>
      <c r="I467" s="25"/>
      <c r="J467" s="25"/>
    </row>
    <row r="468" spans="1:10" x14ac:dyDescent="0.2">
      <c r="E468" s="26">
        <f>H468</f>
        <v>8323.75</v>
      </c>
      <c r="F468" s="14">
        <v>9999</v>
      </c>
      <c r="G468" s="14"/>
      <c r="H468" s="25">
        <f>H410</f>
        <v>8323.75</v>
      </c>
      <c r="I468" s="25">
        <f t="shared" ref="I468:J468" si="190">I410</f>
        <v>-8323.75</v>
      </c>
      <c r="J468" s="25">
        <f t="shared" si="190"/>
        <v>0</v>
      </c>
    </row>
    <row r="469" spans="1:10" ht="12.75" thickBot="1" x14ac:dyDescent="0.25">
      <c r="E469" s="96">
        <f>SUM(E417:E468)</f>
        <v>332949.80999999994</v>
      </c>
      <c r="F469" s="123" t="s">
        <v>426</v>
      </c>
      <c r="G469" s="124" t="e">
        <f>G417+G430+G433+G436+G440+G446+G450+G453+#REF!</f>
        <v>#REF!</v>
      </c>
      <c r="H469" s="25">
        <f>H417+H428+H430+H433+H436++H440+H446+H450+H453++H458++H460+H462+H464+H468</f>
        <v>332949.80999999994</v>
      </c>
      <c r="I469" s="25">
        <f t="shared" ref="I469:J469" si="191">I417+I428+I430+I433+I436++I440+I446+I450+I453++I458++I460+I462+I464+I468</f>
        <v>-2346.221000000005</v>
      </c>
      <c r="J469" s="25">
        <f t="shared" si="191"/>
        <v>330603.58899999992</v>
      </c>
    </row>
    <row r="470" spans="1:10" ht="12.75" thickBot="1" x14ac:dyDescent="0.25">
      <c r="F470" s="125"/>
      <c r="H470" s="126">
        <f>H411-H469</f>
        <v>0</v>
      </c>
      <c r="I470" s="126">
        <f t="shared" ref="I470:J470" si="192">I411-I469</f>
        <v>0</v>
      </c>
      <c r="J470" s="126">
        <f t="shared" si="192"/>
        <v>0</v>
      </c>
    </row>
    <row r="471" spans="1:10" x14ac:dyDescent="0.2">
      <c r="F471" s="125"/>
      <c r="H471" s="15"/>
      <c r="I471" s="15"/>
      <c r="J471" s="15"/>
    </row>
    <row r="472" spans="1:10" x14ac:dyDescent="0.2">
      <c r="F472" s="125"/>
    </row>
    <row r="473" spans="1:10" x14ac:dyDescent="0.2">
      <c r="F473" s="125"/>
    </row>
    <row r="474" spans="1:10" x14ac:dyDescent="0.2">
      <c r="F474" s="125"/>
    </row>
    <row r="475" spans="1:10" x14ac:dyDescent="0.2">
      <c r="F475" s="125"/>
    </row>
    <row r="476" spans="1:10" x14ac:dyDescent="0.2">
      <c r="F476" s="125"/>
    </row>
    <row r="479" spans="1:10" s="127" customFormat="1" x14ac:dyDescent="0.2">
      <c r="A479" s="1"/>
      <c r="B479" s="1"/>
      <c r="C479" s="1"/>
      <c r="D479" s="1"/>
      <c r="E479" s="1"/>
      <c r="F479" s="1"/>
      <c r="G479" s="1"/>
      <c r="H479" s="4"/>
      <c r="I479" s="4"/>
      <c r="J479" s="4"/>
    </row>
    <row r="480" spans="1:10" s="127" customFormat="1" x14ac:dyDescent="0.2">
      <c r="A480" s="1"/>
      <c r="B480" s="1"/>
      <c r="C480" s="1"/>
      <c r="D480" s="1"/>
      <c r="E480" s="1"/>
      <c r="F480" s="1"/>
      <c r="G480" s="1"/>
      <c r="H480" s="4"/>
      <c r="I480" s="4"/>
      <c r="J480" s="4"/>
    </row>
    <row r="481" spans="1:10" s="127" customFormat="1" x14ac:dyDescent="0.2">
      <c r="A481" s="1"/>
      <c r="B481" s="1"/>
      <c r="C481" s="1"/>
      <c r="D481" s="1"/>
      <c r="E481" s="1"/>
      <c r="F481" s="1"/>
      <c r="G481" s="1"/>
      <c r="H481" s="4"/>
      <c r="I481" s="4"/>
      <c r="J481" s="4"/>
    </row>
    <row r="482" spans="1:10" s="127" customFormat="1" x14ac:dyDescent="0.2">
      <c r="A482" s="1"/>
      <c r="B482" s="1"/>
      <c r="C482" s="1"/>
      <c r="D482" s="1"/>
      <c r="E482" s="1"/>
      <c r="F482" s="1"/>
      <c r="G482" s="1"/>
      <c r="H482" s="4"/>
      <c r="I482" s="4"/>
      <c r="J482" s="4"/>
    </row>
    <row r="483" spans="1:10" s="127" customFormat="1" x14ac:dyDescent="0.2">
      <c r="A483" s="1"/>
      <c r="B483" s="1"/>
      <c r="C483" s="1"/>
      <c r="D483" s="1"/>
      <c r="E483" s="1"/>
      <c r="F483" s="1"/>
      <c r="G483" s="1"/>
      <c r="H483" s="4"/>
      <c r="I483" s="4"/>
      <c r="J483" s="4"/>
    </row>
    <row r="484" spans="1:10" s="127" customFormat="1" x14ac:dyDescent="0.2">
      <c r="A484" s="1"/>
      <c r="B484" s="1"/>
      <c r="C484" s="1"/>
      <c r="D484" s="1"/>
      <c r="E484" s="1"/>
      <c r="F484" s="1"/>
      <c r="G484" s="1"/>
      <c r="H484" s="4"/>
      <c r="I484" s="4"/>
      <c r="J484" s="4"/>
    </row>
    <row r="485" spans="1:10" s="127" customFormat="1" x14ac:dyDescent="0.2">
      <c r="A485" s="1"/>
      <c r="B485" s="1"/>
      <c r="C485" s="1"/>
      <c r="D485" s="1"/>
      <c r="E485" s="1"/>
      <c r="F485" s="1"/>
      <c r="G485" s="1"/>
      <c r="H485" s="4"/>
      <c r="I485" s="4"/>
      <c r="J485" s="4"/>
    </row>
    <row r="486" spans="1:10" s="127" customFormat="1" x14ac:dyDescent="0.2">
      <c r="A486" s="1"/>
      <c r="B486" s="1"/>
      <c r="C486" s="1"/>
      <c r="D486" s="1"/>
      <c r="E486" s="1"/>
      <c r="F486" s="1"/>
      <c r="G486" s="1"/>
      <c r="H486" s="4"/>
      <c r="I486" s="4"/>
      <c r="J486" s="4"/>
    </row>
    <row r="487" spans="1:10" s="127" customFormat="1" x14ac:dyDescent="0.2">
      <c r="A487" s="1"/>
      <c r="B487" s="1"/>
      <c r="C487" s="1"/>
      <c r="D487" s="1"/>
      <c r="E487" s="1"/>
      <c r="F487" s="1"/>
      <c r="G487" s="1"/>
      <c r="H487" s="4"/>
      <c r="I487" s="4"/>
      <c r="J487" s="4"/>
    </row>
    <row r="488" spans="1:10" s="127" customFormat="1" x14ac:dyDescent="0.2">
      <c r="A488" s="1"/>
      <c r="B488" s="1"/>
      <c r="C488" s="1"/>
      <c r="D488" s="1"/>
      <c r="E488" s="1"/>
      <c r="F488" s="1"/>
      <c r="G488" s="1"/>
      <c r="H488" s="4"/>
      <c r="I488" s="4"/>
      <c r="J488" s="4"/>
    </row>
    <row r="489" spans="1:10" s="127" customFormat="1" x14ac:dyDescent="0.2">
      <c r="A489" s="1"/>
      <c r="B489" s="1"/>
      <c r="C489" s="1"/>
      <c r="D489" s="1"/>
      <c r="E489" s="1"/>
      <c r="F489" s="1"/>
      <c r="G489" s="1"/>
      <c r="H489" s="4"/>
      <c r="I489" s="4"/>
      <c r="J489" s="4"/>
    </row>
    <row r="490" spans="1:10" s="127" customFormat="1" x14ac:dyDescent="0.2">
      <c r="A490" s="1"/>
      <c r="B490" s="1"/>
      <c r="C490" s="1"/>
      <c r="D490" s="1"/>
      <c r="E490" s="1"/>
      <c r="F490" s="1"/>
      <c r="G490" s="1"/>
      <c r="H490" s="4"/>
      <c r="I490" s="4"/>
      <c r="J490" s="4"/>
    </row>
    <row r="491" spans="1:10" s="127" customFormat="1" x14ac:dyDescent="0.2">
      <c r="A491" s="1"/>
      <c r="B491" s="1"/>
      <c r="C491" s="1"/>
      <c r="D491" s="1"/>
      <c r="E491" s="1"/>
      <c r="F491" s="1"/>
      <c r="G491" s="1"/>
      <c r="H491" s="4"/>
      <c r="I491" s="4"/>
      <c r="J491" s="4"/>
    </row>
    <row r="492" spans="1:10" s="127" customFormat="1" x14ac:dyDescent="0.2">
      <c r="A492" s="1"/>
      <c r="B492" s="1"/>
      <c r="C492" s="1"/>
      <c r="D492" s="1"/>
      <c r="E492" s="1"/>
      <c r="F492" s="1"/>
      <c r="G492" s="1"/>
      <c r="H492" s="4"/>
      <c r="I492" s="4"/>
      <c r="J492" s="4"/>
    </row>
    <row r="493" spans="1:10" s="127" customFormat="1" x14ac:dyDescent="0.2">
      <c r="A493" s="1"/>
      <c r="B493" s="1"/>
      <c r="C493" s="1"/>
      <c r="D493" s="1"/>
      <c r="E493" s="1"/>
      <c r="F493" s="1"/>
      <c r="G493" s="1"/>
      <c r="H493" s="4"/>
      <c r="I493" s="4"/>
      <c r="J493" s="4"/>
    </row>
    <row r="494" spans="1:10" s="127" customFormat="1" x14ac:dyDescent="0.2">
      <c r="A494" s="1"/>
      <c r="B494" s="1"/>
      <c r="C494" s="1"/>
      <c r="D494" s="1"/>
      <c r="E494" s="1"/>
      <c r="F494" s="1"/>
      <c r="G494" s="1"/>
      <c r="H494" s="4"/>
      <c r="I494" s="4"/>
      <c r="J494" s="4"/>
    </row>
    <row r="495" spans="1:10" s="127" customFormat="1" x14ac:dyDescent="0.2">
      <c r="A495" s="1"/>
      <c r="B495" s="1"/>
      <c r="C495" s="1"/>
      <c r="D495" s="1"/>
      <c r="E495" s="1"/>
      <c r="F495" s="1"/>
      <c r="G495" s="1"/>
      <c r="H495" s="4"/>
      <c r="I495" s="4"/>
      <c r="J495" s="4"/>
    </row>
    <row r="496" spans="1:10" s="127" customFormat="1" x14ac:dyDescent="0.2">
      <c r="A496" s="1"/>
      <c r="B496" s="1"/>
      <c r="C496" s="1"/>
      <c r="D496" s="1"/>
      <c r="E496" s="1"/>
      <c r="F496" s="1"/>
      <c r="G496" s="1"/>
      <c r="H496" s="4"/>
      <c r="I496" s="4"/>
      <c r="J496" s="4"/>
    </row>
    <row r="497" spans="1:10" s="127" customFormat="1" x14ac:dyDescent="0.2">
      <c r="A497" s="1"/>
      <c r="B497" s="1"/>
      <c r="C497" s="1"/>
      <c r="D497" s="1"/>
      <c r="E497" s="1"/>
      <c r="F497" s="1"/>
      <c r="G497" s="1"/>
      <c r="H497" s="4"/>
      <c r="I497" s="4"/>
      <c r="J497" s="4"/>
    </row>
    <row r="498" spans="1:10" s="127" customFormat="1" x14ac:dyDescent="0.2">
      <c r="A498" s="1"/>
      <c r="B498" s="1"/>
      <c r="C498" s="1"/>
      <c r="D498" s="1"/>
      <c r="E498" s="1"/>
      <c r="F498" s="1"/>
      <c r="G498" s="1"/>
      <c r="H498" s="4"/>
      <c r="I498" s="4"/>
      <c r="J498" s="4"/>
    </row>
    <row r="499" spans="1:10" s="127" customFormat="1" x14ac:dyDescent="0.2">
      <c r="A499" s="1"/>
      <c r="B499" s="1"/>
      <c r="C499" s="1"/>
      <c r="D499" s="1"/>
      <c r="E499" s="1"/>
      <c r="F499" s="1"/>
      <c r="G499" s="1"/>
      <c r="H499" s="4"/>
      <c r="I499" s="4"/>
      <c r="J499" s="4"/>
    </row>
    <row r="500" spans="1:10" s="127" customFormat="1" x14ac:dyDescent="0.2">
      <c r="A500" s="1"/>
      <c r="B500" s="1"/>
      <c r="C500" s="1"/>
      <c r="D500" s="1"/>
      <c r="E500" s="1"/>
      <c r="F500" s="1"/>
      <c r="G500" s="1"/>
      <c r="H500" s="4"/>
      <c r="I500" s="4"/>
      <c r="J500" s="4"/>
    </row>
    <row r="501" spans="1:10" s="127" customFormat="1" x14ac:dyDescent="0.2">
      <c r="A501" s="1"/>
      <c r="B501" s="1"/>
      <c r="C501" s="1"/>
      <c r="D501" s="1"/>
      <c r="E501" s="1"/>
      <c r="F501" s="1"/>
      <c r="G501" s="1"/>
      <c r="H501" s="4"/>
      <c r="I501" s="4"/>
      <c r="J501" s="4"/>
    </row>
    <row r="502" spans="1:10" s="127" customFormat="1" x14ac:dyDescent="0.2">
      <c r="A502" s="1"/>
      <c r="B502" s="1"/>
      <c r="C502" s="1"/>
      <c r="D502" s="1"/>
      <c r="E502" s="1"/>
      <c r="F502" s="1"/>
      <c r="G502" s="1"/>
      <c r="H502" s="4"/>
      <c r="I502" s="4"/>
      <c r="J502" s="4"/>
    </row>
    <row r="503" spans="1:10" s="127" customFormat="1" x14ac:dyDescent="0.2">
      <c r="A503" s="1"/>
      <c r="B503" s="1"/>
      <c r="C503" s="1"/>
      <c r="D503" s="1"/>
      <c r="E503" s="1"/>
      <c r="F503" s="1"/>
      <c r="G503" s="1"/>
      <c r="H503" s="4"/>
      <c r="I503" s="4"/>
      <c r="J503" s="4"/>
    </row>
    <row r="504" spans="1:10" s="127" customFormat="1" x14ac:dyDescent="0.2">
      <c r="A504" s="1"/>
      <c r="B504" s="1"/>
      <c r="C504" s="1"/>
      <c r="D504" s="1"/>
      <c r="E504" s="1"/>
      <c r="F504" s="1"/>
      <c r="G504" s="1"/>
      <c r="H504" s="4"/>
      <c r="I504" s="4"/>
      <c r="J504" s="4"/>
    </row>
    <row r="505" spans="1:10" s="127" customFormat="1" x14ac:dyDescent="0.2">
      <c r="A505" s="1"/>
      <c r="B505" s="1"/>
      <c r="C505" s="1"/>
      <c r="D505" s="1"/>
      <c r="E505" s="1"/>
      <c r="F505" s="1"/>
      <c r="G505" s="1"/>
      <c r="H505" s="4"/>
      <c r="I505" s="4"/>
      <c r="J505" s="4"/>
    </row>
    <row r="506" spans="1:10" s="127" customFormat="1" x14ac:dyDescent="0.2">
      <c r="A506" s="1"/>
      <c r="B506" s="1"/>
      <c r="C506" s="1"/>
      <c r="D506" s="1"/>
      <c r="E506" s="1"/>
      <c r="F506" s="1"/>
      <c r="G506" s="1"/>
      <c r="H506" s="4"/>
      <c r="I506" s="4"/>
      <c r="J506" s="4"/>
    </row>
    <row r="507" spans="1:10" s="127" customFormat="1" x14ac:dyDescent="0.2">
      <c r="A507" s="1"/>
      <c r="B507" s="1"/>
      <c r="C507" s="1"/>
      <c r="D507" s="1"/>
      <c r="E507" s="1"/>
      <c r="F507" s="1"/>
      <c r="G507" s="1"/>
      <c r="H507" s="4"/>
      <c r="I507" s="4"/>
      <c r="J507" s="4"/>
    </row>
    <row r="508" spans="1:10" s="127" customFormat="1" x14ac:dyDescent="0.2">
      <c r="A508" s="1"/>
      <c r="B508" s="1"/>
      <c r="C508" s="1"/>
      <c r="D508" s="1"/>
      <c r="E508" s="1"/>
      <c r="F508" s="1"/>
      <c r="G508" s="1"/>
      <c r="H508" s="4"/>
      <c r="I508" s="4"/>
      <c r="J508" s="4"/>
    </row>
    <row r="509" spans="1:10" s="127" customFormat="1" x14ac:dyDescent="0.2">
      <c r="A509" s="1"/>
      <c r="B509" s="1"/>
      <c r="C509" s="1"/>
      <c r="D509" s="1"/>
      <c r="E509" s="1"/>
      <c r="F509" s="1"/>
      <c r="G509" s="1"/>
      <c r="H509" s="4"/>
      <c r="I509" s="4"/>
      <c r="J509" s="4"/>
    </row>
    <row r="510" spans="1:10" s="127" customFormat="1" x14ac:dyDescent="0.2">
      <c r="A510" s="1"/>
      <c r="B510" s="1"/>
      <c r="C510" s="1"/>
      <c r="D510" s="1"/>
      <c r="E510" s="1"/>
      <c r="F510" s="1"/>
      <c r="G510" s="1"/>
      <c r="H510" s="4"/>
      <c r="I510" s="4"/>
      <c r="J510" s="4"/>
    </row>
    <row r="511" spans="1:10" s="127" customFormat="1" x14ac:dyDescent="0.2">
      <c r="A511" s="1"/>
      <c r="B511" s="1"/>
      <c r="C511" s="1"/>
      <c r="D511" s="1"/>
      <c r="E511" s="1"/>
      <c r="F511" s="1"/>
      <c r="G511" s="1"/>
      <c r="H511" s="4"/>
      <c r="I511" s="4"/>
      <c r="J511" s="4"/>
    </row>
    <row r="512" spans="1:10" s="127" customFormat="1" x14ac:dyDescent="0.2">
      <c r="A512" s="1"/>
      <c r="B512" s="1"/>
      <c r="C512" s="1"/>
      <c r="D512" s="1"/>
      <c r="E512" s="1"/>
      <c r="F512" s="1"/>
      <c r="G512" s="1"/>
      <c r="H512" s="4"/>
      <c r="I512" s="4"/>
      <c r="J512" s="4"/>
    </row>
    <row r="513" spans="1:10" s="127" customFormat="1" x14ac:dyDescent="0.2">
      <c r="A513" s="1"/>
      <c r="B513" s="1"/>
      <c r="C513" s="1"/>
      <c r="D513" s="1"/>
      <c r="E513" s="1"/>
      <c r="F513" s="1"/>
      <c r="G513" s="1"/>
      <c r="H513" s="4"/>
      <c r="I513" s="4"/>
      <c r="J513" s="4"/>
    </row>
    <row r="514" spans="1:10" s="127" customFormat="1" x14ac:dyDescent="0.2">
      <c r="A514" s="1"/>
      <c r="B514" s="1"/>
      <c r="C514" s="1"/>
      <c r="D514" s="1"/>
      <c r="E514" s="1"/>
      <c r="F514" s="1"/>
      <c r="G514" s="1"/>
      <c r="H514" s="4"/>
      <c r="I514" s="4"/>
      <c r="J514" s="4"/>
    </row>
    <row r="515" spans="1:10" s="127" customFormat="1" x14ac:dyDescent="0.2">
      <c r="A515" s="1"/>
      <c r="B515" s="1"/>
      <c r="C515" s="1"/>
      <c r="D515" s="1"/>
      <c r="E515" s="1"/>
      <c r="F515" s="1"/>
      <c r="G515" s="1"/>
      <c r="H515" s="4"/>
      <c r="I515" s="4"/>
      <c r="J515" s="4"/>
    </row>
    <row r="516" spans="1:10" s="127" customFormat="1" x14ac:dyDescent="0.2">
      <c r="A516" s="1"/>
      <c r="B516" s="1"/>
      <c r="C516" s="1"/>
      <c r="D516" s="1"/>
      <c r="E516" s="1"/>
      <c r="F516" s="1"/>
      <c r="G516" s="1"/>
      <c r="H516" s="4"/>
      <c r="I516" s="4"/>
      <c r="J516" s="4"/>
    </row>
    <row r="517" spans="1:10" s="127" customFormat="1" x14ac:dyDescent="0.2">
      <c r="A517" s="1"/>
      <c r="B517" s="1"/>
      <c r="C517" s="1"/>
      <c r="D517" s="1"/>
      <c r="E517" s="1"/>
      <c r="F517" s="1"/>
      <c r="G517" s="1"/>
      <c r="H517" s="4"/>
      <c r="I517" s="4"/>
      <c r="J517" s="4"/>
    </row>
    <row r="518" spans="1:10" s="127" customFormat="1" x14ac:dyDescent="0.2">
      <c r="A518" s="1"/>
      <c r="B518" s="1"/>
      <c r="C518" s="1"/>
      <c r="D518" s="1"/>
      <c r="E518" s="1"/>
      <c r="F518" s="1"/>
      <c r="G518" s="1"/>
      <c r="H518" s="4"/>
      <c r="I518" s="4"/>
      <c r="J518" s="4"/>
    </row>
    <row r="519" spans="1:10" s="127" customFormat="1" x14ac:dyDescent="0.2">
      <c r="A519" s="1"/>
      <c r="B519" s="1"/>
      <c r="C519" s="1"/>
      <c r="D519" s="1"/>
      <c r="E519" s="1"/>
      <c r="F519" s="1"/>
      <c r="G519" s="1"/>
      <c r="H519" s="4"/>
      <c r="I519" s="4"/>
      <c r="J519" s="4"/>
    </row>
    <row r="520" spans="1:10" s="127" customFormat="1" x14ac:dyDescent="0.2">
      <c r="A520" s="1"/>
      <c r="B520" s="1"/>
      <c r="C520" s="1"/>
      <c r="D520" s="1"/>
      <c r="E520" s="1"/>
      <c r="F520" s="1"/>
      <c r="G520" s="1"/>
      <c r="H520" s="4"/>
      <c r="I520" s="4"/>
      <c r="J520" s="4"/>
    </row>
    <row r="521" spans="1:10" s="127" customFormat="1" x14ac:dyDescent="0.2">
      <c r="A521" s="1"/>
      <c r="B521" s="1"/>
      <c r="C521" s="1"/>
      <c r="D521" s="1"/>
      <c r="E521" s="1"/>
      <c r="F521" s="1"/>
      <c r="G521" s="1"/>
      <c r="H521" s="4"/>
      <c r="I521" s="4"/>
      <c r="J521" s="4"/>
    </row>
    <row r="522" spans="1:10" s="127" customFormat="1" x14ac:dyDescent="0.2">
      <c r="A522" s="1"/>
      <c r="B522" s="1"/>
      <c r="C522" s="1"/>
      <c r="D522" s="1"/>
      <c r="E522" s="1"/>
      <c r="F522" s="1"/>
      <c r="G522" s="1"/>
      <c r="H522" s="4"/>
      <c r="I522" s="4"/>
      <c r="J522" s="4"/>
    </row>
    <row r="523" spans="1:10" s="127" customFormat="1" x14ac:dyDescent="0.2">
      <c r="A523" s="1"/>
      <c r="B523" s="1"/>
      <c r="C523" s="1"/>
      <c r="D523" s="1"/>
      <c r="E523" s="1"/>
      <c r="F523" s="1"/>
      <c r="G523" s="1"/>
      <c r="H523" s="4"/>
      <c r="I523" s="4"/>
      <c r="J523" s="4"/>
    </row>
    <row r="524" spans="1:10" s="127" customFormat="1" x14ac:dyDescent="0.2">
      <c r="A524" s="1"/>
      <c r="B524" s="1"/>
      <c r="C524" s="1"/>
      <c r="D524" s="1"/>
      <c r="E524" s="1"/>
      <c r="F524" s="1"/>
      <c r="G524" s="1"/>
      <c r="H524" s="4"/>
      <c r="I524" s="4"/>
      <c r="J524" s="4"/>
    </row>
    <row r="525" spans="1:10" s="127" customFormat="1" x14ac:dyDescent="0.2">
      <c r="A525" s="1"/>
      <c r="B525" s="1"/>
      <c r="C525" s="1"/>
      <c r="D525" s="1"/>
      <c r="E525" s="1"/>
      <c r="F525" s="1"/>
      <c r="G525" s="1"/>
      <c r="H525" s="4"/>
      <c r="I525" s="4"/>
      <c r="J525" s="4"/>
    </row>
    <row r="526" spans="1:10" s="127" customFormat="1" x14ac:dyDescent="0.2">
      <c r="A526" s="1"/>
      <c r="B526" s="1"/>
      <c r="C526" s="1"/>
      <c r="D526" s="1"/>
      <c r="E526" s="1"/>
      <c r="F526" s="1"/>
      <c r="G526" s="1"/>
      <c r="H526" s="4"/>
      <c r="I526" s="4"/>
      <c r="J526" s="4"/>
    </row>
    <row r="527" spans="1:10" s="127" customFormat="1" x14ac:dyDescent="0.2">
      <c r="A527" s="1"/>
      <c r="B527" s="1"/>
      <c r="C527" s="1"/>
      <c r="D527" s="1"/>
      <c r="E527" s="1"/>
      <c r="F527" s="1"/>
      <c r="G527" s="1"/>
      <c r="H527" s="4"/>
      <c r="I527" s="4"/>
      <c r="J527" s="4"/>
    </row>
    <row r="528" spans="1:10" s="127" customFormat="1" x14ac:dyDescent="0.2">
      <c r="A528" s="1"/>
      <c r="B528" s="1"/>
      <c r="C528" s="1"/>
      <c r="D528" s="1"/>
      <c r="E528" s="1"/>
      <c r="F528" s="1"/>
      <c r="G528" s="1"/>
      <c r="H528" s="4"/>
      <c r="I528" s="4"/>
      <c r="J528" s="4"/>
    </row>
    <row r="529" spans="1:10" s="127" customFormat="1" x14ac:dyDescent="0.2">
      <c r="A529" s="1"/>
      <c r="B529" s="1"/>
      <c r="C529" s="1"/>
      <c r="D529" s="1"/>
      <c r="E529" s="1"/>
      <c r="F529" s="1"/>
      <c r="G529" s="1"/>
      <c r="H529" s="4"/>
      <c r="I529" s="4"/>
      <c r="J529" s="4"/>
    </row>
    <row r="530" spans="1:10" s="127" customFormat="1" x14ac:dyDescent="0.2">
      <c r="A530" s="1"/>
      <c r="B530" s="1"/>
      <c r="C530" s="1"/>
      <c r="D530" s="1"/>
      <c r="E530" s="1"/>
      <c r="F530" s="1"/>
      <c r="G530" s="1"/>
      <c r="H530" s="4"/>
      <c r="I530" s="4"/>
      <c r="J530" s="4"/>
    </row>
    <row r="531" spans="1:10" s="127" customFormat="1" x14ac:dyDescent="0.2">
      <c r="A531" s="1"/>
      <c r="B531" s="1"/>
      <c r="C531" s="1"/>
      <c r="D531" s="1"/>
      <c r="E531" s="1"/>
      <c r="F531" s="1"/>
      <c r="G531" s="1"/>
      <c r="H531" s="4"/>
      <c r="I531" s="4"/>
      <c r="J531" s="4"/>
    </row>
    <row r="532" spans="1:10" s="127" customFormat="1" x14ac:dyDescent="0.2">
      <c r="A532" s="1"/>
      <c r="B532" s="1"/>
      <c r="C532" s="1"/>
      <c r="D532" s="1"/>
      <c r="E532" s="1"/>
      <c r="F532" s="1"/>
      <c r="G532" s="1"/>
      <c r="H532" s="4"/>
      <c r="I532" s="4"/>
      <c r="J532" s="4"/>
    </row>
    <row r="533" spans="1:10" s="127" customFormat="1" x14ac:dyDescent="0.2">
      <c r="A533" s="1"/>
      <c r="B533" s="1"/>
      <c r="C533" s="1"/>
      <c r="D533" s="1"/>
      <c r="E533" s="1"/>
      <c r="F533" s="1"/>
      <c r="G533" s="1"/>
      <c r="H533" s="4"/>
      <c r="I533" s="4"/>
      <c r="J533" s="4"/>
    </row>
    <row r="534" spans="1:10" s="127" customFormat="1" x14ac:dyDescent="0.2">
      <c r="A534" s="1"/>
      <c r="B534" s="1"/>
      <c r="C534" s="1"/>
      <c r="D534" s="1"/>
      <c r="E534" s="1"/>
      <c r="F534" s="1"/>
      <c r="G534" s="1"/>
      <c r="H534" s="4"/>
      <c r="I534" s="4"/>
      <c r="J534" s="4"/>
    </row>
    <row r="535" spans="1:10" s="127" customFormat="1" x14ac:dyDescent="0.2">
      <c r="A535" s="1"/>
      <c r="B535" s="1"/>
      <c r="C535" s="1"/>
      <c r="D535" s="1"/>
      <c r="E535" s="1"/>
      <c r="F535" s="1"/>
      <c r="G535" s="1"/>
      <c r="H535" s="4"/>
      <c r="I535" s="4"/>
      <c r="J535" s="4"/>
    </row>
    <row r="536" spans="1:10" s="127" customFormat="1" x14ac:dyDescent="0.2">
      <c r="A536" s="1"/>
      <c r="B536" s="1"/>
      <c r="C536" s="1"/>
      <c r="D536" s="1"/>
      <c r="E536" s="1"/>
      <c r="F536" s="1"/>
      <c r="G536" s="1"/>
      <c r="H536" s="4"/>
      <c r="I536" s="4"/>
      <c r="J536" s="4"/>
    </row>
    <row r="537" spans="1:10" s="127" customFormat="1" x14ac:dyDescent="0.2">
      <c r="A537" s="1"/>
      <c r="B537" s="1"/>
      <c r="C537" s="1"/>
      <c r="D537" s="1"/>
      <c r="E537" s="1"/>
      <c r="F537" s="1"/>
      <c r="G537" s="1"/>
      <c r="H537" s="4"/>
      <c r="I537" s="4"/>
      <c r="J537" s="4"/>
    </row>
    <row r="538" spans="1:10" s="127" customFormat="1" x14ac:dyDescent="0.2">
      <c r="A538" s="1"/>
      <c r="B538" s="1"/>
      <c r="C538" s="1"/>
      <c r="D538" s="1"/>
      <c r="E538" s="1"/>
      <c r="F538" s="1"/>
      <c r="G538" s="1"/>
      <c r="H538" s="4"/>
      <c r="I538" s="4"/>
      <c r="J538" s="4"/>
    </row>
    <row r="539" spans="1:10" s="127" customFormat="1" x14ac:dyDescent="0.2">
      <c r="A539" s="1"/>
      <c r="B539" s="1"/>
      <c r="C539" s="1"/>
      <c r="D539" s="1"/>
      <c r="E539" s="1"/>
      <c r="F539" s="1"/>
      <c r="G539" s="1"/>
      <c r="H539" s="4"/>
      <c r="I539" s="4"/>
      <c r="J539" s="4"/>
    </row>
    <row r="540" spans="1:10" s="127" customFormat="1" x14ac:dyDescent="0.2">
      <c r="A540" s="1"/>
      <c r="B540" s="1"/>
      <c r="C540" s="1"/>
      <c r="D540" s="1"/>
      <c r="E540" s="1"/>
      <c r="F540" s="1"/>
      <c r="G540" s="1"/>
      <c r="H540" s="4"/>
      <c r="I540" s="4"/>
      <c r="J540" s="4"/>
    </row>
    <row r="541" spans="1:10" s="127" customFormat="1" x14ac:dyDescent="0.2">
      <c r="A541" s="1"/>
      <c r="B541" s="1"/>
      <c r="C541" s="1"/>
      <c r="D541" s="1"/>
      <c r="E541" s="1"/>
      <c r="F541" s="1"/>
      <c r="G541" s="1"/>
      <c r="H541" s="4"/>
      <c r="I541" s="4"/>
      <c r="J541" s="4"/>
    </row>
    <row r="542" spans="1:10" s="127" customFormat="1" x14ac:dyDescent="0.2">
      <c r="A542" s="1"/>
      <c r="B542" s="1"/>
      <c r="C542" s="1"/>
      <c r="D542" s="1"/>
      <c r="E542" s="1"/>
      <c r="F542" s="1"/>
      <c r="G542" s="1"/>
      <c r="H542" s="4"/>
      <c r="I542" s="4"/>
      <c r="J542" s="4"/>
    </row>
    <row r="543" spans="1:10" s="127" customFormat="1" x14ac:dyDescent="0.2">
      <c r="A543" s="1"/>
      <c r="B543" s="1"/>
      <c r="C543" s="1"/>
      <c r="D543" s="1"/>
      <c r="E543" s="1"/>
      <c r="F543" s="1"/>
      <c r="G543" s="1"/>
      <c r="H543" s="4"/>
      <c r="I543" s="4"/>
      <c r="J543" s="4"/>
    </row>
    <row r="544" spans="1:10" s="127" customFormat="1" x14ac:dyDescent="0.2">
      <c r="A544" s="1"/>
      <c r="B544" s="1"/>
      <c r="C544" s="1"/>
      <c r="D544" s="1"/>
      <c r="E544" s="1"/>
      <c r="F544" s="1"/>
      <c r="G544" s="1"/>
      <c r="H544" s="4"/>
      <c r="I544" s="4"/>
      <c r="J544" s="4"/>
    </row>
    <row r="545" spans="1:10" s="127" customFormat="1" x14ac:dyDescent="0.2">
      <c r="A545" s="1"/>
      <c r="B545" s="1"/>
      <c r="C545" s="1"/>
      <c r="D545" s="1"/>
      <c r="E545" s="1"/>
      <c r="F545" s="1"/>
      <c r="G545" s="1"/>
      <c r="H545" s="4"/>
      <c r="I545" s="4"/>
      <c r="J545" s="4"/>
    </row>
    <row r="546" spans="1:10" s="127" customFormat="1" x14ac:dyDescent="0.2">
      <c r="A546" s="1"/>
      <c r="B546" s="1"/>
      <c r="C546" s="1"/>
      <c r="D546" s="1"/>
      <c r="E546" s="1"/>
      <c r="F546" s="1"/>
      <c r="G546" s="1"/>
      <c r="H546" s="4"/>
      <c r="I546" s="4"/>
      <c r="J546" s="4"/>
    </row>
    <row r="547" spans="1:10" s="127" customFormat="1" x14ac:dyDescent="0.2">
      <c r="A547" s="1"/>
      <c r="B547" s="1"/>
      <c r="C547" s="1"/>
      <c r="D547" s="1"/>
      <c r="E547" s="1"/>
      <c r="F547" s="1"/>
      <c r="G547" s="1"/>
      <c r="H547" s="4"/>
      <c r="I547" s="4"/>
      <c r="J547" s="4"/>
    </row>
    <row r="548" spans="1:10" s="127" customFormat="1" x14ac:dyDescent="0.2">
      <c r="A548" s="1"/>
      <c r="B548" s="1"/>
      <c r="C548" s="1"/>
      <c r="D548" s="1"/>
      <c r="E548" s="1"/>
      <c r="F548" s="1"/>
      <c r="G548" s="1"/>
      <c r="H548" s="4"/>
      <c r="I548" s="4"/>
      <c r="J548" s="4"/>
    </row>
    <row r="549" spans="1:10" s="127" customFormat="1" x14ac:dyDescent="0.2">
      <c r="A549" s="1"/>
      <c r="B549" s="1"/>
      <c r="C549" s="1"/>
      <c r="D549" s="1"/>
      <c r="E549" s="1"/>
      <c r="F549" s="1"/>
      <c r="G549" s="1"/>
      <c r="H549" s="4"/>
      <c r="I549" s="4"/>
      <c r="J549" s="4"/>
    </row>
    <row r="550" spans="1:10" s="127" customFormat="1" x14ac:dyDescent="0.2">
      <c r="A550" s="1"/>
      <c r="B550" s="1"/>
      <c r="C550" s="1"/>
      <c r="D550" s="1"/>
      <c r="E550" s="1"/>
      <c r="F550" s="1"/>
      <c r="G550" s="1"/>
      <c r="H550" s="4"/>
      <c r="I550" s="4"/>
      <c r="J550" s="4"/>
    </row>
    <row r="551" spans="1:10" s="127" customFormat="1" x14ac:dyDescent="0.2">
      <c r="A551" s="1"/>
      <c r="B551" s="1"/>
      <c r="C551" s="1"/>
      <c r="D551" s="1"/>
      <c r="E551" s="1"/>
      <c r="F551" s="1"/>
      <c r="G551" s="1"/>
      <c r="H551" s="4"/>
      <c r="I551" s="4"/>
      <c r="J551" s="4"/>
    </row>
    <row r="552" spans="1:10" s="127" customFormat="1" x14ac:dyDescent="0.2">
      <c r="A552" s="1"/>
      <c r="B552" s="1"/>
      <c r="C552" s="1"/>
      <c r="D552" s="1"/>
      <c r="E552" s="1"/>
      <c r="F552" s="1"/>
      <c r="G552" s="1"/>
      <c r="H552" s="4"/>
      <c r="I552" s="4"/>
      <c r="J552" s="4"/>
    </row>
    <row r="553" spans="1:10" s="127" customFormat="1" x14ac:dyDescent="0.2">
      <c r="A553" s="1"/>
      <c r="B553" s="1"/>
      <c r="C553" s="1"/>
      <c r="D553" s="1"/>
      <c r="E553" s="1"/>
      <c r="F553" s="1"/>
      <c r="G553" s="1"/>
      <c r="H553" s="4"/>
      <c r="I553" s="4"/>
      <c r="J553" s="4"/>
    </row>
    <row r="554" spans="1:10" s="127" customFormat="1" x14ac:dyDescent="0.2">
      <c r="A554" s="1"/>
      <c r="B554" s="1"/>
      <c r="C554" s="1"/>
      <c r="D554" s="1"/>
      <c r="E554" s="1"/>
      <c r="F554" s="1"/>
      <c r="G554" s="1"/>
      <c r="H554" s="4"/>
      <c r="I554" s="4"/>
      <c r="J554" s="4"/>
    </row>
    <row r="555" spans="1:10" s="127" customFormat="1" x14ac:dyDescent="0.2">
      <c r="A555" s="1"/>
      <c r="B555" s="1"/>
      <c r="C555" s="1"/>
      <c r="D555" s="1"/>
      <c r="E555" s="1"/>
      <c r="F555" s="1"/>
      <c r="G555" s="1"/>
      <c r="H555" s="4"/>
      <c r="I555" s="4"/>
      <c r="J555" s="4"/>
    </row>
    <row r="556" spans="1:10" s="127" customFormat="1" x14ac:dyDescent="0.2">
      <c r="A556" s="1"/>
      <c r="B556" s="1"/>
      <c r="C556" s="1"/>
      <c r="D556" s="1"/>
      <c r="E556" s="1"/>
      <c r="F556" s="1"/>
      <c r="G556" s="1"/>
      <c r="H556" s="4"/>
      <c r="I556" s="4"/>
      <c r="J556" s="4"/>
    </row>
    <row r="557" spans="1:10" s="127" customFormat="1" x14ac:dyDescent="0.2">
      <c r="A557" s="1"/>
      <c r="B557" s="1"/>
      <c r="C557" s="1"/>
      <c r="D557" s="1"/>
      <c r="E557" s="1"/>
      <c r="F557" s="1"/>
      <c r="G557" s="1"/>
      <c r="H557" s="4"/>
      <c r="I557" s="4"/>
      <c r="J557" s="4"/>
    </row>
    <row r="558" spans="1:10" s="127" customFormat="1" x14ac:dyDescent="0.2">
      <c r="A558" s="1"/>
      <c r="B558" s="1"/>
      <c r="C558" s="1"/>
      <c r="D558" s="1"/>
      <c r="E558" s="1"/>
      <c r="F558" s="1"/>
      <c r="G558" s="1"/>
      <c r="H558" s="4"/>
      <c r="I558" s="4"/>
      <c r="J558" s="4"/>
    </row>
    <row r="559" spans="1:10" s="127" customFormat="1" x14ac:dyDescent="0.2">
      <c r="A559" s="1"/>
      <c r="B559" s="1"/>
      <c r="C559" s="1"/>
      <c r="D559" s="1"/>
      <c r="E559" s="1"/>
      <c r="F559" s="1"/>
      <c r="G559" s="1"/>
      <c r="H559" s="4"/>
      <c r="I559" s="4"/>
      <c r="J559" s="4"/>
    </row>
    <row r="560" spans="1:10" s="127" customFormat="1" x14ac:dyDescent="0.2">
      <c r="A560" s="1"/>
      <c r="B560" s="1"/>
      <c r="C560" s="1"/>
      <c r="D560" s="1"/>
      <c r="E560" s="1"/>
      <c r="F560" s="1"/>
      <c r="G560" s="1"/>
      <c r="H560" s="4"/>
      <c r="I560" s="4"/>
      <c r="J560" s="4"/>
    </row>
    <row r="561" spans="1:10" s="127" customFormat="1" x14ac:dyDescent="0.2">
      <c r="A561" s="1"/>
      <c r="B561" s="1"/>
      <c r="C561" s="1"/>
      <c r="D561" s="1"/>
      <c r="E561" s="1"/>
      <c r="F561" s="1"/>
      <c r="G561" s="1"/>
      <c r="H561" s="4"/>
      <c r="I561" s="4"/>
      <c r="J561" s="4"/>
    </row>
    <row r="562" spans="1:10" s="127" customFormat="1" x14ac:dyDescent="0.2">
      <c r="A562" s="1"/>
      <c r="B562" s="1"/>
      <c r="C562" s="1"/>
      <c r="D562" s="1"/>
      <c r="E562" s="1"/>
      <c r="F562" s="1"/>
      <c r="G562" s="1"/>
      <c r="H562" s="4"/>
      <c r="I562" s="4"/>
      <c r="J562" s="4"/>
    </row>
    <row r="563" spans="1:10" s="127" customFormat="1" x14ac:dyDescent="0.2">
      <c r="A563" s="1"/>
      <c r="B563" s="1"/>
      <c r="C563" s="1"/>
      <c r="D563" s="1"/>
      <c r="E563" s="1"/>
      <c r="F563" s="1"/>
      <c r="G563" s="1"/>
      <c r="H563" s="4"/>
      <c r="I563" s="4"/>
      <c r="J563" s="4"/>
    </row>
    <row r="564" spans="1:10" s="127" customFormat="1" x14ac:dyDescent="0.2">
      <c r="A564" s="1"/>
      <c r="B564" s="1"/>
      <c r="C564" s="1"/>
      <c r="D564" s="1"/>
      <c r="E564" s="1"/>
      <c r="F564" s="1"/>
      <c r="G564" s="1"/>
      <c r="H564" s="4"/>
      <c r="I564" s="4"/>
      <c r="J564" s="4"/>
    </row>
    <row r="565" spans="1:10" s="127" customFormat="1" x14ac:dyDescent="0.2">
      <c r="A565" s="1"/>
      <c r="B565" s="1"/>
      <c r="C565" s="1"/>
      <c r="D565" s="1"/>
      <c r="E565" s="1"/>
      <c r="F565" s="1"/>
      <c r="G565" s="1"/>
      <c r="H565" s="4"/>
      <c r="I565" s="4"/>
      <c r="J565" s="4"/>
    </row>
    <row r="566" spans="1:10" s="127" customFormat="1" x14ac:dyDescent="0.2">
      <c r="A566" s="1"/>
      <c r="B566" s="1"/>
      <c r="C566" s="1"/>
      <c r="D566" s="1"/>
      <c r="E566" s="1"/>
      <c r="F566" s="1"/>
      <c r="G566" s="1"/>
      <c r="H566" s="4"/>
      <c r="I566" s="4"/>
      <c r="J566" s="4"/>
    </row>
    <row r="567" spans="1:10" s="127" customFormat="1" x14ac:dyDescent="0.2">
      <c r="A567" s="1"/>
      <c r="B567" s="1"/>
      <c r="C567" s="1"/>
      <c r="D567" s="1"/>
      <c r="E567" s="1"/>
      <c r="F567" s="1"/>
      <c r="G567" s="1"/>
      <c r="H567" s="4"/>
      <c r="I567" s="4"/>
      <c r="J567" s="4"/>
    </row>
    <row r="568" spans="1:10" s="127" customFormat="1" x14ac:dyDescent="0.2">
      <c r="A568" s="1"/>
      <c r="B568" s="1"/>
      <c r="C568" s="1"/>
      <c r="D568" s="1"/>
      <c r="E568" s="1"/>
      <c r="F568" s="1"/>
      <c r="G568" s="1"/>
      <c r="H568" s="4"/>
      <c r="I568" s="4"/>
      <c r="J568" s="4"/>
    </row>
    <row r="569" spans="1:10" s="127" customFormat="1" x14ac:dyDescent="0.2">
      <c r="A569" s="1"/>
      <c r="B569" s="1"/>
      <c r="C569" s="1"/>
      <c r="D569" s="1"/>
      <c r="E569" s="1"/>
      <c r="F569" s="1"/>
      <c r="G569" s="1"/>
      <c r="H569" s="4"/>
      <c r="I569" s="4"/>
      <c r="J569" s="4"/>
    </row>
    <row r="570" spans="1:10" s="127" customFormat="1" x14ac:dyDescent="0.2">
      <c r="A570" s="1"/>
      <c r="B570" s="1"/>
      <c r="C570" s="1"/>
      <c r="D570" s="1"/>
      <c r="E570" s="1"/>
      <c r="F570" s="1"/>
      <c r="G570" s="1"/>
      <c r="H570" s="4"/>
      <c r="I570" s="4"/>
      <c r="J570" s="4"/>
    </row>
    <row r="571" spans="1:10" s="127" customFormat="1" x14ac:dyDescent="0.2">
      <c r="A571" s="1"/>
      <c r="B571" s="1"/>
      <c r="C571" s="1"/>
      <c r="D571" s="1"/>
      <c r="E571" s="1"/>
      <c r="F571" s="1"/>
      <c r="G571" s="1"/>
      <c r="H571" s="4"/>
      <c r="I571" s="4"/>
      <c r="J571" s="4"/>
    </row>
    <row r="572" spans="1:10" s="127" customFormat="1" x14ac:dyDescent="0.2">
      <c r="A572" s="1"/>
      <c r="B572" s="1"/>
      <c r="C572" s="1"/>
      <c r="D572" s="1"/>
      <c r="E572" s="1"/>
      <c r="F572" s="1"/>
      <c r="G572" s="1"/>
      <c r="H572" s="4"/>
      <c r="I572" s="4"/>
      <c r="J572" s="4"/>
    </row>
    <row r="573" spans="1:10" s="127" customFormat="1" x14ac:dyDescent="0.2">
      <c r="A573" s="1"/>
      <c r="B573" s="1"/>
      <c r="C573" s="1"/>
      <c r="D573" s="1"/>
      <c r="E573" s="1"/>
      <c r="F573" s="1"/>
      <c r="G573" s="1"/>
      <c r="H573" s="4"/>
      <c r="I573" s="4"/>
      <c r="J573" s="4"/>
    </row>
    <row r="574" spans="1:10" s="127" customFormat="1" x14ac:dyDescent="0.2">
      <c r="A574" s="1"/>
      <c r="B574" s="1"/>
      <c r="C574" s="1"/>
      <c r="D574" s="1"/>
      <c r="E574" s="1"/>
      <c r="F574" s="1"/>
      <c r="G574" s="1"/>
      <c r="H574" s="4"/>
      <c r="I574" s="4"/>
      <c r="J574" s="4"/>
    </row>
    <row r="575" spans="1:10" s="127" customFormat="1" x14ac:dyDescent="0.2">
      <c r="A575" s="1"/>
      <c r="B575" s="1"/>
      <c r="C575" s="1"/>
      <c r="D575" s="1"/>
      <c r="E575" s="1"/>
      <c r="F575" s="1"/>
      <c r="G575" s="1"/>
      <c r="H575" s="4"/>
      <c r="I575" s="4"/>
      <c r="J575" s="4"/>
    </row>
    <row r="576" spans="1:10" s="127" customFormat="1" x14ac:dyDescent="0.2">
      <c r="A576" s="1"/>
      <c r="B576" s="1"/>
      <c r="C576" s="1"/>
      <c r="D576" s="1"/>
      <c r="E576" s="1"/>
      <c r="F576" s="1"/>
      <c r="G576" s="1"/>
      <c r="H576" s="4"/>
      <c r="I576" s="4"/>
      <c r="J576" s="4"/>
    </row>
    <row r="577" spans="1:10" s="127" customFormat="1" x14ac:dyDescent="0.2">
      <c r="A577" s="1"/>
      <c r="B577" s="1"/>
      <c r="C577" s="1"/>
      <c r="D577" s="1"/>
      <c r="E577" s="1"/>
      <c r="F577" s="1"/>
      <c r="G577" s="1"/>
      <c r="H577" s="4"/>
      <c r="I577" s="4"/>
      <c r="J577" s="4"/>
    </row>
    <row r="578" spans="1:10" s="127" customFormat="1" x14ac:dyDescent="0.2">
      <c r="A578" s="1"/>
      <c r="B578" s="1"/>
      <c r="C578" s="1"/>
      <c r="D578" s="1"/>
      <c r="E578" s="1"/>
      <c r="F578" s="1"/>
      <c r="G578" s="1"/>
      <c r="H578" s="4"/>
      <c r="I578" s="4"/>
      <c r="J578" s="4"/>
    </row>
    <row r="579" spans="1:10" s="127" customFormat="1" x14ac:dyDescent="0.2">
      <c r="A579" s="1"/>
      <c r="B579" s="1"/>
      <c r="C579" s="1"/>
      <c r="D579" s="1"/>
      <c r="E579" s="1"/>
      <c r="F579" s="1"/>
      <c r="G579" s="1"/>
      <c r="H579" s="4"/>
      <c r="I579" s="4"/>
      <c r="J579" s="4"/>
    </row>
    <row r="580" spans="1:10" s="127" customFormat="1" x14ac:dyDescent="0.2">
      <c r="A580" s="1"/>
      <c r="B580" s="1"/>
      <c r="C580" s="1"/>
      <c r="D580" s="1"/>
      <c r="E580" s="1"/>
      <c r="F580" s="1"/>
      <c r="G580" s="1"/>
      <c r="H580" s="4"/>
      <c r="I580" s="4"/>
      <c r="J580" s="4"/>
    </row>
    <row r="581" spans="1:10" s="127" customFormat="1" x14ac:dyDescent="0.2">
      <c r="A581" s="1"/>
      <c r="B581" s="1"/>
      <c r="C581" s="1"/>
      <c r="D581" s="1"/>
      <c r="E581" s="1"/>
      <c r="F581" s="1"/>
      <c r="G581" s="1"/>
      <c r="H581" s="4"/>
      <c r="I581" s="4"/>
      <c r="J581" s="4"/>
    </row>
    <row r="582" spans="1:10" s="127" customFormat="1" x14ac:dyDescent="0.2">
      <c r="A582" s="1"/>
      <c r="B582" s="1"/>
      <c r="C582" s="1"/>
      <c r="D582" s="1"/>
      <c r="E582" s="1"/>
      <c r="F582" s="1"/>
      <c r="G582" s="1"/>
      <c r="H582" s="4"/>
      <c r="I582" s="4"/>
      <c r="J582" s="4"/>
    </row>
    <row r="583" spans="1:10" s="127" customFormat="1" x14ac:dyDescent="0.2">
      <c r="A583" s="1"/>
      <c r="B583" s="1"/>
      <c r="C583" s="1"/>
      <c r="D583" s="1"/>
      <c r="E583" s="1"/>
      <c r="F583" s="1"/>
      <c r="G583" s="1"/>
      <c r="H583" s="4"/>
      <c r="I583" s="4"/>
      <c r="J583" s="4"/>
    </row>
    <row r="584" spans="1:10" s="127" customFormat="1" x14ac:dyDescent="0.2">
      <c r="A584" s="1"/>
      <c r="B584" s="1"/>
      <c r="C584" s="1"/>
      <c r="D584" s="1"/>
      <c r="E584" s="1"/>
      <c r="F584" s="1"/>
      <c r="G584" s="1"/>
      <c r="H584" s="4"/>
      <c r="I584" s="4"/>
      <c r="J584" s="4"/>
    </row>
    <row r="585" spans="1:10" s="127" customFormat="1" x14ac:dyDescent="0.2">
      <c r="A585" s="1"/>
      <c r="B585" s="1"/>
      <c r="C585" s="1"/>
      <c r="D585" s="1"/>
      <c r="E585" s="1"/>
      <c r="F585" s="1"/>
      <c r="G585" s="1"/>
      <c r="H585" s="4"/>
      <c r="I585" s="4"/>
      <c r="J585" s="4"/>
    </row>
    <row r="586" spans="1:10" s="127" customFormat="1" x14ac:dyDescent="0.2">
      <c r="A586" s="1"/>
      <c r="B586" s="1"/>
      <c r="C586" s="1"/>
      <c r="D586" s="1"/>
      <c r="E586" s="1"/>
      <c r="F586" s="1"/>
      <c r="G586" s="1"/>
      <c r="H586" s="4"/>
      <c r="I586" s="4"/>
      <c r="J586" s="4"/>
    </row>
    <row r="587" spans="1:10" s="127" customFormat="1" x14ac:dyDescent="0.2">
      <c r="A587" s="1"/>
      <c r="B587" s="1"/>
      <c r="C587" s="1"/>
      <c r="D587" s="1"/>
      <c r="E587" s="1"/>
      <c r="F587" s="1"/>
      <c r="G587" s="1"/>
      <c r="H587" s="4"/>
      <c r="I587" s="4"/>
      <c r="J587" s="4"/>
    </row>
    <row r="588" spans="1:10" s="127" customFormat="1" x14ac:dyDescent="0.2">
      <c r="A588" s="1"/>
      <c r="B588" s="1"/>
      <c r="C588" s="1"/>
      <c r="D588" s="1"/>
      <c r="E588" s="1"/>
      <c r="F588" s="1"/>
      <c r="G588" s="1"/>
      <c r="H588" s="4"/>
      <c r="I588" s="4"/>
      <c r="J588" s="4"/>
    </row>
    <row r="589" spans="1:10" s="127" customFormat="1" x14ac:dyDescent="0.2">
      <c r="A589" s="1"/>
      <c r="B589" s="1"/>
      <c r="C589" s="1"/>
      <c r="D589" s="1"/>
      <c r="E589" s="1"/>
      <c r="F589" s="1"/>
      <c r="G589" s="1"/>
      <c r="H589" s="4"/>
      <c r="I589" s="4"/>
      <c r="J589" s="4"/>
    </row>
    <row r="590" spans="1:10" s="127" customFormat="1" x14ac:dyDescent="0.2">
      <c r="A590" s="1"/>
      <c r="B590" s="1"/>
      <c r="C590" s="1"/>
      <c r="D590" s="1"/>
      <c r="E590" s="1"/>
      <c r="F590" s="1"/>
      <c r="G590" s="1"/>
      <c r="H590" s="4"/>
      <c r="I590" s="4"/>
      <c r="J590" s="4"/>
    </row>
    <row r="591" spans="1:10" s="127" customFormat="1" x14ac:dyDescent="0.2">
      <c r="A591" s="1"/>
      <c r="B591" s="1"/>
      <c r="C591" s="1"/>
      <c r="D591" s="1"/>
      <c r="E591" s="1"/>
      <c r="F591" s="1"/>
      <c r="G591" s="1"/>
      <c r="H591" s="4"/>
      <c r="I591" s="4"/>
      <c r="J591" s="4"/>
    </row>
    <row r="592" spans="1:10" s="127" customFormat="1" x14ac:dyDescent="0.2">
      <c r="A592" s="1"/>
      <c r="B592" s="1"/>
      <c r="C592" s="1"/>
      <c r="D592" s="1"/>
      <c r="E592" s="1"/>
      <c r="F592" s="1"/>
      <c r="G592" s="1"/>
      <c r="H592" s="4"/>
      <c r="I592" s="4"/>
      <c r="J592" s="4"/>
    </row>
    <row r="593" spans="1:10" s="127" customFormat="1" x14ac:dyDescent="0.2">
      <c r="A593" s="1"/>
      <c r="B593" s="1"/>
      <c r="C593" s="1"/>
      <c r="D593" s="1"/>
      <c r="E593" s="1"/>
      <c r="F593" s="1"/>
      <c r="G593" s="1"/>
      <c r="H593" s="4"/>
      <c r="I593" s="4"/>
      <c r="J593" s="4"/>
    </row>
    <row r="594" spans="1:10" s="127" customFormat="1" x14ac:dyDescent="0.2">
      <c r="A594" s="1"/>
      <c r="B594" s="1"/>
      <c r="C594" s="1"/>
      <c r="D594" s="1"/>
      <c r="E594" s="1"/>
      <c r="F594" s="1"/>
      <c r="G594" s="1"/>
      <c r="H594" s="4"/>
      <c r="I594" s="4"/>
      <c r="J594" s="4"/>
    </row>
    <row r="595" spans="1:10" s="127" customFormat="1" x14ac:dyDescent="0.2">
      <c r="A595" s="1"/>
      <c r="B595" s="1"/>
      <c r="C595" s="1"/>
      <c r="D595" s="1"/>
      <c r="E595" s="1"/>
      <c r="F595" s="1"/>
      <c r="G595" s="1"/>
      <c r="H595" s="4"/>
      <c r="I595" s="4"/>
      <c r="J595" s="4"/>
    </row>
    <row r="596" spans="1:10" s="127" customFormat="1" x14ac:dyDescent="0.2">
      <c r="A596" s="1"/>
      <c r="B596" s="1"/>
      <c r="C596" s="1"/>
      <c r="D596" s="1"/>
      <c r="E596" s="1"/>
      <c r="F596" s="1"/>
      <c r="G596" s="1"/>
      <c r="H596" s="4"/>
      <c r="I596" s="4"/>
      <c r="J596" s="4"/>
    </row>
    <row r="597" spans="1:10" s="127" customFormat="1" x14ac:dyDescent="0.2">
      <c r="A597" s="1"/>
      <c r="B597" s="1"/>
      <c r="C597" s="1"/>
      <c r="D597" s="1"/>
      <c r="E597" s="1"/>
      <c r="F597" s="1"/>
      <c r="G597" s="1"/>
      <c r="H597" s="4"/>
      <c r="I597" s="4"/>
      <c r="J597" s="4"/>
    </row>
    <row r="598" spans="1:10" s="127" customFormat="1" x14ac:dyDescent="0.2">
      <c r="A598" s="1"/>
      <c r="B598" s="1"/>
      <c r="C598" s="1"/>
      <c r="D598" s="1"/>
      <c r="E598" s="1"/>
      <c r="F598" s="1"/>
      <c r="G598" s="1"/>
      <c r="H598" s="4"/>
      <c r="I598" s="4"/>
      <c r="J598" s="4"/>
    </row>
    <row r="599" spans="1:10" s="127" customFormat="1" x14ac:dyDescent="0.2">
      <c r="A599" s="1"/>
      <c r="B599" s="1"/>
      <c r="C599" s="1"/>
      <c r="D599" s="1"/>
      <c r="E599" s="1"/>
      <c r="F599" s="1"/>
      <c r="G599" s="1"/>
      <c r="H599" s="4"/>
      <c r="I599" s="4"/>
      <c r="J599" s="4"/>
    </row>
    <row r="600" spans="1:10" s="127" customFormat="1" x14ac:dyDescent="0.2">
      <c r="A600" s="1"/>
      <c r="B600" s="1"/>
      <c r="C600" s="1"/>
      <c r="D600" s="1"/>
      <c r="E600" s="1"/>
      <c r="F600" s="1"/>
      <c r="G600" s="1"/>
      <c r="H600" s="4"/>
      <c r="I600" s="4"/>
      <c r="J600" s="4"/>
    </row>
    <row r="601" spans="1:10" s="127" customFormat="1" x14ac:dyDescent="0.2">
      <c r="A601" s="1"/>
      <c r="B601" s="1"/>
      <c r="C601" s="1"/>
      <c r="D601" s="1"/>
      <c r="E601" s="1"/>
      <c r="F601" s="1"/>
      <c r="G601" s="1"/>
      <c r="H601" s="4"/>
      <c r="I601" s="4"/>
      <c r="J601" s="4"/>
    </row>
    <row r="602" spans="1:10" s="127" customFormat="1" x14ac:dyDescent="0.2">
      <c r="A602" s="1"/>
      <c r="B602" s="1"/>
      <c r="C602" s="1"/>
      <c r="D602" s="1"/>
      <c r="E602" s="1"/>
      <c r="F602" s="1"/>
      <c r="G602" s="1"/>
      <c r="H602" s="4"/>
      <c r="I602" s="4"/>
      <c r="J602" s="4"/>
    </row>
    <row r="603" spans="1:10" s="127" customFormat="1" x14ac:dyDescent="0.2">
      <c r="A603" s="1"/>
      <c r="B603" s="1"/>
      <c r="C603" s="1"/>
      <c r="D603" s="1"/>
      <c r="E603" s="1"/>
      <c r="F603" s="1"/>
      <c r="G603" s="1"/>
      <c r="H603" s="4"/>
      <c r="I603" s="4"/>
      <c r="J603" s="4"/>
    </row>
    <row r="604" spans="1:10" s="127" customFormat="1" x14ac:dyDescent="0.2">
      <c r="A604" s="1"/>
      <c r="B604" s="1"/>
      <c r="C604" s="1"/>
      <c r="D604" s="1"/>
      <c r="E604" s="1"/>
      <c r="F604" s="1"/>
      <c r="G604" s="1"/>
      <c r="H604" s="4"/>
      <c r="I604" s="4"/>
      <c r="J604" s="4"/>
    </row>
    <row r="605" spans="1:10" s="127" customFormat="1" x14ac:dyDescent="0.2">
      <c r="A605" s="1"/>
      <c r="B605" s="1"/>
      <c r="C605" s="1"/>
      <c r="D605" s="1"/>
      <c r="E605" s="1"/>
      <c r="F605" s="1"/>
      <c r="G605" s="1"/>
      <c r="H605" s="4"/>
      <c r="I605" s="4"/>
      <c r="J605" s="4"/>
    </row>
    <row r="606" spans="1:10" s="127" customFormat="1" x14ac:dyDescent="0.2">
      <c r="A606" s="1"/>
      <c r="B606" s="1"/>
      <c r="C606" s="1"/>
      <c r="D606" s="1"/>
      <c r="E606" s="1"/>
      <c r="F606" s="1"/>
      <c r="G606" s="1"/>
      <c r="H606" s="4"/>
      <c r="I606" s="4"/>
      <c r="J606" s="4"/>
    </row>
    <row r="607" spans="1:10" s="127" customFormat="1" x14ac:dyDescent="0.2">
      <c r="A607" s="1"/>
      <c r="B607" s="1"/>
      <c r="C607" s="1"/>
      <c r="D607" s="1"/>
      <c r="E607" s="1"/>
      <c r="F607" s="1"/>
      <c r="G607" s="1"/>
      <c r="H607" s="4"/>
      <c r="I607" s="4"/>
      <c r="J607" s="4"/>
    </row>
    <row r="608" spans="1:10" s="127" customFormat="1" x14ac:dyDescent="0.2">
      <c r="A608" s="1"/>
      <c r="B608" s="1"/>
      <c r="C608" s="1"/>
      <c r="D608" s="1"/>
      <c r="E608" s="1"/>
      <c r="F608" s="1"/>
      <c r="G608" s="1"/>
      <c r="H608" s="4"/>
      <c r="I608" s="4"/>
      <c r="J608" s="4"/>
    </row>
    <row r="609" spans="1:10" s="127" customFormat="1" x14ac:dyDescent="0.2">
      <c r="A609" s="1"/>
      <c r="B609" s="1"/>
      <c r="C609" s="1"/>
      <c r="D609" s="1"/>
      <c r="E609" s="1"/>
      <c r="F609" s="1"/>
      <c r="G609" s="1"/>
      <c r="H609" s="4"/>
      <c r="I609" s="4"/>
      <c r="J609" s="4"/>
    </row>
    <row r="610" spans="1:10" s="127" customFormat="1" x14ac:dyDescent="0.2">
      <c r="A610" s="1"/>
      <c r="B610" s="1"/>
      <c r="C610" s="1"/>
      <c r="D610" s="1"/>
      <c r="E610" s="1"/>
      <c r="F610" s="1"/>
      <c r="G610" s="1"/>
      <c r="H610" s="4"/>
      <c r="I610" s="4"/>
      <c r="J610" s="4"/>
    </row>
    <row r="611" spans="1:10" s="127" customFormat="1" x14ac:dyDescent="0.2">
      <c r="A611" s="1"/>
      <c r="B611" s="1"/>
      <c r="C611" s="1"/>
      <c r="D611" s="1"/>
      <c r="E611" s="1"/>
      <c r="F611" s="1"/>
      <c r="G611" s="1"/>
      <c r="H611" s="4"/>
      <c r="I611" s="4"/>
      <c r="J611" s="4"/>
    </row>
    <row r="612" spans="1:10" s="127" customFormat="1" x14ac:dyDescent="0.2">
      <c r="A612" s="1"/>
      <c r="B612" s="1"/>
      <c r="C612" s="1"/>
      <c r="D612" s="1"/>
      <c r="E612" s="1"/>
      <c r="F612" s="1"/>
      <c r="G612" s="1"/>
      <c r="H612" s="4"/>
      <c r="I612" s="4"/>
      <c r="J612" s="4"/>
    </row>
    <row r="613" spans="1:10" s="127" customFormat="1" x14ac:dyDescent="0.2">
      <c r="A613" s="1"/>
      <c r="B613" s="1"/>
      <c r="C613" s="1"/>
      <c r="D613" s="1"/>
      <c r="E613" s="1"/>
      <c r="F613" s="1"/>
      <c r="G613" s="1"/>
      <c r="H613" s="4"/>
      <c r="I613" s="4"/>
      <c r="J613" s="4"/>
    </row>
    <row r="614" spans="1:10" s="127" customFormat="1" x14ac:dyDescent="0.2">
      <c r="A614" s="1"/>
      <c r="B614" s="1"/>
      <c r="C614" s="1"/>
      <c r="D614" s="1"/>
      <c r="E614" s="1"/>
      <c r="F614" s="1"/>
      <c r="G614" s="1"/>
      <c r="H614" s="4"/>
      <c r="I614" s="4"/>
      <c r="J614" s="4"/>
    </row>
    <row r="615" spans="1:10" s="127" customFormat="1" x14ac:dyDescent="0.2">
      <c r="A615" s="1"/>
      <c r="B615" s="1"/>
      <c r="C615" s="1"/>
      <c r="D615" s="1"/>
      <c r="E615" s="1"/>
      <c r="F615" s="1"/>
      <c r="G615" s="1"/>
      <c r="H615" s="4"/>
      <c r="I615" s="4"/>
      <c r="J615" s="4"/>
    </row>
    <row r="616" spans="1:10" s="127" customFormat="1" x14ac:dyDescent="0.2">
      <c r="A616" s="1"/>
      <c r="B616" s="1"/>
      <c r="C616" s="1"/>
      <c r="D616" s="1"/>
      <c r="E616" s="1"/>
      <c r="F616" s="1"/>
      <c r="G616" s="1"/>
      <c r="H616" s="4"/>
      <c r="I616" s="4"/>
      <c r="J616" s="4"/>
    </row>
    <row r="617" spans="1:10" s="127" customFormat="1" x14ac:dyDescent="0.2">
      <c r="A617" s="1"/>
      <c r="B617" s="1"/>
      <c r="C617" s="1"/>
      <c r="D617" s="1"/>
      <c r="E617" s="1"/>
      <c r="F617" s="1"/>
      <c r="G617" s="1"/>
      <c r="H617" s="4"/>
      <c r="I617" s="4"/>
      <c r="J617" s="4"/>
    </row>
    <row r="618" spans="1:10" s="127" customFormat="1" x14ac:dyDescent="0.2">
      <c r="A618" s="1"/>
      <c r="B618" s="1"/>
      <c r="C618" s="1"/>
      <c r="D618" s="1"/>
      <c r="E618" s="1"/>
      <c r="F618" s="1"/>
      <c r="G618" s="1"/>
      <c r="H618" s="4"/>
      <c r="I618" s="4"/>
      <c r="J618" s="4"/>
    </row>
    <row r="619" spans="1:10" s="127" customFormat="1" x14ac:dyDescent="0.2">
      <c r="A619" s="1"/>
      <c r="B619" s="1"/>
      <c r="C619" s="1"/>
      <c r="D619" s="1"/>
      <c r="E619" s="1"/>
      <c r="F619" s="1"/>
      <c r="G619" s="1"/>
      <c r="H619" s="4"/>
      <c r="I619" s="4"/>
      <c r="J619" s="4"/>
    </row>
    <row r="620" spans="1:10" s="127" customFormat="1" x14ac:dyDescent="0.2">
      <c r="A620" s="1"/>
      <c r="B620" s="1"/>
      <c r="C620" s="1"/>
      <c r="D620" s="1"/>
      <c r="E620" s="1"/>
      <c r="F620" s="1"/>
      <c r="G620" s="1"/>
      <c r="H620" s="4"/>
      <c r="I620" s="4"/>
      <c r="J620" s="4"/>
    </row>
    <row r="621" spans="1:10" s="127" customFormat="1" x14ac:dyDescent="0.2">
      <c r="A621" s="1"/>
      <c r="B621" s="1"/>
      <c r="C621" s="1"/>
      <c r="D621" s="1"/>
      <c r="E621" s="1"/>
      <c r="F621" s="1"/>
      <c r="G621" s="1"/>
      <c r="H621" s="4"/>
      <c r="I621" s="4"/>
      <c r="J621" s="4"/>
    </row>
    <row r="622" spans="1:10" s="127" customFormat="1" x14ac:dyDescent="0.2">
      <c r="A622" s="1"/>
      <c r="B622" s="1"/>
      <c r="C622" s="1"/>
      <c r="D622" s="1"/>
      <c r="E622" s="1"/>
      <c r="F622" s="1"/>
      <c r="G622" s="1"/>
      <c r="H622" s="4"/>
      <c r="I622" s="4"/>
      <c r="J622" s="4"/>
    </row>
    <row r="623" spans="1:10" s="127" customFormat="1" x14ac:dyDescent="0.2">
      <c r="A623" s="1"/>
      <c r="B623" s="1"/>
      <c r="C623" s="1"/>
      <c r="D623" s="1"/>
      <c r="E623" s="1"/>
      <c r="F623" s="1"/>
      <c r="G623" s="1"/>
      <c r="H623" s="4"/>
      <c r="I623" s="4"/>
      <c r="J623" s="4"/>
    </row>
    <row r="624" spans="1:10" s="127" customFormat="1" x14ac:dyDescent="0.2">
      <c r="A624" s="1"/>
      <c r="B624" s="1"/>
      <c r="C624" s="1"/>
      <c r="D624" s="1"/>
      <c r="E624" s="1"/>
      <c r="F624" s="1"/>
      <c r="G624" s="1"/>
      <c r="H624" s="4"/>
      <c r="I624" s="4"/>
      <c r="J624" s="4"/>
    </row>
    <row r="625" spans="1:10" s="127" customFormat="1" x14ac:dyDescent="0.2">
      <c r="A625" s="1"/>
      <c r="B625" s="1"/>
      <c r="C625" s="1"/>
      <c r="D625" s="1"/>
      <c r="E625" s="1"/>
      <c r="F625" s="1"/>
      <c r="G625" s="1"/>
      <c r="H625" s="4"/>
      <c r="I625" s="4"/>
      <c r="J625" s="4"/>
    </row>
    <row r="626" spans="1:10" s="127" customFormat="1" x14ac:dyDescent="0.2">
      <c r="A626" s="1"/>
      <c r="B626" s="1"/>
      <c r="C626" s="1"/>
      <c r="D626" s="1"/>
      <c r="E626" s="1"/>
      <c r="F626" s="1"/>
      <c r="G626" s="1"/>
      <c r="H626" s="4"/>
      <c r="I626" s="4"/>
      <c r="J626" s="4"/>
    </row>
    <row r="627" spans="1:10" s="127" customFormat="1" x14ac:dyDescent="0.2">
      <c r="A627" s="1"/>
      <c r="B627" s="1"/>
      <c r="C627" s="1"/>
      <c r="D627" s="1"/>
      <c r="E627" s="1"/>
      <c r="F627" s="1"/>
      <c r="G627" s="1"/>
      <c r="H627" s="4"/>
      <c r="I627" s="4"/>
      <c r="J627" s="4"/>
    </row>
    <row r="628" spans="1:10" s="127" customFormat="1" x14ac:dyDescent="0.2">
      <c r="A628" s="1"/>
      <c r="B628" s="1"/>
      <c r="C628" s="1"/>
      <c r="D628" s="1"/>
      <c r="E628" s="1"/>
      <c r="F628" s="1"/>
      <c r="G628" s="1"/>
      <c r="H628" s="4"/>
      <c r="I628" s="4"/>
      <c r="J628" s="4"/>
    </row>
    <row r="629" spans="1:10" s="127" customFormat="1" x14ac:dyDescent="0.2">
      <c r="A629" s="1"/>
      <c r="B629" s="1"/>
      <c r="C629" s="1"/>
      <c r="D629" s="1"/>
      <c r="E629" s="1"/>
      <c r="F629" s="1"/>
      <c r="G629" s="1"/>
      <c r="H629" s="4"/>
      <c r="I629" s="4"/>
      <c r="J629" s="4"/>
    </row>
    <row r="630" spans="1:10" s="127" customFormat="1" x14ac:dyDescent="0.2">
      <c r="A630" s="1"/>
      <c r="B630" s="1"/>
      <c r="C630" s="1"/>
      <c r="D630" s="1"/>
      <c r="E630" s="1"/>
      <c r="F630" s="1"/>
      <c r="G630" s="1"/>
      <c r="H630" s="4"/>
      <c r="I630" s="4"/>
      <c r="J630" s="4"/>
    </row>
    <row r="631" spans="1:10" s="127" customFormat="1" x14ac:dyDescent="0.2">
      <c r="A631" s="1"/>
      <c r="B631" s="1"/>
      <c r="C631" s="1"/>
      <c r="D631" s="1"/>
      <c r="E631" s="1"/>
      <c r="F631" s="1"/>
      <c r="G631" s="1"/>
      <c r="H631" s="4"/>
      <c r="I631" s="4"/>
      <c r="J631" s="4"/>
    </row>
    <row r="632" spans="1:10" s="127" customFormat="1" x14ac:dyDescent="0.2">
      <c r="A632" s="1"/>
      <c r="B632" s="1"/>
      <c r="C632" s="1"/>
      <c r="D632" s="1"/>
      <c r="E632" s="1"/>
      <c r="F632" s="1"/>
      <c r="G632" s="1"/>
      <c r="H632" s="4"/>
      <c r="I632" s="4"/>
      <c r="J632" s="4"/>
    </row>
    <row r="633" spans="1:10" s="127" customFormat="1" x14ac:dyDescent="0.2">
      <c r="A633" s="1"/>
      <c r="B633" s="1"/>
      <c r="C633" s="1"/>
      <c r="D633" s="1"/>
      <c r="E633" s="1"/>
      <c r="F633" s="1"/>
      <c r="G633" s="1"/>
      <c r="H633" s="4"/>
      <c r="I633" s="4"/>
      <c r="J633" s="4"/>
    </row>
    <row r="634" spans="1:10" s="127" customFormat="1" x14ac:dyDescent="0.2">
      <c r="A634" s="1"/>
      <c r="B634" s="1"/>
      <c r="C634" s="1"/>
      <c r="D634" s="1"/>
      <c r="E634" s="1"/>
      <c r="F634" s="1"/>
      <c r="G634" s="1"/>
      <c r="H634" s="4"/>
      <c r="I634" s="4"/>
      <c r="J634" s="4"/>
    </row>
    <row r="635" spans="1:10" s="127" customFormat="1" x14ac:dyDescent="0.2">
      <c r="A635" s="1"/>
      <c r="B635" s="1"/>
      <c r="C635" s="1"/>
      <c r="D635" s="1"/>
      <c r="E635" s="1"/>
      <c r="F635" s="1"/>
      <c r="G635" s="1"/>
      <c r="H635" s="4"/>
      <c r="I635" s="4"/>
      <c r="J635" s="4"/>
    </row>
    <row r="636" spans="1:10" s="127" customFormat="1" x14ac:dyDescent="0.2">
      <c r="A636" s="1"/>
      <c r="B636" s="1"/>
      <c r="C636" s="1"/>
      <c r="D636" s="1"/>
      <c r="E636" s="1"/>
      <c r="F636" s="1"/>
      <c r="G636" s="1"/>
      <c r="H636" s="4"/>
      <c r="I636" s="4"/>
      <c r="J636" s="4"/>
    </row>
    <row r="637" spans="1:10" s="127" customFormat="1" x14ac:dyDescent="0.2">
      <c r="A637" s="1"/>
      <c r="B637" s="1"/>
      <c r="C637" s="1"/>
      <c r="D637" s="1"/>
      <c r="E637" s="1"/>
      <c r="F637" s="1"/>
      <c r="G637" s="1"/>
      <c r="H637" s="4"/>
      <c r="I637" s="4"/>
      <c r="J637" s="4"/>
    </row>
    <row r="638" spans="1:10" s="127" customFormat="1" x14ac:dyDescent="0.2">
      <c r="A638" s="1"/>
      <c r="B638" s="1"/>
      <c r="C638" s="1"/>
      <c r="D638" s="1"/>
      <c r="E638" s="1"/>
      <c r="F638" s="1"/>
      <c r="G638" s="1"/>
      <c r="H638" s="4"/>
      <c r="I638" s="4"/>
      <c r="J638" s="4"/>
    </row>
    <row r="639" spans="1:10" s="127" customFormat="1" x14ac:dyDescent="0.2">
      <c r="A639" s="1"/>
      <c r="B639" s="1"/>
      <c r="C639" s="1"/>
      <c r="D639" s="1"/>
      <c r="E639" s="1"/>
      <c r="F639" s="1"/>
      <c r="G639" s="1"/>
      <c r="H639" s="4"/>
      <c r="I639" s="4"/>
      <c r="J639" s="4"/>
    </row>
    <row r="640" spans="1:10" s="127" customFormat="1" x14ac:dyDescent="0.2">
      <c r="A640" s="1"/>
      <c r="B640" s="1"/>
      <c r="C640" s="1"/>
      <c r="D640" s="1"/>
      <c r="E640" s="1"/>
      <c r="F640" s="1"/>
      <c r="G640" s="1"/>
      <c r="H640" s="4"/>
      <c r="I640" s="4"/>
      <c r="J640" s="4"/>
    </row>
    <row r="641" spans="1:10" s="127" customFormat="1" x14ac:dyDescent="0.2">
      <c r="A641" s="1"/>
      <c r="B641" s="1"/>
      <c r="C641" s="1"/>
      <c r="D641" s="1"/>
      <c r="E641" s="1"/>
      <c r="F641" s="1"/>
      <c r="G641" s="1"/>
      <c r="H641" s="4"/>
      <c r="I641" s="4"/>
      <c r="J641" s="4"/>
    </row>
    <row r="642" spans="1:10" s="127" customFormat="1" x14ac:dyDescent="0.2">
      <c r="A642" s="1"/>
      <c r="B642" s="1"/>
      <c r="C642" s="1"/>
      <c r="D642" s="1"/>
      <c r="E642" s="1"/>
      <c r="F642" s="1"/>
      <c r="G642" s="1"/>
      <c r="H642" s="4"/>
      <c r="I642" s="4"/>
      <c r="J642" s="4"/>
    </row>
    <row r="643" spans="1:10" s="127" customFormat="1" x14ac:dyDescent="0.2">
      <c r="A643" s="1"/>
      <c r="B643" s="1"/>
      <c r="C643" s="1"/>
      <c r="D643" s="1"/>
      <c r="E643" s="1"/>
      <c r="F643" s="1"/>
      <c r="G643" s="1"/>
      <c r="H643" s="4"/>
      <c r="I643" s="4"/>
      <c r="J643" s="4"/>
    </row>
    <row r="644" spans="1:10" s="127" customFormat="1" x14ac:dyDescent="0.2">
      <c r="A644" s="1"/>
      <c r="B644" s="1"/>
      <c r="C644" s="1"/>
      <c r="D644" s="1"/>
      <c r="E644" s="1"/>
      <c r="F644" s="1"/>
      <c r="G644" s="1"/>
      <c r="H644" s="4"/>
      <c r="I644" s="4"/>
      <c r="J644" s="4"/>
    </row>
    <row r="645" spans="1:10" s="127" customFormat="1" x14ac:dyDescent="0.2">
      <c r="A645" s="1"/>
      <c r="B645" s="1"/>
      <c r="C645" s="1"/>
      <c r="D645" s="1"/>
      <c r="E645" s="1"/>
      <c r="F645" s="1"/>
      <c r="G645" s="1"/>
      <c r="H645" s="4"/>
      <c r="I645" s="4"/>
      <c r="J645" s="4"/>
    </row>
    <row r="646" spans="1:10" s="127" customFormat="1" x14ac:dyDescent="0.2">
      <c r="A646" s="1"/>
      <c r="B646" s="1"/>
      <c r="C646" s="1"/>
      <c r="D646" s="1"/>
      <c r="E646" s="1"/>
      <c r="F646" s="1"/>
      <c r="G646" s="1"/>
      <c r="H646" s="4"/>
      <c r="I646" s="4"/>
      <c r="J646" s="4"/>
    </row>
    <row r="647" spans="1:10" s="127" customFormat="1" x14ac:dyDescent="0.2">
      <c r="A647" s="1"/>
      <c r="B647" s="1"/>
      <c r="C647" s="1"/>
      <c r="D647" s="1"/>
      <c r="E647" s="1"/>
      <c r="F647" s="1"/>
      <c r="G647" s="1"/>
      <c r="H647" s="4"/>
      <c r="I647" s="4"/>
      <c r="J647" s="4"/>
    </row>
    <row r="648" spans="1:10" s="127" customFormat="1" x14ac:dyDescent="0.2">
      <c r="A648" s="1"/>
      <c r="B648" s="1"/>
      <c r="C648" s="1"/>
      <c r="D648" s="1"/>
      <c r="E648" s="1"/>
      <c r="F648" s="1"/>
      <c r="G648" s="1"/>
      <c r="H648" s="4"/>
      <c r="I648" s="4"/>
      <c r="J648" s="4"/>
    </row>
    <row r="649" spans="1:10" s="127" customFormat="1" x14ac:dyDescent="0.2">
      <c r="A649" s="1"/>
      <c r="B649" s="1"/>
      <c r="C649" s="1"/>
      <c r="D649" s="1"/>
      <c r="E649" s="1"/>
      <c r="F649" s="1"/>
      <c r="G649" s="1"/>
      <c r="H649" s="4"/>
      <c r="I649" s="4"/>
      <c r="J649" s="4"/>
    </row>
    <row r="650" spans="1:10" s="127" customFormat="1" x14ac:dyDescent="0.2">
      <c r="A650" s="1"/>
      <c r="B650" s="1"/>
      <c r="C650" s="1"/>
      <c r="D650" s="1"/>
      <c r="E650" s="1"/>
      <c r="F650" s="1"/>
      <c r="G650" s="1"/>
      <c r="H650" s="4"/>
      <c r="I650" s="4"/>
      <c r="J650" s="4"/>
    </row>
    <row r="651" spans="1:10" s="127" customFormat="1" x14ac:dyDescent="0.2">
      <c r="A651" s="1"/>
      <c r="B651" s="1"/>
      <c r="C651" s="1"/>
      <c r="D651" s="1"/>
      <c r="E651" s="1"/>
      <c r="F651" s="1"/>
      <c r="G651" s="1"/>
      <c r="H651" s="4"/>
      <c r="I651" s="4"/>
      <c r="J651" s="4"/>
    </row>
    <row r="652" spans="1:10" s="127" customFormat="1" x14ac:dyDescent="0.2">
      <c r="A652" s="1"/>
      <c r="B652" s="1"/>
      <c r="C652" s="1"/>
      <c r="D652" s="1"/>
      <c r="E652" s="1"/>
      <c r="F652" s="1"/>
      <c r="G652" s="1"/>
      <c r="H652" s="4"/>
      <c r="I652" s="4"/>
      <c r="J652" s="4"/>
    </row>
    <row r="653" spans="1:10" s="127" customFormat="1" x14ac:dyDescent="0.2">
      <c r="A653" s="1"/>
      <c r="B653" s="1"/>
      <c r="C653" s="1"/>
      <c r="D653" s="1"/>
      <c r="E653" s="1"/>
      <c r="F653" s="1"/>
      <c r="G653" s="1"/>
      <c r="H653" s="4"/>
      <c r="I653" s="4"/>
      <c r="J653" s="4"/>
    </row>
    <row r="654" spans="1:10" s="127" customFormat="1" x14ac:dyDescent="0.2">
      <c r="A654" s="1"/>
      <c r="B654" s="1"/>
      <c r="C654" s="1"/>
      <c r="D654" s="1"/>
      <c r="E654" s="1"/>
      <c r="F654" s="1"/>
      <c r="G654" s="1"/>
      <c r="H654" s="4"/>
      <c r="I654" s="4"/>
      <c r="J654" s="4"/>
    </row>
    <row r="655" spans="1:10" s="127" customFormat="1" x14ac:dyDescent="0.2">
      <c r="A655" s="1"/>
      <c r="B655" s="1"/>
      <c r="C655" s="1"/>
      <c r="D655" s="1"/>
      <c r="E655" s="1"/>
      <c r="F655" s="1"/>
      <c r="G655" s="1"/>
      <c r="H655" s="4"/>
      <c r="I655" s="4"/>
      <c r="J655" s="4"/>
    </row>
    <row r="656" spans="1:10" s="127" customFormat="1" x14ac:dyDescent="0.2">
      <c r="A656" s="1"/>
      <c r="B656" s="1"/>
      <c r="C656" s="1"/>
      <c r="D656" s="1"/>
      <c r="E656" s="1"/>
      <c r="F656" s="1"/>
      <c r="G656" s="1"/>
      <c r="H656" s="4"/>
      <c r="I656" s="4"/>
      <c r="J656" s="4"/>
    </row>
    <row r="657" spans="1:10" s="127" customFormat="1" x14ac:dyDescent="0.2">
      <c r="A657" s="1"/>
      <c r="B657" s="1"/>
      <c r="C657" s="1"/>
      <c r="D657" s="1"/>
      <c r="E657" s="1"/>
      <c r="F657" s="1"/>
      <c r="G657" s="1"/>
      <c r="H657" s="4"/>
      <c r="I657" s="4"/>
      <c r="J657" s="4"/>
    </row>
    <row r="658" spans="1:10" s="127" customFormat="1" x14ac:dyDescent="0.2">
      <c r="A658" s="1"/>
      <c r="B658" s="1"/>
      <c r="C658" s="1"/>
      <c r="D658" s="1"/>
      <c r="E658" s="1"/>
      <c r="F658" s="1"/>
      <c r="G658" s="1"/>
      <c r="H658" s="4"/>
      <c r="I658" s="4"/>
      <c r="J658" s="4"/>
    </row>
    <row r="659" spans="1:10" s="127" customFormat="1" x14ac:dyDescent="0.2">
      <c r="A659" s="1"/>
      <c r="B659" s="1"/>
      <c r="C659" s="1"/>
      <c r="D659" s="1"/>
      <c r="E659" s="1"/>
      <c r="F659" s="1"/>
      <c r="G659" s="1"/>
      <c r="H659" s="4"/>
      <c r="I659" s="4"/>
      <c r="J659" s="4"/>
    </row>
    <row r="660" spans="1:10" s="127" customFormat="1" x14ac:dyDescent="0.2">
      <c r="A660" s="1"/>
      <c r="B660" s="1"/>
      <c r="C660" s="1"/>
      <c r="D660" s="1"/>
      <c r="E660" s="1"/>
      <c r="F660" s="1"/>
      <c r="G660" s="1"/>
      <c r="H660" s="4"/>
      <c r="I660" s="4"/>
      <c r="J660" s="4"/>
    </row>
    <row r="661" spans="1:10" s="127" customFormat="1" x14ac:dyDescent="0.2">
      <c r="A661" s="1"/>
      <c r="B661" s="1"/>
      <c r="C661" s="1"/>
      <c r="D661" s="1"/>
      <c r="E661" s="1"/>
      <c r="F661" s="1"/>
      <c r="G661" s="1"/>
      <c r="H661" s="4"/>
      <c r="I661" s="4"/>
      <c r="J661" s="4"/>
    </row>
    <row r="662" spans="1:10" s="127" customFormat="1" x14ac:dyDescent="0.2">
      <c r="A662" s="1"/>
      <c r="B662" s="1"/>
      <c r="C662" s="1"/>
      <c r="D662" s="1"/>
      <c r="E662" s="1"/>
      <c r="F662" s="1"/>
      <c r="G662" s="1"/>
      <c r="H662" s="4"/>
      <c r="I662" s="4"/>
      <c r="J662" s="4"/>
    </row>
    <row r="663" spans="1:10" s="127" customFormat="1" x14ac:dyDescent="0.2">
      <c r="A663" s="1"/>
      <c r="B663" s="1"/>
      <c r="C663" s="1"/>
      <c r="D663" s="1"/>
      <c r="E663" s="1"/>
      <c r="F663" s="1"/>
      <c r="G663" s="1"/>
      <c r="H663" s="4"/>
      <c r="I663" s="4"/>
      <c r="J663" s="4"/>
    </row>
    <row r="664" spans="1:10" s="127" customFormat="1" x14ac:dyDescent="0.2">
      <c r="A664" s="1"/>
      <c r="B664" s="1"/>
      <c r="C664" s="1"/>
      <c r="D664" s="1"/>
      <c r="E664" s="1"/>
      <c r="F664" s="1"/>
      <c r="G664" s="1"/>
      <c r="H664" s="4"/>
      <c r="I664" s="4"/>
      <c r="J664" s="4"/>
    </row>
    <row r="665" spans="1:10" s="127" customFormat="1" x14ac:dyDescent="0.2">
      <c r="A665" s="1"/>
      <c r="B665" s="1"/>
      <c r="C665" s="1"/>
      <c r="D665" s="1"/>
      <c r="E665" s="1"/>
      <c r="F665" s="1"/>
      <c r="G665" s="1"/>
      <c r="H665" s="4"/>
      <c r="I665" s="4"/>
      <c r="J665" s="4"/>
    </row>
    <row r="666" spans="1:10" s="127" customFormat="1" x14ac:dyDescent="0.2">
      <c r="A666" s="1"/>
      <c r="B666" s="1"/>
      <c r="C666" s="1"/>
      <c r="D666" s="1"/>
      <c r="E666" s="1"/>
      <c r="F666" s="1"/>
      <c r="G666" s="1"/>
      <c r="H666" s="4"/>
      <c r="I666" s="4"/>
      <c r="J666" s="4"/>
    </row>
    <row r="667" spans="1:10" s="127" customFormat="1" x14ac:dyDescent="0.2">
      <c r="A667" s="1"/>
      <c r="B667" s="1"/>
      <c r="C667" s="1"/>
      <c r="D667" s="1"/>
      <c r="E667" s="1"/>
      <c r="F667" s="1"/>
      <c r="G667" s="1"/>
      <c r="H667" s="4"/>
      <c r="I667" s="4"/>
      <c r="J667" s="4"/>
    </row>
    <row r="668" spans="1:10" s="127" customFormat="1" x14ac:dyDescent="0.2">
      <c r="A668" s="1"/>
      <c r="B668" s="1"/>
      <c r="C668" s="1"/>
      <c r="D668" s="1"/>
      <c r="E668" s="1"/>
      <c r="F668" s="1"/>
      <c r="G668" s="1"/>
      <c r="H668" s="4"/>
      <c r="I668" s="4"/>
      <c r="J668" s="4"/>
    </row>
    <row r="669" spans="1:10" s="127" customFormat="1" x14ac:dyDescent="0.2">
      <c r="A669" s="1"/>
      <c r="B669" s="1"/>
      <c r="C669" s="1"/>
      <c r="D669" s="1"/>
      <c r="E669" s="1"/>
      <c r="F669" s="1"/>
      <c r="G669" s="1"/>
      <c r="H669" s="4"/>
      <c r="I669" s="4"/>
      <c r="J669" s="4"/>
    </row>
    <row r="670" spans="1:10" s="127" customFormat="1" x14ac:dyDescent="0.2">
      <c r="A670" s="1"/>
      <c r="B670" s="1"/>
      <c r="C670" s="1"/>
      <c r="D670" s="1"/>
      <c r="E670" s="1"/>
      <c r="F670" s="1"/>
      <c r="G670" s="1"/>
      <c r="H670" s="4"/>
      <c r="I670" s="4"/>
      <c r="J670" s="4"/>
    </row>
    <row r="671" spans="1:10" s="127" customFormat="1" x14ac:dyDescent="0.2">
      <c r="A671" s="1"/>
      <c r="B671" s="1"/>
      <c r="C671" s="1"/>
      <c r="D671" s="1"/>
      <c r="E671" s="1"/>
      <c r="F671" s="1"/>
      <c r="G671" s="1"/>
      <c r="H671" s="4"/>
      <c r="I671" s="4"/>
      <c r="J671" s="4"/>
    </row>
    <row r="672" spans="1:10" s="127" customFormat="1" x14ac:dyDescent="0.2">
      <c r="A672" s="1"/>
      <c r="B672" s="1"/>
      <c r="C672" s="1"/>
      <c r="D672" s="1"/>
      <c r="E672" s="1"/>
      <c r="F672" s="1"/>
      <c r="G672" s="1"/>
      <c r="H672" s="4"/>
      <c r="I672" s="4"/>
      <c r="J672" s="4"/>
    </row>
    <row r="673" spans="1:10" s="127" customFormat="1" x14ac:dyDescent="0.2">
      <c r="A673" s="1"/>
      <c r="B673" s="1"/>
      <c r="C673" s="1"/>
      <c r="D673" s="1"/>
      <c r="E673" s="1"/>
      <c r="F673" s="1"/>
      <c r="G673" s="1"/>
      <c r="H673" s="4"/>
      <c r="I673" s="4"/>
      <c r="J673" s="4"/>
    </row>
    <row r="674" spans="1:10" s="127" customFormat="1" x14ac:dyDescent="0.2">
      <c r="A674" s="1"/>
      <c r="B674" s="1"/>
      <c r="C674" s="1"/>
      <c r="D674" s="1"/>
      <c r="E674" s="1"/>
      <c r="F674" s="1"/>
      <c r="G674" s="1"/>
      <c r="H674" s="4"/>
      <c r="I674" s="4"/>
      <c r="J674" s="4"/>
    </row>
    <row r="675" spans="1:10" s="127" customFormat="1" x14ac:dyDescent="0.2">
      <c r="A675" s="1"/>
      <c r="B675" s="1"/>
      <c r="C675" s="1"/>
      <c r="D675" s="1"/>
      <c r="E675" s="1"/>
      <c r="F675" s="1"/>
      <c r="G675" s="1"/>
      <c r="H675" s="4"/>
      <c r="I675" s="4"/>
      <c r="J675" s="4"/>
    </row>
    <row r="676" spans="1:10" s="127" customFormat="1" x14ac:dyDescent="0.2">
      <c r="A676" s="1"/>
      <c r="B676" s="1"/>
      <c r="C676" s="1"/>
      <c r="D676" s="1"/>
      <c r="E676" s="1"/>
      <c r="F676" s="1"/>
      <c r="G676" s="1"/>
      <c r="H676" s="4"/>
      <c r="I676" s="4"/>
      <c r="J676" s="4"/>
    </row>
    <row r="677" spans="1:10" s="127" customFormat="1" x14ac:dyDescent="0.2">
      <c r="A677" s="1"/>
      <c r="B677" s="1"/>
      <c r="C677" s="1"/>
      <c r="D677" s="1"/>
      <c r="E677" s="1"/>
      <c r="F677" s="1"/>
      <c r="G677" s="1"/>
      <c r="H677" s="4"/>
      <c r="I677" s="4"/>
      <c r="J677" s="4"/>
    </row>
    <row r="678" spans="1:10" s="127" customFormat="1" x14ac:dyDescent="0.2">
      <c r="A678" s="1"/>
      <c r="B678" s="1"/>
      <c r="C678" s="1"/>
      <c r="D678" s="1"/>
      <c r="E678" s="1"/>
      <c r="F678" s="1"/>
      <c r="G678" s="1"/>
      <c r="H678" s="4"/>
      <c r="I678" s="4"/>
      <c r="J678" s="4"/>
    </row>
    <row r="679" spans="1:10" s="127" customFormat="1" x14ac:dyDescent="0.2">
      <c r="A679" s="1"/>
      <c r="B679" s="1"/>
      <c r="C679" s="1"/>
      <c r="D679" s="1"/>
      <c r="E679" s="1"/>
      <c r="F679" s="1"/>
      <c r="G679" s="1"/>
      <c r="H679" s="4"/>
      <c r="I679" s="4"/>
      <c r="J679" s="4"/>
    </row>
  </sheetData>
  <mergeCells count="11">
    <mergeCell ref="A415:F415"/>
    <mergeCell ref="A5:A7"/>
    <mergeCell ref="B5:F5"/>
    <mergeCell ref="G5:G7"/>
    <mergeCell ref="E1:J1"/>
    <mergeCell ref="H5:H7"/>
    <mergeCell ref="I5:I7"/>
    <mergeCell ref="J5:J7"/>
    <mergeCell ref="A3:J3"/>
    <mergeCell ref="E2:J2"/>
    <mergeCell ref="B6:F6"/>
  </mergeCells>
  <pageMargins left="0.98425196850393704" right="0" top="0.19685039370078741" bottom="0.19685039370078741" header="0" footer="0"/>
  <pageSetup paperSize="9" scale="85" orientation="portrait" r:id="rId1"/>
  <headerFooter alignWithMargins="0"/>
  <rowBreaks count="1" manualBreakCount="1">
    <brk id="41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BreakPreview" zoomScaleNormal="100" zoomScaleSheetLayoutView="100" workbookViewId="0">
      <selection activeCell="C8" sqref="C8"/>
    </sheetView>
  </sheetViews>
  <sheetFormatPr defaultColWidth="26.28515625" defaultRowHeight="12.75" x14ac:dyDescent="0.2"/>
  <cols>
    <col min="1" max="1" width="52.5703125" style="150" customWidth="1"/>
    <col min="2" max="2" width="7.7109375" style="150" customWidth="1"/>
    <col min="3" max="3" width="7.28515625" style="150" customWidth="1"/>
    <col min="4" max="5" width="11.28515625" style="150" hidden="1" customWidth="1"/>
    <col min="6" max="6" width="12.7109375" style="182" hidden="1" customWidth="1"/>
    <col min="7" max="7" width="11.28515625" style="182" customWidth="1"/>
    <col min="8" max="8" width="14.140625" style="182" customWidth="1"/>
    <col min="9" max="9" width="13.28515625" style="150" customWidth="1"/>
    <col min="10" max="256" width="26.28515625" style="150"/>
    <col min="257" max="257" width="52.5703125" style="150" customWidth="1"/>
    <col min="258" max="258" width="7.7109375" style="150" customWidth="1"/>
    <col min="259" max="259" width="7.28515625" style="150" customWidth="1"/>
    <col min="260" max="261" width="0" style="150" hidden="1" customWidth="1"/>
    <col min="262" max="262" width="12.7109375" style="150" customWidth="1"/>
    <col min="263" max="263" width="11.28515625" style="150" customWidth="1"/>
    <col min="264" max="264" width="14.140625" style="150" customWidth="1"/>
    <col min="265" max="512" width="26.28515625" style="150"/>
    <col min="513" max="513" width="52.5703125" style="150" customWidth="1"/>
    <col min="514" max="514" width="7.7109375" style="150" customWidth="1"/>
    <col min="515" max="515" width="7.28515625" style="150" customWidth="1"/>
    <col min="516" max="517" width="0" style="150" hidden="1" customWidth="1"/>
    <col min="518" max="518" width="12.7109375" style="150" customWidth="1"/>
    <col min="519" max="519" width="11.28515625" style="150" customWidth="1"/>
    <col min="520" max="520" width="14.140625" style="150" customWidth="1"/>
    <col min="521" max="768" width="26.28515625" style="150"/>
    <col min="769" max="769" width="52.5703125" style="150" customWidth="1"/>
    <col min="770" max="770" width="7.7109375" style="150" customWidth="1"/>
    <col min="771" max="771" width="7.28515625" style="150" customWidth="1"/>
    <col min="772" max="773" width="0" style="150" hidden="1" customWidth="1"/>
    <col min="774" max="774" width="12.7109375" style="150" customWidth="1"/>
    <col min="775" max="775" width="11.28515625" style="150" customWidth="1"/>
    <col min="776" max="776" width="14.140625" style="150" customWidth="1"/>
    <col min="777" max="1024" width="26.28515625" style="150"/>
    <col min="1025" max="1025" width="52.5703125" style="150" customWidth="1"/>
    <col min="1026" max="1026" width="7.7109375" style="150" customWidth="1"/>
    <col min="1027" max="1027" width="7.28515625" style="150" customWidth="1"/>
    <col min="1028" max="1029" width="0" style="150" hidden="1" customWidth="1"/>
    <col min="1030" max="1030" width="12.7109375" style="150" customWidth="1"/>
    <col min="1031" max="1031" width="11.28515625" style="150" customWidth="1"/>
    <col min="1032" max="1032" width="14.140625" style="150" customWidth="1"/>
    <col min="1033" max="1280" width="26.28515625" style="150"/>
    <col min="1281" max="1281" width="52.5703125" style="150" customWidth="1"/>
    <col min="1282" max="1282" width="7.7109375" style="150" customWidth="1"/>
    <col min="1283" max="1283" width="7.28515625" style="150" customWidth="1"/>
    <col min="1284" max="1285" width="0" style="150" hidden="1" customWidth="1"/>
    <col min="1286" max="1286" width="12.7109375" style="150" customWidth="1"/>
    <col min="1287" max="1287" width="11.28515625" style="150" customWidth="1"/>
    <col min="1288" max="1288" width="14.140625" style="150" customWidth="1"/>
    <col min="1289" max="1536" width="26.28515625" style="150"/>
    <col min="1537" max="1537" width="52.5703125" style="150" customWidth="1"/>
    <col min="1538" max="1538" width="7.7109375" style="150" customWidth="1"/>
    <col min="1539" max="1539" width="7.28515625" style="150" customWidth="1"/>
    <col min="1540" max="1541" width="0" style="150" hidden="1" customWidth="1"/>
    <col min="1542" max="1542" width="12.7109375" style="150" customWidth="1"/>
    <col min="1543" max="1543" width="11.28515625" style="150" customWidth="1"/>
    <col min="1544" max="1544" width="14.140625" style="150" customWidth="1"/>
    <col min="1545" max="1792" width="26.28515625" style="150"/>
    <col min="1793" max="1793" width="52.5703125" style="150" customWidth="1"/>
    <col min="1794" max="1794" width="7.7109375" style="150" customWidth="1"/>
    <col min="1795" max="1795" width="7.28515625" style="150" customWidth="1"/>
    <col min="1796" max="1797" width="0" style="150" hidden="1" customWidth="1"/>
    <col min="1798" max="1798" width="12.7109375" style="150" customWidth="1"/>
    <col min="1799" max="1799" width="11.28515625" style="150" customWidth="1"/>
    <col min="1800" max="1800" width="14.140625" style="150" customWidth="1"/>
    <col min="1801" max="2048" width="26.28515625" style="150"/>
    <col min="2049" max="2049" width="52.5703125" style="150" customWidth="1"/>
    <col min="2050" max="2050" width="7.7109375" style="150" customWidth="1"/>
    <col min="2051" max="2051" width="7.28515625" style="150" customWidth="1"/>
    <col min="2052" max="2053" width="0" style="150" hidden="1" customWidth="1"/>
    <col min="2054" max="2054" width="12.7109375" style="150" customWidth="1"/>
    <col min="2055" max="2055" width="11.28515625" style="150" customWidth="1"/>
    <col min="2056" max="2056" width="14.140625" style="150" customWidth="1"/>
    <col min="2057" max="2304" width="26.28515625" style="150"/>
    <col min="2305" max="2305" width="52.5703125" style="150" customWidth="1"/>
    <col min="2306" max="2306" width="7.7109375" style="150" customWidth="1"/>
    <col min="2307" max="2307" width="7.28515625" style="150" customWidth="1"/>
    <col min="2308" max="2309" width="0" style="150" hidden="1" customWidth="1"/>
    <col min="2310" max="2310" width="12.7109375" style="150" customWidth="1"/>
    <col min="2311" max="2311" width="11.28515625" style="150" customWidth="1"/>
    <col min="2312" max="2312" width="14.140625" style="150" customWidth="1"/>
    <col min="2313" max="2560" width="26.28515625" style="150"/>
    <col min="2561" max="2561" width="52.5703125" style="150" customWidth="1"/>
    <col min="2562" max="2562" width="7.7109375" style="150" customWidth="1"/>
    <col min="2563" max="2563" width="7.28515625" style="150" customWidth="1"/>
    <col min="2564" max="2565" width="0" style="150" hidden="1" customWidth="1"/>
    <col min="2566" max="2566" width="12.7109375" style="150" customWidth="1"/>
    <col min="2567" max="2567" width="11.28515625" style="150" customWidth="1"/>
    <col min="2568" max="2568" width="14.140625" style="150" customWidth="1"/>
    <col min="2569" max="2816" width="26.28515625" style="150"/>
    <col min="2817" max="2817" width="52.5703125" style="150" customWidth="1"/>
    <col min="2818" max="2818" width="7.7109375" style="150" customWidth="1"/>
    <col min="2819" max="2819" width="7.28515625" style="150" customWidth="1"/>
    <col min="2820" max="2821" width="0" style="150" hidden="1" customWidth="1"/>
    <col min="2822" max="2822" width="12.7109375" style="150" customWidth="1"/>
    <col min="2823" max="2823" width="11.28515625" style="150" customWidth="1"/>
    <col min="2824" max="2824" width="14.140625" style="150" customWidth="1"/>
    <col min="2825" max="3072" width="26.28515625" style="150"/>
    <col min="3073" max="3073" width="52.5703125" style="150" customWidth="1"/>
    <col min="3074" max="3074" width="7.7109375" style="150" customWidth="1"/>
    <col min="3075" max="3075" width="7.28515625" style="150" customWidth="1"/>
    <col min="3076" max="3077" width="0" style="150" hidden="1" customWidth="1"/>
    <col min="3078" max="3078" width="12.7109375" style="150" customWidth="1"/>
    <col min="3079" max="3079" width="11.28515625" style="150" customWidth="1"/>
    <col min="3080" max="3080" width="14.140625" style="150" customWidth="1"/>
    <col min="3081" max="3328" width="26.28515625" style="150"/>
    <col min="3329" max="3329" width="52.5703125" style="150" customWidth="1"/>
    <col min="3330" max="3330" width="7.7109375" style="150" customWidth="1"/>
    <col min="3331" max="3331" width="7.28515625" style="150" customWidth="1"/>
    <col min="3332" max="3333" width="0" style="150" hidden="1" customWidth="1"/>
    <col min="3334" max="3334" width="12.7109375" style="150" customWidth="1"/>
    <col min="3335" max="3335" width="11.28515625" style="150" customWidth="1"/>
    <col min="3336" max="3336" width="14.140625" style="150" customWidth="1"/>
    <col min="3337" max="3584" width="26.28515625" style="150"/>
    <col min="3585" max="3585" width="52.5703125" style="150" customWidth="1"/>
    <col min="3586" max="3586" width="7.7109375" style="150" customWidth="1"/>
    <col min="3587" max="3587" width="7.28515625" style="150" customWidth="1"/>
    <col min="3588" max="3589" width="0" style="150" hidden="1" customWidth="1"/>
    <col min="3590" max="3590" width="12.7109375" style="150" customWidth="1"/>
    <col min="3591" max="3591" width="11.28515625" style="150" customWidth="1"/>
    <col min="3592" max="3592" width="14.140625" style="150" customWidth="1"/>
    <col min="3593" max="3840" width="26.28515625" style="150"/>
    <col min="3841" max="3841" width="52.5703125" style="150" customWidth="1"/>
    <col min="3842" max="3842" width="7.7109375" style="150" customWidth="1"/>
    <col min="3843" max="3843" width="7.28515625" style="150" customWidth="1"/>
    <col min="3844" max="3845" width="0" style="150" hidden="1" customWidth="1"/>
    <col min="3846" max="3846" width="12.7109375" style="150" customWidth="1"/>
    <col min="3847" max="3847" width="11.28515625" style="150" customWidth="1"/>
    <col min="3848" max="3848" width="14.140625" style="150" customWidth="1"/>
    <col min="3849" max="4096" width="26.28515625" style="150"/>
    <col min="4097" max="4097" width="52.5703125" style="150" customWidth="1"/>
    <col min="4098" max="4098" width="7.7109375" style="150" customWidth="1"/>
    <col min="4099" max="4099" width="7.28515625" style="150" customWidth="1"/>
    <col min="4100" max="4101" width="0" style="150" hidden="1" customWidth="1"/>
    <col min="4102" max="4102" width="12.7109375" style="150" customWidth="1"/>
    <col min="4103" max="4103" width="11.28515625" style="150" customWidth="1"/>
    <col min="4104" max="4104" width="14.140625" style="150" customWidth="1"/>
    <col min="4105" max="4352" width="26.28515625" style="150"/>
    <col min="4353" max="4353" width="52.5703125" style="150" customWidth="1"/>
    <col min="4354" max="4354" width="7.7109375" style="150" customWidth="1"/>
    <col min="4355" max="4355" width="7.28515625" style="150" customWidth="1"/>
    <col min="4356" max="4357" width="0" style="150" hidden="1" customWidth="1"/>
    <col min="4358" max="4358" width="12.7109375" style="150" customWidth="1"/>
    <col min="4359" max="4359" width="11.28515625" style="150" customWidth="1"/>
    <col min="4360" max="4360" width="14.140625" style="150" customWidth="1"/>
    <col min="4361" max="4608" width="26.28515625" style="150"/>
    <col min="4609" max="4609" width="52.5703125" style="150" customWidth="1"/>
    <col min="4610" max="4610" width="7.7109375" style="150" customWidth="1"/>
    <col min="4611" max="4611" width="7.28515625" style="150" customWidth="1"/>
    <col min="4612" max="4613" width="0" style="150" hidden="1" customWidth="1"/>
    <col min="4614" max="4614" width="12.7109375" style="150" customWidth="1"/>
    <col min="4615" max="4615" width="11.28515625" style="150" customWidth="1"/>
    <col min="4616" max="4616" width="14.140625" style="150" customWidth="1"/>
    <col min="4617" max="4864" width="26.28515625" style="150"/>
    <col min="4865" max="4865" width="52.5703125" style="150" customWidth="1"/>
    <col min="4866" max="4866" width="7.7109375" style="150" customWidth="1"/>
    <col min="4867" max="4867" width="7.28515625" style="150" customWidth="1"/>
    <col min="4868" max="4869" width="0" style="150" hidden="1" customWidth="1"/>
    <col min="4870" max="4870" width="12.7109375" style="150" customWidth="1"/>
    <col min="4871" max="4871" width="11.28515625" style="150" customWidth="1"/>
    <col min="4872" max="4872" width="14.140625" style="150" customWidth="1"/>
    <col min="4873" max="5120" width="26.28515625" style="150"/>
    <col min="5121" max="5121" width="52.5703125" style="150" customWidth="1"/>
    <col min="5122" max="5122" width="7.7109375" style="150" customWidth="1"/>
    <col min="5123" max="5123" width="7.28515625" style="150" customWidth="1"/>
    <col min="5124" max="5125" width="0" style="150" hidden="1" customWidth="1"/>
    <col min="5126" max="5126" width="12.7109375" style="150" customWidth="1"/>
    <col min="5127" max="5127" width="11.28515625" style="150" customWidth="1"/>
    <col min="5128" max="5128" width="14.140625" style="150" customWidth="1"/>
    <col min="5129" max="5376" width="26.28515625" style="150"/>
    <col min="5377" max="5377" width="52.5703125" style="150" customWidth="1"/>
    <col min="5378" max="5378" width="7.7109375" style="150" customWidth="1"/>
    <col min="5379" max="5379" width="7.28515625" style="150" customWidth="1"/>
    <col min="5380" max="5381" width="0" style="150" hidden="1" customWidth="1"/>
    <col min="5382" max="5382" width="12.7109375" style="150" customWidth="1"/>
    <col min="5383" max="5383" width="11.28515625" style="150" customWidth="1"/>
    <col min="5384" max="5384" width="14.140625" style="150" customWidth="1"/>
    <col min="5385" max="5632" width="26.28515625" style="150"/>
    <col min="5633" max="5633" width="52.5703125" style="150" customWidth="1"/>
    <col min="5634" max="5634" width="7.7109375" style="150" customWidth="1"/>
    <col min="5635" max="5635" width="7.28515625" style="150" customWidth="1"/>
    <col min="5636" max="5637" width="0" style="150" hidden="1" customWidth="1"/>
    <col min="5638" max="5638" width="12.7109375" style="150" customWidth="1"/>
    <col min="5639" max="5639" width="11.28515625" style="150" customWidth="1"/>
    <col min="5640" max="5640" width="14.140625" style="150" customWidth="1"/>
    <col min="5641" max="5888" width="26.28515625" style="150"/>
    <col min="5889" max="5889" width="52.5703125" style="150" customWidth="1"/>
    <col min="5890" max="5890" width="7.7109375" style="150" customWidth="1"/>
    <col min="5891" max="5891" width="7.28515625" style="150" customWidth="1"/>
    <col min="5892" max="5893" width="0" style="150" hidden="1" customWidth="1"/>
    <col min="5894" max="5894" width="12.7109375" style="150" customWidth="1"/>
    <col min="5895" max="5895" width="11.28515625" style="150" customWidth="1"/>
    <col min="5896" max="5896" width="14.140625" style="150" customWidth="1"/>
    <col min="5897" max="6144" width="26.28515625" style="150"/>
    <col min="6145" max="6145" width="52.5703125" style="150" customWidth="1"/>
    <col min="6146" max="6146" width="7.7109375" style="150" customWidth="1"/>
    <col min="6147" max="6147" width="7.28515625" style="150" customWidth="1"/>
    <col min="6148" max="6149" width="0" style="150" hidden="1" customWidth="1"/>
    <col min="6150" max="6150" width="12.7109375" style="150" customWidth="1"/>
    <col min="6151" max="6151" width="11.28515625" style="150" customWidth="1"/>
    <col min="6152" max="6152" width="14.140625" style="150" customWidth="1"/>
    <col min="6153" max="6400" width="26.28515625" style="150"/>
    <col min="6401" max="6401" width="52.5703125" style="150" customWidth="1"/>
    <col min="6402" max="6402" width="7.7109375" style="150" customWidth="1"/>
    <col min="6403" max="6403" width="7.28515625" style="150" customWidth="1"/>
    <col min="6404" max="6405" width="0" style="150" hidden="1" customWidth="1"/>
    <col min="6406" max="6406" width="12.7109375" style="150" customWidth="1"/>
    <col min="6407" max="6407" width="11.28515625" style="150" customWidth="1"/>
    <col min="6408" max="6408" width="14.140625" style="150" customWidth="1"/>
    <col min="6409" max="6656" width="26.28515625" style="150"/>
    <col min="6657" max="6657" width="52.5703125" style="150" customWidth="1"/>
    <col min="6658" max="6658" width="7.7109375" style="150" customWidth="1"/>
    <col min="6659" max="6659" width="7.28515625" style="150" customWidth="1"/>
    <col min="6660" max="6661" width="0" style="150" hidden="1" customWidth="1"/>
    <col min="6662" max="6662" width="12.7109375" style="150" customWidth="1"/>
    <col min="6663" max="6663" width="11.28515625" style="150" customWidth="1"/>
    <col min="6664" max="6664" width="14.140625" style="150" customWidth="1"/>
    <col min="6665" max="6912" width="26.28515625" style="150"/>
    <col min="6913" max="6913" width="52.5703125" style="150" customWidth="1"/>
    <col min="6914" max="6914" width="7.7109375" style="150" customWidth="1"/>
    <col min="6915" max="6915" width="7.28515625" style="150" customWidth="1"/>
    <col min="6916" max="6917" width="0" style="150" hidden="1" customWidth="1"/>
    <col min="6918" max="6918" width="12.7109375" style="150" customWidth="1"/>
    <col min="6919" max="6919" width="11.28515625" style="150" customWidth="1"/>
    <col min="6920" max="6920" width="14.140625" style="150" customWidth="1"/>
    <col min="6921" max="7168" width="26.28515625" style="150"/>
    <col min="7169" max="7169" width="52.5703125" style="150" customWidth="1"/>
    <col min="7170" max="7170" width="7.7109375" style="150" customWidth="1"/>
    <col min="7171" max="7171" width="7.28515625" style="150" customWidth="1"/>
    <col min="7172" max="7173" width="0" style="150" hidden="1" customWidth="1"/>
    <col min="7174" max="7174" width="12.7109375" style="150" customWidth="1"/>
    <col min="7175" max="7175" width="11.28515625" style="150" customWidth="1"/>
    <col min="7176" max="7176" width="14.140625" style="150" customWidth="1"/>
    <col min="7177" max="7424" width="26.28515625" style="150"/>
    <col min="7425" max="7425" width="52.5703125" style="150" customWidth="1"/>
    <col min="7426" max="7426" width="7.7109375" style="150" customWidth="1"/>
    <col min="7427" max="7427" width="7.28515625" style="150" customWidth="1"/>
    <col min="7428" max="7429" width="0" style="150" hidden="1" customWidth="1"/>
    <col min="7430" max="7430" width="12.7109375" style="150" customWidth="1"/>
    <col min="7431" max="7431" width="11.28515625" style="150" customWidth="1"/>
    <col min="7432" max="7432" width="14.140625" style="150" customWidth="1"/>
    <col min="7433" max="7680" width="26.28515625" style="150"/>
    <col min="7681" max="7681" width="52.5703125" style="150" customWidth="1"/>
    <col min="7682" max="7682" width="7.7109375" style="150" customWidth="1"/>
    <col min="7683" max="7683" width="7.28515625" style="150" customWidth="1"/>
    <col min="7684" max="7685" width="0" style="150" hidden="1" customWidth="1"/>
    <col min="7686" max="7686" width="12.7109375" style="150" customWidth="1"/>
    <col min="7687" max="7687" width="11.28515625" style="150" customWidth="1"/>
    <col min="7688" max="7688" width="14.140625" style="150" customWidth="1"/>
    <col min="7689" max="7936" width="26.28515625" style="150"/>
    <col min="7937" max="7937" width="52.5703125" style="150" customWidth="1"/>
    <col min="7938" max="7938" width="7.7109375" style="150" customWidth="1"/>
    <col min="7939" max="7939" width="7.28515625" style="150" customWidth="1"/>
    <col min="7940" max="7941" width="0" style="150" hidden="1" customWidth="1"/>
    <col min="7942" max="7942" width="12.7109375" style="150" customWidth="1"/>
    <col min="7943" max="7943" width="11.28515625" style="150" customWidth="1"/>
    <col min="7944" max="7944" width="14.140625" style="150" customWidth="1"/>
    <col min="7945" max="8192" width="26.28515625" style="150"/>
    <col min="8193" max="8193" width="52.5703125" style="150" customWidth="1"/>
    <col min="8194" max="8194" width="7.7109375" style="150" customWidth="1"/>
    <col min="8195" max="8195" width="7.28515625" style="150" customWidth="1"/>
    <col min="8196" max="8197" width="0" style="150" hidden="1" customWidth="1"/>
    <col min="8198" max="8198" width="12.7109375" style="150" customWidth="1"/>
    <col min="8199" max="8199" width="11.28515625" style="150" customWidth="1"/>
    <col min="8200" max="8200" width="14.140625" style="150" customWidth="1"/>
    <col min="8201" max="8448" width="26.28515625" style="150"/>
    <col min="8449" max="8449" width="52.5703125" style="150" customWidth="1"/>
    <col min="8450" max="8450" width="7.7109375" style="150" customWidth="1"/>
    <col min="8451" max="8451" width="7.28515625" style="150" customWidth="1"/>
    <col min="8452" max="8453" width="0" style="150" hidden="1" customWidth="1"/>
    <col min="8454" max="8454" width="12.7109375" style="150" customWidth="1"/>
    <col min="8455" max="8455" width="11.28515625" style="150" customWidth="1"/>
    <col min="8456" max="8456" width="14.140625" style="150" customWidth="1"/>
    <col min="8457" max="8704" width="26.28515625" style="150"/>
    <col min="8705" max="8705" width="52.5703125" style="150" customWidth="1"/>
    <col min="8706" max="8706" width="7.7109375" style="150" customWidth="1"/>
    <col min="8707" max="8707" width="7.28515625" style="150" customWidth="1"/>
    <col min="8708" max="8709" width="0" style="150" hidden="1" customWidth="1"/>
    <col min="8710" max="8710" width="12.7109375" style="150" customWidth="1"/>
    <col min="8711" max="8711" width="11.28515625" style="150" customWidth="1"/>
    <col min="8712" max="8712" width="14.140625" style="150" customWidth="1"/>
    <col min="8713" max="8960" width="26.28515625" style="150"/>
    <col min="8961" max="8961" width="52.5703125" style="150" customWidth="1"/>
    <col min="8962" max="8962" width="7.7109375" style="150" customWidth="1"/>
    <col min="8963" max="8963" width="7.28515625" style="150" customWidth="1"/>
    <col min="8964" max="8965" width="0" style="150" hidden="1" customWidth="1"/>
    <col min="8966" max="8966" width="12.7109375" style="150" customWidth="1"/>
    <col min="8967" max="8967" width="11.28515625" style="150" customWidth="1"/>
    <col min="8968" max="8968" width="14.140625" style="150" customWidth="1"/>
    <col min="8969" max="9216" width="26.28515625" style="150"/>
    <col min="9217" max="9217" width="52.5703125" style="150" customWidth="1"/>
    <col min="9218" max="9218" width="7.7109375" style="150" customWidth="1"/>
    <col min="9219" max="9219" width="7.28515625" style="150" customWidth="1"/>
    <col min="9220" max="9221" width="0" style="150" hidden="1" customWidth="1"/>
    <col min="9222" max="9222" width="12.7109375" style="150" customWidth="1"/>
    <col min="9223" max="9223" width="11.28515625" style="150" customWidth="1"/>
    <col min="9224" max="9224" width="14.140625" style="150" customWidth="1"/>
    <col min="9225" max="9472" width="26.28515625" style="150"/>
    <col min="9473" max="9473" width="52.5703125" style="150" customWidth="1"/>
    <col min="9474" max="9474" width="7.7109375" style="150" customWidth="1"/>
    <col min="9475" max="9475" width="7.28515625" style="150" customWidth="1"/>
    <col min="9476" max="9477" width="0" style="150" hidden="1" customWidth="1"/>
    <col min="9478" max="9478" width="12.7109375" style="150" customWidth="1"/>
    <col min="9479" max="9479" width="11.28515625" style="150" customWidth="1"/>
    <col min="9480" max="9480" width="14.140625" style="150" customWidth="1"/>
    <col min="9481" max="9728" width="26.28515625" style="150"/>
    <col min="9729" max="9729" width="52.5703125" style="150" customWidth="1"/>
    <col min="9730" max="9730" width="7.7109375" style="150" customWidth="1"/>
    <col min="9731" max="9731" width="7.28515625" style="150" customWidth="1"/>
    <col min="9732" max="9733" width="0" style="150" hidden="1" customWidth="1"/>
    <col min="9734" max="9734" width="12.7109375" style="150" customWidth="1"/>
    <col min="9735" max="9735" width="11.28515625" style="150" customWidth="1"/>
    <col min="9736" max="9736" width="14.140625" style="150" customWidth="1"/>
    <col min="9737" max="9984" width="26.28515625" style="150"/>
    <col min="9985" max="9985" width="52.5703125" style="150" customWidth="1"/>
    <col min="9986" max="9986" width="7.7109375" style="150" customWidth="1"/>
    <col min="9987" max="9987" width="7.28515625" style="150" customWidth="1"/>
    <col min="9988" max="9989" width="0" style="150" hidden="1" customWidth="1"/>
    <col min="9990" max="9990" width="12.7109375" style="150" customWidth="1"/>
    <col min="9991" max="9991" width="11.28515625" style="150" customWidth="1"/>
    <col min="9992" max="9992" width="14.140625" style="150" customWidth="1"/>
    <col min="9993" max="10240" width="26.28515625" style="150"/>
    <col min="10241" max="10241" width="52.5703125" style="150" customWidth="1"/>
    <col min="10242" max="10242" width="7.7109375" style="150" customWidth="1"/>
    <col min="10243" max="10243" width="7.28515625" style="150" customWidth="1"/>
    <col min="10244" max="10245" width="0" style="150" hidden="1" customWidth="1"/>
    <col min="10246" max="10246" width="12.7109375" style="150" customWidth="1"/>
    <col min="10247" max="10247" width="11.28515625" style="150" customWidth="1"/>
    <col min="10248" max="10248" width="14.140625" style="150" customWidth="1"/>
    <col min="10249" max="10496" width="26.28515625" style="150"/>
    <col min="10497" max="10497" width="52.5703125" style="150" customWidth="1"/>
    <col min="10498" max="10498" width="7.7109375" style="150" customWidth="1"/>
    <col min="10499" max="10499" width="7.28515625" style="150" customWidth="1"/>
    <col min="10500" max="10501" width="0" style="150" hidden="1" customWidth="1"/>
    <col min="10502" max="10502" width="12.7109375" style="150" customWidth="1"/>
    <col min="10503" max="10503" width="11.28515625" style="150" customWidth="1"/>
    <col min="10504" max="10504" width="14.140625" style="150" customWidth="1"/>
    <col min="10505" max="10752" width="26.28515625" style="150"/>
    <col min="10753" max="10753" width="52.5703125" style="150" customWidth="1"/>
    <col min="10754" max="10754" width="7.7109375" style="150" customWidth="1"/>
    <col min="10755" max="10755" width="7.28515625" style="150" customWidth="1"/>
    <col min="10756" max="10757" width="0" style="150" hidden="1" customWidth="1"/>
    <col min="10758" max="10758" width="12.7109375" style="150" customWidth="1"/>
    <col min="10759" max="10759" width="11.28515625" style="150" customWidth="1"/>
    <col min="10760" max="10760" width="14.140625" style="150" customWidth="1"/>
    <col min="10761" max="11008" width="26.28515625" style="150"/>
    <col min="11009" max="11009" width="52.5703125" style="150" customWidth="1"/>
    <col min="11010" max="11010" width="7.7109375" style="150" customWidth="1"/>
    <col min="11011" max="11011" width="7.28515625" style="150" customWidth="1"/>
    <col min="11012" max="11013" width="0" style="150" hidden="1" customWidth="1"/>
    <col min="11014" max="11014" width="12.7109375" style="150" customWidth="1"/>
    <col min="11015" max="11015" width="11.28515625" style="150" customWidth="1"/>
    <col min="11016" max="11016" width="14.140625" style="150" customWidth="1"/>
    <col min="11017" max="11264" width="26.28515625" style="150"/>
    <col min="11265" max="11265" width="52.5703125" style="150" customWidth="1"/>
    <col min="11266" max="11266" width="7.7109375" style="150" customWidth="1"/>
    <col min="11267" max="11267" width="7.28515625" style="150" customWidth="1"/>
    <col min="11268" max="11269" width="0" style="150" hidden="1" customWidth="1"/>
    <col min="11270" max="11270" width="12.7109375" style="150" customWidth="1"/>
    <col min="11271" max="11271" width="11.28515625" style="150" customWidth="1"/>
    <col min="11272" max="11272" width="14.140625" style="150" customWidth="1"/>
    <col min="11273" max="11520" width="26.28515625" style="150"/>
    <col min="11521" max="11521" width="52.5703125" style="150" customWidth="1"/>
    <col min="11522" max="11522" width="7.7109375" style="150" customWidth="1"/>
    <col min="11523" max="11523" width="7.28515625" style="150" customWidth="1"/>
    <col min="11524" max="11525" width="0" style="150" hidden="1" customWidth="1"/>
    <col min="11526" max="11526" width="12.7109375" style="150" customWidth="1"/>
    <col min="11527" max="11527" width="11.28515625" style="150" customWidth="1"/>
    <col min="11528" max="11528" width="14.140625" style="150" customWidth="1"/>
    <col min="11529" max="11776" width="26.28515625" style="150"/>
    <col min="11777" max="11777" width="52.5703125" style="150" customWidth="1"/>
    <col min="11778" max="11778" width="7.7109375" style="150" customWidth="1"/>
    <col min="11779" max="11779" width="7.28515625" style="150" customWidth="1"/>
    <col min="11780" max="11781" width="0" style="150" hidden="1" customWidth="1"/>
    <col min="11782" max="11782" width="12.7109375" style="150" customWidth="1"/>
    <col min="11783" max="11783" width="11.28515625" style="150" customWidth="1"/>
    <col min="11784" max="11784" width="14.140625" style="150" customWidth="1"/>
    <col min="11785" max="12032" width="26.28515625" style="150"/>
    <col min="12033" max="12033" width="52.5703125" style="150" customWidth="1"/>
    <col min="12034" max="12034" width="7.7109375" style="150" customWidth="1"/>
    <col min="12035" max="12035" width="7.28515625" style="150" customWidth="1"/>
    <col min="12036" max="12037" width="0" style="150" hidden="1" customWidth="1"/>
    <col min="12038" max="12038" width="12.7109375" style="150" customWidth="1"/>
    <col min="12039" max="12039" width="11.28515625" style="150" customWidth="1"/>
    <col min="12040" max="12040" width="14.140625" style="150" customWidth="1"/>
    <col min="12041" max="12288" width="26.28515625" style="150"/>
    <col min="12289" max="12289" width="52.5703125" style="150" customWidth="1"/>
    <col min="12290" max="12290" width="7.7109375" style="150" customWidth="1"/>
    <col min="12291" max="12291" width="7.28515625" style="150" customWidth="1"/>
    <col min="12292" max="12293" width="0" style="150" hidden="1" customWidth="1"/>
    <col min="12294" max="12294" width="12.7109375" style="150" customWidth="1"/>
    <col min="12295" max="12295" width="11.28515625" style="150" customWidth="1"/>
    <col min="12296" max="12296" width="14.140625" style="150" customWidth="1"/>
    <col min="12297" max="12544" width="26.28515625" style="150"/>
    <col min="12545" max="12545" width="52.5703125" style="150" customWidth="1"/>
    <col min="12546" max="12546" width="7.7109375" style="150" customWidth="1"/>
    <col min="12547" max="12547" width="7.28515625" style="150" customWidth="1"/>
    <col min="12548" max="12549" width="0" style="150" hidden="1" customWidth="1"/>
    <col min="12550" max="12550" width="12.7109375" style="150" customWidth="1"/>
    <col min="12551" max="12551" width="11.28515625" style="150" customWidth="1"/>
    <col min="12552" max="12552" width="14.140625" style="150" customWidth="1"/>
    <col min="12553" max="12800" width="26.28515625" style="150"/>
    <col min="12801" max="12801" width="52.5703125" style="150" customWidth="1"/>
    <col min="12802" max="12802" width="7.7109375" style="150" customWidth="1"/>
    <col min="12803" max="12803" width="7.28515625" style="150" customWidth="1"/>
    <col min="12804" max="12805" width="0" style="150" hidden="1" customWidth="1"/>
    <col min="12806" max="12806" width="12.7109375" style="150" customWidth="1"/>
    <col min="12807" max="12807" width="11.28515625" style="150" customWidth="1"/>
    <col min="12808" max="12808" width="14.140625" style="150" customWidth="1"/>
    <col min="12809" max="13056" width="26.28515625" style="150"/>
    <col min="13057" max="13057" width="52.5703125" style="150" customWidth="1"/>
    <col min="13058" max="13058" width="7.7109375" style="150" customWidth="1"/>
    <col min="13059" max="13059" width="7.28515625" style="150" customWidth="1"/>
    <col min="13060" max="13061" width="0" style="150" hidden="1" customWidth="1"/>
    <col min="13062" max="13062" width="12.7109375" style="150" customWidth="1"/>
    <col min="13063" max="13063" width="11.28515625" style="150" customWidth="1"/>
    <col min="13064" max="13064" width="14.140625" style="150" customWidth="1"/>
    <col min="13065" max="13312" width="26.28515625" style="150"/>
    <col min="13313" max="13313" width="52.5703125" style="150" customWidth="1"/>
    <col min="13314" max="13314" width="7.7109375" style="150" customWidth="1"/>
    <col min="13315" max="13315" width="7.28515625" style="150" customWidth="1"/>
    <col min="13316" max="13317" width="0" style="150" hidden="1" customWidth="1"/>
    <col min="13318" max="13318" width="12.7109375" style="150" customWidth="1"/>
    <col min="13319" max="13319" width="11.28515625" style="150" customWidth="1"/>
    <col min="13320" max="13320" width="14.140625" style="150" customWidth="1"/>
    <col min="13321" max="13568" width="26.28515625" style="150"/>
    <col min="13569" max="13569" width="52.5703125" style="150" customWidth="1"/>
    <col min="13570" max="13570" width="7.7109375" style="150" customWidth="1"/>
    <col min="13571" max="13571" width="7.28515625" style="150" customWidth="1"/>
    <col min="13572" max="13573" width="0" style="150" hidden="1" customWidth="1"/>
    <col min="13574" max="13574" width="12.7109375" style="150" customWidth="1"/>
    <col min="13575" max="13575" width="11.28515625" style="150" customWidth="1"/>
    <col min="13576" max="13576" width="14.140625" style="150" customWidth="1"/>
    <col min="13577" max="13824" width="26.28515625" style="150"/>
    <col min="13825" max="13825" width="52.5703125" style="150" customWidth="1"/>
    <col min="13826" max="13826" width="7.7109375" style="150" customWidth="1"/>
    <col min="13827" max="13827" width="7.28515625" style="150" customWidth="1"/>
    <col min="13828" max="13829" width="0" style="150" hidden="1" customWidth="1"/>
    <col min="13830" max="13830" width="12.7109375" style="150" customWidth="1"/>
    <col min="13831" max="13831" width="11.28515625" style="150" customWidth="1"/>
    <col min="13832" max="13832" width="14.140625" style="150" customWidth="1"/>
    <col min="13833" max="14080" width="26.28515625" style="150"/>
    <col min="14081" max="14081" width="52.5703125" style="150" customWidth="1"/>
    <col min="14082" max="14082" width="7.7109375" style="150" customWidth="1"/>
    <col min="14083" max="14083" width="7.28515625" style="150" customWidth="1"/>
    <col min="14084" max="14085" width="0" style="150" hidden="1" customWidth="1"/>
    <col min="14086" max="14086" width="12.7109375" style="150" customWidth="1"/>
    <col min="14087" max="14087" width="11.28515625" style="150" customWidth="1"/>
    <col min="14088" max="14088" width="14.140625" style="150" customWidth="1"/>
    <col min="14089" max="14336" width="26.28515625" style="150"/>
    <col min="14337" max="14337" width="52.5703125" style="150" customWidth="1"/>
    <col min="14338" max="14338" width="7.7109375" style="150" customWidth="1"/>
    <col min="14339" max="14339" width="7.28515625" style="150" customWidth="1"/>
    <col min="14340" max="14341" width="0" style="150" hidden="1" customWidth="1"/>
    <col min="14342" max="14342" width="12.7109375" style="150" customWidth="1"/>
    <col min="14343" max="14343" width="11.28515625" style="150" customWidth="1"/>
    <col min="14344" max="14344" width="14.140625" style="150" customWidth="1"/>
    <col min="14345" max="14592" width="26.28515625" style="150"/>
    <col min="14593" max="14593" width="52.5703125" style="150" customWidth="1"/>
    <col min="14594" max="14594" width="7.7109375" style="150" customWidth="1"/>
    <col min="14595" max="14595" width="7.28515625" style="150" customWidth="1"/>
    <col min="14596" max="14597" width="0" style="150" hidden="1" customWidth="1"/>
    <col min="14598" max="14598" width="12.7109375" style="150" customWidth="1"/>
    <col min="14599" max="14599" width="11.28515625" style="150" customWidth="1"/>
    <col min="14600" max="14600" width="14.140625" style="150" customWidth="1"/>
    <col min="14601" max="14848" width="26.28515625" style="150"/>
    <col min="14849" max="14849" width="52.5703125" style="150" customWidth="1"/>
    <col min="14850" max="14850" width="7.7109375" style="150" customWidth="1"/>
    <col min="14851" max="14851" width="7.28515625" style="150" customWidth="1"/>
    <col min="14852" max="14853" width="0" style="150" hidden="1" customWidth="1"/>
    <col min="14854" max="14854" width="12.7109375" style="150" customWidth="1"/>
    <col min="14855" max="14855" width="11.28515625" style="150" customWidth="1"/>
    <col min="14856" max="14856" width="14.140625" style="150" customWidth="1"/>
    <col min="14857" max="15104" width="26.28515625" style="150"/>
    <col min="15105" max="15105" width="52.5703125" style="150" customWidth="1"/>
    <col min="15106" max="15106" width="7.7109375" style="150" customWidth="1"/>
    <col min="15107" max="15107" width="7.28515625" style="150" customWidth="1"/>
    <col min="15108" max="15109" width="0" style="150" hidden="1" customWidth="1"/>
    <col min="15110" max="15110" width="12.7109375" style="150" customWidth="1"/>
    <col min="15111" max="15111" width="11.28515625" style="150" customWidth="1"/>
    <col min="15112" max="15112" width="14.140625" style="150" customWidth="1"/>
    <col min="15113" max="15360" width="26.28515625" style="150"/>
    <col min="15361" max="15361" width="52.5703125" style="150" customWidth="1"/>
    <col min="15362" max="15362" width="7.7109375" style="150" customWidth="1"/>
    <col min="15363" max="15363" width="7.28515625" style="150" customWidth="1"/>
    <col min="15364" max="15365" width="0" style="150" hidden="1" customWidth="1"/>
    <col min="15366" max="15366" width="12.7109375" style="150" customWidth="1"/>
    <col min="15367" max="15367" width="11.28515625" style="150" customWidth="1"/>
    <col min="15368" max="15368" width="14.140625" style="150" customWidth="1"/>
    <col min="15369" max="15616" width="26.28515625" style="150"/>
    <col min="15617" max="15617" width="52.5703125" style="150" customWidth="1"/>
    <col min="15618" max="15618" width="7.7109375" style="150" customWidth="1"/>
    <col min="15619" max="15619" width="7.28515625" style="150" customWidth="1"/>
    <col min="15620" max="15621" width="0" style="150" hidden="1" customWidth="1"/>
    <col min="15622" max="15622" width="12.7109375" style="150" customWidth="1"/>
    <col min="15623" max="15623" width="11.28515625" style="150" customWidth="1"/>
    <col min="15624" max="15624" width="14.140625" style="150" customWidth="1"/>
    <col min="15625" max="15872" width="26.28515625" style="150"/>
    <col min="15873" max="15873" width="52.5703125" style="150" customWidth="1"/>
    <col min="15874" max="15874" width="7.7109375" style="150" customWidth="1"/>
    <col min="15875" max="15875" width="7.28515625" style="150" customWidth="1"/>
    <col min="15876" max="15877" width="0" style="150" hidden="1" customWidth="1"/>
    <col min="15878" max="15878" width="12.7109375" style="150" customWidth="1"/>
    <col min="15879" max="15879" width="11.28515625" style="150" customWidth="1"/>
    <col min="15880" max="15880" width="14.140625" style="150" customWidth="1"/>
    <col min="15881" max="16128" width="26.28515625" style="150"/>
    <col min="16129" max="16129" width="52.5703125" style="150" customWidth="1"/>
    <col min="16130" max="16130" width="7.7109375" style="150" customWidth="1"/>
    <col min="16131" max="16131" width="7.28515625" style="150" customWidth="1"/>
    <col min="16132" max="16133" width="0" style="150" hidden="1" customWidth="1"/>
    <col min="16134" max="16134" width="12.7109375" style="150" customWidth="1"/>
    <col min="16135" max="16135" width="11.28515625" style="150" customWidth="1"/>
    <col min="16136" max="16136" width="14.140625" style="150" customWidth="1"/>
    <col min="16137" max="16384" width="26.28515625" style="150"/>
  </cols>
  <sheetData>
    <row r="1" spans="1:9" x14ac:dyDescent="0.2">
      <c r="C1" s="151"/>
      <c r="D1" s="151"/>
      <c r="E1" s="151"/>
      <c r="F1" s="152"/>
      <c r="G1" s="152"/>
      <c r="H1" s="152"/>
    </row>
    <row r="2" spans="1:9" ht="12.75" customHeight="1" x14ac:dyDescent="0.2">
      <c r="A2" s="153"/>
      <c r="C2" s="154" t="s">
        <v>428</v>
      </c>
      <c r="D2" s="155"/>
      <c r="E2" s="155"/>
      <c r="F2" s="198" t="s">
        <v>485</v>
      </c>
      <c r="G2" s="199"/>
      <c r="H2" s="199"/>
      <c r="I2" s="211"/>
    </row>
    <row r="3" spans="1:9" ht="40.5" customHeight="1" x14ac:dyDescent="0.2">
      <c r="A3" s="153"/>
      <c r="D3" s="156"/>
      <c r="E3" s="156"/>
      <c r="F3" s="200" t="s">
        <v>486</v>
      </c>
      <c r="G3" s="201"/>
      <c r="H3" s="201"/>
      <c r="I3" s="211"/>
    </row>
    <row r="4" spans="1:9" ht="9" customHeight="1" x14ac:dyDescent="0.2">
      <c r="A4" s="153"/>
      <c r="B4" s="157"/>
      <c r="C4" s="157"/>
      <c r="D4" s="157"/>
      <c r="E4" s="158"/>
      <c r="F4" s="159"/>
      <c r="G4" s="159"/>
      <c r="H4" s="159"/>
    </row>
    <row r="5" spans="1:9" x14ac:dyDescent="0.2">
      <c r="A5" s="202" t="s">
        <v>429</v>
      </c>
      <c r="B5" s="203"/>
      <c r="C5" s="203"/>
      <c r="D5" s="204"/>
      <c r="E5" s="205"/>
      <c r="F5" s="205"/>
      <c r="G5" s="206"/>
      <c r="H5" s="206"/>
    </row>
    <row r="6" spans="1:9" ht="27.75" customHeight="1" x14ac:dyDescent="0.2">
      <c r="A6" s="207" t="s">
        <v>483</v>
      </c>
      <c r="B6" s="208"/>
      <c r="C6" s="208"/>
      <c r="D6" s="208"/>
      <c r="E6" s="208"/>
      <c r="F6" s="208"/>
      <c r="G6" s="206"/>
      <c r="H6" s="206"/>
      <c r="I6" s="211"/>
    </row>
    <row r="7" spans="1:9" x14ac:dyDescent="0.2">
      <c r="A7" s="160"/>
      <c r="B7" s="161"/>
      <c r="C7" s="161"/>
      <c r="D7" s="161"/>
      <c r="E7" s="161"/>
      <c r="F7" s="162"/>
      <c r="G7" s="162"/>
      <c r="H7" s="189"/>
      <c r="I7" s="189" t="s">
        <v>430</v>
      </c>
    </row>
    <row r="8" spans="1:9" ht="63" customHeight="1" x14ac:dyDescent="0.2">
      <c r="A8" s="163" t="s">
        <v>431</v>
      </c>
      <c r="B8" s="163" t="s">
        <v>13</v>
      </c>
      <c r="C8" s="163" t="s">
        <v>14</v>
      </c>
      <c r="D8" s="163" t="s">
        <v>432</v>
      </c>
      <c r="E8" s="164" t="s">
        <v>6</v>
      </c>
      <c r="F8" s="165" t="s">
        <v>433</v>
      </c>
      <c r="G8" s="166" t="s">
        <v>6</v>
      </c>
      <c r="H8" s="165" t="s">
        <v>7</v>
      </c>
      <c r="I8" s="163" t="s">
        <v>481</v>
      </c>
    </row>
    <row r="9" spans="1:9" ht="15" customHeight="1" x14ac:dyDescent="0.2">
      <c r="A9" s="167" t="s">
        <v>223</v>
      </c>
      <c r="B9" s="197" t="s">
        <v>434</v>
      </c>
      <c r="C9" s="197"/>
      <c r="D9" s="168">
        <f>D10+D11+D12+D13+D14+D15+D16+D17</f>
        <v>24669.690000000002</v>
      </c>
      <c r="E9" s="169">
        <f>E10+E11+E12+E13+E14+E15+E16+E17</f>
        <v>2631.1356000000005</v>
      </c>
      <c r="F9" s="170">
        <f>SUM(F10:F17)</f>
        <v>28261.32</v>
      </c>
      <c r="G9" s="170">
        <f t="shared" ref="G9:I9" si="0">SUM(G10:G17)</f>
        <v>-4590.762999999999</v>
      </c>
      <c r="H9" s="170">
        <f t="shared" si="0"/>
        <v>23670.556999999997</v>
      </c>
      <c r="I9" s="170">
        <f t="shared" si="0"/>
        <v>24664.639999999999</v>
      </c>
    </row>
    <row r="10" spans="1:9" ht="21.75" customHeight="1" x14ac:dyDescent="0.2">
      <c r="A10" s="171" t="s">
        <v>435</v>
      </c>
      <c r="B10" s="172" t="s">
        <v>152</v>
      </c>
      <c r="C10" s="172" t="s">
        <v>40</v>
      </c>
      <c r="D10" s="173">
        <v>1047.9000000000001</v>
      </c>
      <c r="E10" s="173">
        <v>216.64</v>
      </c>
      <c r="F10" s="174">
        <f>'прил 11 2015-2016'!H418</f>
        <v>1264.54</v>
      </c>
      <c r="G10" s="174">
        <f>'прил 11 2015-2016'!I418</f>
        <v>-1264.54</v>
      </c>
      <c r="H10" s="174">
        <f t="shared" ref="H10:H32" si="1">F10+G10</f>
        <v>0</v>
      </c>
      <c r="I10" s="174">
        <f>'прил 11 2015-2016'!K418</f>
        <v>0</v>
      </c>
    </row>
    <row r="11" spans="1:9" ht="25.5" customHeight="1" x14ac:dyDescent="0.2">
      <c r="A11" s="171" t="s">
        <v>436</v>
      </c>
      <c r="B11" s="172" t="s">
        <v>152</v>
      </c>
      <c r="C11" s="172" t="s">
        <v>178</v>
      </c>
      <c r="D11" s="173">
        <v>1779.43</v>
      </c>
      <c r="E11" s="173">
        <v>-228</v>
      </c>
      <c r="F11" s="174">
        <f>'прил 11 2015-2016'!H419</f>
        <v>555.75</v>
      </c>
      <c r="G11" s="174">
        <f>'прил 11 2015-2016'!I419</f>
        <v>762.3</v>
      </c>
      <c r="H11" s="174">
        <f t="shared" si="1"/>
        <v>1318.05</v>
      </c>
      <c r="I11" s="174">
        <f>'прил 11 2015-2016'!K419</f>
        <v>1318.05</v>
      </c>
    </row>
    <row r="12" spans="1:9" ht="15" customHeight="1" x14ac:dyDescent="0.2">
      <c r="A12" s="171" t="s">
        <v>437</v>
      </c>
      <c r="B12" s="172" t="s">
        <v>152</v>
      </c>
      <c r="C12" s="172" t="s">
        <v>122</v>
      </c>
      <c r="D12" s="173">
        <v>16883.75</v>
      </c>
      <c r="E12" s="173">
        <f>-4932.801+496.2266</f>
        <v>-4436.5744000000004</v>
      </c>
      <c r="F12" s="174">
        <f>'прил 11 2015-2016'!H420</f>
        <v>14674.13</v>
      </c>
      <c r="G12" s="174">
        <f>'прил 11 2015-2016'!I420</f>
        <v>-2192.9400000000005</v>
      </c>
      <c r="H12" s="174">
        <f t="shared" si="1"/>
        <v>12481.189999999999</v>
      </c>
      <c r="I12" s="174">
        <f>'прил 11 2015-2016'!K420</f>
        <v>12481.19</v>
      </c>
    </row>
    <row r="13" spans="1:9" ht="15" hidden="1" customHeight="1" x14ac:dyDescent="0.2">
      <c r="A13" s="171" t="s">
        <v>438</v>
      </c>
      <c r="B13" s="172" t="s">
        <v>152</v>
      </c>
      <c r="C13" s="172" t="s">
        <v>86</v>
      </c>
      <c r="D13" s="173"/>
      <c r="E13" s="173"/>
      <c r="F13" s="174">
        <f>'прил 11 2015-2016'!H421</f>
        <v>0</v>
      </c>
      <c r="G13" s="174">
        <f>'прил 11 2015-2016'!I421</f>
        <v>0</v>
      </c>
      <c r="H13" s="174">
        <f t="shared" si="1"/>
        <v>0</v>
      </c>
      <c r="I13" s="174">
        <f>'прил 11 2015-2016'!K421</f>
        <v>0</v>
      </c>
    </row>
    <row r="14" spans="1:9" ht="28.5" customHeight="1" x14ac:dyDescent="0.2">
      <c r="A14" s="171" t="s">
        <v>439</v>
      </c>
      <c r="B14" s="172" t="s">
        <v>152</v>
      </c>
      <c r="C14" s="172" t="s">
        <v>156</v>
      </c>
      <c r="D14" s="173">
        <v>3549.22</v>
      </c>
      <c r="E14" s="173">
        <v>1012.26</v>
      </c>
      <c r="F14" s="174">
        <f>'прил 11 2015-2016'!H422</f>
        <v>4785.01</v>
      </c>
      <c r="G14" s="174">
        <f>'прил 11 2015-2016'!I422</f>
        <v>-496.423</v>
      </c>
      <c r="H14" s="174">
        <f t="shared" si="1"/>
        <v>4288.5870000000004</v>
      </c>
      <c r="I14" s="174">
        <f>'прил 11 2015-2016'!K422</f>
        <v>4293.88</v>
      </c>
    </row>
    <row r="15" spans="1:9" ht="15" hidden="1" customHeight="1" x14ac:dyDescent="0.2">
      <c r="A15" s="171" t="s">
        <v>440</v>
      </c>
      <c r="B15" s="172" t="s">
        <v>152</v>
      </c>
      <c r="C15" s="172" t="s">
        <v>38</v>
      </c>
      <c r="D15" s="173">
        <v>100</v>
      </c>
      <c r="E15" s="173">
        <v>100</v>
      </c>
      <c r="F15" s="174"/>
      <c r="G15" s="174"/>
      <c r="H15" s="174">
        <f t="shared" si="1"/>
        <v>0</v>
      </c>
      <c r="I15" s="174"/>
    </row>
    <row r="16" spans="1:9" ht="15" customHeight="1" x14ac:dyDescent="0.2">
      <c r="A16" s="171" t="s">
        <v>157</v>
      </c>
      <c r="B16" s="172" t="s">
        <v>152</v>
      </c>
      <c r="C16" s="172" t="s">
        <v>158</v>
      </c>
      <c r="D16" s="173">
        <v>333</v>
      </c>
      <c r="E16" s="173">
        <v>-220</v>
      </c>
      <c r="F16" s="174">
        <f>'прил 11 2015-2016'!H424</f>
        <v>333</v>
      </c>
      <c r="G16" s="174">
        <f>'прил 11 2015-2016'!I424</f>
        <v>167</v>
      </c>
      <c r="H16" s="174">
        <f t="shared" si="1"/>
        <v>500</v>
      </c>
      <c r="I16" s="174">
        <f>'прил 11 2015-2016'!K424</f>
        <v>500</v>
      </c>
    </row>
    <row r="17" spans="1:9" ht="15" customHeight="1" x14ac:dyDescent="0.2">
      <c r="A17" s="175" t="s">
        <v>163</v>
      </c>
      <c r="B17" s="172" t="s">
        <v>152</v>
      </c>
      <c r="C17" s="172" t="s">
        <v>164</v>
      </c>
      <c r="D17" s="173">
        <v>976.39</v>
      </c>
      <c r="E17" s="173">
        <f>6683.0366-496.2266</f>
        <v>6186.81</v>
      </c>
      <c r="F17" s="174">
        <f>'прил 11 2015-2016'!H426</f>
        <v>6648.8899999999994</v>
      </c>
      <c r="G17" s="174">
        <f>'прил 11 2015-2016'!I426</f>
        <v>-1566.1599999999994</v>
      </c>
      <c r="H17" s="174">
        <f t="shared" si="1"/>
        <v>5082.7299999999996</v>
      </c>
      <c r="I17" s="174">
        <f>'прил 11 2015-2016'!K426</f>
        <v>6071.5199999999995</v>
      </c>
    </row>
    <row r="18" spans="1:9" ht="15" customHeight="1" x14ac:dyDescent="0.2">
      <c r="A18" s="167" t="s">
        <v>175</v>
      </c>
      <c r="B18" s="197" t="s">
        <v>441</v>
      </c>
      <c r="C18" s="197"/>
      <c r="D18" s="176">
        <f t="shared" ref="D18:I18" si="2">D19</f>
        <v>564.6</v>
      </c>
      <c r="E18" s="176">
        <f t="shared" si="2"/>
        <v>21.7</v>
      </c>
      <c r="F18" s="177">
        <f t="shared" si="2"/>
        <v>606.9</v>
      </c>
      <c r="G18" s="177">
        <f t="shared" si="2"/>
        <v>-101.39999999999998</v>
      </c>
      <c r="H18" s="177">
        <f t="shared" si="2"/>
        <v>505.5</v>
      </c>
      <c r="I18" s="177">
        <f t="shared" si="2"/>
        <v>505.5</v>
      </c>
    </row>
    <row r="19" spans="1:9" ht="15" customHeight="1" x14ac:dyDescent="0.2">
      <c r="A19" s="171" t="s">
        <v>442</v>
      </c>
      <c r="B19" s="172" t="s">
        <v>40</v>
      </c>
      <c r="C19" s="172" t="s">
        <v>178</v>
      </c>
      <c r="D19" s="173">
        <v>564.6</v>
      </c>
      <c r="E19" s="173">
        <v>21.7</v>
      </c>
      <c r="F19" s="174">
        <f>'прил 11 2015-2016'!H429</f>
        <v>606.9</v>
      </c>
      <c r="G19" s="174">
        <f>'прил 11 2015-2016'!I429</f>
        <v>-101.39999999999998</v>
      </c>
      <c r="H19" s="174">
        <f t="shared" si="1"/>
        <v>505.5</v>
      </c>
      <c r="I19" s="174">
        <f>'прил 11 2015-2016'!K429</f>
        <v>505.5</v>
      </c>
    </row>
    <row r="20" spans="1:9" ht="15" customHeight="1" x14ac:dyDescent="0.2">
      <c r="A20" s="167" t="s">
        <v>271</v>
      </c>
      <c r="B20" s="197" t="s">
        <v>443</v>
      </c>
      <c r="C20" s="197"/>
      <c r="D20" s="169">
        <f>SUM(D21:D23)</f>
        <v>100</v>
      </c>
      <c r="E20" s="169">
        <f>SUM(E21:E23)</f>
        <v>502.851</v>
      </c>
      <c r="F20" s="177">
        <f>SUM(F22:F23)</f>
        <v>575</v>
      </c>
      <c r="G20" s="170">
        <f>SUM(G21:G23)</f>
        <v>150</v>
      </c>
      <c r="H20" s="177">
        <f t="shared" si="1"/>
        <v>725</v>
      </c>
      <c r="I20" s="170">
        <f>SUM(I21:I23)</f>
        <v>675</v>
      </c>
    </row>
    <row r="21" spans="1:9" ht="15" hidden="1" customHeight="1" x14ac:dyDescent="0.2">
      <c r="A21" s="171" t="s">
        <v>444</v>
      </c>
      <c r="B21" s="172" t="s">
        <v>178</v>
      </c>
      <c r="C21" s="172" t="s">
        <v>40</v>
      </c>
      <c r="D21" s="173"/>
      <c r="E21" s="173"/>
      <c r="F21" s="174">
        <f>D21+E21</f>
        <v>0</v>
      </c>
      <c r="G21" s="174"/>
      <c r="H21" s="174">
        <f t="shared" si="1"/>
        <v>0</v>
      </c>
      <c r="I21" s="174"/>
    </row>
    <row r="22" spans="1:9" ht="25.5" customHeight="1" x14ac:dyDescent="0.2">
      <c r="A22" s="171" t="s">
        <v>445</v>
      </c>
      <c r="B22" s="172" t="s">
        <v>178</v>
      </c>
      <c r="C22" s="172" t="s">
        <v>20</v>
      </c>
      <c r="D22" s="173">
        <v>75</v>
      </c>
      <c r="E22" s="173">
        <v>482.851</v>
      </c>
      <c r="F22" s="174">
        <f>'прил 11 2015-2016'!H431</f>
        <v>575</v>
      </c>
      <c r="G22" s="174">
        <f>'прил 11 2015-2016'!I431</f>
        <v>100</v>
      </c>
      <c r="H22" s="174">
        <f t="shared" si="1"/>
        <v>675</v>
      </c>
      <c r="I22" s="174">
        <f>'прил 11 2015-2016'!K431</f>
        <v>675</v>
      </c>
    </row>
    <row r="23" spans="1:9" ht="15" customHeight="1" x14ac:dyDescent="0.2">
      <c r="A23" s="171" t="s">
        <v>276</v>
      </c>
      <c r="B23" s="172" t="s">
        <v>178</v>
      </c>
      <c r="C23" s="172" t="s">
        <v>205</v>
      </c>
      <c r="D23" s="173">
        <v>25</v>
      </c>
      <c r="E23" s="173">
        <v>20</v>
      </c>
      <c r="F23" s="174">
        <f>'прил 11 2015-2016'!H432</f>
        <v>0</v>
      </c>
      <c r="G23" s="174">
        <f>'прил 11 2015-2016'!I432</f>
        <v>50</v>
      </c>
      <c r="H23" s="174">
        <f t="shared" si="1"/>
        <v>50</v>
      </c>
      <c r="I23" s="174">
        <f>'прил 11 2015-2016'!K432</f>
        <v>0</v>
      </c>
    </row>
    <row r="24" spans="1:9" ht="15" customHeight="1" x14ac:dyDescent="0.2">
      <c r="A24" s="167" t="s">
        <v>189</v>
      </c>
      <c r="B24" s="197" t="s">
        <v>446</v>
      </c>
      <c r="C24" s="197"/>
      <c r="D24" s="169">
        <f>SUM(D25:D28)</f>
        <v>1536.54</v>
      </c>
      <c r="E24" s="169">
        <f>SUM(E25:E28)</f>
        <v>1356.95</v>
      </c>
      <c r="F24" s="177">
        <f>SUM(F26:F28)</f>
        <v>2127.11</v>
      </c>
      <c r="G24" s="177">
        <f>G26+G28+G27</f>
        <v>1600</v>
      </c>
      <c r="H24" s="177">
        <f>H26+H28+H27</f>
        <v>3727.11</v>
      </c>
      <c r="I24" s="177">
        <f>I26+I28+I27</f>
        <v>1350</v>
      </c>
    </row>
    <row r="25" spans="1:9" ht="15" hidden="1" customHeight="1" x14ac:dyDescent="0.2">
      <c r="A25" s="171" t="s">
        <v>447</v>
      </c>
      <c r="B25" s="172" t="s">
        <v>122</v>
      </c>
      <c r="C25" s="172" t="s">
        <v>152</v>
      </c>
      <c r="D25" s="173"/>
      <c r="E25" s="173"/>
      <c r="F25" s="174">
        <f>D25+E25</f>
        <v>0</v>
      </c>
      <c r="G25" s="174"/>
      <c r="H25" s="174">
        <f t="shared" si="1"/>
        <v>0</v>
      </c>
      <c r="I25" s="174"/>
    </row>
    <row r="26" spans="1:9" ht="15" customHeight="1" x14ac:dyDescent="0.2">
      <c r="A26" s="171" t="s">
        <v>283</v>
      </c>
      <c r="B26" s="172" t="s">
        <v>122</v>
      </c>
      <c r="C26" s="172" t="s">
        <v>86</v>
      </c>
      <c r="D26" s="173">
        <v>160</v>
      </c>
      <c r="E26" s="173">
        <v>160</v>
      </c>
      <c r="F26" s="174">
        <f>'прил 11 2015-2016'!H434</f>
        <v>0</v>
      </c>
      <c r="G26" s="174">
        <f>'прил 11 2015-2016'!I434</f>
        <v>550</v>
      </c>
      <c r="H26" s="174">
        <f t="shared" si="1"/>
        <v>550</v>
      </c>
      <c r="I26" s="174">
        <f>'прил 11 2015-2016'!K434</f>
        <v>550</v>
      </c>
    </row>
    <row r="27" spans="1:9" ht="15" customHeight="1" x14ac:dyDescent="0.2">
      <c r="A27" s="171" t="s">
        <v>448</v>
      </c>
      <c r="B27" s="172" t="s">
        <v>122</v>
      </c>
      <c r="C27" s="172" t="s">
        <v>20</v>
      </c>
      <c r="D27" s="173"/>
      <c r="E27" s="173"/>
      <c r="F27" s="174"/>
      <c r="G27" s="174"/>
      <c r="H27" s="174"/>
      <c r="I27" s="174"/>
    </row>
    <row r="28" spans="1:9" ht="15" customHeight="1" x14ac:dyDescent="0.2">
      <c r="A28" s="171" t="s">
        <v>190</v>
      </c>
      <c r="B28" s="172" t="s">
        <v>122</v>
      </c>
      <c r="C28" s="172" t="s">
        <v>191</v>
      </c>
      <c r="D28" s="173">
        <v>1376.54</v>
      </c>
      <c r="E28" s="173">
        <v>1196.95</v>
      </c>
      <c r="F28" s="174">
        <f>'прил 11 2015-2016'!H435</f>
        <v>2127.11</v>
      </c>
      <c r="G28" s="174">
        <f>'прил 11 2015-2016'!I435</f>
        <v>1050</v>
      </c>
      <c r="H28" s="174">
        <f t="shared" si="1"/>
        <v>3177.11</v>
      </c>
      <c r="I28" s="174">
        <f>'прил 11 2015-2016'!K435</f>
        <v>800</v>
      </c>
    </row>
    <row r="29" spans="1:9" ht="15" customHeight="1" x14ac:dyDescent="0.2">
      <c r="A29" s="167" t="s">
        <v>449</v>
      </c>
      <c r="B29" s="197" t="s">
        <v>450</v>
      </c>
      <c r="C29" s="197"/>
      <c r="D29" s="169">
        <f>SUM(D30:D32)</f>
        <v>2350</v>
      </c>
      <c r="E29" s="169">
        <f>SUM(E30:E32)</f>
        <v>2737.6059999999998</v>
      </c>
      <c r="F29" s="177">
        <f>SUM(F31:F32)</f>
        <v>0</v>
      </c>
      <c r="G29" s="177">
        <f>G31+G32</f>
        <v>3088.44</v>
      </c>
      <c r="H29" s="177">
        <f>H31+H32</f>
        <v>3088.44</v>
      </c>
      <c r="I29" s="177">
        <f>I31+I32</f>
        <v>1620</v>
      </c>
    </row>
    <row r="30" spans="1:9" ht="15" hidden="1" customHeight="1" x14ac:dyDescent="0.2">
      <c r="A30" s="171" t="s">
        <v>451</v>
      </c>
      <c r="B30" s="172" t="s">
        <v>86</v>
      </c>
      <c r="C30" s="172" t="s">
        <v>152</v>
      </c>
      <c r="D30" s="173"/>
      <c r="E30" s="173"/>
      <c r="F30" s="174">
        <f>D30+E30</f>
        <v>0</v>
      </c>
      <c r="G30" s="174"/>
      <c r="H30" s="174">
        <f t="shared" si="1"/>
        <v>0</v>
      </c>
      <c r="I30" s="174"/>
    </row>
    <row r="31" spans="1:9" ht="15" customHeight="1" x14ac:dyDescent="0.2">
      <c r="A31" s="171" t="s">
        <v>294</v>
      </c>
      <c r="B31" s="172" t="s">
        <v>86</v>
      </c>
      <c r="C31" s="172" t="s">
        <v>40</v>
      </c>
      <c r="D31" s="173">
        <v>2350</v>
      </c>
      <c r="E31" s="173">
        <f>2137.616-0.01</f>
        <v>2137.6059999999998</v>
      </c>
      <c r="F31" s="174">
        <f>'прил 11 2015-2016'!H438</f>
        <v>0</v>
      </c>
      <c r="G31" s="174">
        <f>'прил 11 2015-2016'!I438</f>
        <v>2288.44</v>
      </c>
      <c r="H31" s="174">
        <f t="shared" si="1"/>
        <v>2288.44</v>
      </c>
      <c r="I31" s="174">
        <f>'прил 11 2015-2016'!K438</f>
        <v>820</v>
      </c>
    </row>
    <row r="32" spans="1:9" ht="15" customHeight="1" x14ac:dyDescent="0.2">
      <c r="A32" s="171" t="s">
        <v>452</v>
      </c>
      <c r="B32" s="172" t="s">
        <v>86</v>
      </c>
      <c r="C32" s="172" t="s">
        <v>178</v>
      </c>
      <c r="D32" s="173"/>
      <c r="E32" s="173">
        <v>600</v>
      </c>
      <c r="F32" s="174">
        <f>'прил 11 2015-2016'!H439</f>
        <v>0</v>
      </c>
      <c r="G32" s="174">
        <f>'прил 11 2015-2016'!I439</f>
        <v>800</v>
      </c>
      <c r="H32" s="174">
        <f t="shared" si="1"/>
        <v>800</v>
      </c>
      <c r="I32" s="174">
        <f>'прил 11 2015-2016'!K439</f>
        <v>800</v>
      </c>
    </row>
    <row r="33" spans="1:9" s="178" customFormat="1" ht="15" hidden="1" customHeight="1" x14ac:dyDescent="0.2">
      <c r="A33" s="167" t="s">
        <v>453</v>
      </c>
      <c r="B33" s="197" t="s">
        <v>454</v>
      </c>
      <c r="C33" s="197"/>
      <c r="D33" s="176"/>
      <c r="E33" s="176"/>
      <c r="F33" s="177">
        <f>F34</f>
        <v>0</v>
      </c>
      <c r="G33" s="177">
        <f>G34</f>
        <v>0</v>
      </c>
      <c r="H33" s="177">
        <f>H34</f>
        <v>0</v>
      </c>
      <c r="I33" s="177">
        <f>I34</f>
        <v>0</v>
      </c>
    </row>
    <row r="34" spans="1:9" ht="27" hidden="1" customHeight="1" x14ac:dyDescent="0.2">
      <c r="A34" s="179" t="s">
        <v>455</v>
      </c>
      <c r="B34" s="172" t="s">
        <v>156</v>
      </c>
      <c r="C34" s="172" t="s">
        <v>178</v>
      </c>
      <c r="D34" s="173"/>
      <c r="E34" s="173"/>
      <c r="F34" s="174"/>
      <c r="G34" s="174"/>
      <c r="H34" s="174">
        <f>F34+G34</f>
        <v>0</v>
      </c>
      <c r="I34" s="174"/>
    </row>
    <row r="35" spans="1:9" ht="15" customHeight="1" x14ac:dyDescent="0.2">
      <c r="A35" s="167" t="s">
        <v>313</v>
      </c>
      <c r="B35" s="197" t="s">
        <v>456</v>
      </c>
      <c r="C35" s="197"/>
      <c r="D35" s="169">
        <f t="shared" ref="D35:I35" si="3">SUM(D36:D40)</f>
        <v>196132.44</v>
      </c>
      <c r="E35" s="169">
        <f t="shared" si="3"/>
        <v>23192.644000000004</v>
      </c>
      <c r="F35" s="177">
        <f t="shared" si="3"/>
        <v>223537.59</v>
      </c>
      <c r="G35" s="170">
        <f t="shared" si="3"/>
        <v>18578.209999999995</v>
      </c>
      <c r="H35" s="177">
        <f t="shared" si="3"/>
        <v>242115.8</v>
      </c>
      <c r="I35" s="170">
        <f t="shared" si="3"/>
        <v>239638.41999999998</v>
      </c>
    </row>
    <row r="36" spans="1:9" ht="15" customHeight="1" x14ac:dyDescent="0.2">
      <c r="A36" s="171" t="s">
        <v>314</v>
      </c>
      <c r="B36" s="172" t="s">
        <v>38</v>
      </c>
      <c r="C36" s="172" t="s">
        <v>152</v>
      </c>
      <c r="D36" s="173">
        <v>2564.73</v>
      </c>
      <c r="E36" s="173">
        <v>-2564.73</v>
      </c>
      <c r="F36" s="174">
        <f>'прил 11 2015-2016'!H441</f>
        <v>1000</v>
      </c>
      <c r="G36" s="174">
        <f>'прил 11 2015-2016'!I441</f>
        <v>0</v>
      </c>
      <c r="H36" s="174">
        <f>F36+G36</f>
        <v>1000</v>
      </c>
      <c r="I36" s="174">
        <f>'прил 11 2015-2016'!K441</f>
        <v>1000</v>
      </c>
    </row>
    <row r="37" spans="1:9" ht="15" customHeight="1" x14ac:dyDescent="0.2">
      <c r="A37" s="171" t="s">
        <v>39</v>
      </c>
      <c r="B37" s="172" t="s">
        <v>38</v>
      </c>
      <c r="C37" s="172" t="s">
        <v>40</v>
      </c>
      <c r="D37" s="173">
        <v>187323</v>
      </c>
      <c r="E37" s="173">
        <f>19403.544+0.01</f>
        <v>19403.554</v>
      </c>
      <c r="F37" s="174">
        <f>'прил 11 2015-2016'!H442</f>
        <v>210860.31</v>
      </c>
      <c r="G37" s="174">
        <f>'прил 11 2015-2016'!I442</f>
        <v>18865.059999999998</v>
      </c>
      <c r="H37" s="174">
        <f>F37+G37</f>
        <v>229725.37</v>
      </c>
      <c r="I37" s="174">
        <f>'прил 11 2015-2016'!K442</f>
        <v>227263</v>
      </c>
    </row>
    <row r="38" spans="1:9" ht="15" customHeight="1" x14ac:dyDescent="0.2">
      <c r="A38" s="171" t="s">
        <v>457</v>
      </c>
      <c r="B38" s="172" t="s">
        <v>38</v>
      </c>
      <c r="C38" s="172" t="s">
        <v>86</v>
      </c>
      <c r="D38" s="173">
        <v>131.5</v>
      </c>
      <c r="E38" s="173">
        <v>671.7</v>
      </c>
      <c r="F38" s="174">
        <f>'прил 11 2015-2016'!H443</f>
        <v>0</v>
      </c>
      <c r="G38" s="174">
        <f>'прил 11 2015-2016'!I443</f>
        <v>580.79999999999995</v>
      </c>
      <c r="H38" s="174">
        <f>F38+G38</f>
        <v>580.79999999999995</v>
      </c>
      <c r="I38" s="174">
        <f>'прил 11 2015-2016'!K443</f>
        <v>580.79999999999995</v>
      </c>
    </row>
    <row r="39" spans="1:9" ht="15" customHeight="1" x14ac:dyDescent="0.2">
      <c r="A39" s="171" t="s">
        <v>89</v>
      </c>
      <c r="B39" s="172" t="s">
        <v>38</v>
      </c>
      <c r="C39" s="172" t="s">
        <v>38</v>
      </c>
      <c r="D39" s="173">
        <v>408.8</v>
      </c>
      <c r="E39" s="173">
        <v>1749.47</v>
      </c>
      <c r="F39" s="174">
        <f>'прил 11 2015-2016'!H444</f>
        <v>2159.4299999999998</v>
      </c>
      <c r="G39" s="174">
        <f>'прил 11 2015-2016'!I444</f>
        <v>227.01000000000005</v>
      </c>
      <c r="H39" s="174">
        <f>F39+G39</f>
        <v>2386.44</v>
      </c>
      <c r="I39" s="174">
        <f>'прил 11 2015-2016'!K444</f>
        <v>2371.44</v>
      </c>
    </row>
    <row r="40" spans="1:9" ht="15" customHeight="1" x14ac:dyDescent="0.2">
      <c r="A40" s="171" t="s">
        <v>100</v>
      </c>
      <c r="B40" s="172" t="s">
        <v>38</v>
      </c>
      <c r="C40" s="172" t="s">
        <v>20</v>
      </c>
      <c r="D40" s="173">
        <v>5704.41</v>
      </c>
      <c r="E40" s="173">
        <v>3932.65</v>
      </c>
      <c r="F40" s="174">
        <f>'прил 11 2015-2016'!H445</f>
        <v>9517.85</v>
      </c>
      <c r="G40" s="174">
        <f>'прил 11 2015-2016'!I445</f>
        <v>-1094.6600000000001</v>
      </c>
      <c r="H40" s="174">
        <f>F40+G40</f>
        <v>8423.19</v>
      </c>
      <c r="I40" s="174">
        <f>'прил 11 2015-2016'!K445</f>
        <v>8423.18</v>
      </c>
    </row>
    <row r="41" spans="1:9" ht="15" customHeight="1" x14ac:dyDescent="0.2">
      <c r="A41" s="167" t="s">
        <v>458</v>
      </c>
      <c r="B41" s="197" t="s">
        <v>459</v>
      </c>
      <c r="C41" s="197"/>
      <c r="D41" s="169">
        <f>SUM(D42:D43)</f>
        <v>8517.0999999999985</v>
      </c>
      <c r="E41" s="169">
        <f>SUM(E42:E43)</f>
        <v>509.82339999999999</v>
      </c>
      <c r="F41" s="177">
        <f>SUM(F42:F43)</f>
        <v>9656.44</v>
      </c>
      <c r="G41" s="177">
        <f>G42++G43</f>
        <v>11629.869999999997</v>
      </c>
      <c r="H41" s="177">
        <f>H42++H43</f>
        <v>21286.309999999998</v>
      </c>
      <c r="I41" s="177">
        <f>I42++I43</f>
        <v>20460.61</v>
      </c>
    </row>
    <row r="42" spans="1:9" ht="15" customHeight="1" x14ac:dyDescent="0.2">
      <c r="A42" s="171" t="s">
        <v>329</v>
      </c>
      <c r="B42" s="172" t="s">
        <v>328</v>
      </c>
      <c r="C42" s="172" t="s">
        <v>152</v>
      </c>
      <c r="D42" s="173">
        <v>6067.61</v>
      </c>
      <c r="E42" s="173">
        <v>-271.38</v>
      </c>
      <c r="F42" s="174">
        <f>'прил 11 2015-2016'!H447</f>
        <v>6391.5400000000009</v>
      </c>
      <c r="G42" s="174">
        <f>'прил 11 2015-2016'!I447</f>
        <v>12933.039999999997</v>
      </c>
      <c r="H42" s="174">
        <f t="shared" ref="H42:H64" si="4">F42+G42</f>
        <v>19324.579999999998</v>
      </c>
      <c r="I42" s="174">
        <f>'прил 11 2015-2016'!K447</f>
        <v>18524.580000000002</v>
      </c>
    </row>
    <row r="43" spans="1:9" ht="15" customHeight="1" x14ac:dyDescent="0.2">
      <c r="A43" s="171" t="s">
        <v>460</v>
      </c>
      <c r="B43" s="172" t="s">
        <v>328</v>
      </c>
      <c r="C43" s="172" t="s">
        <v>122</v>
      </c>
      <c r="D43" s="173">
        <v>2449.4899999999998</v>
      </c>
      <c r="E43" s="173">
        <v>781.20339999999999</v>
      </c>
      <c r="F43" s="174">
        <f>'прил 11 2015-2016'!H448</f>
        <v>3264.9</v>
      </c>
      <c r="G43" s="174">
        <f>'прил 11 2015-2016'!I448</f>
        <v>-1303.17</v>
      </c>
      <c r="H43" s="174">
        <f t="shared" si="4"/>
        <v>1961.73</v>
      </c>
      <c r="I43" s="174">
        <f>'прил 11 2015-2016'!K448</f>
        <v>1936.0299999999997</v>
      </c>
    </row>
    <row r="44" spans="1:9" ht="15" customHeight="1" x14ac:dyDescent="0.2">
      <c r="A44" s="167" t="s">
        <v>461</v>
      </c>
      <c r="B44" s="197" t="s">
        <v>462</v>
      </c>
      <c r="C44" s="197"/>
      <c r="D44" s="169">
        <f>SUM(D45:D48)</f>
        <v>0</v>
      </c>
      <c r="E44" s="169">
        <f>SUM(E45:E48)</f>
        <v>500</v>
      </c>
      <c r="F44" s="177">
        <f>F48</f>
        <v>0</v>
      </c>
      <c r="G44" s="170">
        <f>SUM(G45:G48)</f>
        <v>250</v>
      </c>
      <c r="H44" s="177">
        <f t="shared" si="4"/>
        <v>250</v>
      </c>
      <c r="I44" s="170">
        <f>SUM(I45:I48)</f>
        <v>250</v>
      </c>
    </row>
    <row r="45" spans="1:9" ht="15" hidden="1" customHeight="1" x14ac:dyDescent="0.2">
      <c r="A45" s="171" t="s">
        <v>463</v>
      </c>
      <c r="B45" s="172" t="s">
        <v>20</v>
      </c>
      <c r="C45" s="172" t="s">
        <v>152</v>
      </c>
      <c r="D45" s="173"/>
      <c r="E45" s="173"/>
      <c r="F45" s="174">
        <f t="shared" ref="F45:F47" si="5">D45+E45</f>
        <v>0</v>
      </c>
      <c r="G45" s="174"/>
      <c r="H45" s="174">
        <f t="shared" si="4"/>
        <v>0</v>
      </c>
      <c r="I45" s="174"/>
    </row>
    <row r="46" spans="1:9" ht="15" hidden="1" customHeight="1" x14ac:dyDescent="0.2">
      <c r="A46" s="171" t="s">
        <v>464</v>
      </c>
      <c r="B46" s="172" t="s">
        <v>20</v>
      </c>
      <c r="C46" s="172" t="s">
        <v>40</v>
      </c>
      <c r="D46" s="173"/>
      <c r="E46" s="173"/>
      <c r="F46" s="174">
        <f t="shared" si="5"/>
        <v>0</v>
      </c>
      <c r="G46" s="174"/>
      <c r="H46" s="174">
        <f t="shared" si="4"/>
        <v>0</v>
      </c>
      <c r="I46" s="174"/>
    </row>
    <row r="47" spans="1:9" ht="15" hidden="1" customHeight="1" x14ac:dyDescent="0.2">
      <c r="A47" s="171" t="s">
        <v>465</v>
      </c>
      <c r="B47" s="172" t="s">
        <v>20</v>
      </c>
      <c r="C47" s="172" t="s">
        <v>122</v>
      </c>
      <c r="D47" s="173"/>
      <c r="E47" s="173"/>
      <c r="F47" s="174">
        <f t="shared" si="5"/>
        <v>0</v>
      </c>
      <c r="G47" s="174"/>
      <c r="H47" s="174">
        <f t="shared" si="4"/>
        <v>0</v>
      </c>
      <c r="I47" s="174"/>
    </row>
    <row r="48" spans="1:9" ht="15" customHeight="1" x14ac:dyDescent="0.2">
      <c r="A48" s="171" t="s">
        <v>334</v>
      </c>
      <c r="B48" s="172" t="s">
        <v>20</v>
      </c>
      <c r="C48" s="172" t="s">
        <v>20</v>
      </c>
      <c r="D48" s="173"/>
      <c r="E48" s="173">
        <v>500</v>
      </c>
      <c r="F48" s="174">
        <f>'прил 11 2015-2016'!H451</f>
        <v>0</v>
      </c>
      <c r="G48" s="174">
        <f>'прил 11 2015-2016'!I451</f>
        <v>250</v>
      </c>
      <c r="H48" s="174">
        <f t="shared" si="4"/>
        <v>250</v>
      </c>
      <c r="I48" s="174">
        <f>'прил 11 2015-2016'!K451</f>
        <v>250</v>
      </c>
    </row>
    <row r="49" spans="1:9" ht="15" customHeight="1" x14ac:dyDescent="0.2">
      <c r="A49" s="167" t="s">
        <v>120</v>
      </c>
      <c r="B49" s="197" t="s">
        <v>466</v>
      </c>
      <c r="C49" s="197"/>
      <c r="D49" s="169">
        <f>SUM(D50:D54)</f>
        <v>19266.269999999997</v>
      </c>
      <c r="E49" s="169">
        <f>SUM(E50:E54)</f>
        <v>6470.23</v>
      </c>
      <c r="F49" s="177">
        <f>SUM(F50:F54)</f>
        <v>22166.5</v>
      </c>
      <c r="G49" s="170">
        <f>SUM(G50:G54)</f>
        <v>-19122</v>
      </c>
      <c r="H49" s="177">
        <f t="shared" si="4"/>
        <v>3044.5</v>
      </c>
      <c r="I49" s="170">
        <f>SUM(I50:I54)</f>
        <v>3044.5</v>
      </c>
    </row>
    <row r="50" spans="1:9" ht="15" customHeight="1" x14ac:dyDescent="0.2">
      <c r="A50" s="171" t="s">
        <v>339</v>
      </c>
      <c r="B50" s="172" t="s">
        <v>21</v>
      </c>
      <c r="C50" s="172" t="s">
        <v>152</v>
      </c>
      <c r="D50" s="173">
        <v>45</v>
      </c>
      <c r="E50" s="173">
        <v>78</v>
      </c>
      <c r="F50" s="174">
        <f>'прил 11 2015-2016'!H454</f>
        <v>123</v>
      </c>
      <c r="G50" s="174">
        <f>'прил 11 2015-2016'!I454</f>
        <v>0</v>
      </c>
      <c r="H50" s="174">
        <f t="shared" si="4"/>
        <v>123</v>
      </c>
      <c r="I50" s="174">
        <f>'прил 11 2015-2016'!K454</f>
        <v>123</v>
      </c>
    </row>
    <row r="51" spans="1:9" ht="15" hidden="1" customHeight="1" x14ac:dyDescent="0.2">
      <c r="A51" s="171" t="s">
        <v>467</v>
      </c>
      <c r="B51" s="172" t="s">
        <v>21</v>
      </c>
      <c r="C51" s="172" t="s">
        <v>40</v>
      </c>
      <c r="D51" s="173">
        <v>363.57</v>
      </c>
      <c r="E51" s="173">
        <v>-363.57</v>
      </c>
      <c r="F51" s="174"/>
      <c r="G51" s="174"/>
      <c r="H51" s="174">
        <f t="shared" si="4"/>
        <v>0</v>
      </c>
      <c r="I51" s="174"/>
    </row>
    <row r="52" spans="1:9" ht="15" customHeight="1" x14ac:dyDescent="0.2">
      <c r="A52" s="171" t="s">
        <v>468</v>
      </c>
      <c r="B52" s="172" t="s">
        <v>21</v>
      </c>
      <c r="C52" s="172" t="s">
        <v>178</v>
      </c>
      <c r="D52" s="173">
        <v>1066</v>
      </c>
      <c r="E52" s="173">
        <v>2246.5</v>
      </c>
      <c r="F52" s="174">
        <f>'прил 11 2015-2016'!H455</f>
        <v>562.5</v>
      </c>
      <c r="G52" s="174">
        <f>'прил 11 2015-2016'!I455</f>
        <v>446.70000000000005</v>
      </c>
      <c r="H52" s="174">
        <f t="shared" si="4"/>
        <v>1009.2</v>
      </c>
      <c r="I52" s="174">
        <v>1009.2</v>
      </c>
    </row>
    <row r="53" spans="1:9" ht="15" customHeight="1" x14ac:dyDescent="0.2">
      <c r="A53" s="171" t="s">
        <v>469</v>
      </c>
      <c r="B53" s="172" t="s">
        <v>21</v>
      </c>
      <c r="C53" s="172" t="s">
        <v>122</v>
      </c>
      <c r="D53" s="173">
        <v>17598.099999999999</v>
      </c>
      <c r="E53" s="173">
        <v>4482.8999999999996</v>
      </c>
      <c r="F53" s="174">
        <f>'прил 11 2015-2016'!H456</f>
        <v>21161</v>
      </c>
      <c r="G53" s="174">
        <f>'прил 11 2015-2016'!I456</f>
        <v>-19448.7</v>
      </c>
      <c r="H53" s="174">
        <f t="shared" si="4"/>
        <v>1712.2999999999993</v>
      </c>
      <c r="I53" s="174">
        <v>1712.3</v>
      </c>
    </row>
    <row r="54" spans="1:9" ht="15" customHeight="1" x14ac:dyDescent="0.2">
      <c r="A54" s="171" t="s">
        <v>379</v>
      </c>
      <c r="B54" s="172" t="s">
        <v>21</v>
      </c>
      <c r="C54" s="172" t="s">
        <v>156</v>
      </c>
      <c r="D54" s="173">
        <v>193.6</v>
      </c>
      <c r="E54" s="173">
        <v>26.4</v>
      </c>
      <c r="F54" s="174">
        <f>'прил 11 2015-2016'!H457</f>
        <v>320</v>
      </c>
      <c r="G54" s="174">
        <f>'прил 11 2015-2016'!I457</f>
        <v>-120</v>
      </c>
      <c r="H54" s="174">
        <f t="shared" si="4"/>
        <v>200</v>
      </c>
      <c r="I54" s="174">
        <v>200</v>
      </c>
    </row>
    <row r="55" spans="1:9" ht="15" customHeight="1" x14ac:dyDescent="0.2">
      <c r="A55" s="167" t="s">
        <v>382</v>
      </c>
      <c r="B55" s="197" t="s">
        <v>470</v>
      </c>
      <c r="C55" s="197"/>
      <c r="D55" s="176">
        <f>D56</f>
        <v>1287.58</v>
      </c>
      <c r="E55" s="176">
        <f>E56</f>
        <v>582.41999999999996</v>
      </c>
      <c r="F55" s="177">
        <f>F56</f>
        <v>2001.3</v>
      </c>
      <c r="G55" s="177">
        <f>G56</f>
        <v>0</v>
      </c>
      <c r="H55" s="177">
        <f t="shared" si="4"/>
        <v>2001.3</v>
      </c>
      <c r="I55" s="177">
        <f>I56</f>
        <v>700</v>
      </c>
    </row>
    <row r="56" spans="1:9" ht="15" customHeight="1" x14ac:dyDescent="0.2">
      <c r="A56" s="171" t="s">
        <v>471</v>
      </c>
      <c r="B56" s="172" t="s">
        <v>158</v>
      </c>
      <c r="C56" s="172" t="s">
        <v>152</v>
      </c>
      <c r="D56" s="173">
        <v>1287.58</v>
      </c>
      <c r="E56" s="173">
        <v>582.41999999999996</v>
      </c>
      <c r="F56" s="174">
        <f>'прил 11 2015-2016'!H459</f>
        <v>2001.3</v>
      </c>
      <c r="G56" s="174">
        <f>'прил 11 2015-2016'!I459</f>
        <v>0</v>
      </c>
      <c r="H56" s="174">
        <f t="shared" si="4"/>
        <v>2001.3</v>
      </c>
      <c r="I56" s="174">
        <v>700</v>
      </c>
    </row>
    <row r="57" spans="1:9" ht="15" customHeight="1" x14ac:dyDescent="0.2">
      <c r="A57" s="167" t="s">
        <v>359</v>
      </c>
      <c r="B57" s="197" t="s">
        <v>472</v>
      </c>
      <c r="C57" s="197"/>
      <c r="D57" s="176">
        <f t="shared" ref="D57:I57" si="6">D58</f>
        <v>903.6</v>
      </c>
      <c r="E57" s="176">
        <f t="shared" si="6"/>
        <v>230.42</v>
      </c>
      <c r="F57" s="177">
        <f t="shared" si="6"/>
        <v>1280.18</v>
      </c>
      <c r="G57" s="177">
        <f t="shared" si="6"/>
        <v>83.17</v>
      </c>
      <c r="H57" s="177">
        <f t="shared" si="6"/>
        <v>1363.3500000000001</v>
      </c>
      <c r="I57" s="177">
        <f t="shared" si="6"/>
        <v>1363.35</v>
      </c>
    </row>
    <row r="58" spans="1:9" ht="15" customHeight="1" x14ac:dyDescent="0.2">
      <c r="A58" s="171" t="s">
        <v>360</v>
      </c>
      <c r="B58" s="172" t="s">
        <v>191</v>
      </c>
      <c r="C58" s="172" t="s">
        <v>40</v>
      </c>
      <c r="D58" s="173">
        <v>903.6</v>
      </c>
      <c r="E58" s="173">
        <v>230.42</v>
      </c>
      <c r="F58" s="174">
        <f>'прил 11 2015-2016'!H461</f>
        <v>1280.18</v>
      </c>
      <c r="G58" s="174">
        <f>'прил 11 2015-2016'!I461</f>
        <v>83.17</v>
      </c>
      <c r="H58" s="174">
        <f t="shared" si="4"/>
        <v>1363.3500000000001</v>
      </c>
      <c r="I58" s="174">
        <v>1363.35</v>
      </c>
    </row>
    <row r="59" spans="1:9" ht="15" customHeight="1" x14ac:dyDescent="0.2">
      <c r="A59" s="167" t="s">
        <v>196</v>
      </c>
      <c r="B59" s="197" t="s">
        <v>473</v>
      </c>
      <c r="C59" s="197"/>
      <c r="D59" s="176">
        <f>D60</f>
        <v>45.04</v>
      </c>
      <c r="E59" s="176">
        <f>E60</f>
        <v>154.96</v>
      </c>
      <c r="F59" s="177">
        <f>F60</f>
        <v>100</v>
      </c>
      <c r="G59" s="177">
        <f>G60</f>
        <v>100</v>
      </c>
      <c r="H59" s="177">
        <f t="shared" si="4"/>
        <v>200</v>
      </c>
      <c r="I59" s="177">
        <f>I60</f>
        <v>200</v>
      </c>
    </row>
    <row r="60" spans="1:9" ht="24.75" customHeight="1" x14ac:dyDescent="0.2">
      <c r="A60" s="171" t="s">
        <v>197</v>
      </c>
      <c r="B60" s="172" t="s">
        <v>164</v>
      </c>
      <c r="C60" s="172" t="s">
        <v>152</v>
      </c>
      <c r="D60" s="173">
        <v>45.04</v>
      </c>
      <c r="E60" s="173">
        <v>154.96</v>
      </c>
      <c r="F60" s="174">
        <f>'прил 11 2015-2016'!H463</f>
        <v>100</v>
      </c>
      <c r="G60" s="174">
        <f>'прил 11 2015-2016'!I463</f>
        <v>100</v>
      </c>
      <c r="H60" s="174">
        <f t="shared" si="4"/>
        <v>200</v>
      </c>
      <c r="I60" s="174">
        <v>200</v>
      </c>
    </row>
    <row r="61" spans="1:9" ht="23.25" customHeight="1" x14ac:dyDescent="0.2">
      <c r="A61" s="167" t="s">
        <v>474</v>
      </c>
      <c r="B61" s="197" t="s">
        <v>475</v>
      </c>
      <c r="C61" s="197"/>
      <c r="D61" s="176">
        <f t="shared" ref="D61:I61" si="7">D62+D63</f>
        <v>29125.9</v>
      </c>
      <c r="E61" s="176">
        <f t="shared" si="7"/>
        <v>5772.5</v>
      </c>
      <c r="F61" s="177">
        <f t="shared" si="7"/>
        <v>34898.399999999994</v>
      </c>
      <c r="G61" s="177">
        <f t="shared" si="7"/>
        <v>-12949.400000000001</v>
      </c>
      <c r="H61" s="177">
        <f t="shared" si="7"/>
        <v>21948.999999999993</v>
      </c>
      <c r="I61" s="177">
        <f t="shared" si="7"/>
        <v>21949</v>
      </c>
    </row>
    <row r="62" spans="1:9" ht="23.25" customHeight="1" x14ac:dyDescent="0.2">
      <c r="A62" s="171" t="s">
        <v>476</v>
      </c>
      <c r="B62" s="172" t="s">
        <v>205</v>
      </c>
      <c r="C62" s="172" t="s">
        <v>152</v>
      </c>
      <c r="D62" s="173">
        <v>29125.9</v>
      </c>
      <c r="E62" s="173">
        <v>5772.5</v>
      </c>
      <c r="F62" s="174">
        <f>'прил 11 2015-2016'!H465</f>
        <v>34898.399999999994</v>
      </c>
      <c r="G62" s="174">
        <f>'прил 11 2015-2016'!I465</f>
        <v>-12949.400000000001</v>
      </c>
      <c r="H62" s="174">
        <f t="shared" si="4"/>
        <v>21948.999999999993</v>
      </c>
      <c r="I62" s="174">
        <v>21949</v>
      </c>
    </row>
    <row r="63" spans="1:9" ht="26.25" hidden="1" customHeight="1" x14ac:dyDescent="0.2">
      <c r="A63" s="171" t="s">
        <v>477</v>
      </c>
      <c r="B63" s="172" t="s">
        <v>205</v>
      </c>
      <c r="C63" s="172" t="s">
        <v>178</v>
      </c>
      <c r="D63" s="173"/>
      <c r="E63" s="173"/>
      <c r="F63" s="174">
        <f>'прил 11 2015-2016'!H467</f>
        <v>0</v>
      </c>
      <c r="G63" s="174">
        <f>'прил 11 2015-2016'!I467</f>
        <v>0</v>
      </c>
      <c r="H63" s="174">
        <f t="shared" si="4"/>
        <v>0</v>
      </c>
      <c r="I63" s="174">
        <f>'прил 10 2014 '!K467</f>
        <v>0</v>
      </c>
    </row>
    <row r="64" spans="1:9" ht="17.25" customHeight="1" x14ac:dyDescent="0.2">
      <c r="A64" s="171" t="s">
        <v>478</v>
      </c>
      <c r="B64" s="172" t="s">
        <v>390</v>
      </c>
      <c r="C64" s="172" t="s">
        <v>390</v>
      </c>
      <c r="D64" s="173">
        <v>7294.84</v>
      </c>
      <c r="E64" s="173">
        <v>-7294.84</v>
      </c>
      <c r="F64" s="174">
        <f>'прил 11 2015-2016'!H468</f>
        <v>17163.09</v>
      </c>
      <c r="G64" s="174">
        <f>'прил 11 2015-2016'!I468</f>
        <v>-8638.7000000000007</v>
      </c>
      <c r="H64" s="174">
        <f t="shared" si="4"/>
        <v>8524.39</v>
      </c>
      <c r="I64" s="174">
        <v>17578.939999999999</v>
      </c>
    </row>
    <row r="65" spans="1:9" ht="13.5" thickBot="1" x14ac:dyDescent="0.25">
      <c r="A65" s="167" t="s">
        <v>479</v>
      </c>
      <c r="B65" s="180"/>
      <c r="C65" s="180"/>
      <c r="D65" s="169">
        <f>D9+D18+D20+D24+D29+D35+D41+D44+D49+D55+D57+D59+D61+D64</f>
        <v>291793.60000000003</v>
      </c>
      <c r="E65" s="169">
        <f>E9+E18+E20+E24+E29+E35+E41+E44+E49+E55+E57+E59+E61+E64</f>
        <v>37368.399999999994</v>
      </c>
      <c r="F65" s="170">
        <f>F9+F18+F20+F24+F29+F35+F41+F44+F49+F55+F57+F59+F61+F64+F33</f>
        <v>342373.83</v>
      </c>
      <c r="G65" s="170">
        <f>G9+G18+G20+G24+G29+G35+G41+G44+G49+G55+G57+G59+G61+G64+G33</f>
        <v>-9922.5730000000058</v>
      </c>
      <c r="H65" s="170">
        <f>H9+H18+H20+H24+H29+H35+H41+H44+H49+H55+H57+H59+H61+H64+H33</f>
        <v>332451.25699999998</v>
      </c>
      <c r="I65" s="170">
        <f>I9+I18+I20+I24+I29+I35+I41+I44+I49+I55+I57+I59+I61+I64+I33</f>
        <v>333999.95999999996</v>
      </c>
    </row>
    <row r="66" spans="1:9" ht="13.5" thickBot="1" x14ac:dyDescent="0.25">
      <c r="D66" s="181"/>
      <c r="E66" s="181"/>
      <c r="F66" s="182">
        <v>342373.83</v>
      </c>
      <c r="G66" s="182">
        <v>887.86699999999996</v>
      </c>
      <c r="H66" s="190">
        <v>332451.26</v>
      </c>
      <c r="I66" s="191">
        <v>333999.96000000002</v>
      </c>
    </row>
    <row r="67" spans="1:9" x14ac:dyDescent="0.2">
      <c r="D67" s="181"/>
      <c r="E67" s="181"/>
      <c r="F67" s="182">
        <f>F65-F66</f>
        <v>0</v>
      </c>
      <c r="G67" s="182">
        <f t="shared" ref="G67:I67" si="8">G65-G66</f>
        <v>-10810.440000000006</v>
      </c>
      <c r="H67" s="182">
        <f t="shared" si="8"/>
        <v>-3.0000000260770321E-3</v>
      </c>
      <c r="I67" s="182">
        <f t="shared" si="8"/>
        <v>0</v>
      </c>
    </row>
  </sheetData>
  <mergeCells count="18">
    <mergeCell ref="F3:I3"/>
    <mergeCell ref="F2:I2"/>
    <mergeCell ref="A6:I6"/>
    <mergeCell ref="B44:C44"/>
    <mergeCell ref="B49:C49"/>
    <mergeCell ref="A5:H5"/>
    <mergeCell ref="B9:C9"/>
    <mergeCell ref="B18:C18"/>
    <mergeCell ref="B55:C55"/>
    <mergeCell ref="B57:C57"/>
    <mergeCell ref="B59:C59"/>
    <mergeCell ref="B61:C61"/>
    <mergeCell ref="B20:C20"/>
    <mergeCell ref="B24:C24"/>
    <mergeCell ref="B29:C29"/>
    <mergeCell ref="B33:C33"/>
    <mergeCell ref="B35:C35"/>
    <mergeCell ref="B41:C41"/>
  </mergeCells>
  <pageMargins left="1.1023622047244095" right="0" top="0.35433070866141736" bottom="0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9"/>
  <sheetViews>
    <sheetView view="pageBreakPreview" topLeftCell="A35" zoomScaleNormal="90" zoomScaleSheetLayoutView="100" workbookViewId="0">
      <selection activeCell="I2" sqref="I2:K2"/>
    </sheetView>
  </sheetViews>
  <sheetFormatPr defaultRowHeight="12" x14ac:dyDescent="0.2"/>
  <cols>
    <col min="1" max="1" width="35.85546875" style="1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4.28515625" style="1" customWidth="1"/>
    <col min="7" max="7" width="0.140625" style="1" customWidth="1"/>
    <col min="8" max="8" width="11.85546875" style="4" hidden="1" customWidth="1"/>
    <col min="9" max="11" width="11.85546875" style="4" customWidth="1"/>
    <col min="12" max="12" width="10.28515625" style="1" bestFit="1" customWidth="1"/>
    <col min="13" max="13" width="9.5703125" style="1" bestFit="1" customWidth="1"/>
    <col min="14" max="16384" width="9.140625" style="1"/>
  </cols>
  <sheetData>
    <row r="1" spans="1:11" ht="12" customHeight="1" x14ac:dyDescent="0.2">
      <c r="B1" s="2"/>
      <c r="C1" s="2"/>
      <c r="D1" s="2"/>
      <c r="E1" s="5"/>
      <c r="F1" s="130"/>
      <c r="G1" s="130"/>
      <c r="H1" s="130"/>
      <c r="I1" s="196" t="s">
        <v>0</v>
      </c>
      <c r="J1" s="211"/>
      <c r="K1" s="211"/>
    </row>
    <row r="2" spans="1:11" ht="35.25" customHeight="1" x14ac:dyDescent="0.2">
      <c r="B2" s="2"/>
      <c r="C2" s="2"/>
      <c r="D2" s="2"/>
      <c r="E2" s="129"/>
      <c r="F2" s="130"/>
      <c r="G2" s="130"/>
      <c r="H2" s="130"/>
      <c r="I2" s="220" t="s">
        <v>486</v>
      </c>
      <c r="J2" s="211"/>
      <c r="K2" s="211"/>
    </row>
    <row r="3" spans="1:11" ht="35.25" customHeight="1" x14ac:dyDescent="0.2">
      <c r="A3" s="221" t="s">
        <v>482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15" customHeight="1" x14ac:dyDescent="0.2">
      <c r="K4" s="4" t="s">
        <v>1</v>
      </c>
    </row>
    <row r="5" spans="1:11" s="24" customFormat="1" ht="12.75" customHeight="1" x14ac:dyDescent="0.2">
      <c r="A5" s="209" t="s">
        <v>2</v>
      </c>
      <c r="B5" s="210" t="s">
        <v>3</v>
      </c>
      <c r="C5" s="210"/>
      <c r="D5" s="210"/>
      <c r="E5" s="210"/>
      <c r="F5" s="210"/>
      <c r="G5" s="210" t="s">
        <v>4</v>
      </c>
      <c r="H5" s="224" t="s">
        <v>8</v>
      </c>
      <c r="I5" s="214" t="s">
        <v>6</v>
      </c>
      <c r="J5" s="214" t="s">
        <v>9</v>
      </c>
      <c r="K5" s="224" t="s">
        <v>10</v>
      </c>
    </row>
    <row r="6" spans="1:11" s="24" customFormat="1" x14ac:dyDescent="0.2">
      <c r="A6" s="209"/>
      <c r="B6" s="210" t="s">
        <v>11</v>
      </c>
      <c r="C6" s="210"/>
      <c r="D6" s="210"/>
      <c r="E6" s="210"/>
      <c r="F6" s="210"/>
      <c r="G6" s="210"/>
      <c r="H6" s="225"/>
      <c r="I6" s="215"/>
      <c r="J6" s="214"/>
      <c r="K6" s="225"/>
    </row>
    <row r="7" spans="1:11" s="24" customFormat="1" ht="36" customHeight="1" x14ac:dyDescent="0.2">
      <c r="A7" s="209"/>
      <c r="B7" s="128" t="s">
        <v>12</v>
      </c>
      <c r="C7" s="128" t="s">
        <v>13</v>
      </c>
      <c r="D7" s="128" t="s">
        <v>14</v>
      </c>
      <c r="E7" s="128" t="s">
        <v>15</v>
      </c>
      <c r="F7" s="128" t="s">
        <v>16</v>
      </c>
      <c r="G7" s="210"/>
      <c r="H7" s="226"/>
      <c r="I7" s="215"/>
      <c r="J7" s="214"/>
      <c r="K7" s="226"/>
    </row>
    <row r="8" spans="1:11" s="11" customFormat="1" ht="8.25" x14ac:dyDescent="0.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10" t="s">
        <v>17</v>
      </c>
      <c r="I8" s="10" t="s">
        <v>17</v>
      </c>
      <c r="J8" s="9">
        <v>8</v>
      </c>
      <c r="K8" s="10" t="s">
        <v>17</v>
      </c>
    </row>
    <row r="9" spans="1:11" ht="22.5" hidden="1" customHeight="1" x14ac:dyDescent="0.2">
      <c r="A9" s="12" t="s">
        <v>18</v>
      </c>
      <c r="B9" s="13" t="s">
        <v>19</v>
      </c>
      <c r="C9" s="13" t="s">
        <v>20</v>
      </c>
      <c r="D9" s="13" t="s">
        <v>21</v>
      </c>
      <c r="E9" s="13"/>
      <c r="F9" s="13"/>
      <c r="G9" s="14">
        <f>G10</f>
        <v>0</v>
      </c>
      <c r="H9" s="15">
        <v>0</v>
      </c>
      <c r="I9" s="15">
        <v>0</v>
      </c>
      <c r="J9" s="15" t="e">
        <f>J10+J13+J15+J17+J19+J21</f>
        <v>#REF!</v>
      </c>
      <c r="K9" s="15">
        <v>0</v>
      </c>
    </row>
    <row r="10" spans="1:11" ht="33.75" hidden="1" customHeight="1" x14ac:dyDescent="0.2">
      <c r="A10" s="12" t="s">
        <v>22</v>
      </c>
      <c r="B10" s="13" t="s">
        <v>19</v>
      </c>
      <c r="C10" s="13" t="s">
        <v>20</v>
      </c>
      <c r="D10" s="13" t="s">
        <v>21</v>
      </c>
      <c r="E10" s="13" t="s">
        <v>23</v>
      </c>
      <c r="F10" s="13"/>
      <c r="G10" s="14">
        <f>G11</f>
        <v>0</v>
      </c>
      <c r="H10" s="15">
        <v>0</v>
      </c>
      <c r="I10" s="15">
        <v>0</v>
      </c>
      <c r="J10" s="15" t="e">
        <f>J11</f>
        <v>#REF!</v>
      </c>
      <c r="K10" s="15">
        <v>0</v>
      </c>
    </row>
    <row r="11" spans="1:11" ht="22.5" hidden="1" customHeight="1" x14ac:dyDescent="0.2">
      <c r="A11" s="12" t="s">
        <v>24</v>
      </c>
      <c r="B11" s="13" t="s">
        <v>19</v>
      </c>
      <c r="C11" s="13" t="s">
        <v>20</v>
      </c>
      <c r="D11" s="13" t="s">
        <v>21</v>
      </c>
      <c r="E11" s="13" t="s">
        <v>25</v>
      </c>
      <c r="F11" s="13"/>
      <c r="G11" s="14">
        <f>G12</f>
        <v>0</v>
      </c>
      <c r="H11" s="15">
        <v>0</v>
      </c>
      <c r="I11" s="15">
        <v>0</v>
      </c>
      <c r="J11" s="15" t="e">
        <f>J12</f>
        <v>#REF!</v>
      </c>
      <c r="K11" s="15">
        <v>0</v>
      </c>
    </row>
    <row r="12" spans="1:11" ht="22.5" hidden="1" customHeight="1" x14ac:dyDescent="0.2">
      <c r="A12" s="12" t="s">
        <v>26</v>
      </c>
      <c r="B12" s="13" t="s">
        <v>19</v>
      </c>
      <c r="C12" s="13" t="s">
        <v>20</v>
      </c>
      <c r="D12" s="13" t="s">
        <v>21</v>
      </c>
      <c r="E12" s="13" t="s">
        <v>25</v>
      </c>
      <c r="F12" s="13" t="s">
        <v>27</v>
      </c>
      <c r="G12" s="14"/>
      <c r="H12" s="15">
        <v>0</v>
      </c>
      <c r="I12" s="15">
        <v>0</v>
      </c>
      <c r="J12" s="15" t="e">
        <f>#REF!+I12</f>
        <v>#REF!</v>
      </c>
      <c r="K12" s="15">
        <v>0</v>
      </c>
    </row>
    <row r="13" spans="1:11" ht="33.75" hidden="1" customHeight="1" x14ac:dyDescent="0.2">
      <c r="A13" s="12" t="s">
        <v>28</v>
      </c>
      <c r="B13" s="16" t="s">
        <v>19</v>
      </c>
      <c r="C13" s="17" t="s">
        <v>20</v>
      </c>
      <c r="D13" s="17" t="s">
        <v>21</v>
      </c>
      <c r="E13" s="18">
        <v>7952014</v>
      </c>
      <c r="F13" s="17"/>
      <c r="G13" s="17"/>
      <c r="H13" s="15">
        <f t="shared" ref="H13:K13" si="0">H14</f>
        <v>0</v>
      </c>
      <c r="I13" s="15">
        <f t="shared" si="0"/>
        <v>0</v>
      </c>
      <c r="J13" s="15" t="e">
        <f t="shared" si="0"/>
        <v>#REF!</v>
      </c>
      <c r="K13" s="15">
        <f t="shared" si="0"/>
        <v>0</v>
      </c>
    </row>
    <row r="14" spans="1:11" ht="22.5" hidden="1" customHeight="1" x14ac:dyDescent="0.2">
      <c r="A14" s="12" t="s">
        <v>29</v>
      </c>
      <c r="B14" s="17" t="s">
        <v>19</v>
      </c>
      <c r="C14" s="17" t="s">
        <v>20</v>
      </c>
      <c r="D14" s="17" t="s">
        <v>21</v>
      </c>
      <c r="E14" s="18">
        <v>7952014</v>
      </c>
      <c r="F14" s="17" t="s">
        <v>30</v>
      </c>
      <c r="G14" s="14"/>
      <c r="H14" s="15"/>
      <c r="I14" s="15"/>
      <c r="J14" s="15" t="e">
        <f>#REF!+I14</f>
        <v>#REF!</v>
      </c>
      <c r="K14" s="15"/>
    </row>
    <row r="15" spans="1:11" ht="33.75" hidden="1" customHeight="1" x14ac:dyDescent="0.2">
      <c r="A15" s="12" t="s">
        <v>31</v>
      </c>
      <c r="B15" s="16" t="s">
        <v>19</v>
      </c>
      <c r="C15" s="17" t="s">
        <v>20</v>
      </c>
      <c r="D15" s="17" t="s">
        <v>21</v>
      </c>
      <c r="E15" s="18">
        <v>7952013</v>
      </c>
      <c r="F15" s="17"/>
      <c r="G15" s="14"/>
      <c r="H15" s="15">
        <f t="shared" ref="H15:K15" si="1">H16</f>
        <v>0</v>
      </c>
      <c r="I15" s="15">
        <f t="shared" si="1"/>
        <v>0</v>
      </c>
      <c r="J15" s="15" t="e">
        <f t="shared" si="1"/>
        <v>#REF!</v>
      </c>
      <c r="K15" s="15">
        <f t="shared" si="1"/>
        <v>0</v>
      </c>
    </row>
    <row r="16" spans="1:11" ht="22.5" hidden="1" customHeight="1" x14ac:dyDescent="0.2">
      <c r="A16" s="12" t="s">
        <v>29</v>
      </c>
      <c r="B16" s="17" t="s">
        <v>19</v>
      </c>
      <c r="C16" s="17" t="s">
        <v>20</v>
      </c>
      <c r="D16" s="17" t="s">
        <v>21</v>
      </c>
      <c r="E16" s="18">
        <v>7952013</v>
      </c>
      <c r="F16" s="17" t="s">
        <v>30</v>
      </c>
      <c r="G16" s="14"/>
      <c r="H16" s="15"/>
      <c r="I16" s="15"/>
      <c r="J16" s="15" t="e">
        <f>#REF!+I16</f>
        <v>#REF!</v>
      </c>
      <c r="K16" s="15"/>
    </row>
    <row r="17" spans="1:12" ht="33.75" hidden="1" customHeight="1" x14ac:dyDescent="0.2">
      <c r="A17" s="12" t="s">
        <v>32</v>
      </c>
      <c r="B17" s="16" t="s">
        <v>19</v>
      </c>
      <c r="C17" s="17" t="s">
        <v>20</v>
      </c>
      <c r="D17" s="17" t="s">
        <v>21</v>
      </c>
      <c r="E17" s="18">
        <v>7952015</v>
      </c>
      <c r="F17" s="17"/>
      <c r="G17" s="14"/>
      <c r="H17" s="15">
        <f t="shared" ref="H17:K17" si="2">H18</f>
        <v>0</v>
      </c>
      <c r="I17" s="15">
        <f t="shared" si="2"/>
        <v>0</v>
      </c>
      <c r="J17" s="15" t="e">
        <f t="shared" si="2"/>
        <v>#REF!</v>
      </c>
      <c r="K17" s="15">
        <f t="shared" si="2"/>
        <v>0</v>
      </c>
    </row>
    <row r="18" spans="1:12" ht="22.5" hidden="1" customHeight="1" x14ac:dyDescent="0.2">
      <c r="A18" s="12" t="s">
        <v>29</v>
      </c>
      <c r="B18" s="17" t="s">
        <v>19</v>
      </c>
      <c r="C18" s="17" t="s">
        <v>20</v>
      </c>
      <c r="D18" s="17" t="s">
        <v>21</v>
      </c>
      <c r="E18" s="18">
        <v>7952015</v>
      </c>
      <c r="F18" s="17" t="s">
        <v>30</v>
      </c>
      <c r="G18" s="14"/>
      <c r="H18" s="15"/>
      <c r="I18" s="15"/>
      <c r="J18" s="15" t="e">
        <f>#REF!+I18</f>
        <v>#REF!</v>
      </c>
      <c r="K18" s="15"/>
    </row>
    <row r="19" spans="1:12" ht="45" hidden="1" customHeight="1" x14ac:dyDescent="0.2">
      <c r="A19" s="12" t="s">
        <v>33</v>
      </c>
      <c r="B19" s="16" t="s">
        <v>19</v>
      </c>
      <c r="C19" s="17" t="s">
        <v>20</v>
      </c>
      <c r="D19" s="17" t="s">
        <v>21</v>
      </c>
      <c r="E19" s="18">
        <v>7952016</v>
      </c>
      <c r="F19" s="17"/>
      <c r="G19" s="14"/>
      <c r="H19" s="15">
        <f t="shared" ref="H19:K19" si="3">H20</f>
        <v>0</v>
      </c>
      <c r="I19" s="15">
        <f t="shared" si="3"/>
        <v>0</v>
      </c>
      <c r="J19" s="15" t="e">
        <f t="shared" si="3"/>
        <v>#REF!</v>
      </c>
      <c r="K19" s="15">
        <f t="shared" si="3"/>
        <v>0</v>
      </c>
    </row>
    <row r="20" spans="1:12" ht="22.5" hidden="1" customHeight="1" x14ac:dyDescent="0.2">
      <c r="A20" s="12" t="s">
        <v>29</v>
      </c>
      <c r="B20" s="17" t="s">
        <v>19</v>
      </c>
      <c r="C20" s="17" t="s">
        <v>20</v>
      </c>
      <c r="D20" s="17" t="s">
        <v>21</v>
      </c>
      <c r="E20" s="18">
        <v>7952016</v>
      </c>
      <c r="F20" s="17" t="s">
        <v>30</v>
      </c>
      <c r="G20" s="14"/>
      <c r="H20" s="15"/>
      <c r="I20" s="15"/>
      <c r="J20" s="15" t="e">
        <f>#REF!+I20</f>
        <v>#REF!</v>
      </c>
      <c r="K20" s="15"/>
    </row>
    <row r="21" spans="1:12" ht="22.5" hidden="1" customHeight="1" x14ac:dyDescent="0.2">
      <c r="A21" s="12" t="s">
        <v>34</v>
      </c>
      <c r="B21" s="16" t="s">
        <v>19</v>
      </c>
      <c r="C21" s="17" t="s">
        <v>20</v>
      </c>
      <c r="D21" s="17" t="s">
        <v>21</v>
      </c>
      <c r="E21" s="18">
        <v>7952017</v>
      </c>
      <c r="F21" s="17"/>
      <c r="G21" s="14"/>
      <c r="H21" s="15">
        <f t="shared" ref="H21:K21" si="4">H22</f>
        <v>0</v>
      </c>
      <c r="I21" s="15">
        <f t="shared" si="4"/>
        <v>0</v>
      </c>
      <c r="J21" s="15" t="e">
        <f t="shared" si="4"/>
        <v>#REF!</v>
      </c>
      <c r="K21" s="15">
        <f t="shared" si="4"/>
        <v>0</v>
      </c>
    </row>
    <row r="22" spans="1:12" ht="22.5" hidden="1" customHeight="1" x14ac:dyDescent="0.2">
      <c r="A22" s="12" t="s">
        <v>29</v>
      </c>
      <c r="B22" s="17" t="s">
        <v>19</v>
      </c>
      <c r="C22" s="17" t="s">
        <v>20</v>
      </c>
      <c r="D22" s="17" t="s">
        <v>21</v>
      </c>
      <c r="E22" s="18">
        <v>7952017</v>
      </c>
      <c r="F22" s="17" t="s">
        <v>30</v>
      </c>
      <c r="G22" s="14"/>
      <c r="H22" s="15"/>
      <c r="I22" s="15"/>
      <c r="J22" s="15" t="e">
        <f>#REF!+I22</f>
        <v>#REF!</v>
      </c>
      <c r="K22" s="15"/>
    </row>
    <row r="23" spans="1:12" s="24" customFormat="1" x14ac:dyDescent="0.2">
      <c r="A23" s="19" t="s">
        <v>35</v>
      </c>
      <c r="B23" s="20" t="s">
        <v>36</v>
      </c>
      <c r="C23" s="20"/>
      <c r="D23" s="20"/>
      <c r="E23" s="20"/>
      <c r="F23" s="20"/>
      <c r="G23" s="21" t="e">
        <f>#REF!+G24+G89</f>
        <v>#REF!</v>
      </c>
      <c r="H23" s="23">
        <f t="shared" ref="H23:K23" si="5">H24+H89</f>
        <v>228843.16</v>
      </c>
      <c r="I23" s="23">
        <f t="shared" si="5"/>
        <v>-4421.8000000000029</v>
      </c>
      <c r="J23" s="22">
        <f t="shared" si="5"/>
        <v>224421.36</v>
      </c>
      <c r="K23" s="22">
        <f t="shared" si="5"/>
        <v>224958.97999999998</v>
      </c>
    </row>
    <row r="24" spans="1:12" x14ac:dyDescent="0.2">
      <c r="A24" s="12" t="s">
        <v>37</v>
      </c>
      <c r="B24" s="13" t="s">
        <v>36</v>
      </c>
      <c r="C24" s="13" t="s">
        <v>38</v>
      </c>
      <c r="D24" s="13"/>
      <c r="E24" s="13"/>
      <c r="F24" s="13"/>
      <c r="G24" s="14" t="e">
        <f>#REF!+G25+G62+G65+G73</f>
        <v>#REF!</v>
      </c>
      <c r="H24" s="25">
        <f t="shared" ref="H24:K24" si="6">H25+H62+H65+H73</f>
        <v>207682.16</v>
      </c>
      <c r="I24" s="25">
        <f t="shared" si="6"/>
        <v>15026.899999999998</v>
      </c>
      <c r="J24" s="25">
        <f t="shared" si="6"/>
        <v>222709.06</v>
      </c>
      <c r="K24" s="25">
        <f t="shared" si="6"/>
        <v>223246.68</v>
      </c>
      <c r="L24" s="26"/>
    </row>
    <row r="25" spans="1:12" x14ac:dyDescent="0.2">
      <c r="A25" s="12" t="s">
        <v>39</v>
      </c>
      <c r="B25" s="13" t="s">
        <v>36</v>
      </c>
      <c r="C25" s="13" t="s">
        <v>38</v>
      </c>
      <c r="D25" s="13" t="s">
        <v>40</v>
      </c>
      <c r="E25" s="13"/>
      <c r="F25" s="13"/>
      <c r="G25" s="27" t="e">
        <f>G38+G44+#REF!+#REF!+#REF!+#REF!</f>
        <v>#REF!</v>
      </c>
      <c r="H25" s="25">
        <f t="shared" ref="H25:K25" si="7">H38+H44+H48+H26+H53</f>
        <v>196360.31</v>
      </c>
      <c r="I25" s="25">
        <f t="shared" si="7"/>
        <v>15365.059999999998</v>
      </c>
      <c r="J25" s="25">
        <f t="shared" si="7"/>
        <v>211725.37</v>
      </c>
      <c r="K25" s="25">
        <f t="shared" si="7"/>
        <v>212263</v>
      </c>
    </row>
    <row r="26" spans="1:12" ht="22.5" x14ac:dyDescent="0.2">
      <c r="A26" s="28" t="s">
        <v>41</v>
      </c>
      <c r="B26" s="13" t="s">
        <v>36</v>
      </c>
      <c r="C26" s="13" t="s">
        <v>38</v>
      </c>
      <c r="D26" s="13" t="s">
        <v>40</v>
      </c>
      <c r="E26" s="13" t="s">
        <v>42</v>
      </c>
      <c r="F26" s="13"/>
      <c r="G26" s="27"/>
      <c r="H26" s="25">
        <f t="shared" ref="H26:K26" si="8">H27</f>
        <v>0</v>
      </c>
      <c r="I26" s="25">
        <f t="shared" si="8"/>
        <v>167207</v>
      </c>
      <c r="J26" s="25">
        <f t="shared" si="8"/>
        <v>167207</v>
      </c>
      <c r="K26" s="25">
        <f t="shared" si="8"/>
        <v>167207</v>
      </c>
    </row>
    <row r="27" spans="1:12" ht="39.75" customHeight="1" x14ac:dyDescent="0.2">
      <c r="A27" s="28" t="s">
        <v>43</v>
      </c>
      <c r="B27" s="13" t="s">
        <v>36</v>
      </c>
      <c r="C27" s="13" t="s">
        <v>38</v>
      </c>
      <c r="D27" s="13" t="s">
        <v>40</v>
      </c>
      <c r="E27" s="13" t="s">
        <v>44</v>
      </c>
      <c r="F27" s="13"/>
      <c r="G27" s="27"/>
      <c r="H27" s="25">
        <f t="shared" ref="H27:K27" si="9">H28+H31</f>
        <v>0</v>
      </c>
      <c r="I27" s="25">
        <f t="shared" si="9"/>
        <v>167207</v>
      </c>
      <c r="J27" s="25">
        <f t="shared" si="9"/>
        <v>167207</v>
      </c>
      <c r="K27" s="25">
        <f t="shared" si="9"/>
        <v>167207</v>
      </c>
    </row>
    <row r="28" spans="1:12" ht="39.75" customHeight="1" x14ac:dyDescent="0.2">
      <c r="A28" s="29" t="s">
        <v>45</v>
      </c>
      <c r="B28" s="13" t="s">
        <v>36</v>
      </c>
      <c r="C28" s="13" t="s">
        <v>38</v>
      </c>
      <c r="D28" s="13" t="s">
        <v>40</v>
      </c>
      <c r="E28" s="13" t="s">
        <v>46</v>
      </c>
      <c r="F28" s="13"/>
      <c r="G28" s="27"/>
      <c r="H28" s="25">
        <f t="shared" ref="H28:K29" si="10">H29</f>
        <v>0</v>
      </c>
      <c r="I28" s="25">
        <f t="shared" si="10"/>
        <v>164086</v>
      </c>
      <c r="J28" s="25">
        <f t="shared" si="10"/>
        <v>164086</v>
      </c>
      <c r="K28" s="25">
        <f t="shared" si="10"/>
        <v>164086</v>
      </c>
    </row>
    <row r="29" spans="1:12" ht="168.75" x14ac:dyDescent="0.2">
      <c r="A29" s="28" t="s">
        <v>47</v>
      </c>
      <c r="B29" s="13" t="s">
        <v>36</v>
      </c>
      <c r="C29" s="13" t="s">
        <v>38</v>
      </c>
      <c r="D29" s="13" t="s">
        <v>40</v>
      </c>
      <c r="E29" s="13" t="s">
        <v>48</v>
      </c>
      <c r="F29" s="13"/>
      <c r="G29" s="27"/>
      <c r="H29" s="25">
        <f t="shared" si="10"/>
        <v>0</v>
      </c>
      <c r="I29" s="25">
        <f t="shared" si="10"/>
        <v>164086</v>
      </c>
      <c r="J29" s="25">
        <f t="shared" si="10"/>
        <v>164086</v>
      </c>
      <c r="K29" s="25">
        <f t="shared" si="10"/>
        <v>164086</v>
      </c>
    </row>
    <row r="30" spans="1:12" ht="56.25" x14ac:dyDescent="0.2">
      <c r="A30" s="30" t="s">
        <v>49</v>
      </c>
      <c r="B30" s="13" t="s">
        <v>36</v>
      </c>
      <c r="C30" s="13" t="s">
        <v>38</v>
      </c>
      <c r="D30" s="13" t="s">
        <v>40</v>
      </c>
      <c r="E30" s="13" t="s">
        <v>48</v>
      </c>
      <c r="F30" s="13" t="s">
        <v>50</v>
      </c>
      <c r="G30" s="27"/>
      <c r="H30" s="25"/>
      <c r="I30" s="25">
        <v>164086</v>
      </c>
      <c r="J30" s="25">
        <f>I30+H30</f>
        <v>164086</v>
      </c>
      <c r="K30" s="25">
        <v>164086</v>
      </c>
    </row>
    <row r="31" spans="1:12" ht="56.25" x14ac:dyDescent="0.2">
      <c r="A31" s="28" t="s">
        <v>51</v>
      </c>
      <c r="B31" s="13" t="s">
        <v>36</v>
      </c>
      <c r="C31" s="13" t="s">
        <v>38</v>
      </c>
      <c r="D31" s="13" t="s">
        <v>40</v>
      </c>
      <c r="E31" s="13" t="s">
        <v>52</v>
      </c>
      <c r="F31" s="13"/>
      <c r="G31" s="27"/>
      <c r="H31" s="25">
        <f t="shared" ref="H31:K31" si="11">H32+H35</f>
        <v>0</v>
      </c>
      <c r="I31" s="25">
        <f t="shared" si="11"/>
        <v>3121</v>
      </c>
      <c r="J31" s="25">
        <f t="shared" si="11"/>
        <v>3121</v>
      </c>
      <c r="K31" s="25">
        <f t="shared" si="11"/>
        <v>3121</v>
      </c>
    </row>
    <row r="32" spans="1:12" ht="56.25" x14ac:dyDescent="0.2">
      <c r="A32" s="28" t="s">
        <v>53</v>
      </c>
      <c r="B32" s="13" t="s">
        <v>36</v>
      </c>
      <c r="C32" s="13" t="s">
        <v>38</v>
      </c>
      <c r="D32" s="13" t="s">
        <v>40</v>
      </c>
      <c r="E32" s="13" t="s">
        <v>54</v>
      </c>
      <c r="F32" s="13"/>
      <c r="G32" s="27"/>
      <c r="H32" s="25">
        <f t="shared" ref="H32:K32" si="12">H33+H34</f>
        <v>0</v>
      </c>
      <c r="I32" s="25">
        <f t="shared" si="12"/>
        <v>2067</v>
      </c>
      <c r="J32" s="25">
        <f t="shared" si="12"/>
        <v>2067</v>
      </c>
      <c r="K32" s="25">
        <f t="shared" si="12"/>
        <v>2067</v>
      </c>
    </row>
    <row r="33" spans="1:11" ht="56.25" x14ac:dyDescent="0.2">
      <c r="A33" s="30" t="s">
        <v>49</v>
      </c>
      <c r="B33" s="13" t="s">
        <v>36</v>
      </c>
      <c r="C33" s="13" t="s">
        <v>38</v>
      </c>
      <c r="D33" s="13" t="s">
        <v>40</v>
      </c>
      <c r="E33" s="13" t="s">
        <v>54</v>
      </c>
      <c r="F33" s="13" t="s">
        <v>50</v>
      </c>
      <c r="G33" s="27"/>
      <c r="H33" s="25"/>
      <c r="I33" s="25">
        <v>2067</v>
      </c>
      <c r="J33" s="25">
        <f>H33+I33</f>
        <v>2067</v>
      </c>
      <c r="K33" s="25">
        <v>2067</v>
      </c>
    </row>
    <row r="34" spans="1:11" ht="22.5" hidden="1" customHeight="1" x14ac:dyDescent="0.2">
      <c r="A34" s="30" t="s">
        <v>55</v>
      </c>
      <c r="B34" s="13" t="s">
        <v>36</v>
      </c>
      <c r="C34" s="13" t="s">
        <v>38</v>
      </c>
      <c r="D34" s="13" t="s">
        <v>40</v>
      </c>
      <c r="E34" s="13" t="s">
        <v>54</v>
      </c>
      <c r="F34" s="13" t="s">
        <v>56</v>
      </c>
      <c r="G34" s="27"/>
      <c r="H34" s="25"/>
      <c r="I34" s="25"/>
      <c r="J34" s="25">
        <f>H34+I34</f>
        <v>0</v>
      </c>
      <c r="K34" s="25"/>
    </row>
    <row r="35" spans="1:11" ht="67.5" x14ac:dyDescent="0.2">
      <c r="A35" s="28" t="s">
        <v>57</v>
      </c>
      <c r="B35" s="13" t="s">
        <v>36</v>
      </c>
      <c r="C35" s="13" t="s">
        <v>38</v>
      </c>
      <c r="D35" s="13" t="s">
        <v>40</v>
      </c>
      <c r="E35" s="13" t="s">
        <v>58</v>
      </c>
      <c r="F35" s="13"/>
      <c r="G35" s="27"/>
      <c r="H35" s="25">
        <f t="shared" ref="H35:K35" si="13">H36+H37</f>
        <v>0</v>
      </c>
      <c r="I35" s="25">
        <f t="shared" si="13"/>
        <v>1054</v>
      </c>
      <c r="J35" s="25">
        <f t="shared" si="13"/>
        <v>1054</v>
      </c>
      <c r="K35" s="25">
        <f t="shared" si="13"/>
        <v>1054</v>
      </c>
    </row>
    <row r="36" spans="1:11" ht="56.25" x14ac:dyDescent="0.2">
      <c r="A36" s="30" t="s">
        <v>49</v>
      </c>
      <c r="B36" s="13" t="s">
        <v>36</v>
      </c>
      <c r="C36" s="13" t="s">
        <v>38</v>
      </c>
      <c r="D36" s="13" t="s">
        <v>40</v>
      </c>
      <c r="E36" s="13" t="s">
        <v>58</v>
      </c>
      <c r="F36" s="13" t="s">
        <v>50</v>
      </c>
      <c r="G36" s="27"/>
      <c r="H36" s="25"/>
      <c r="I36" s="25">
        <v>1054</v>
      </c>
      <c r="J36" s="25">
        <f>H36+I36</f>
        <v>1054</v>
      </c>
      <c r="K36" s="25">
        <v>1054</v>
      </c>
    </row>
    <row r="37" spans="1:11" ht="22.5" hidden="1" customHeight="1" x14ac:dyDescent="0.2">
      <c r="A37" s="30" t="s">
        <v>55</v>
      </c>
      <c r="B37" s="13" t="s">
        <v>36</v>
      </c>
      <c r="C37" s="13" t="s">
        <v>38</v>
      </c>
      <c r="D37" s="13" t="s">
        <v>40</v>
      </c>
      <c r="E37" s="13" t="s">
        <v>58</v>
      </c>
      <c r="F37" s="13" t="s">
        <v>56</v>
      </c>
      <c r="G37" s="27"/>
      <c r="H37" s="25"/>
      <c r="I37" s="25"/>
      <c r="J37" s="25">
        <f>H37+I37</f>
        <v>0</v>
      </c>
      <c r="K37" s="25"/>
    </row>
    <row r="38" spans="1:11" ht="22.5" x14ac:dyDescent="0.2">
      <c r="A38" s="12" t="s">
        <v>59</v>
      </c>
      <c r="B38" s="13" t="s">
        <v>36</v>
      </c>
      <c r="C38" s="13" t="s">
        <v>38</v>
      </c>
      <c r="D38" s="13" t="s">
        <v>40</v>
      </c>
      <c r="E38" s="13" t="s">
        <v>60</v>
      </c>
      <c r="F38" s="13"/>
      <c r="G38" s="27" t="e">
        <f>G41</f>
        <v>#REF!</v>
      </c>
      <c r="H38" s="25">
        <f t="shared" ref="H38:K38" si="14">H39+H41</f>
        <v>189643</v>
      </c>
      <c r="I38" s="25">
        <f t="shared" si="14"/>
        <v>-155197.94</v>
      </c>
      <c r="J38" s="25">
        <f t="shared" si="14"/>
        <v>34445.06</v>
      </c>
      <c r="K38" s="25">
        <f t="shared" si="14"/>
        <v>36000</v>
      </c>
    </row>
    <row r="39" spans="1:11" ht="78.75" x14ac:dyDescent="0.2">
      <c r="A39" s="31" t="s">
        <v>61</v>
      </c>
      <c r="B39" s="16" t="s">
        <v>36</v>
      </c>
      <c r="C39" s="16" t="s">
        <v>38</v>
      </c>
      <c r="D39" s="16" t="s">
        <v>40</v>
      </c>
      <c r="E39" s="16" t="s">
        <v>62</v>
      </c>
      <c r="F39" s="13"/>
      <c r="G39" s="27"/>
      <c r="H39" s="25">
        <f>H40</f>
        <v>153643</v>
      </c>
      <c r="I39" s="25">
        <f>I40</f>
        <v>-153643</v>
      </c>
      <c r="J39" s="25">
        <f>H39+I39</f>
        <v>0</v>
      </c>
      <c r="K39" s="25">
        <f>K40</f>
        <v>0</v>
      </c>
    </row>
    <row r="40" spans="1:11" ht="56.25" x14ac:dyDescent="0.2">
      <c r="A40" s="30" t="s">
        <v>49</v>
      </c>
      <c r="B40" s="13" t="s">
        <v>36</v>
      </c>
      <c r="C40" s="13" t="s">
        <v>38</v>
      </c>
      <c r="D40" s="13" t="s">
        <v>40</v>
      </c>
      <c r="E40" s="13" t="s">
        <v>63</v>
      </c>
      <c r="F40" s="13" t="s">
        <v>50</v>
      </c>
      <c r="G40" s="14"/>
      <c r="H40" s="25">
        <v>153643</v>
      </c>
      <c r="I40" s="25">
        <v>-153643</v>
      </c>
      <c r="J40" s="25">
        <f>H40+I40</f>
        <v>0</v>
      </c>
      <c r="K40" s="25"/>
    </row>
    <row r="41" spans="1:11" ht="22.5" x14ac:dyDescent="0.2">
      <c r="A41" s="12" t="s">
        <v>24</v>
      </c>
      <c r="B41" s="13" t="s">
        <v>36</v>
      </c>
      <c r="C41" s="13" t="s">
        <v>38</v>
      </c>
      <c r="D41" s="13" t="s">
        <v>40</v>
      </c>
      <c r="E41" s="13" t="s">
        <v>64</v>
      </c>
      <c r="F41" s="13"/>
      <c r="G41" s="14" t="e">
        <f>#REF!+#REF!</f>
        <v>#REF!</v>
      </c>
      <c r="H41" s="25">
        <f t="shared" ref="H41:I41" si="15">H42+H43</f>
        <v>36000</v>
      </c>
      <c r="I41" s="25">
        <f t="shared" si="15"/>
        <v>-1554.94</v>
      </c>
      <c r="J41" s="25">
        <f>J42+J43</f>
        <v>34445.06</v>
      </c>
      <c r="K41" s="25">
        <f t="shared" ref="K41" si="16">K42+K43</f>
        <v>36000</v>
      </c>
    </row>
    <row r="42" spans="1:11" ht="45" x14ac:dyDescent="0.2">
      <c r="A42" s="32" t="s">
        <v>65</v>
      </c>
      <c r="B42" s="13" t="s">
        <v>36</v>
      </c>
      <c r="C42" s="13" t="s">
        <v>38</v>
      </c>
      <c r="D42" s="13" t="s">
        <v>40</v>
      </c>
      <c r="E42" s="13" t="s">
        <v>64</v>
      </c>
      <c r="F42" s="13" t="s">
        <v>50</v>
      </c>
      <c r="G42" s="14"/>
      <c r="H42" s="25">
        <v>36000</v>
      </c>
      <c r="I42" s="25">
        <v>-4054.94</v>
      </c>
      <c r="J42" s="25">
        <f>H42+I42</f>
        <v>31945.06</v>
      </c>
      <c r="K42" s="25">
        <v>36000</v>
      </c>
    </row>
    <row r="43" spans="1:11" ht="22.5" x14ac:dyDescent="0.2">
      <c r="A43" s="30" t="s">
        <v>55</v>
      </c>
      <c r="B43" s="13" t="s">
        <v>36</v>
      </c>
      <c r="C43" s="13" t="s">
        <v>38</v>
      </c>
      <c r="D43" s="13" t="s">
        <v>40</v>
      </c>
      <c r="E43" s="13" t="s">
        <v>64</v>
      </c>
      <c r="F43" s="13" t="s">
        <v>56</v>
      </c>
      <c r="G43" s="14"/>
      <c r="H43" s="25"/>
      <c r="I43" s="25">
        <v>2500</v>
      </c>
      <c r="J43" s="25">
        <f>H43+I43</f>
        <v>2500</v>
      </c>
      <c r="K43" s="25">
        <v>0</v>
      </c>
    </row>
    <row r="44" spans="1:11" x14ac:dyDescent="0.2">
      <c r="A44" s="12" t="s">
        <v>66</v>
      </c>
      <c r="B44" s="13" t="s">
        <v>36</v>
      </c>
      <c r="C44" s="13" t="s">
        <v>38</v>
      </c>
      <c r="D44" s="13" t="s">
        <v>40</v>
      </c>
      <c r="E44" s="13" t="s">
        <v>67</v>
      </c>
      <c r="F44" s="13"/>
      <c r="G44" s="14" t="e">
        <f>G45</f>
        <v>#REF!</v>
      </c>
      <c r="H44" s="25">
        <f t="shared" ref="H44:K44" si="17">H45</f>
        <v>4017.31</v>
      </c>
      <c r="I44" s="25">
        <f t="shared" si="17"/>
        <v>0</v>
      </c>
      <c r="J44" s="25">
        <f t="shared" si="17"/>
        <v>4017.31</v>
      </c>
      <c r="K44" s="25">
        <f t="shared" si="17"/>
        <v>3000</v>
      </c>
    </row>
    <row r="45" spans="1:11" ht="22.5" x14ac:dyDescent="0.2">
      <c r="A45" s="12" t="s">
        <v>24</v>
      </c>
      <c r="B45" s="13" t="s">
        <v>36</v>
      </c>
      <c r="C45" s="13" t="s">
        <v>38</v>
      </c>
      <c r="D45" s="13" t="s">
        <v>40</v>
      </c>
      <c r="E45" s="13" t="s">
        <v>68</v>
      </c>
      <c r="F45" s="13"/>
      <c r="G45" s="14" t="e">
        <f>#REF!+#REF!</f>
        <v>#REF!</v>
      </c>
      <c r="H45" s="25">
        <f t="shared" ref="H45:K45" si="18">H46+H47</f>
        <v>4017.31</v>
      </c>
      <c r="I45" s="25">
        <f t="shared" si="18"/>
        <v>0</v>
      </c>
      <c r="J45" s="25">
        <f t="shared" si="18"/>
        <v>4017.31</v>
      </c>
      <c r="K45" s="25">
        <f t="shared" si="18"/>
        <v>3000</v>
      </c>
    </row>
    <row r="46" spans="1:11" ht="27.75" customHeight="1" x14ac:dyDescent="0.2">
      <c r="A46" s="30" t="s">
        <v>49</v>
      </c>
      <c r="B46" s="13" t="s">
        <v>36</v>
      </c>
      <c r="C46" s="13" t="s">
        <v>38</v>
      </c>
      <c r="D46" s="13" t="s">
        <v>40</v>
      </c>
      <c r="E46" s="13" t="s">
        <v>68</v>
      </c>
      <c r="F46" s="13" t="s">
        <v>50</v>
      </c>
      <c r="G46" s="14"/>
      <c r="H46" s="25">
        <v>4017.31</v>
      </c>
      <c r="I46" s="25"/>
      <c r="J46" s="25">
        <f t="shared" ref="J46:J52" si="19">H46+I46</f>
        <v>4017.31</v>
      </c>
      <c r="K46" s="25">
        <v>3000</v>
      </c>
    </row>
    <row r="47" spans="1:11" ht="27.75" hidden="1" customHeight="1" x14ac:dyDescent="0.2">
      <c r="A47" s="30" t="s">
        <v>55</v>
      </c>
      <c r="B47" s="13" t="s">
        <v>36</v>
      </c>
      <c r="C47" s="13" t="s">
        <v>38</v>
      </c>
      <c r="D47" s="13" t="s">
        <v>40</v>
      </c>
      <c r="E47" s="13" t="s">
        <v>68</v>
      </c>
      <c r="F47" s="13" t="s">
        <v>56</v>
      </c>
      <c r="G47" s="14"/>
      <c r="H47" s="25"/>
      <c r="I47" s="25"/>
      <c r="J47" s="25">
        <f>H47+I47</f>
        <v>0</v>
      </c>
      <c r="K47" s="25"/>
    </row>
    <row r="48" spans="1:11" ht="20.25" customHeight="1" x14ac:dyDescent="0.2">
      <c r="A48" s="32" t="s">
        <v>69</v>
      </c>
      <c r="B48" s="13" t="s">
        <v>36</v>
      </c>
      <c r="C48" s="13" t="s">
        <v>38</v>
      </c>
      <c r="D48" s="13" t="s">
        <v>40</v>
      </c>
      <c r="E48" s="13" t="s">
        <v>70</v>
      </c>
      <c r="F48" s="13"/>
      <c r="G48" s="14"/>
      <c r="H48" s="25">
        <f t="shared" ref="H48:K48" si="20">H49+H51</f>
        <v>2700</v>
      </c>
      <c r="I48" s="25">
        <f t="shared" si="20"/>
        <v>-2700</v>
      </c>
      <c r="J48" s="25">
        <f t="shared" si="20"/>
        <v>0</v>
      </c>
      <c r="K48" s="25">
        <f t="shared" si="20"/>
        <v>0</v>
      </c>
    </row>
    <row r="49" spans="1:11" ht="27.75" customHeight="1" x14ac:dyDescent="0.2">
      <c r="A49" s="32" t="s">
        <v>71</v>
      </c>
      <c r="B49" s="13" t="s">
        <v>36</v>
      </c>
      <c r="C49" s="13" t="s">
        <v>38</v>
      </c>
      <c r="D49" s="13" t="s">
        <v>40</v>
      </c>
      <c r="E49" s="13" t="s">
        <v>72</v>
      </c>
      <c r="F49" s="13"/>
      <c r="G49" s="14"/>
      <c r="H49" s="25">
        <f>H50</f>
        <v>2147</v>
      </c>
      <c r="I49" s="25">
        <f>I50</f>
        <v>-2147</v>
      </c>
      <c r="J49" s="25">
        <f t="shared" si="19"/>
        <v>0</v>
      </c>
      <c r="K49" s="25">
        <f>K50</f>
        <v>0</v>
      </c>
    </row>
    <row r="50" spans="1:11" ht="27.75" customHeight="1" x14ac:dyDescent="0.2">
      <c r="A50" s="30" t="s">
        <v>49</v>
      </c>
      <c r="B50" s="13" t="s">
        <v>36</v>
      </c>
      <c r="C50" s="13" t="s">
        <v>38</v>
      </c>
      <c r="D50" s="13" t="s">
        <v>40</v>
      </c>
      <c r="E50" s="13" t="s">
        <v>72</v>
      </c>
      <c r="F50" s="13" t="s">
        <v>50</v>
      </c>
      <c r="G50" s="14"/>
      <c r="H50" s="25">
        <v>2147</v>
      </c>
      <c r="I50" s="25">
        <v>-2147</v>
      </c>
      <c r="J50" s="25">
        <f t="shared" si="19"/>
        <v>0</v>
      </c>
      <c r="K50" s="25"/>
    </row>
    <row r="51" spans="1:11" ht="28.5" customHeight="1" x14ac:dyDescent="0.2">
      <c r="A51" s="32" t="s">
        <v>73</v>
      </c>
      <c r="B51" s="13" t="s">
        <v>36</v>
      </c>
      <c r="C51" s="13" t="s">
        <v>38</v>
      </c>
      <c r="D51" s="13" t="s">
        <v>40</v>
      </c>
      <c r="E51" s="13" t="s">
        <v>74</v>
      </c>
      <c r="F51" s="13"/>
      <c r="G51" s="14"/>
      <c r="H51" s="25">
        <f>H52</f>
        <v>553</v>
      </c>
      <c r="I51" s="25">
        <f>I52</f>
        <v>-553</v>
      </c>
      <c r="J51" s="25">
        <f t="shared" si="19"/>
        <v>0</v>
      </c>
      <c r="K51" s="25">
        <f>K52</f>
        <v>0</v>
      </c>
    </row>
    <row r="52" spans="1:11" ht="42" customHeight="1" x14ac:dyDescent="0.2">
      <c r="A52" s="30" t="s">
        <v>49</v>
      </c>
      <c r="B52" s="13" t="s">
        <v>36</v>
      </c>
      <c r="C52" s="13" t="s">
        <v>38</v>
      </c>
      <c r="D52" s="13" t="s">
        <v>40</v>
      </c>
      <c r="E52" s="13" t="s">
        <v>74</v>
      </c>
      <c r="F52" s="13" t="s">
        <v>50</v>
      </c>
      <c r="G52" s="14"/>
      <c r="H52" s="25">
        <v>553</v>
      </c>
      <c r="I52" s="25">
        <v>-553</v>
      </c>
      <c r="J52" s="25">
        <f t="shared" si="19"/>
        <v>0</v>
      </c>
      <c r="K52" s="25"/>
    </row>
    <row r="53" spans="1:11" ht="21" customHeight="1" x14ac:dyDescent="0.2">
      <c r="A53" s="33" t="s">
        <v>75</v>
      </c>
      <c r="B53" s="13" t="s">
        <v>36</v>
      </c>
      <c r="C53" s="13" t="s">
        <v>38</v>
      </c>
      <c r="D53" s="13" t="s">
        <v>40</v>
      </c>
      <c r="E53" s="13" t="s">
        <v>76</v>
      </c>
      <c r="F53" s="13"/>
      <c r="G53" s="14"/>
      <c r="H53" s="25">
        <f t="shared" ref="H53:K53" si="21">H54++H56++H58+H61</f>
        <v>0</v>
      </c>
      <c r="I53" s="25">
        <f t="shared" si="21"/>
        <v>6056</v>
      </c>
      <c r="J53" s="25">
        <f t="shared" si="21"/>
        <v>6056</v>
      </c>
      <c r="K53" s="25">
        <f t="shared" si="21"/>
        <v>6056</v>
      </c>
    </row>
    <row r="54" spans="1:11" ht="21" customHeight="1" x14ac:dyDescent="0.2">
      <c r="A54" s="34" t="s">
        <v>77</v>
      </c>
      <c r="B54" s="13" t="s">
        <v>36</v>
      </c>
      <c r="C54" s="13" t="s">
        <v>38</v>
      </c>
      <c r="D54" s="13" t="s">
        <v>40</v>
      </c>
      <c r="E54" s="13" t="s">
        <v>78</v>
      </c>
      <c r="F54" s="13"/>
      <c r="G54" s="14"/>
      <c r="H54" s="25">
        <f t="shared" ref="H54:K54" si="22">H55</f>
        <v>0</v>
      </c>
      <c r="I54" s="25">
        <f t="shared" si="22"/>
        <v>100</v>
      </c>
      <c r="J54" s="25">
        <f t="shared" si="22"/>
        <v>100</v>
      </c>
      <c r="K54" s="25">
        <f t="shared" si="22"/>
        <v>100</v>
      </c>
    </row>
    <row r="55" spans="1:11" ht="21" customHeight="1" x14ac:dyDescent="0.2">
      <c r="A55" s="30" t="s">
        <v>55</v>
      </c>
      <c r="B55" s="13" t="s">
        <v>36</v>
      </c>
      <c r="C55" s="13" t="s">
        <v>38</v>
      </c>
      <c r="D55" s="13" t="s">
        <v>40</v>
      </c>
      <c r="E55" s="13" t="s">
        <v>78</v>
      </c>
      <c r="F55" s="13" t="s">
        <v>56</v>
      </c>
      <c r="G55" s="14"/>
      <c r="H55" s="25"/>
      <c r="I55" s="25">
        <v>100</v>
      </c>
      <c r="J55" s="25">
        <f>H55+I55</f>
        <v>100</v>
      </c>
      <c r="K55" s="25">
        <v>100</v>
      </c>
    </row>
    <row r="56" spans="1:11" ht="33.75" x14ac:dyDescent="0.2">
      <c r="A56" s="35" t="s">
        <v>79</v>
      </c>
      <c r="B56" s="13" t="s">
        <v>36</v>
      </c>
      <c r="C56" s="13" t="s">
        <v>38</v>
      </c>
      <c r="D56" s="13" t="s">
        <v>40</v>
      </c>
      <c r="E56" s="13" t="s">
        <v>80</v>
      </c>
      <c r="F56" s="13"/>
      <c r="G56" s="14"/>
      <c r="H56" s="25">
        <f t="shared" ref="H56:K56" si="23">H57</f>
        <v>0</v>
      </c>
      <c r="I56" s="25">
        <f t="shared" si="23"/>
        <v>5000</v>
      </c>
      <c r="J56" s="25">
        <f t="shared" si="23"/>
        <v>5000</v>
      </c>
      <c r="K56" s="25">
        <f t="shared" si="23"/>
        <v>5000</v>
      </c>
    </row>
    <row r="57" spans="1:11" ht="56.25" x14ac:dyDescent="0.2">
      <c r="A57" s="30" t="s">
        <v>49</v>
      </c>
      <c r="B57" s="13" t="s">
        <v>36</v>
      </c>
      <c r="C57" s="13" t="s">
        <v>38</v>
      </c>
      <c r="D57" s="13" t="s">
        <v>40</v>
      </c>
      <c r="E57" s="13" t="s">
        <v>80</v>
      </c>
      <c r="F57" s="13" t="s">
        <v>50</v>
      </c>
      <c r="G57" s="14"/>
      <c r="H57" s="25"/>
      <c r="I57" s="25">
        <v>5000</v>
      </c>
      <c r="J57" s="25">
        <f>H57+I57</f>
        <v>5000</v>
      </c>
      <c r="K57" s="25">
        <v>5000</v>
      </c>
    </row>
    <row r="58" spans="1:11" ht="21" customHeight="1" x14ac:dyDescent="0.2">
      <c r="A58" s="36" t="s">
        <v>81</v>
      </c>
      <c r="B58" s="13" t="s">
        <v>36</v>
      </c>
      <c r="C58" s="13" t="s">
        <v>38</v>
      </c>
      <c r="D58" s="13" t="s">
        <v>40</v>
      </c>
      <c r="E58" s="13" t="s">
        <v>82</v>
      </c>
      <c r="F58" s="13"/>
      <c r="G58" s="14"/>
      <c r="H58" s="25">
        <f t="shared" ref="H58:K58" si="24">H59</f>
        <v>0</v>
      </c>
      <c r="I58" s="25">
        <f t="shared" si="24"/>
        <v>906</v>
      </c>
      <c r="J58" s="25">
        <f t="shared" si="24"/>
        <v>906</v>
      </c>
      <c r="K58" s="25">
        <f t="shared" si="24"/>
        <v>906</v>
      </c>
    </row>
    <row r="59" spans="1:11" ht="15" customHeight="1" x14ac:dyDescent="0.2">
      <c r="A59" s="30" t="s">
        <v>49</v>
      </c>
      <c r="B59" s="13" t="s">
        <v>36</v>
      </c>
      <c r="C59" s="13" t="s">
        <v>38</v>
      </c>
      <c r="D59" s="13" t="s">
        <v>40</v>
      </c>
      <c r="E59" s="13" t="s">
        <v>82</v>
      </c>
      <c r="F59" s="13" t="s">
        <v>50</v>
      </c>
      <c r="G59" s="14"/>
      <c r="H59" s="25"/>
      <c r="I59" s="25">
        <v>906</v>
      </c>
      <c r="J59" s="25">
        <f>H59+I59</f>
        <v>906</v>
      </c>
      <c r="K59" s="25">
        <v>906</v>
      </c>
    </row>
    <row r="60" spans="1:11" ht="15" customHeight="1" x14ac:dyDescent="0.2">
      <c r="A60" s="36" t="s">
        <v>83</v>
      </c>
      <c r="B60" s="13" t="s">
        <v>36</v>
      </c>
      <c r="C60" s="13" t="s">
        <v>38</v>
      </c>
      <c r="D60" s="13" t="s">
        <v>40</v>
      </c>
      <c r="E60" s="13" t="s">
        <v>84</v>
      </c>
      <c r="F60" s="13"/>
      <c r="G60" s="14"/>
      <c r="H60" s="25">
        <f t="shared" ref="H60:K60" si="25">H61</f>
        <v>0</v>
      </c>
      <c r="I60" s="25">
        <f t="shared" si="25"/>
        <v>50</v>
      </c>
      <c r="J60" s="25">
        <f t="shared" si="25"/>
        <v>50</v>
      </c>
      <c r="K60" s="25">
        <f t="shared" si="25"/>
        <v>50</v>
      </c>
    </row>
    <row r="61" spans="1:11" ht="15" customHeight="1" x14ac:dyDescent="0.2">
      <c r="A61" s="30" t="s">
        <v>55</v>
      </c>
      <c r="B61" s="13" t="s">
        <v>36</v>
      </c>
      <c r="C61" s="13" t="s">
        <v>38</v>
      </c>
      <c r="D61" s="13" t="s">
        <v>40</v>
      </c>
      <c r="E61" s="13" t="s">
        <v>84</v>
      </c>
      <c r="F61" s="13" t="s">
        <v>56</v>
      </c>
      <c r="G61" s="14"/>
      <c r="H61" s="25"/>
      <c r="I61" s="25">
        <v>50</v>
      </c>
      <c r="J61" s="25">
        <f>H61+I61</f>
        <v>50</v>
      </c>
      <c r="K61" s="25">
        <v>50</v>
      </c>
    </row>
    <row r="62" spans="1:11" ht="15" customHeight="1" x14ac:dyDescent="0.2">
      <c r="A62" s="12" t="s">
        <v>85</v>
      </c>
      <c r="B62" s="13" t="s">
        <v>36</v>
      </c>
      <c r="C62" s="13" t="s">
        <v>38</v>
      </c>
      <c r="D62" s="13" t="s">
        <v>86</v>
      </c>
      <c r="E62" s="13"/>
      <c r="F62" s="13"/>
      <c r="G62" s="14" t="e">
        <f>G63+#REF!</f>
        <v>#REF!</v>
      </c>
      <c r="H62" s="25">
        <f t="shared" ref="H62:K63" si="26">H63</f>
        <v>0</v>
      </c>
      <c r="I62" s="25">
        <f t="shared" si="26"/>
        <v>580.79999999999995</v>
      </c>
      <c r="J62" s="25">
        <f t="shared" si="26"/>
        <v>580.79999999999995</v>
      </c>
      <c r="K62" s="25">
        <f t="shared" si="26"/>
        <v>580.79999999999995</v>
      </c>
    </row>
    <row r="63" spans="1:11" ht="21.75" customHeight="1" x14ac:dyDescent="0.2">
      <c r="A63" s="37" t="s">
        <v>87</v>
      </c>
      <c r="B63" s="13" t="s">
        <v>36</v>
      </c>
      <c r="C63" s="13" t="s">
        <v>38</v>
      </c>
      <c r="D63" s="13" t="s">
        <v>86</v>
      </c>
      <c r="E63" s="13" t="s">
        <v>88</v>
      </c>
      <c r="F63" s="13"/>
      <c r="G63" s="14"/>
      <c r="H63" s="25">
        <f t="shared" si="26"/>
        <v>0</v>
      </c>
      <c r="I63" s="25">
        <f t="shared" si="26"/>
        <v>580.79999999999995</v>
      </c>
      <c r="J63" s="25">
        <f t="shared" si="26"/>
        <v>580.79999999999995</v>
      </c>
      <c r="K63" s="25">
        <f t="shared" si="26"/>
        <v>580.79999999999995</v>
      </c>
    </row>
    <row r="64" spans="1:11" ht="56.25" x14ac:dyDescent="0.2">
      <c r="A64" s="30" t="s">
        <v>49</v>
      </c>
      <c r="B64" s="13" t="s">
        <v>36</v>
      </c>
      <c r="C64" s="13" t="s">
        <v>38</v>
      </c>
      <c r="D64" s="13" t="s">
        <v>86</v>
      </c>
      <c r="E64" s="13" t="s">
        <v>88</v>
      </c>
      <c r="F64" s="13" t="s">
        <v>50</v>
      </c>
      <c r="G64" s="14"/>
      <c r="H64" s="25"/>
      <c r="I64" s="25">
        <v>580.79999999999995</v>
      </c>
      <c r="J64" s="25">
        <f>H64+I64</f>
        <v>580.79999999999995</v>
      </c>
      <c r="K64" s="25">
        <v>580.79999999999995</v>
      </c>
    </row>
    <row r="65" spans="1:11" x14ac:dyDescent="0.2">
      <c r="A65" s="12" t="s">
        <v>89</v>
      </c>
      <c r="B65" s="13" t="s">
        <v>36</v>
      </c>
      <c r="C65" s="13" t="s">
        <v>38</v>
      </c>
      <c r="D65" s="13" t="s">
        <v>38</v>
      </c>
      <c r="E65" s="13"/>
      <c r="F65" s="13"/>
      <c r="G65" s="14" t="e">
        <f>G70</f>
        <v>#REF!</v>
      </c>
      <c r="H65" s="25">
        <f t="shared" ref="H65:K65" si="27">H70+H66</f>
        <v>1804</v>
      </c>
      <c r="I65" s="25">
        <f t="shared" si="27"/>
        <v>175.70000000000005</v>
      </c>
      <c r="J65" s="25">
        <f t="shared" si="27"/>
        <v>1979.7</v>
      </c>
      <c r="K65" s="25">
        <f t="shared" si="27"/>
        <v>1979.7</v>
      </c>
    </row>
    <row r="66" spans="1:11" ht="33.75" x14ac:dyDescent="0.2">
      <c r="A66" s="38" t="s">
        <v>90</v>
      </c>
      <c r="B66" s="13" t="s">
        <v>36</v>
      </c>
      <c r="C66" s="13" t="s">
        <v>38</v>
      </c>
      <c r="D66" s="13" t="s">
        <v>38</v>
      </c>
      <c r="E66" s="39" t="s">
        <v>91</v>
      </c>
      <c r="F66" s="13"/>
      <c r="G66" s="14"/>
      <c r="H66" s="25">
        <f t="shared" ref="H66:K68" si="28">H67</f>
        <v>0</v>
      </c>
      <c r="I66" s="25">
        <f t="shared" si="28"/>
        <v>1979.7</v>
      </c>
      <c r="J66" s="25">
        <f t="shared" si="28"/>
        <v>1979.7</v>
      </c>
      <c r="K66" s="25">
        <f t="shared" si="28"/>
        <v>1979.7</v>
      </c>
    </row>
    <row r="67" spans="1:11" ht="45" x14ac:dyDescent="0.2">
      <c r="A67" s="38" t="s">
        <v>92</v>
      </c>
      <c r="B67" s="13" t="s">
        <v>36</v>
      </c>
      <c r="C67" s="13" t="s">
        <v>38</v>
      </c>
      <c r="D67" s="13" t="s">
        <v>38</v>
      </c>
      <c r="E67" s="13" t="s">
        <v>93</v>
      </c>
      <c r="F67" s="13"/>
      <c r="G67" s="14"/>
      <c r="H67" s="25">
        <f t="shared" si="28"/>
        <v>0</v>
      </c>
      <c r="I67" s="25">
        <f t="shared" si="28"/>
        <v>1979.7</v>
      </c>
      <c r="J67" s="25">
        <f t="shared" si="28"/>
        <v>1979.7</v>
      </c>
      <c r="K67" s="25">
        <f t="shared" si="28"/>
        <v>1979.7</v>
      </c>
    </row>
    <row r="68" spans="1:11" ht="67.5" x14ac:dyDescent="0.2">
      <c r="A68" s="38" t="s">
        <v>94</v>
      </c>
      <c r="B68" s="13" t="s">
        <v>36</v>
      </c>
      <c r="C68" s="13" t="s">
        <v>38</v>
      </c>
      <c r="D68" s="13" t="s">
        <v>38</v>
      </c>
      <c r="E68" s="13" t="s">
        <v>95</v>
      </c>
      <c r="F68" s="13"/>
      <c r="G68" s="14"/>
      <c r="H68" s="25">
        <f t="shared" si="28"/>
        <v>0</v>
      </c>
      <c r="I68" s="25">
        <f t="shared" si="28"/>
        <v>1979.7</v>
      </c>
      <c r="J68" s="25">
        <f t="shared" si="28"/>
        <v>1979.7</v>
      </c>
      <c r="K68" s="25">
        <f t="shared" si="28"/>
        <v>1979.7</v>
      </c>
    </row>
    <row r="69" spans="1:11" ht="22.5" x14ac:dyDescent="0.2">
      <c r="A69" s="30" t="s">
        <v>55</v>
      </c>
      <c r="B69" s="13" t="s">
        <v>36</v>
      </c>
      <c r="C69" s="13" t="s">
        <v>38</v>
      </c>
      <c r="D69" s="13" t="s">
        <v>38</v>
      </c>
      <c r="E69" s="13" t="s">
        <v>95</v>
      </c>
      <c r="F69" s="13" t="s">
        <v>56</v>
      </c>
      <c r="G69" s="14"/>
      <c r="H69" s="25"/>
      <c r="I69" s="25">
        <v>1979.7</v>
      </c>
      <c r="J69" s="25">
        <f>H69+I69</f>
        <v>1979.7</v>
      </c>
      <c r="K69" s="25">
        <v>1979.7</v>
      </c>
    </row>
    <row r="70" spans="1:11" ht="22.5" x14ac:dyDescent="0.2">
      <c r="A70" s="12" t="s">
        <v>96</v>
      </c>
      <c r="B70" s="13" t="s">
        <v>36</v>
      </c>
      <c r="C70" s="13" t="s">
        <v>38</v>
      </c>
      <c r="D70" s="13" t="s">
        <v>38</v>
      </c>
      <c r="E70" s="13" t="s">
        <v>97</v>
      </c>
      <c r="F70" s="13"/>
      <c r="G70" s="14" t="e">
        <f>#REF!</f>
        <v>#REF!</v>
      </c>
      <c r="H70" s="25">
        <f t="shared" ref="H70:K70" si="29">H71</f>
        <v>1804</v>
      </c>
      <c r="I70" s="25">
        <f t="shared" si="29"/>
        <v>-1804</v>
      </c>
      <c r="J70" s="25">
        <f t="shared" si="29"/>
        <v>0</v>
      </c>
      <c r="K70" s="25">
        <f t="shared" si="29"/>
        <v>0</v>
      </c>
    </row>
    <row r="71" spans="1:11" ht="21.75" customHeight="1" x14ac:dyDescent="0.2">
      <c r="A71" s="12" t="s">
        <v>98</v>
      </c>
      <c r="B71" s="13" t="s">
        <v>36</v>
      </c>
      <c r="C71" s="13" t="s">
        <v>38</v>
      </c>
      <c r="D71" s="13" t="s">
        <v>38</v>
      </c>
      <c r="E71" s="13" t="s">
        <v>99</v>
      </c>
      <c r="F71" s="13"/>
      <c r="G71" s="14"/>
      <c r="H71" s="25">
        <f>H72</f>
        <v>1804</v>
      </c>
      <c r="I71" s="25">
        <f>I72</f>
        <v>-1804</v>
      </c>
      <c r="J71" s="25">
        <f>H71+I71</f>
        <v>0</v>
      </c>
      <c r="K71" s="25">
        <f>K72</f>
        <v>0</v>
      </c>
    </row>
    <row r="72" spans="1:11" ht="15" customHeight="1" x14ac:dyDescent="0.2">
      <c r="A72" s="12" t="s">
        <v>26</v>
      </c>
      <c r="B72" s="13" t="s">
        <v>36</v>
      </c>
      <c r="C72" s="13" t="s">
        <v>38</v>
      </c>
      <c r="D72" s="13" t="s">
        <v>38</v>
      </c>
      <c r="E72" s="13" t="s">
        <v>99</v>
      </c>
      <c r="F72" s="13" t="s">
        <v>56</v>
      </c>
      <c r="G72" s="14">
        <v>500</v>
      </c>
      <c r="H72" s="25">
        <v>1804</v>
      </c>
      <c r="I72" s="25">
        <v>-1804</v>
      </c>
      <c r="J72" s="25">
        <f>H72+I72</f>
        <v>0</v>
      </c>
      <c r="K72" s="25"/>
    </row>
    <row r="73" spans="1:11" ht="15.75" customHeight="1" x14ac:dyDescent="0.2">
      <c r="A73" s="12" t="s">
        <v>100</v>
      </c>
      <c r="B73" s="13" t="s">
        <v>36</v>
      </c>
      <c r="C73" s="13" t="s">
        <v>38</v>
      </c>
      <c r="D73" s="13" t="s">
        <v>20</v>
      </c>
      <c r="E73" s="13"/>
      <c r="F73" s="13"/>
      <c r="G73" s="27" t="e">
        <f>G74+G81+#REF!+#REF!+G77+#REF!</f>
        <v>#REF!</v>
      </c>
      <c r="H73" s="25">
        <f t="shared" ref="H73:K73" si="30">H74+H77+H81</f>
        <v>9517.85</v>
      </c>
      <c r="I73" s="25">
        <f t="shared" si="30"/>
        <v>-1094.6600000000001</v>
      </c>
      <c r="J73" s="25">
        <f t="shared" si="30"/>
        <v>8423.19</v>
      </c>
      <c r="K73" s="25">
        <f t="shared" si="30"/>
        <v>8423.18</v>
      </c>
    </row>
    <row r="74" spans="1:11" ht="45" x14ac:dyDescent="0.2">
      <c r="A74" s="12" t="s">
        <v>101</v>
      </c>
      <c r="B74" s="13" t="s">
        <v>36</v>
      </c>
      <c r="C74" s="13" t="s">
        <v>38</v>
      </c>
      <c r="D74" s="13" t="s">
        <v>20</v>
      </c>
      <c r="E74" s="13" t="s">
        <v>102</v>
      </c>
      <c r="F74" s="13"/>
      <c r="G74" s="14" t="e">
        <f>G75</f>
        <v>#REF!</v>
      </c>
      <c r="H74" s="25">
        <f>H75</f>
        <v>1306.8399999999999</v>
      </c>
      <c r="I74" s="25">
        <f>I75</f>
        <v>-303.66000000000003</v>
      </c>
      <c r="J74" s="25">
        <f t="shared" ref="J74:J120" si="31">H74+I74</f>
        <v>1003.1799999999998</v>
      </c>
      <c r="K74" s="25">
        <f>K75</f>
        <v>1003.18</v>
      </c>
    </row>
    <row r="75" spans="1:11" x14ac:dyDescent="0.2">
      <c r="A75" s="12" t="s">
        <v>103</v>
      </c>
      <c r="B75" s="13" t="s">
        <v>36</v>
      </c>
      <c r="C75" s="13" t="s">
        <v>38</v>
      </c>
      <c r="D75" s="13" t="s">
        <v>20</v>
      </c>
      <c r="E75" s="13" t="s">
        <v>104</v>
      </c>
      <c r="F75" s="13"/>
      <c r="G75" s="14" t="e">
        <f>#REF!+#REF!</f>
        <v>#REF!</v>
      </c>
      <c r="H75" s="25">
        <f t="shared" ref="H75:K75" si="32">H76</f>
        <v>1306.8399999999999</v>
      </c>
      <c r="I75" s="25">
        <f t="shared" si="32"/>
        <v>-303.66000000000003</v>
      </c>
      <c r="J75" s="25">
        <f t="shared" si="32"/>
        <v>1003.1799999999998</v>
      </c>
      <c r="K75" s="25">
        <f t="shared" si="32"/>
        <v>1003.18</v>
      </c>
    </row>
    <row r="76" spans="1:11" ht="33.75" x14ac:dyDescent="0.2">
      <c r="A76" s="40" t="s">
        <v>105</v>
      </c>
      <c r="B76" s="13" t="s">
        <v>36</v>
      </c>
      <c r="C76" s="13" t="s">
        <v>38</v>
      </c>
      <c r="D76" s="13" t="s">
        <v>20</v>
      </c>
      <c r="E76" s="13" t="s">
        <v>104</v>
      </c>
      <c r="F76" s="13" t="s">
        <v>106</v>
      </c>
      <c r="G76" s="14"/>
      <c r="H76" s="25">
        <v>1306.8399999999999</v>
      </c>
      <c r="I76" s="25">
        <v>-303.66000000000003</v>
      </c>
      <c r="J76" s="25">
        <f t="shared" si="31"/>
        <v>1003.1799999999998</v>
      </c>
      <c r="K76" s="25">
        <v>1003.18</v>
      </c>
    </row>
    <row r="77" spans="1:11" ht="67.5" x14ac:dyDescent="0.2">
      <c r="A77" s="31" t="s">
        <v>107</v>
      </c>
      <c r="B77" s="13" t="s">
        <v>36</v>
      </c>
      <c r="C77" s="13" t="s">
        <v>38</v>
      </c>
      <c r="D77" s="13" t="s">
        <v>20</v>
      </c>
      <c r="E77" s="13" t="s">
        <v>108</v>
      </c>
      <c r="F77" s="13"/>
      <c r="G77" s="14"/>
      <c r="H77" s="25">
        <f t="shared" ref="H77:K77" si="33">H78+H79+H80</f>
        <v>791</v>
      </c>
      <c r="I77" s="25">
        <f t="shared" si="33"/>
        <v>-791</v>
      </c>
      <c r="J77" s="25">
        <f t="shared" si="33"/>
        <v>0</v>
      </c>
      <c r="K77" s="25">
        <f t="shared" si="33"/>
        <v>0</v>
      </c>
    </row>
    <row r="78" spans="1:11" ht="33.75" x14ac:dyDescent="0.2">
      <c r="A78" s="40" t="s">
        <v>105</v>
      </c>
      <c r="B78" s="13" t="s">
        <v>36</v>
      </c>
      <c r="C78" s="13" t="s">
        <v>38</v>
      </c>
      <c r="D78" s="13" t="s">
        <v>20</v>
      </c>
      <c r="E78" s="13" t="s">
        <v>108</v>
      </c>
      <c r="F78" s="13" t="s">
        <v>106</v>
      </c>
      <c r="G78" s="14"/>
      <c r="H78" s="25">
        <v>612.80999999999995</v>
      </c>
      <c r="I78" s="25">
        <v>-612.80999999999995</v>
      </c>
      <c r="J78" s="25">
        <f t="shared" si="31"/>
        <v>0</v>
      </c>
      <c r="K78" s="25"/>
    </row>
    <row r="79" spans="1:11" ht="26.25" customHeight="1" x14ac:dyDescent="0.2">
      <c r="A79" s="30" t="s">
        <v>109</v>
      </c>
      <c r="B79" s="13" t="s">
        <v>36</v>
      </c>
      <c r="C79" s="13" t="s">
        <v>38</v>
      </c>
      <c r="D79" s="13" t="s">
        <v>20</v>
      </c>
      <c r="E79" s="13" t="s">
        <v>108</v>
      </c>
      <c r="F79" s="13" t="s">
        <v>110</v>
      </c>
      <c r="G79" s="14"/>
      <c r="H79" s="25">
        <v>10.199999999999999</v>
      </c>
      <c r="I79" s="25">
        <v>-10.199999999999999</v>
      </c>
      <c r="J79" s="25">
        <f t="shared" si="31"/>
        <v>0</v>
      </c>
      <c r="K79" s="25"/>
    </row>
    <row r="80" spans="1:11" ht="24" customHeight="1" x14ac:dyDescent="0.2">
      <c r="A80" s="30" t="s">
        <v>111</v>
      </c>
      <c r="B80" s="13" t="s">
        <v>36</v>
      </c>
      <c r="C80" s="13" t="s">
        <v>38</v>
      </c>
      <c r="D80" s="13" t="s">
        <v>20</v>
      </c>
      <c r="E80" s="13" t="s">
        <v>108</v>
      </c>
      <c r="F80" s="13" t="s">
        <v>112</v>
      </c>
      <c r="G80" s="14"/>
      <c r="H80" s="25">
        <v>167.99</v>
      </c>
      <c r="I80" s="25">
        <v>-167.99</v>
      </c>
      <c r="J80" s="25">
        <f t="shared" si="31"/>
        <v>0</v>
      </c>
      <c r="K80" s="25"/>
    </row>
    <row r="81" spans="1:11" ht="67.5" x14ac:dyDescent="0.2">
      <c r="A81" s="12" t="s">
        <v>113</v>
      </c>
      <c r="B81" s="13" t="s">
        <v>36</v>
      </c>
      <c r="C81" s="13" t="s">
        <v>38</v>
      </c>
      <c r="D81" s="13" t="s">
        <v>20</v>
      </c>
      <c r="E81" s="13" t="s">
        <v>23</v>
      </c>
      <c r="F81" s="13"/>
      <c r="G81" s="14" t="e">
        <f>G82</f>
        <v>#REF!</v>
      </c>
      <c r="H81" s="25">
        <f t="shared" ref="H81:K81" si="34">H82</f>
        <v>7420.01</v>
      </c>
      <c r="I81" s="25">
        <f t="shared" si="34"/>
        <v>0</v>
      </c>
      <c r="J81" s="25">
        <f t="shared" si="34"/>
        <v>7420.01</v>
      </c>
      <c r="K81" s="25">
        <f t="shared" si="34"/>
        <v>7420</v>
      </c>
    </row>
    <row r="82" spans="1:11" ht="22.5" x14ac:dyDescent="0.2">
      <c r="A82" s="12" t="s">
        <v>24</v>
      </c>
      <c r="B82" s="13" t="s">
        <v>36</v>
      </c>
      <c r="C82" s="13" t="s">
        <v>38</v>
      </c>
      <c r="D82" s="13" t="s">
        <v>20</v>
      </c>
      <c r="E82" s="13" t="s">
        <v>25</v>
      </c>
      <c r="F82" s="13"/>
      <c r="G82" s="14" t="e">
        <f>#REF!</f>
        <v>#REF!</v>
      </c>
      <c r="H82" s="25">
        <f t="shared" ref="H82:K82" si="35">H83+H84+H86+H85+H87+H88</f>
        <v>7420.01</v>
      </c>
      <c r="I82" s="25">
        <f t="shared" si="35"/>
        <v>0</v>
      </c>
      <c r="J82" s="25">
        <f t="shared" si="35"/>
        <v>7420.01</v>
      </c>
      <c r="K82" s="25">
        <f t="shared" si="35"/>
        <v>7420</v>
      </c>
    </row>
    <row r="83" spans="1:11" ht="30" customHeight="1" x14ac:dyDescent="0.2">
      <c r="A83" s="40" t="s">
        <v>105</v>
      </c>
      <c r="B83" s="13" t="s">
        <v>36</v>
      </c>
      <c r="C83" s="13" t="s">
        <v>38</v>
      </c>
      <c r="D83" s="13" t="s">
        <v>20</v>
      </c>
      <c r="E83" s="13" t="s">
        <v>25</v>
      </c>
      <c r="F83" s="13" t="s">
        <v>106</v>
      </c>
      <c r="G83" s="14"/>
      <c r="H83" s="25">
        <v>5200</v>
      </c>
      <c r="I83" s="25"/>
      <c r="J83" s="25">
        <f t="shared" si="31"/>
        <v>5200</v>
      </c>
      <c r="K83" s="25">
        <v>5200</v>
      </c>
    </row>
    <row r="84" spans="1:11" ht="30" customHeight="1" x14ac:dyDescent="0.2">
      <c r="A84" s="30" t="s">
        <v>109</v>
      </c>
      <c r="B84" s="13" t="s">
        <v>36</v>
      </c>
      <c r="C84" s="13" t="s">
        <v>38</v>
      </c>
      <c r="D84" s="13" t="s">
        <v>20</v>
      </c>
      <c r="E84" s="13" t="s">
        <v>25</v>
      </c>
      <c r="F84" s="13" t="s">
        <v>110</v>
      </c>
      <c r="G84" s="14"/>
      <c r="H84" s="25">
        <v>19</v>
      </c>
      <c r="I84" s="25"/>
      <c r="J84" s="25">
        <f t="shared" si="31"/>
        <v>19</v>
      </c>
      <c r="K84" s="25">
        <v>19</v>
      </c>
    </row>
    <row r="85" spans="1:11" ht="30" customHeight="1" x14ac:dyDescent="0.2">
      <c r="A85" s="41" t="s">
        <v>114</v>
      </c>
      <c r="B85" s="13" t="s">
        <v>36</v>
      </c>
      <c r="C85" s="13" t="s">
        <v>38</v>
      </c>
      <c r="D85" s="13" t="s">
        <v>20</v>
      </c>
      <c r="E85" s="13" t="s">
        <v>25</v>
      </c>
      <c r="F85" s="13" t="s">
        <v>115</v>
      </c>
      <c r="G85" s="14"/>
      <c r="H85" s="25">
        <v>270</v>
      </c>
      <c r="I85" s="25"/>
      <c r="J85" s="25">
        <f t="shared" si="31"/>
        <v>270</v>
      </c>
      <c r="K85" s="25">
        <v>270</v>
      </c>
    </row>
    <row r="86" spans="1:11" ht="24" customHeight="1" x14ac:dyDescent="0.2">
      <c r="A86" s="30" t="s">
        <v>111</v>
      </c>
      <c r="B86" s="13" t="s">
        <v>36</v>
      </c>
      <c r="C86" s="13" t="s">
        <v>38</v>
      </c>
      <c r="D86" s="13" t="s">
        <v>20</v>
      </c>
      <c r="E86" s="13" t="s">
        <v>25</v>
      </c>
      <c r="F86" s="13" t="s">
        <v>112</v>
      </c>
      <c r="G86" s="14"/>
      <c r="H86" s="25">
        <v>1931.01</v>
      </c>
      <c r="I86" s="25"/>
      <c r="J86" s="25">
        <f t="shared" si="31"/>
        <v>1931.01</v>
      </c>
      <c r="K86" s="25">
        <v>1931</v>
      </c>
    </row>
    <row r="87" spans="1:11" ht="30" hidden="1" customHeight="1" x14ac:dyDescent="0.2">
      <c r="A87" s="32" t="s">
        <v>116</v>
      </c>
      <c r="B87" s="13" t="s">
        <v>36</v>
      </c>
      <c r="C87" s="13" t="s">
        <v>38</v>
      </c>
      <c r="D87" s="13" t="s">
        <v>20</v>
      </c>
      <c r="E87" s="13" t="s">
        <v>25</v>
      </c>
      <c r="F87" s="13" t="s">
        <v>117</v>
      </c>
      <c r="G87" s="14"/>
      <c r="H87" s="25"/>
      <c r="I87" s="25"/>
      <c r="J87" s="25">
        <f t="shared" si="31"/>
        <v>0</v>
      </c>
      <c r="K87" s="25"/>
    </row>
    <row r="88" spans="1:11" ht="30" hidden="1" customHeight="1" x14ac:dyDescent="0.2">
      <c r="A88" s="32" t="s">
        <v>118</v>
      </c>
      <c r="B88" s="13" t="s">
        <v>36</v>
      </c>
      <c r="C88" s="13" t="s">
        <v>38</v>
      </c>
      <c r="D88" s="13" t="s">
        <v>20</v>
      </c>
      <c r="E88" s="13" t="s">
        <v>25</v>
      </c>
      <c r="F88" s="13" t="s">
        <v>119</v>
      </c>
      <c r="G88" s="14"/>
      <c r="H88" s="25"/>
      <c r="I88" s="25"/>
      <c r="J88" s="25">
        <f t="shared" si="31"/>
        <v>0</v>
      </c>
      <c r="K88" s="25"/>
    </row>
    <row r="89" spans="1:11" x14ac:dyDescent="0.2">
      <c r="A89" s="12" t="s">
        <v>120</v>
      </c>
      <c r="B89" s="13" t="s">
        <v>36</v>
      </c>
      <c r="C89" s="13" t="s">
        <v>21</v>
      </c>
      <c r="D89" s="13"/>
      <c r="E89" s="13"/>
      <c r="F89" s="13"/>
      <c r="G89" s="14" t="e">
        <f>#REF!+G90</f>
        <v>#REF!</v>
      </c>
      <c r="H89" s="25">
        <f t="shared" ref="H89:K89" si="36">H90</f>
        <v>21161</v>
      </c>
      <c r="I89" s="25">
        <f t="shared" si="36"/>
        <v>-19448.7</v>
      </c>
      <c r="J89" s="25">
        <f t="shared" si="36"/>
        <v>1712.3</v>
      </c>
      <c r="K89" s="25">
        <f t="shared" si="36"/>
        <v>1712.3</v>
      </c>
    </row>
    <row r="90" spans="1:11" x14ac:dyDescent="0.2">
      <c r="A90" s="12" t="s">
        <v>121</v>
      </c>
      <c r="B90" s="13" t="s">
        <v>36</v>
      </c>
      <c r="C90" s="13" t="s">
        <v>21</v>
      </c>
      <c r="D90" s="13" t="s">
        <v>122</v>
      </c>
      <c r="E90" s="13"/>
      <c r="F90" s="13"/>
      <c r="G90" s="27" t="e">
        <f>#REF!+G101+#REF!+#REF!</f>
        <v>#REF!</v>
      </c>
      <c r="H90" s="25">
        <f t="shared" ref="H90:K90" si="37">H96+H101+H91</f>
        <v>21161</v>
      </c>
      <c r="I90" s="25">
        <f t="shared" si="37"/>
        <v>-19448.7</v>
      </c>
      <c r="J90" s="25">
        <f t="shared" si="37"/>
        <v>1712.3</v>
      </c>
      <c r="K90" s="25">
        <f t="shared" si="37"/>
        <v>1712.3</v>
      </c>
    </row>
    <row r="91" spans="1:11" ht="22.5" x14ac:dyDescent="0.2">
      <c r="A91" s="28" t="s">
        <v>41</v>
      </c>
      <c r="B91" s="13" t="s">
        <v>36</v>
      </c>
      <c r="C91" s="13" t="s">
        <v>21</v>
      </c>
      <c r="D91" s="13" t="s">
        <v>122</v>
      </c>
      <c r="E91" s="13" t="s">
        <v>42</v>
      </c>
      <c r="F91" s="13"/>
      <c r="G91" s="27"/>
      <c r="H91" s="25">
        <f t="shared" ref="H91:K94" si="38">H92</f>
        <v>0</v>
      </c>
      <c r="I91" s="25">
        <f t="shared" si="38"/>
        <v>1712.3</v>
      </c>
      <c r="J91" s="25">
        <f t="shared" si="38"/>
        <v>1712.3</v>
      </c>
      <c r="K91" s="25">
        <f t="shared" si="38"/>
        <v>1712.3</v>
      </c>
    </row>
    <row r="92" spans="1:11" ht="33.75" x14ac:dyDescent="0.2">
      <c r="A92" s="28" t="s">
        <v>123</v>
      </c>
      <c r="B92" s="13" t="s">
        <v>36</v>
      </c>
      <c r="C92" s="13" t="s">
        <v>21</v>
      </c>
      <c r="D92" s="13" t="s">
        <v>122</v>
      </c>
      <c r="E92" s="13" t="s">
        <v>124</v>
      </c>
      <c r="F92" s="13"/>
      <c r="G92" s="27"/>
      <c r="H92" s="25">
        <f t="shared" si="38"/>
        <v>0</v>
      </c>
      <c r="I92" s="25">
        <f t="shared" si="38"/>
        <v>1712.3</v>
      </c>
      <c r="J92" s="25">
        <f t="shared" si="38"/>
        <v>1712.3</v>
      </c>
      <c r="K92" s="25">
        <f t="shared" si="38"/>
        <v>1712.3</v>
      </c>
    </row>
    <row r="93" spans="1:11" ht="88.5" customHeight="1" x14ac:dyDescent="0.2">
      <c r="A93" s="28" t="s">
        <v>125</v>
      </c>
      <c r="B93" s="13" t="s">
        <v>36</v>
      </c>
      <c r="C93" s="13" t="s">
        <v>21</v>
      </c>
      <c r="D93" s="13" t="s">
        <v>122</v>
      </c>
      <c r="E93" s="13" t="s">
        <v>126</v>
      </c>
      <c r="F93" s="13"/>
      <c r="G93" s="27"/>
      <c r="H93" s="25">
        <f t="shared" si="38"/>
        <v>0</v>
      </c>
      <c r="I93" s="25">
        <f t="shared" si="38"/>
        <v>1712.3</v>
      </c>
      <c r="J93" s="25">
        <f t="shared" si="38"/>
        <v>1712.3</v>
      </c>
      <c r="K93" s="25">
        <f t="shared" si="38"/>
        <v>1712.3</v>
      </c>
    </row>
    <row r="94" spans="1:11" ht="117.75" customHeight="1" x14ac:dyDescent="0.2">
      <c r="A94" s="28" t="s">
        <v>127</v>
      </c>
      <c r="B94" s="13" t="s">
        <v>36</v>
      </c>
      <c r="C94" s="13" t="s">
        <v>21</v>
      </c>
      <c r="D94" s="13" t="s">
        <v>122</v>
      </c>
      <c r="E94" s="13" t="s">
        <v>128</v>
      </c>
      <c r="F94" s="13"/>
      <c r="G94" s="27"/>
      <c r="H94" s="25">
        <f t="shared" si="38"/>
        <v>0</v>
      </c>
      <c r="I94" s="25">
        <f t="shared" si="38"/>
        <v>1712.3</v>
      </c>
      <c r="J94" s="25">
        <f t="shared" si="38"/>
        <v>1712.3</v>
      </c>
      <c r="K94" s="25">
        <f t="shared" si="38"/>
        <v>1712.3</v>
      </c>
    </row>
    <row r="95" spans="1:11" ht="33.75" x14ac:dyDescent="0.2">
      <c r="A95" s="30" t="s">
        <v>129</v>
      </c>
      <c r="B95" s="13" t="s">
        <v>36</v>
      </c>
      <c r="C95" s="13" t="s">
        <v>21</v>
      </c>
      <c r="D95" s="13" t="s">
        <v>122</v>
      </c>
      <c r="E95" s="13" t="s">
        <v>128</v>
      </c>
      <c r="F95" s="13" t="s">
        <v>130</v>
      </c>
      <c r="G95" s="27"/>
      <c r="H95" s="25"/>
      <c r="I95" s="25">
        <v>1712.3</v>
      </c>
      <c r="J95" s="25">
        <f>H95+I95</f>
        <v>1712.3</v>
      </c>
      <c r="K95" s="25">
        <v>1712.3</v>
      </c>
    </row>
    <row r="96" spans="1:11" x14ac:dyDescent="0.2">
      <c r="A96" s="42" t="s">
        <v>131</v>
      </c>
      <c r="B96" s="13" t="s">
        <v>36</v>
      </c>
      <c r="C96" s="13" t="s">
        <v>21</v>
      </c>
      <c r="D96" s="13" t="s">
        <v>122</v>
      </c>
      <c r="E96" s="13" t="s">
        <v>132</v>
      </c>
      <c r="F96" s="13"/>
      <c r="G96" s="27"/>
      <c r="H96" s="25">
        <f>H97+H99</f>
        <v>6974</v>
      </c>
      <c r="I96" s="25">
        <f>I97+I99</f>
        <v>-6974</v>
      </c>
      <c r="J96" s="25">
        <f t="shared" si="31"/>
        <v>0</v>
      </c>
      <c r="K96" s="25">
        <f>K97+K99</f>
        <v>0</v>
      </c>
    </row>
    <row r="97" spans="1:12" ht="46.5" customHeight="1" x14ac:dyDescent="0.2">
      <c r="A97" s="12" t="s">
        <v>133</v>
      </c>
      <c r="B97" s="13" t="s">
        <v>36</v>
      </c>
      <c r="C97" s="13" t="s">
        <v>21</v>
      </c>
      <c r="D97" s="13" t="s">
        <v>122</v>
      </c>
      <c r="E97" s="13" t="s">
        <v>134</v>
      </c>
      <c r="F97" s="13"/>
      <c r="G97" s="14"/>
      <c r="H97" s="25">
        <f>H98</f>
        <v>6849</v>
      </c>
      <c r="I97" s="25">
        <f>I98</f>
        <v>-6849</v>
      </c>
      <c r="J97" s="25">
        <f t="shared" si="31"/>
        <v>0</v>
      </c>
      <c r="K97" s="25">
        <f>K98</f>
        <v>0</v>
      </c>
    </row>
    <row r="98" spans="1:12" ht="25.5" customHeight="1" x14ac:dyDescent="0.2">
      <c r="A98" s="12" t="s">
        <v>135</v>
      </c>
      <c r="B98" s="13" t="s">
        <v>36</v>
      </c>
      <c r="C98" s="13" t="s">
        <v>21</v>
      </c>
      <c r="D98" s="13" t="s">
        <v>122</v>
      </c>
      <c r="E98" s="13" t="s">
        <v>134</v>
      </c>
      <c r="F98" s="13" t="s">
        <v>136</v>
      </c>
      <c r="G98" s="14"/>
      <c r="H98" s="25">
        <v>6849</v>
      </c>
      <c r="I98" s="25">
        <v>-6849</v>
      </c>
      <c r="J98" s="25">
        <f t="shared" si="31"/>
        <v>0</v>
      </c>
      <c r="K98" s="25"/>
    </row>
    <row r="99" spans="1:12" ht="43.5" customHeight="1" x14ac:dyDescent="0.2">
      <c r="A99" s="32" t="s">
        <v>137</v>
      </c>
      <c r="B99" s="43" t="s">
        <v>36</v>
      </c>
      <c r="C99" s="43" t="s">
        <v>21</v>
      </c>
      <c r="D99" s="43" t="s">
        <v>122</v>
      </c>
      <c r="E99" s="43" t="s">
        <v>138</v>
      </c>
      <c r="F99" s="13"/>
      <c r="G99" s="14"/>
      <c r="H99" s="25">
        <f>H100</f>
        <v>125</v>
      </c>
      <c r="I99" s="25">
        <f>I100</f>
        <v>-125</v>
      </c>
      <c r="J99" s="25">
        <f t="shared" si="31"/>
        <v>0</v>
      </c>
      <c r="K99" s="25">
        <f>K100</f>
        <v>0</v>
      </c>
    </row>
    <row r="100" spans="1:12" ht="25.5" customHeight="1" x14ac:dyDescent="0.2">
      <c r="A100" s="12" t="s">
        <v>135</v>
      </c>
      <c r="B100" s="43" t="s">
        <v>36</v>
      </c>
      <c r="C100" s="43" t="s">
        <v>21</v>
      </c>
      <c r="D100" s="43" t="s">
        <v>122</v>
      </c>
      <c r="E100" s="43" t="s">
        <v>138</v>
      </c>
      <c r="F100" s="13" t="s">
        <v>136</v>
      </c>
      <c r="G100" s="14"/>
      <c r="H100" s="25">
        <v>125</v>
      </c>
      <c r="I100" s="25">
        <v>-125</v>
      </c>
      <c r="J100" s="25">
        <f t="shared" si="31"/>
        <v>0</v>
      </c>
      <c r="K100" s="25"/>
    </row>
    <row r="101" spans="1:12" ht="22.5" x14ac:dyDescent="0.2">
      <c r="A101" s="12" t="s">
        <v>139</v>
      </c>
      <c r="B101" s="13" t="s">
        <v>36</v>
      </c>
      <c r="C101" s="13" t="s">
        <v>21</v>
      </c>
      <c r="D101" s="13" t="s">
        <v>122</v>
      </c>
      <c r="E101" s="13" t="s">
        <v>140</v>
      </c>
      <c r="F101" s="13"/>
      <c r="G101" s="27" t="e">
        <f>G104+G102</f>
        <v>#REF!</v>
      </c>
      <c r="H101" s="25">
        <f>H102+H104</f>
        <v>14187</v>
      </c>
      <c r="I101" s="25">
        <f>I102+I104</f>
        <v>-14187</v>
      </c>
      <c r="J101" s="25">
        <f t="shared" si="31"/>
        <v>0</v>
      </c>
      <c r="K101" s="25">
        <f>K102+K104</f>
        <v>0</v>
      </c>
    </row>
    <row r="102" spans="1:12" ht="43.5" customHeight="1" x14ac:dyDescent="0.2">
      <c r="A102" s="12" t="s">
        <v>141</v>
      </c>
      <c r="B102" s="13" t="s">
        <v>36</v>
      </c>
      <c r="C102" s="13" t="s">
        <v>21</v>
      </c>
      <c r="D102" s="13" t="s">
        <v>122</v>
      </c>
      <c r="E102" s="13" t="s">
        <v>142</v>
      </c>
      <c r="F102" s="13"/>
      <c r="G102" s="14" t="e">
        <f>#REF!</f>
        <v>#REF!</v>
      </c>
      <c r="H102" s="25">
        <f t="shared" ref="H102:K102" si="39">H103</f>
        <v>1390</v>
      </c>
      <c r="I102" s="25">
        <f t="shared" si="39"/>
        <v>-1390</v>
      </c>
      <c r="J102" s="25">
        <f t="shared" si="39"/>
        <v>0</v>
      </c>
      <c r="K102" s="25">
        <f t="shared" si="39"/>
        <v>0</v>
      </c>
    </row>
    <row r="103" spans="1:12" ht="15" customHeight="1" x14ac:dyDescent="0.2">
      <c r="A103" s="32" t="s">
        <v>143</v>
      </c>
      <c r="B103" s="13" t="s">
        <v>36</v>
      </c>
      <c r="C103" s="13" t="s">
        <v>21</v>
      </c>
      <c r="D103" s="13" t="s">
        <v>122</v>
      </c>
      <c r="E103" s="13" t="s">
        <v>142</v>
      </c>
      <c r="F103" s="13" t="s">
        <v>130</v>
      </c>
      <c r="G103" s="14"/>
      <c r="H103" s="25">
        <v>1390</v>
      </c>
      <c r="I103" s="25">
        <v>-1390</v>
      </c>
      <c r="J103" s="25">
        <f t="shared" si="31"/>
        <v>0</v>
      </c>
      <c r="K103" s="25"/>
    </row>
    <row r="104" spans="1:12" ht="33.75" x14ac:dyDescent="0.2">
      <c r="A104" s="12" t="s">
        <v>144</v>
      </c>
      <c r="B104" s="13" t="s">
        <v>36</v>
      </c>
      <c r="C104" s="13" t="s">
        <v>21</v>
      </c>
      <c r="D104" s="13" t="s">
        <v>122</v>
      </c>
      <c r="E104" s="13" t="s">
        <v>145</v>
      </c>
      <c r="F104" s="13"/>
      <c r="G104" s="27" t="e">
        <f>#REF!+#REF!+#REF!</f>
        <v>#REF!</v>
      </c>
      <c r="H104" s="25">
        <f t="shared" ref="H104:K104" si="40">H105</f>
        <v>12797</v>
      </c>
      <c r="I104" s="25">
        <f t="shared" si="40"/>
        <v>-12797</v>
      </c>
      <c r="J104" s="25">
        <f t="shared" si="40"/>
        <v>0</v>
      </c>
      <c r="K104" s="25">
        <f t="shared" si="40"/>
        <v>0</v>
      </c>
    </row>
    <row r="105" spans="1:12" ht="23.25" customHeight="1" x14ac:dyDescent="0.2">
      <c r="A105" s="32" t="s">
        <v>146</v>
      </c>
      <c r="B105" s="13" t="s">
        <v>36</v>
      </c>
      <c r="C105" s="13" t="s">
        <v>21</v>
      </c>
      <c r="D105" s="13" t="s">
        <v>122</v>
      </c>
      <c r="E105" s="13" t="s">
        <v>147</v>
      </c>
      <c r="F105" s="13" t="s">
        <v>148</v>
      </c>
      <c r="G105" s="14"/>
      <c r="H105" s="44">
        <v>12797</v>
      </c>
      <c r="I105" s="44">
        <v>-12797</v>
      </c>
      <c r="J105" s="25">
        <f t="shared" si="31"/>
        <v>0</v>
      </c>
      <c r="K105" s="44"/>
    </row>
    <row r="106" spans="1:12" s="24" customFormat="1" ht="21.75" x14ac:dyDescent="0.2">
      <c r="A106" s="19" t="s">
        <v>149</v>
      </c>
      <c r="B106" s="20" t="s">
        <v>150</v>
      </c>
      <c r="C106" s="20"/>
      <c r="D106" s="20"/>
      <c r="E106" s="20"/>
      <c r="F106" s="20"/>
      <c r="G106" s="45" t="e">
        <f>G107+G139+#REF!+#REF!</f>
        <v>#REF!</v>
      </c>
      <c r="H106" s="22">
        <f t="shared" ref="H106:K106" si="41">H107+H139+H145+H150+H131</f>
        <v>41137.469999999994</v>
      </c>
      <c r="I106" s="22">
        <f t="shared" si="41"/>
        <v>-11384.713000000002</v>
      </c>
      <c r="J106" s="22">
        <f t="shared" si="41"/>
        <v>29752.756999999991</v>
      </c>
      <c r="K106" s="22">
        <f t="shared" si="41"/>
        <v>28308.05</v>
      </c>
    </row>
    <row r="107" spans="1:12" x14ac:dyDescent="0.2">
      <c r="A107" s="12" t="s">
        <v>151</v>
      </c>
      <c r="B107" s="13" t="s">
        <v>150</v>
      </c>
      <c r="C107" s="13" t="s">
        <v>152</v>
      </c>
      <c r="D107" s="13"/>
      <c r="E107" s="13"/>
      <c r="F107" s="13"/>
      <c r="G107" s="14" t="e">
        <f>G111+#REF!+#REF!+G131+G108</f>
        <v>#REF!</v>
      </c>
      <c r="H107" s="25">
        <f t="shared" ref="H107:K107" si="42">H108+H111+H119+H123</f>
        <v>5132.17</v>
      </c>
      <c r="I107" s="25">
        <f t="shared" si="42"/>
        <v>516.08699999999999</v>
      </c>
      <c r="J107" s="25">
        <f t="shared" si="42"/>
        <v>5648.2569999999996</v>
      </c>
      <c r="K107" s="25">
        <f t="shared" si="42"/>
        <v>5653.55</v>
      </c>
      <c r="L107" s="26"/>
    </row>
    <row r="108" spans="1:12" ht="45" x14ac:dyDescent="0.2">
      <c r="A108" s="33" t="s">
        <v>153</v>
      </c>
      <c r="B108" s="13" t="s">
        <v>150</v>
      </c>
      <c r="C108" s="13" t="s">
        <v>152</v>
      </c>
      <c r="D108" s="13" t="s">
        <v>122</v>
      </c>
      <c r="E108" s="13"/>
      <c r="F108" s="13"/>
      <c r="G108" s="14" t="e">
        <f>#REF!</f>
        <v>#REF!</v>
      </c>
      <c r="H108" s="25">
        <f t="shared" ref="H108:K109" si="43">H109</f>
        <v>781.17</v>
      </c>
      <c r="I108" s="25">
        <f t="shared" si="43"/>
        <v>845.51</v>
      </c>
      <c r="J108" s="25">
        <f t="shared" si="43"/>
        <v>1626.6799999999998</v>
      </c>
      <c r="K108" s="25">
        <f t="shared" si="43"/>
        <v>1626.68</v>
      </c>
    </row>
    <row r="109" spans="1:12" ht="45" x14ac:dyDescent="0.2">
      <c r="A109" s="46" t="s">
        <v>154</v>
      </c>
      <c r="B109" s="13" t="s">
        <v>150</v>
      </c>
      <c r="C109" s="13" t="s">
        <v>152</v>
      </c>
      <c r="D109" s="13" t="s">
        <v>122</v>
      </c>
      <c r="E109" s="13" t="s">
        <v>102</v>
      </c>
      <c r="F109" s="13"/>
      <c r="G109" s="14"/>
      <c r="H109" s="25">
        <f t="shared" si="43"/>
        <v>781.17</v>
      </c>
      <c r="I109" s="25">
        <f t="shared" si="43"/>
        <v>845.51</v>
      </c>
      <c r="J109" s="25">
        <f t="shared" si="43"/>
        <v>1626.6799999999998</v>
      </c>
      <c r="K109" s="25">
        <f t="shared" si="43"/>
        <v>1626.68</v>
      </c>
    </row>
    <row r="110" spans="1:12" ht="33.75" x14ac:dyDescent="0.2">
      <c r="A110" s="40" t="s">
        <v>105</v>
      </c>
      <c r="B110" s="13" t="s">
        <v>150</v>
      </c>
      <c r="C110" s="13" t="s">
        <v>152</v>
      </c>
      <c r="D110" s="13" t="s">
        <v>122</v>
      </c>
      <c r="E110" s="13" t="s">
        <v>104</v>
      </c>
      <c r="F110" s="13" t="s">
        <v>106</v>
      </c>
      <c r="G110" s="14"/>
      <c r="H110" s="25">
        <v>781.17</v>
      </c>
      <c r="I110" s="25">
        <v>845.51</v>
      </c>
      <c r="J110" s="25">
        <f t="shared" si="31"/>
        <v>1626.6799999999998</v>
      </c>
      <c r="K110" s="25">
        <v>1626.68</v>
      </c>
    </row>
    <row r="111" spans="1:12" ht="33.75" x14ac:dyDescent="0.2">
      <c r="A111" s="46" t="s">
        <v>155</v>
      </c>
      <c r="B111" s="13" t="s">
        <v>150</v>
      </c>
      <c r="C111" s="13" t="s">
        <v>152</v>
      </c>
      <c r="D111" s="13" t="s">
        <v>156</v>
      </c>
      <c r="E111" s="13"/>
      <c r="F111" s="13"/>
      <c r="G111" s="14" t="e">
        <f>G112</f>
        <v>#REF!</v>
      </c>
      <c r="H111" s="25">
        <f t="shared" ref="H111:K111" si="44">H112</f>
        <v>4012</v>
      </c>
      <c r="I111" s="25">
        <f t="shared" si="44"/>
        <v>-496.423</v>
      </c>
      <c r="J111" s="25">
        <f t="shared" si="44"/>
        <v>3515.5769999999998</v>
      </c>
      <c r="K111" s="25">
        <f t="shared" si="44"/>
        <v>3520.87</v>
      </c>
    </row>
    <row r="112" spans="1:12" ht="45" x14ac:dyDescent="0.2">
      <c r="A112" s="46" t="s">
        <v>154</v>
      </c>
      <c r="B112" s="13" t="s">
        <v>150</v>
      </c>
      <c r="C112" s="13" t="s">
        <v>152</v>
      </c>
      <c r="D112" s="13" t="s">
        <v>156</v>
      </c>
      <c r="E112" s="13" t="s">
        <v>102</v>
      </c>
      <c r="F112" s="13"/>
      <c r="G112" s="14" t="e">
        <f>#REF!+#REF!</f>
        <v>#REF!</v>
      </c>
      <c r="H112" s="25">
        <f t="shared" ref="H112:K112" si="45">H113+H114+H115+H116+H117+H118</f>
        <v>4012</v>
      </c>
      <c r="I112" s="25">
        <f t="shared" si="45"/>
        <v>-496.423</v>
      </c>
      <c r="J112" s="25">
        <f t="shared" si="45"/>
        <v>3515.5769999999998</v>
      </c>
      <c r="K112" s="25">
        <f t="shared" si="45"/>
        <v>3520.87</v>
      </c>
    </row>
    <row r="113" spans="1:11" ht="33.75" x14ac:dyDescent="0.2">
      <c r="A113" s="40" t="s">
        <v>105</v>
      </c>
      <c r="B113" s="13" t="s">
        <v>150</v>
      </c>
      <c r="C113" s="13" t="s">
        <v>152</v>
      </c>
      <c r="D113" s="13" t="s">
        <v>156</v>
      </c>
      <c r="E113" s="13" t="s">
        <v>104</v>
      </c>
      <c r="F113" s="13" t="s">
        <v>106</v>
      </c>
      <c r="G113" s="14"/>
      <c r="H113" s="25">
        <v>3100</v>
      </c>
      <c r="I113" s="25">
        <v>-519.65</v>
      </c>
      <c r="J113" s="25">
        <f t="shared" si="31"/>
        <v>2580.35</v>
      </c>
      <c r="K113" s="25">
        <v>2580.35</v>
      </c>
    </row>
    <row r="114" spans="1:11" ht="24" customHeight="1" x14ac:dyDescent="0.2">
      <c r="A114" s="30" t="s">
        <v>109</v>
      </c>
      <c r="B114" s="13" t="s">
        <v>150</v>
      </c>
      <c r="C114" s="13" t="s">
        <v>152</v>
      </c>
      <c r="D114" s="13" t="s">
        <v>156</v>
      </c>
      <c r="E114" s="13" t="s">
        <v>104</v>
      </c>
      <c r="F114" s="13" t="s">
        <v>110</v>
      </c>
      <c r="G114" s="14"/>
      <c r="H114" s="25">
        <v>54.6</v>
      </c>
      <c r="I114" s="25"/>
      <c r="J114" s="25">
        <f t="shared" si="31"/>
        <v>54.6</v>
      </c>
      <c r="K114" s="25">
        <v>54.6</v>
      </c>
    </row>
    <row r="115" spans="1:11" ht="23.25" customHeight="1" x14ac:dyDescent="0.2">
      <c r="A115" s="41" t="s">
        <v>114</v>
      </c>
      <c r="B115" s="13" t="s">
        <v>150</v>
      </c>
      <c r="C115" s="13" t="s">
        <v>152</v>
      </c>
      <c r="D115" s="13" t="s">
        <v>156</v>
      </c>
      <c r="E115" s="13" t="s">
        <v>104</v>
      </c>
      <c r="F115" s="13" t="s">
        <v>115</v>
      </c>
      <c r="G115" s="14"/>
      <c r="H115" s="25">
        <v>279.38</v>
      </c>
      <c r="I115" s="25">
        <f>28.52-5.293</f>
        <v>23.227</v>
      </c>
      <c r="J115" s="25">
        <f t="shared" si="31"/>
        <v>302.60699999999997</v>
      </c>
      <c r="K115" s="25">
        <v>307.89999999999998</v>
      </c>
    </row>
    <row r="116" spans="1:11" ht="27" customHeight="1" x14ac:dyDescent="0.2">
      <c r="A116" s="30" t="s">
        <v>111</v>
      </c>
      <c r="B116" s="13" t="s">
        <v>150</v>
      </c>
      <c r="C116" s="13" t="s">
        <v>152</v>
      </c>
      <c r="D116" s="13" t="s">
        <v>156</v>
      </c>
      <c r="E116" s="13" t="s">
        <v>104</v>
      </c>
      <c r="F116" s="13" t="s">
        <v>112</v>
      </c>
      <c r="G116" s="14"/>
      <c r="H116" s="25">
        <v>562.52</v>
      </c>
      <c r="I116" s="25"/>
      <c r="J116" s="25">
        <f t="shared" si="31"/>
        <v>562.52</v>
      </c>
      <c r="K116" s="25">
        <v>562.52</v>
      </c>
    </row>
    <row r="117" spans="1:11" ht="23.25" customHeight="1" x14ac:dyDescent="0.2">
      <c r="A117" s="32" t="s">
        <v>116</v>
      </c>
      <c r="B117" s="13" t="s">
        <v>150</v>
      </c>
      <c r="C117" s="13" t="s">
        <v>152</v>
      </c>
      <c r="D117" s="13" t="s">
        <v>156</v>
      </c>
      <c r="E117" s="13" t="s">
        <v>104</v>
      </c>
      <c r="F117" s="13" t="s">
        <v>117</v>
      </c>
      <c r="G117" s="14"/>
      <c r="H117" s="25">
        <v>12</v>
      </c>
      <c r="I117" s="25"/>
      <c r="J117" s="25">
        <f t="shared" si="31"/>
        <v>12</v>
      </c>
      <c r="K117" s="25">
        <v>12</v>
      </c>
    </row>
    <row r="118" spans="1:11" x14ac:dyDescent="0.2">
      <c r="A118" s="32" t="s">
        <v>118</v>
      </c>
      <c r="B118" s="13" t="s">
        <v>150</v>
      </c>
      <c r="C118" s="13" t="s">
        <v>152</v>
      </c>
      <c r="D118" s="13" t="s">
        <v>156</v>
      </c>
      <c r="E118" s="13" t="s">
        <v>104</v>
      </c>
      <c r="F118" s="13" t="s">
        <v>119</v>
      </c>
      <c r="G118" s="14"/>
      <c r="H118" s="25">
        <v>3.5</v>
      </c>
      <c r="I118" s="25"/>
      <c r="J118" s="25">
        <f t="shared" si="31"/>
        <v>3.5</v>
      </c>
      <c r="K118" s="25">
        <v>3.5</v>
      </c>
    </row>
    <row r="119" spans="1:11" x14ac:dyDescent="0.2">
      <c r="A119" s="46" t="s">
        <v>157</v>
      </c>
      <c r="B119" s="13" t="s">
        <v>150</v>
      </c>
      <c r="C119" s="13" t="s">
        <v>152</v>
      </c>
      <c r="D119" s="13" t="s">
        <v>158</v>
      </c>
      <c r="E119" s="13"/>
      <c r="F119" s="13"/>
      <c r="G119" s="14"/>
      <c r="H119" s="25">
        <f>H120</f>
        <v>333</v>
      </c>
      <c r="I119" s="25">
        <f>I120</f>
        <v>167</v>
      </c>
      <c r="J119" s="25">
        <f t="shared" si="31"/>
        <v>500</v>
      </c>
      <c r="K119" s="25">
        <f>K120</f>
        <v>500</v>
      </c>
    </row>
    <row r="120" spans="1:11" x14ac:dyDescent="0.2">
      <c r="A120" s="46" t="s">
        <v>157</v>
      </c>
      <c r="B120" s="13" t="s">
        <v>150</v>
      </c>
      <c r="C120" s="13" t="s">
        <v>152</v>
      </c>
      <c r="D120" s="13" t="s">
        <v>158</v>
      </c>
      <c r="E120" s="13" t="s">
        <v>42</v>
      </c>
      <c r="F120" s="13"/>
      <c r="G120" s="14"/>
      <c r="H120" s="25">
        <f>H121</f>
        <v>333</v>
      </c>
      <c r="I120" s="25">
        <f>I121</f>
        <v>167</v>
      </c>
      <c r="J120" s="25">
        <f t="shared" si="31"/>
        <v>500</v>
      </c>
      <c r="K120" s="25">
        <f>K121</f>
        <v>500</v>
      </c>
    </row>
    <row r="121" spans="1:11" x14ac:dyDescent="0.2">
      <c r="A121" s="46" t="s">
        <v>159</v>
      </c>
      <c r="B121" s="13" t="s">
        <v>150</v>
      </c>
      <c r="C121" s="13" t="s">
        <v>152</v>
      </c>
      <c r="D121" s="13" t="s">
        <v>158</v>
      </c>
      <c r="E121" s="13" t="s">
        <v>160</v>
      </c>
      <c r="F121" s="13"/>
      <c r="G121" s="14"/>
      <c r="H121" s="25">
        <f t="shared" ref="H121:K121" si="46">H122</f>
        <v>333</v>
      </c>
      <c r="I121" s="25">
        <f t="shared" si="46"/>
        <v>167</v>
      </c>
      <c r="J121" s="25">
        <f t="shared" si="46"/>
        <v>500</v>
      </c>
      <c r="K121" s="25">
        <f t="shared" si="46"/>
        <v>500</v>
      </c>
    </row>
    <row r="122" spans="1:11" x14ac:dyDescent="0.2">
      <c r="A122" s="46" t="s">
        <v>161</v>
      </c>
      <c r="B122" s="13" t="s">
        <v>150</v>
      </c>
      <c r="C122" s="13" t="s">
        <v>152</v>
      </c>
      <c r="D122" s="13" t="s">
        <v>158</v>
      </c>
      <c r="E122" s="13" t="s">
        <v>160</v>
      </c>
      <c r="F122" s="13" t="s">
        <v>162</v>
      </c>
      <c r="G122" s="14"/>
      <c r="H122" s="25">
        <v>333</v>
      </c>
      <c r="I122" s="25">
        <v>167</v>
      </c>
      <c r="J122" s="25">
        <f>H122+I122</f>
        <v>500</v>
      </c>
      <c r="K122" s="25">
        <v>500</v>
      </c>
    </row>
    <row r="123" spans="1:11" x14ac:dyDescent="0.2">
      <c r="A123" s="32" t="s">
        <v>163</v>
      </c>
      <c r="B123" s="43" t="s">
        <v>150</v>
      </c>
      <c r="C123" s="43" t="s">
        <v>152</v>
      </c>
      <c r="D123" s="43" t="s">
        <v>164</v>
      </c>
      <c r="E123" s="13"/>
      <c r="F123" s="13"/>
      <c r="G123" s="14"/>
      <c r="H123" s="25">
        <f t="shared" ref="H123:K123" si="47">H128+H124</f>
        <v>6</v>
      </c>
      <c r="I123" s="25">
        <f t="shared" si="47"/>
        <v>0</v>
      </c>
      <c r="J123" s="25">
        <f t="shared" si="47"/>
        <v>6</v>
      </c>
      <c r="K123" s="25">
        <f t="shared" si="47"/>
        <v>6</v>
      </c>
    </row>
    <row r="124" spans="1:11" ht="22.5" x14ac:dyDescent="0.2">
      <c r="A124" s="28" t="s">
        <v>165</v>
      </c>
      <c r="B124" s="43" t="s">
        <v>150</v>
      </c>
      <c r="C124" s="43" t="s">
        <v>152</v>
      </c>
      <c r="D124" s="43" t="s">
        <v>164</v>
      </c>
      <c r="E124" s="13" t="s">
        <v>166</v>
      </c>
      <c r="F124" s="13"/>
      <c r="G124" s="14"/>
      <c r="H124" s="25">
        <f t="shared" ref="H124:K126" si="48">H125</f>
        <v>0</v>
      </c>
      <c r="I124" s="25">
        <f t="shared" si="48"/>
        <v>6</v>
      </c>
      <c r="J124" s="25">
        <f t="shared" si="48"/>
        <v>6</v>
      </c>
      <c r="K124" s="25">
        <f t="shared" si="48"/>
        <v>6</v>
      </c>
    </row>
    <row r="125" spans="1:11" ht="45" x14ac:dyDescent="0.2">
      <c r="A125" s="28" t="s">
        <v>167</v>
      </c>
      <c r="B125" s="43" t="s">
        <v>150</v>
      </c>
      <c r="C125" s="43" t="s">
        <v>152</v>
      </c>
      <c r="D125" s="43" t="s">
        <v>164</v>
      </c>
      <c r="E125" s="13" t="s">
        <v>168</v>
      </c>
      <c r="F125" s="13"/>
      <c r="G125" s="14"/>
      <c r="H125" s="25">
        <f t="shared" si="48"/>
        <v>0</v>
      </c>
      <c r="I125" s="25">
        <f t="shared" si="48"/>
        <v>6</v>
      </c>
      <c r="J125" s="25">
        <f t="shared" si="48"/>
        <v>6</v>
      </c>
      <c r="K125" s="25">
        <f t="shared" si="48"/>
        <v>6</v>
      </c>
    </row>
    <row r="126" spans="1:11" ht="78.75" x14ac:dyDescent="0.2">
      <c r="A126" s="28" t="s">
        <v>169</v>
      </c>
      <c r="B126" s="43" t="s">
        <v>150</v>
      </c>
      <c r="C126" s="43" t="s">
        <v>152</v>
      </c>
      <c r="D126" s="43" t="s">
        <v>164</v>
      </c>
      <c r="E126" s="13" t="s">
        <v>170</v>
      </c>
      <c r="F126" s="13"/>
      <c r="G126" s="14"/>
      <c r="H126" s="25">
        <f t="shared" si="48"/>
        <v>0</v>
      </c>
      <c r="I126" s="25">
        <f t="shared" si="48"/>
        <v>6</v>
      </c>
      <c r="J126" s="25">
        <f t="shared" si="48"/>
        <v>6</v>
      </c>
      <c r="K126" s="25">
        <f t="shared" si="48"/>
        <v>6</v>
      </c>
    </row>
    <row r="127" spans="1:11" ht="33.75" x14ac:dyDescent="0.2">
      <c r="A127" s="30" t="s">
        <v>111</v>
      </c>
      <c r="B127" s="43" t="s">
        <v>150</v>
      </c>
      <c r="C127" s="43" t="s">
        <v>152</v>
      </c>
      <c r="D127" s="43" t="s">
        <v>164</v>
      </c>
      <c r="E127" s="13" t="s">
        <v>170</v>
      </c>
      <c r="F127" s="13" t="s">
        <v>112</v>
      </c>
      <c r="G127" s="14"/>
      <c r="H127" s="25"/>
      <c r="I127" s="25">
        <v>6</v>
      </c>
      <c r="J127" s="25">
        <f>H127+I127</f>
        <v>6</v>
      </c>
      <c r="K127" s="25">
        <v>6</v>
      </c>
    </row>
    <row r="128" spans="1:11" ht="22.5" x14ac:dyDescent="0.2">
      <c r="A128" s="31" t="s">
        <v>171</v>
      </c>
      <c r="B128" s="43" t="s">
        <v>150</v>
      </c>
      <c r="C128" s="43" t="s">
        <v>152</v>
      </c>
      <c r="D128" s="43" t="s">
        <v>164</v>
      </c>
      <c r="E128" s="13" t="s">
        <v>172</v>
      </c>
      <c r="F128" s="13"/>
      <c r="G128" s="14"/>
      <c r="H128" s="25">
        <f t="shared" ref="H128:K128" si="49">H129</f>
        <v>6</v>
      </c>
      <c r="I128" s="25">
        <f t="shared" si="49"/>
        <v>-6</v>
      </c>
      <c r="J128" s="25">
        <f t="shared" si="49"/>
        <v>0</v>
      </c>
      <c r="K128" s="25">
        <f t="shared" si="49"/>
        <v>0</v>
      </c>
    </row>
    <row r="129" spans="1:11" ht="33.75" x14ac:dyDescent="0.2">
      <c r="A129" s="12" t="s">
        <v>173</v>
      </c>
      <c r="B129" s="13" t="s">
        <v>150</v>
      </c>
      <c r="C129" s="13" t="s">
        <v>152</v>
      </c>
      <c r="D129" s="13" t="s">
        <v>164</v>
      </c>
      <c r="E129" s="13" t="s">
        <v>174</v>
      </c>
      <c r="F129" s="13"/>
      <c r="G129" s="14">
        <f>G130</f>
        <v>0</v>
      </c>
      <c r="H129" s="25">
        <f>H130</f>
        <v>6</v>
      </c>
      <c r="I129" s="25">
        <f>I130</f>
        <v>-6</v>
      </c>
      <c r="J129" s="25">
        <f>H129+I129</f>
        <v>0</v>
      </c>
      <c r="K129" s="25">
        <f>K130</f>
        <v>0</v>
      </c>
    </row>
    <row r="130" spans="1:11" ht="33.75" x14ac:dyDescent="0.2">
      <c r="A130" s="30" t="s">
        <v>111</v>
      </c>
      <c r="B130" s="13" t="s">
        <v>150</v>
      </c>
      <c r="C130" s="13" t="s">
        <v>152</v>
      </c>
      <c r="D130" s="13" t="s">
        <v>164</v>
      </c>
      <c r="E130" s="13" t="s">
        <v>174</v>
      </c>
      <c r="F130" s="13" t="s">
        <v>112</v>
      </c>
      <c r="G130" s="14"/>
      <c r="H130" s="25">
        <v>6</v>
      </c>
      <c r="I130" s="25">
        <v>-6</v>
      </c>
      <c r="J130" s="25">
        <f>H130+I130</f>
        <v>0</v>
      </c>
      <c r="K130" s="25"/>
    </row>
    <row r="131" spans="1:11" ht="14.25" customHeight="1" x14ac:dyDescent="0.2">
      <c r="A131" s="46" t="s">
        <v>175</v>
      </c>
      <c r="B131" s="13" t="s">
        <v>150</v>
      </c>
      <c r="C131" s="13" t="s">
        <v>40</v>
      </c>
      <c r="D131" s="13" t="s">
        <v>176</v>
      </c>
      <c r="E131" s="13"/>
      <c r="F131" s="13"/>
      <c r="G131" s="14" t="e">
        <f>G132</f>
        <v>#REF!</v>
      </c>
      <c r="H131" s="25">
        <f t="shared" ref="H131:K131" si="50">H132</f>
        <v>606.9</v>
      </c>
      <c r="I131" s="25">
        <f t="shared" si="50"/>
        <v>-101.39999999999998</v>
      </c>
      <c r="J131" s="25">
        <f t="shared" si="50"/>
        <v>505.5</v>
      </c>
      <c r="K131" s="25">
        <f t="shared" si="50"/>
        <v>505.5</v>
      </c>
    </row>
    <row r="132" spans="1:11" ht="14.25" customHeight="1" x14ac:dyDescent="0.2">
      <c r="A132" s="12" t="s">
        <v>177</v>
      </c>
      <c r="B132" s="13" t="s">
        <v>150</v>
      </c>
      <c r="C132" s="13" t="s">
        <v>40</v>
      </c>
      <c r="D132" s="13" t="s">
        <v>178</v>
      </c>
      <c r="E132" s="13"/>
      <c r="F132" s="13"/>
      <c r="G132" s="14" t="e">
        <f>G137</f>
        <v>#REF!</v>
      </c>
      <c r="H132" s="25">
        <f t="shared" ref="H132:K132" si="51">H137+H133</f>
        <v>606.9</v>
      </c>
      <c r="I132" s="25">
        <f t="shared" si="51"/>
        <v>-101.39999999999998</v>
      </c>
      <c r="J132" s="25">
        <f t="shared" si="51"/>
        <v>505.5</v>
      </c>
      <c r="K132" s="25">
        <f t="shared" si="51"/>
        <v>505.5</v>
      </c>
    </row>
    <row r="133" spans="1:11" ht="33.75" x14ac:dyDescent="0.2">
      <c r="A133" s="28" t="s">
        <v>179</v>
      </c>
      <c r="B133" s="13" t="s">
        <v>150</v>
      </c>
      <c r="C133" s="13" t="s">
        <v>40</v>
      </c>
      <c r="D133" s="13" t="s">
        <v>178</v>
      </c>
      <c r="E133" s="13" t="s">
        <v>180</v>
      </c>
      <c r="F133" s="13"/>
      <c r="G133" s="14"/>
      <c r="H133" s="25">
        <f t="shared" ref="H133:K135" si="52">H134</f>
        <v>0</v>
      </c>
      <c r="I133" s="25">
        <f t="shared" si="52"/>
        <v>505.5</v>
      </c>
      <c r="J133" s="25">
        <f t="shared" si="52"/>
        <v>505.5</v>
      </c>
      <c r="K133" s="25">
        <f t="shared" si="52"/>
        <v>505.5</v>
      </c>
    </row>
    <row r="134" spans="1:11" ht="56.25" x14ac:dyDescent="0.2">
      <c r="A134" s="28" t="s">
        <v>181</v>
      </c>
      <c r="B134" s="13" t="s">
        <v>150</v>
      </c>
      <c r="C134" s="13" t="s">
        <v>40</v>
      </c>
      <c r="D134" s="13" t="s">
        <v>178</v>
      </c>
      <c r="E134" s="13" t="s">
        <v>182</v>
      </c>
      <c r="F134" s="13"/>
      <c r="G134" s="14"/>
      <c r="H134" s="25">
        <f t="shared" si="52"/>
        <v>0</v>
      </c>
      <c r="I134" s="25">
        <f t="shared" si="52"/>
        <v>505.5</v>
      </c>
      <c r="J134" s="25">
        <f t="shared" si="52"/>
        <v>505.5</v>
      </c>
      <c r="K134" s="25">
        <f t="shared" si="52"/>
        <v>505.5</v>
      </c>
    </row>
    <row r="135" spans="1:11" ht="101.25" x14ac:dyDescent="0.2">
      <c r="A135" s="47" t="s">
        <v>183</v>
      </c>
      <c r="B135" s="13" t="s">
        <v>150</v>
      </c>
      <c r="C135" s="13" t="s">
        <v>40</v>
      </c>
      <c r="D135" s="13" t="s">
        <v>178</v>
      </c>
      <c r="E135" s="13" t="s">
        <v>184</v>
      </c>
      <c r="F135" s="13"/>
      <c r="G135" s="14"/>
      <c r="H135" s="25">
        <f t="shared" si="52"/>
        <v>0</v>
      </c>
      <c r="I135" s="25">
        <f t="shared" si="52"/>
        <v>505.5</v>
      </c>
      <c r="J135" s="25">
        <f t="shared" si="52"/>
        <v>505.5</v>
      </c>
      <c r="K135" s="25">
        <f t="shared" si="52"/>
        <v>505.5</v>
      </c>
    </row>
    <row r="136" spans="1:11" ht="14.25" customHeight="1" x14ac:dyDescent="0.2">
      <c r="A136" s="48" t="s">
        <v>185</v>
      </c>
      <c r="B136" s="13" t="s">
        <v>150</v>
      </c>
      <c r="C136" s="13" t="s">
        <v>40</v>
      </c>
      <c r="D136" s="13" t="s">
        <v>178</v>
      </c>
      <c r="E136" s="13" t="s">
        <v>184</v>
      </c>
      <c r="F136" s="13" t="s">
        <v>186</v>
      </c>
      <c r="G136" s="14"/>
      <c r="H136" s="25"/>
      <c r="I136" s="25">
        <v>505.5</v>
      </c>
      <c r="J136" s="25">
        <f>H136+I136</f>
        <v>505.5</v>
      </c>
      <c r="K136" s="25">
        <v>505.5</v>
      </c>
    </row>
    <row r="137" spans="1:11" ht="27.75" customHeight="1" x14ac:dyDescent="0.2">
      <c r="A137" s="12" t="s">
        <v>187</v>
      </c>
      <c r="B137" s="13" t="s">
        <v>150</v>
      </c>
      <c r="C137" s="13" t="s">
        <v>40</v>
      </c>
      <c r="D137" s="13" t="s">
        <v>178</v>
      </c>
      <c r="E137" s="13" t="s">
        <v>188</v>
      </c>
      <c r="F137" s="13"/>
      <c r="G137" s="14" t="e">
        <f>#REF!</f>
        <v>#REF!</v>
      </c>
      <c r="H137" s="25">
        <f t="shared" ref="H137:K137" si="53">H138</f>
        <v>606.9</v>
      </c>
      <c r="I137" s="25">
        <f t="shared" si="53"/>
        <v>-606.9</v>
      </c>
      <c r="J137" s="25">
        <f t="shared" si="53"/>
        <v>0</v>
      </c>
      <c r="K137" s="25">
        <f t="shared" si="53"/>
        <v>0</v>
      </c>
    </row>
    <row r="138" spans="1:11" x14ac:dyDescent="0.2">
      <c r="A138" s="48" t="s">
        <v>185</v>
      </c>
      <c r="B138" s="13" t="s">
        <v>150</v>
      </c>
      <c r="C138" s="13" t="s">
        <v>40</v>
      </c>
      <c r="D138" s="13" t="s">
        <v>178</v>
      </c>
      <c r="E138" s="13" t="s">
        <v>188</v>
      </c>
      <c r="F138" s="13" t="s">
        <v>186</v>
      </c>
      <c r="G138" s="14"/>
      <c r="H138" s="25">
        <v>606.9</v>
      </c>
      <c r="I138" s="25">
        <v>-606.9</v>
      </c>
      <c r="J138" s="25">
        <f>H138+I138</f>
        <v>0</v>
      </c>
      <c r="K138" s="25">
        <v>0</v>
      </c>
    </row>
    <row r="139" spans="1:11" ht="16.5" customHeight="1" x14ac:dyDescent="0.2">
      <c r="A139" s="33" t="s">
        <v>189</v>
      </c>
      <c r="B139" s="13" t="s">
        <v>150</v>
      </c>
      <c r="C139" s="13" t="s">
        <v>122</v>
      </c>
      <c r="D139" s="13"/>
      <c r="E139" s="13"/>
      <c r="F139" s="13"/>
      <c r="G139" s="14" t="e">
        <f>#REF!+G140</f>
        <v>#REF!</v>
      </c>
      <c r="H139" s="25">
        <f t="shared" ref="H139:K140" si="54">H140</f>
        <v>400</v>
      </c>
      <c r="I139" s="25">
        <f t="shared" si="54"/>
        <v>1050</v>
      </c>
      <c r="J139" s="25">
        <f t="shared" si="54"/>
        <v>1450</v>
      </c>
      <c r="K139" s="25">
        <f t="shared" si="54"/>
        <v>0</v>
      </c>
    </row>
    <row r="140" spans="1:11" ht="22.5" x14ac:dyDescent="0.2">
      <c r="A140" s="46" t="s">
        <v>190</v>
      </c>
      <c r="B140" s="13" t="s">
        <v>150</v>
      </c>
      <c r="C140" s="13" t="s">
        <v>122</v>
      </c>
      <c r="D140" s="13" t="s">
        <v>191</v>
      </c>
      <c r="E140" s="13"/>
      <c r="F140" s="13"/>
      <c r="G140" s="14">
        <f>G142</f>
        <v>0</v>
      </c>
      <c r="H140" s="25">
        <f t="shared" si="54"/>
        <v>400</v>
      </c>
      <c r="I140" s="25">
        <f t="shared" si="54"/>
        <v>1050</v>
      </c>
      <c r="J140" s="25">
        <f t="shared" si="54"/>
        <v>1450</v>
      </c>
      <c r="K140" s="25">
        <f t="shared" si="54"/>
        <v>0</v>
      </c>
    </row>
    <row r="141" spans="1:11" x14ac:dyDescent="0.2">
      <c r="A141" s="32" t="s">
        <v>75</v>
      </c>
      <c r="B141" s="13" t="s">
        <v>150</v>
      </c>
      <c r="C141" s="13" t="s">
        <v>122</v>
      </c>
      <c r="D141" s="13" t="s">
        <v>191</v>
      </c>
      <c r="E141" s="13" t="s">
        <v>76</v>
      </c>
      <c r="F141" s="13"/>
      <c r="G141" s="14"/>
      <c r="H141" s="25">
        <f>H142</f>
        <v>400</v>
      </c>
      <c r="I141" s="25">
        <f>I142</f>
        <v>1050</v>
      </c>
      <c r="J141" s="25">
        <f>H141+I141</f>
        <v>1450</v>
      </c>
      <c r="K141" s="25">
        <f>K142</f>
        <v>0</v>
      </c>
    </row>
    <row r="142" spans="1:11" ht="22.5" x14ac:dyDescent="0.2">
      <c r="A142" s="37" t="s">
        <v>192</v>
      </c>
      <c r="B142" s="13" t="s">
        <v>150</v>
      </c>
      <c r="C142" s="13" t="s">
        <v>122</v>
      </c>
      <c r="D142" s="13" t="s">
        <v>191</v>
      </c>
      <c r="E142" s="13" t="s">
        <v>193</v>
      </c>
      <c r="F142" s="13"/>
      <c r="G142" s="14">
        <f>G143</f>
        <v>0</v>
      </c>
      <c r="H142" s="25">
        <f t="shared" ref="H142:K142" si="55">H143+H144</f>
        <v>400</v>
      </c>
      <c r="I142" s="25">
        <f t="shared" si="55"/>
        <v>1050</v>
      </c>
      <c r="J142" s="25">
        <f t="shared" si="55"/>
        <v>1450</v>
      </c>
      <c r="K142" s="25">
        <f t="shared" si="55"/>
        <v>0</v>
      </c>
    </row>
    <row r="143" spans="1:11" ht="33.75" x14ac:dyDescent="0.2">
      <c r="A143" s="30" t="s">
        <v>111</v>
      </c>
      <c r="B143" s="13" t="s">
        <v>150</v>
      </c>
      <c r="C143" s="13" t="s">
        <v>122</v>
      </c>
      <c r="D143" s="13" t="s">
        <v>191</v>
      </c>
      <c r="E143" s="13" t="s">
        <v>193</v>
      </c>
      <c r="F143" s="13" t="s">
        <v>112</v>
      </c>
      <c r="G143" s="14"/>
      <c r="H143" s="25">
        <v>100</v>
      </c>
      <c r="I143" s="25">
        <v>350</v>
      </c>
      <c r="J143" s="25">
        <f>H143+I143</f>
        <v>450</v>
      </c>
      <c r="K143" s="25"/>
    </row>
    <row r="144" spans="1:11" ht="33.75" x14ac:dyDescent="0.2">
      <c r="A144" s="32" t="s">
        <v>194</v>
      </c>
      <c r="B144" s="13" t="s">
        <v>150</v>
      </c>
      <c r="C144" s="13" t="s">
        <v>122</v>
      </c>
      <c r="D144" s="13" t="s">
        <v>191</v>
      </c>
      <c r="E144" s="13" t="s">
        <v>193</v>
      </c>
      <c r="F144" s="13" t="s">
        <v>195</v>
      </c>
      <c r="G144" s="49"/>
      <c r="H144" s="25">
        <v>300</v>
      </c>
      <c r="I144" s="25">
        <v>700</v>
      </c>
      <c r="J144" s="25">
        <f>H144+I144</f>
        <v>1000</v>
      </c>
      <c r="K144" s="25"/>
    </row>
    <row r="145" spans="1:11" ht="18.75" customHeight="1" x14ac:dyDescent="0.2">
      <c r="A145" s="46" t="s">
        <v>196</v>
      </c>
      <c r="B145" s="13" t="s">
        <v>150</v>
      </c>
      <c r="C145" s="13" t="s">
        <v>164</v>
      </c>
      <c r="D145" s="13"/>
      <c r="E145" s="13"/>
      <c r="F145" s="13"/>
      <c r="G145" s="14" t="e">
        <f>#REF!</f>
        <v>#REF!</v>
      </c>
      <c r="H145" s="25">
        <f>H147</f>
        <v>100</v>
      </c>
      <c r="I145" s="25">
        <f>I147</f>
        <v>100</v>
      </c>
      <c r="J145" s="25">
        <f>H145+I145</f>
        <v>200</v>
      </c>
      <c r="K145" s="25">
        <f>K147</f>
        <v>200</v>
      </c>
    </row>
    <row r="146" spans="1:11" ht="27.75" customHeight="1" x14ac:dyDescent="0.2">
      <c r="A146" s="46" t="s">
        <v>197</v>
      </c>
      <c r="B146" s="13" t="s">
        <v>150</v>
      </c>
      <c r="C146" s="13" t="s">
        <v>164</v>
      </c>
      <c r="D146" s="13" t="s">
        <v>152</v>
      </c>
      <c r="E146" s="13"/>
      <c r="F146" s="13"/>
      <c r="G146" s="14"/>
      <c r="H146" s="25">
        <f>H147</f>
        <v>100</v>
      </c>
      <c r="I146" s="25">
        <f>I147</f>
        <v>100</v>
      </c>
      <c r="J146" s="25">
        <f>H146+I146</f>
        <v>200</v>
      </c>
      <c r="K146" s="25">
        <f>K147</f>
        <v>200</v>
      </c>
    </row>
    <row r="147" spans="1:11" ht="17.25" customHeight="1" x14ac:dyDescent="0.2">
      <c r="A147" s="46" t="s">
        <v>198</v>
      </c>
      <c r="B147" s="13" t="s">
        <v>150</v>
      </c>
      <c r="C147" s="13" t="s">
        <v>164</v>
      </c>
      <c r="D147" s="13" t="s">
        <v>152</v>
      </c>
      <c r="E147" s="13" t="s">
        <v>199</v>
      </c>
      <c r="F147" s="13"/>
      <c r="G147" s="14" t="e">
        <f>#REF!</f>
        <v>#REF!</v>
      </c>
      <c r="H147" s="25">
        <f>H148</f>
        <v>100</v>
      </c>
      <c r="I147" s="25">
        <f>I148</f>
        <v>100</v>
      </c>
      <c r="J147" s="25">
        <f>H147+I147</f>
        <v>200</v>
      </c>
      <c r="K147" s="25">
        <f>K148</f>
        <v>200</v>
      </c>
    </row>
    <row r="148" spans="1:11" ht="16.5" customHeight="1" x14ac:dyDescent="0.2">
      <c r="A148" s="46" t="s">
        <v>200</v>
      </c>
      <c r="B148" s="13" t="s">
        <v>150</v>
      </c>
      <c r="C148" s="13" t="s">
        <v>164</v>
      </c>
      <c r="D148" s="13" t="s">
        <v>152</v>
      </c>
      <c r="E148" s="13" t="s">
        <v>201</v>
      </c>
      <c r="F148" s="13"/>
      <c r="G148" s="14"/>
      <c r="H148" s="25">
        <f t="shared" ref="H148:K148" si="56">H149</f>
        <v>100</v>
      </c>
      <c r="I148" s="25">
        <f t="shared" si="56"/>
        <v>100</v>
      </c>
      <c r="J148" s="25">
        <f t="shared" si="56"/>
        <v>200</v>
      </c>
      <c r="K148" s="25">
        <f t="shared" si="56"/>
        <v>200</v>
      </c>
    </row>
    <row r="149" spans="1:11" ht="15.75" customHeight="1" x14ac:dyDescent="0.2">
      <c r="A149" s="32" t="s">
        <v>202</v>
      </c>
      <c r="B149" s="13" t="s">
        <v>150</v>
      </c>
      <c r="C149" s="13" t="s">
        <v>164</v>
      </c>
      <c r="D149" s="13" t="s">
        <v>152</v>
      </c>
      <c r="E149" s="13" t="s">
        <v>201</v>
      </c>
      <c r="F149" s="13" t="s">
        <v>203</v>
      </c>
      <c r="G149" s="14"/>
      <c r="H149" s="25">
        <v>100</v>
      </c>
      <c r="I149" s="25">
        <v>100</v>
      </c>
      <c r="J149" s="25">
        <f>H149+I149</f>
        <v>200</v>
      </c>
      <c r="K149" s="25">
        <v>200</v>
      </c>
    </row>
    <row r="150" spans="1:11" ht="33.75" x14ac:dyDescent="0.2">
      <c r="A150" s="46" t="s">
        <v>204</v>
      </c>
      <c r="B150" s="13" t="s">
        <v>150</v>
      </c>
      <c r="C150" s="13" t="s">
        <v>205</v>
      </c>
      <c r="D150" s="13" t="s">
        <v>176</v>
      </c>
      <c r="E150" s="13"/>
      <c r="F150" s="13"/>
      <c r="G150" s="14"/>
      <c r="H150" s="25">
        <f t="shared" ref="H150:K150" si="57">H151</f>
        <v>34898.399999999994</v>
      </c>
      <c r="I150" s="25">
        <f t="shared" si="57"/>
        <v>-12949.400000000001</v>
      </c>
      <c r="J150" s="25">
        <f t="shared" si="57"/>
        <v>21948.999999999993</v>
      </c>
      <c r="K150" s="25">
        <f t="shared" si="57"/>
        <v>21949</v>
      </c>
    </row>
    <row r="151" spans="1:11" ht="33.75" x14ac:dyDescent="0.2">
      <c r="A151" s="46" t="s">
        <v>206</v>
      </c>
      <c r="B151" s="13" t="s">
        <v>150</v>
      </c>
      <c r="C151" s="13" t="s">
        <v>205</v>
      </c>
      <c r="D151" s="13" t="s">
        <v>152</v>
      </c>
      <c r="E151" s="13"/>
      <c r="F151" s="13"/>
      <c r="G151" s="14"/>
      <c r="H151" s="25">
        <f t="shared" ref="H151:K151" si="58">H156+H152</f>
        <v>34898.399999999994</v>
      </c>
      <c r="I151" s="25">
        <f t="shared" si="58"/>
        <v>-12949.400000000001</v>
      </c>
      <c r="J151" s="25">
        <f t="shared" si="58"/>
        <v>21948.999999999993</v>
      </c>
      <c r="K151" s="25">
        <f t="shared" si="58"/>
        <v>21949</v>
      </c>
    </row>
    <row r="152" spans="1:11" ht="33.75" x14ac:dyDescent="0.2">
      <c r="A152" s="28" t="s">
        <v>179</v>
      </c>
      <c r="B152" s="13" t="s">
        <v>150</v>
      </c>
      <c r="C152" s="13" t="s">
        <v>205</v>
      </c>
      <c r="D152" s="13" t="s">
        <v>152</v>
      </c>
      <c r="E152" s="13" t="s">
        <v>182</v>
      </c>
      <c r="F152" s="13"/>
      <c r="G152" s="14"/>
      <c r="H152" s="25">
        <f t="shared" ref="H152:K154" si="59">H153</f>
        <v>0</v>
      </c>
      <c r="I152" s="25">
        <f t="shared" si="59"/>
        <v>9309</v>
      </c>
      <c r="J152" s="25">
        <f t="shared" si="59"/>
        <v>9309</v>
      </c>
      <c r="K152" s="25">
        <f t="shared" si="59"/>
        <v>9309</v>
      </c>
    </row>
    <row r="153" spans="1:11" ht="90" x14ac:dyDescent="0.2">
      <c r="A153" s="47" t="s">
        <v>207</v>
      </c>
      <c r="B153" s="50" t="s">
        <v>150</v>
      </c>
      <c r="C153" s="50" t="s">
        <v>205</v>
      </c>
      <c r="D153" s="50" t="s">
        <v>152</v>
      </c>
      <c r="E153" s="50" t="s">
        <v>208</v>
      </c>
      <c r="F153" s="50"/>
      <c r="G153" s="14"/>
      <c r="H153" s="25">
        <f t="shared" si="59"/>
        <v>0</v>
      </c>
      <c r="I153" s="25">
        <f t="shared" si="59"/>
        <v>9309</v>
      </c>
      <c r="J153" s="25">
        <f t="shared" si="59"/>
        <v>9309</v>
      </c>
      <c r="K153" s="25">
        <f t="shared" si="59"/>
        <v>9309</v>
      </c>
    </row>
    <row r="154" spans="1:11" ht="101.25" x14ac:dyDescent="0.2">
      <c r="A154" s="47" t="s">
        <v>209</v>
      </c>
      <c r="B154" s="50" t="s">
        <v>150</v>
      </c>
      <c r="C154" s="50" t="s">
        <v>205</v>
      </c>
      <c r="D154" s="50" t="s">
        <v>152</v>
      </c>
      <c r="E154" s="50" t="s">
        <v>211</v>
      </c>
      <c r="F154" s="50"/>
      <c r="G154" s="14"/>
      <c r="H154" s="25">
        <f t="shared" si="59"/>
        <v>0</v>
      </c>
      <c r="I154" s="25">
        <f t="shared" si="59"/>
        <v>9309</v>
      </c>
      <c r="J154" s="25">
        <f t="shared" si="59"/>
        <v>9309</v>
      </c>
      <c r="K154" s="25">
        <f t="shared" si="59"/>
        <v>9309</v>
      </c>
    </row>
    <row r="155" spans="1:11" ht="22.5" x14ac:dyDescent="0.2">
      <c r="A155" s="30" t="s">
        <v>212</v>
      </c>
      <c r="B155" s="50" t="s">
        <v>150</v>
      </c>
      <c r="C155" s="50" t="s">
        <v>205</v>
      </c>
      <c r="D155" s="50" t="s">
        <v>152</v>
      </c>
      <c r="E155" s="50" t="s">
        <v>211</v>
      </c>
      <c r="F155" s="50" t="s">
        <v>213</v>
      </c>
      <c r="G155" s="14"/>
      <c r="H155" s="25"/>
      <c r="I155" s="25">
        <v>9309</v>
      </c>
      <c r="J155" s="25">
        <f>H155+I155</f>
        <v>9309</v>
      </c>
      <c r="K155" s="25">
        <v>9309</v>
      </c>
    </row>
    <row r="156" spans="1:11" ht="18" customHeight="1" x14ac:dyDescent="0.2">
      <c r="A156" s="12" t="s">
        <v>214</v>
      </c>
      <c r="B156" s="13" t="s">
        <v>150</v>
      </c>
      <c r="C156" s="13" t="s">
        <v>205</v>
      </c>
      <c r="D156" s="13" t="s">
        <v>152</v>
      </c>
      <c r="E156" s="13" t="s">
        <v>215</v>
      </c>
      <c r="F156" s="13"/>
      <c r="G156" s="14"/>
      <c r="H156" s="25">
        <f>H157+H159</f>
        <v>34898.399999999994</v>
      </c>
      <c r="I156" s="25">
        <f>I157+I159</f>
        <v>-22258.400000000001</v>
      </c>
      <c r="J156" s="25">
        <f>H156+I156</f>
        <v>12639.999999999993</v>
      </c>
      <c r="K156" s="25">
        <f>K157+K159</f>
        <v>12640</v>
      </c>
    </row>
    <row r="157" spans="1:11" ht="24" customHeight="1" x14ac:dyDescent="0.2">
      <c r="A157" s="12" t="s">
        <v>216</v>
      </c>
      <c r="B157" s="13" t="s">
        <v>150</v>
      </c>
      <c r="C157" s="13" t="s">
        <v>205</v>
      </c>
      <c r="D157" s="13" t="s">
        <v>152</v>
      </c>
      <c r="E157" s="13" t="s">
        <v>217</v>
      </c>
      <c r="F157" s="13"/>
      <c r="G157" s="14"/>
      <c r="H157" s="25">
        <f t="shared" ref="H157:K157" si="60">H158</f>
        <v>9466.2999999999993</v>
      </c>
      <c r="I157" s="25">
        <f t="shared" si="60"/>
        <v>-9466.2999999999993</v>
      </c>
      <c r="J157" s="25">
        <f t="shared" si="60"/>
        <v>0</v>
      </c>
      <c r="K157" s="25">
        <f t="shared" si="60"/>
        <v>0</v>
      </c>
    </row>
    <row r="158" spans="1:11" ht="22.5" x14ac:dyDescent="0.2">
      <c r="A158" s="32" t="s">
        <v>218</v>
      </c>
      <c r="B158" s="13" t="s">
        <v>150</v>
      </c>
      <c r="C158" s="13" t="s">
        <v>205</v>
      </c>
      <c r="D158" s="13" t="s">
        <v>152</v>
      </c>
      <c r="E158" s="13" t="s">
        <v>217</v>
      </c>
      <c r="F158" s="13" t="s">
        <v>213</v>
      </c>
      <c r="G158" s="14"/>
      <c r="H158" s="25">
        <v>9466.2999999999993</v>
      </c>
      <c r="I158" s="25">
        <v>-9466.2999999999993</v>
      </c>
      <c r="J158" s="25">
        <f>H158+I158</f>
        <v>0</v>
      </c>
      <c r="K158" s="25"/>
    </row>
    <row r="159" spans="1:11" ht="33.75" x14ac:dyDescent="0.2">
      <c r="A159" s="12" t="s">
        <v>219</v>
      </c>
      <c r="B159" s="13" t="s">
        <v>150</v>
      </c>
      <c r="C159" s="13" t="s">
        <v>205</v>
      </c>
      <c r="D159" s="13" t="s">
        <v>152</v>
      </c>
      <c r="E159" s="13" t="s">
        <v>220</v>
      </c>
      <c r="F159" s="13"/>
      <c r="G159" s="14"/>
      <c r="H159" s="25">
        <f t="shared" ref="H159:K159" si="61">H160</f>
        <v>25432.1</v>
      </c>
      <c r="I159" s="25">
        <f t="shared" si="61"/>
        <v>-12792.1</v>
      </c>
      <c r="J159" s="25">
        <f t="shared" si="61"/>
        <v>12639.999999999998</v>
      </c>
      <c r="K159" s="25">
        <f t="shared" si="61"/>
        <v>12640</v>
      </c>
    </row>
    <row r="160" spans="1:11" ht="22.5" x14ac:dyDescent="0.2">
      <c r="A160" s="32" t="s">
        <v>218</v>
      </c>
      <c r="B160" s="13" t="s">
        <v>150</v>
      </c>
      <c r="C160" s="13" t="s">
        <v>205</v>
      </c>
      <c r="D160" s="13" t="s">
        <v>152</v>
      </c>
      <c r="E160" s="13" t="s">
        <v>220</v>
      </c>
      <c r="F160" s="13" t="s">
        <v>213</v>
      </c>
      <c r="G160" s="14"/>
      <c r="H160" s="44">
        <v>25432.1</v>
      </c>
      <c r="I160" s="44">
        <v>-12792.1</v>
      </c>
      <c r="J160" s="25">
        <f>H160+I160</f>
        <v>12639.999999999998</v>
      </c>
      <c r="K160" s="44">
        <v>12640</v>
      </c>
    </row>
    <row r="161" spans="1:12" s="24" customFormat="1" ht="21.75" x14ac:dyDescent="0.2">
      <c r="A161" s="19" t="s">
        <v>221</v>
      </c>
      <c r="B161" s="20" t="s">
        <v>222</v>
      </c>
      <c r="C161" s="20"/>
      <c r="D161" s="20"/>
      <c r="E161" s="20"/>
      <c r="F161" s="20"/>
      <c r="G161" s="21" t="e">
        <f>G162+G267+G278+G296+G315+#REF!+#REF!+G254</f>
        <v>#REF!</v>
      </c>
      <c r="H161" s="51">
        <f t="shared" ref="H161:K161" si="62">H162+H254+H267+H278+H296+H315+H330+H349+H324</f>
        <v>42865.829999999994</v>
      </c>
      <c r="I161" s="51">
        <f t="shared" si="62"/>
        <v>3005.6799999999994</v>
      </c>
      <c r="J161" s="51">
        <f t="shared" si="62"/>
        <v>45871.509999999995</v>
      </c>
      <c r="K161" s="51">
        <f t="shared" si="62"/>
        <v>40599.749999999993</v>
      </c>
    </row>
    <row r="162" spans="1:12" s="53" customFormat="1" x14ac:dyDescent="0.2">
      <c r="A162" s="33" t="s">
        <v>223</v>
      </c>
      <c r="B162" s="13" t="s">
        <v>222</v>
      </c>
      <c r="C162" s="13" t="s">
        <v>152</v>
      </c>
      <c r="D162" s="13"/>
      <c r="E162" s="13"/>
      <c r="F162" s="13"/>
      <c r="G162" s="27" t="e">
        <f>G163+G167+G177+#REF!+#REF!+#REF!</f>
        <v>#REF!</v>
      </c>
      <c r="H162" s="25">
        <f t="shared" ref="H162:K162" si="63">H163+H167+H177+H213+H207</f>
        <v>22177.26</v>
      </c>
      <c r="I162" s="25">
        <f t="shared" si="63"/>
        <v>-5106.8500000000004</v>
      </c>
      <c r="J162" s="25">
        <f t="shared" si="63"/>
        <v>17070.41</v>
      </c>
      <c r="K162" s="25">
        <f t="shared" si="63"/>
        <v>18059.199999999997</v>
      </c>
      <c r="L162" s="52"/>
    </row>
    <row r="163" spans="1:12" ht="27" customHeight="1" x14ac:dyDescent="0.2">
      <c r="A163" s="33" t="s">
        <v>224</v>
      </c>
      <c r="B163" s="13" t="s">
        <v>222</v>
      </c>
      <c r="C163" s="13" t="s">
        <v>152</v>
      </c>
      <c r="D163" s="13" t="s">
        <v>40</v>
      </c>
      <c r="E163" s="13"/>
      <c r="F163" s="13"/>
      <c r="G163" s="14" t="e">
        <f t="shared" ref="G163:J165" si="64">G164</f>
        <v>#REF!</v>
      </c>
      <c r="H163" s="54">
        <f t="shared" si="64"/>
        <v>1264.54</v>
      </c>
      <c r="I163" s="54">
        <f t="shared" si="64"/>
        <v>-1264.54</v>
      </c>
      <c r="J163" s="25">
        <f>H163+I163</f>
        <v>0</v>
      </c>
      <c r="K163" s="54">
        <f t="shared" ref="K163:K165" si="65">K164</f>
        <v>0</v>
      </c>
    </row>
    <row r="164" spans="1:12" ht="22.5" x14ac:dyDescent="0.2">
      <c r="A164" s="33" t="s">
        <v>171</v>
      </c>
      <c r="B164" s="13" t="s">
        <v>222</v>
      </c>
      <c r="C164" s="13" t="s">
        <v>152</v>
      </c>
      <c r="D164" s="13" t="s">
        <v>40</v>
      </c>
      <c r="E164" s="13" t="s">
        <v>102</v>
      </c>
      <c r="F164" s="13"/>
      <c r="G164" s="14" t="e">
        <f t="shared" si="64"/>
        <v>#REF!</v>
      </c>
      <c r="H164" s="54">
        <f t="shared" si="64"/>
        <v>1264.54</v>
      </c>
      <c r="I164" s="54">
        <f t="shared" si="64"/>
        <v>-1264.54</v>
      </c>
      <c r="J164" s="25">
        <f>H164+I164</f>
        <v>0</v>
      </c>
      <c r="K164" s="54">
        <f t="shared" si="65"/>
        <v>0</v>
      </c>
    </row>
    <row r="165" spans="1:12" x14ac:dyDescent="0.2">
      <c r="A165" s="33" t="s">
        <v>225</v>
      </c>
      <c r="B165" s="13" t="s">
        <v>222</v>
      </c>
      <c r="C165" s="13" t="s">
        <v>152</v>
      </c>
      <c r="D165" s="13" t="s">
        <v>40</v>
      </c>
      <c r="E165" s="13" t="s">
        <v>226</v>
      </c>
      <c r="F165" s="13"/>
      <c r="G165" s="14" t="e">
        <f>#REF!</f>
        <v>#REF!</v>
      </c>
      <c r="H165" s="25">
        <f t="shared" si="64"/>
        <v>1264.54</v>
      </c>
      <c r="I165" s="25">
        <f t="shared" si="64"/>
        <v>-1264.54</v>
      </c>
      <c r="J165" s="25">
        <f t="shared" si="64"/>
        <v>0</v>
      </c>
      <c r="K165" s="25">
        <f t="shared" si="65"/>
        <v>0</v>
      </c>
    </row>
    <row r="166" spans="1:12" ht="13.5" customHeight="1" x14ac:dyDescent="0.2">
      <c r="A166" s="40" t="s">
        <v>105</v>
      </c>
      <c r="B166" s="13" t="s">
        <v>222</v>
      </c>
      <c r="C166" s="13" t="s">
        <v>152</v>
      </c>
      <c r="D166" s="13" t="s">
        <v>40</v>
      </c>
      <c r="E166" s="13" t="s">
        <v>226</v>
      </c>
      <c r="F166" s="13" t="s">
        <v>106</v>
      </c>
      <c r="G166" s="14"/>
      <c r="H166" s="54">
        <v>1264.54</v>
      </c>
      <c r="I166" s="54">
        <v>-1264.54</v>
      </c>
      <c r="J166" s="25">
        <f>H166+I166</f>
        <v>0</v>
      </c>
      <c r="K166" s="54"/>
    </row>
    <row r="167" spans="1:12" ht="29.25" customHeight="1" x14ac:dyDescent="0.2">
      <c r="A167" s="33" t="s">
        <v>227</v>
      </c>
      <c r="B167" s="13" t="s">
        <v>222</v>
      </c>
      <c r="C167" s="13" t="s">
        <v>152</v>
      </c>
      <c r="D167" s="13" t="s">
        <v>178</v>
      </c>
      <c r="E167" s="13"/>
      <c r="F167" s="13"/>
      <c r="G167" s="14" t="e">
        <f>G168</f>
        <v>#REF!</v>
      </c>
      <c r="H167" s="54">
        <f>H168</f>
        <v>555.75</v>
      </c>
      <c r="I167" s="54">
        <f>I168</f>
        <v>762.3</v>
      </c>
      <c r="J167" s="25">
        <f>H167+I167</f>
        <v>1318.05</v>
      </c>
      <c r="K167" s="54">
        <f>K168</f>
        <v>1318.05</v>
      </c>
    </row>
    <row r="168" spans="1:12" ht="22.5" x14ac:dyDescent="0.2">
      <c r="A168" s="33" t="s">
        <v>171</v>
      </c>
      <c r="B168" s="13" t="s">
        <v>222</v>
      </c>
      <c r="C168" s="13" t="s">
        <v>152</v>
      </c>
      <c r="D168" s="13" t="s">
        <v>178</v>
      </c>
      <c r="E168" s="13" t="s">
        <v>102</v>
      </c>
      <c r="F168" s="13"/>
      <c r="G168" s="14" t="e">
        <f>G171+G175</f>
        <v>#REF!</v>
      </c>
      <c r="H168" s="54">
        <f t="shared" ref="H168:K168" si="66">H171+H175+H169</f>
        <v>555.75</v>
      </c>
      <c r="I168" s="54">
        <f t="shared" si="66"/>
        <v>762.3</v>
      </c>
      <c r="J168" s="54">
        <f t="shared" si="66"/>
        <v>1318.05</v>
      </c>
      <c r="K168" s="54">
        <f t="shared" si="66"/>
        <v>1318.05</v>
      </c>
    </row>
    <row r="169" spans="1:12" ht="33.75" x14ac:dyDescent="0.2">
      <c r="A169" s="55" t="s">
        <v>228</v>
      </c>
      <c r="B169" s="56">
        <v>800</v>
      </c>
      <c r="C169" s="50" t="s">
        <v>152</v>
      </c>
      <c r="D169" s="50" t="s">
        <v>178</v>
      </c>
      <c r="E169" s="50" t="s">
        <v>229</v>
      </c>
      <c r="F169" s="50"/>
      <c r="G169" s="14"/>
      <c r="H169" s="54">
        <f t="shared" ref="H169:K169" si="67">H170</f>
        <v>0</v>
      </c>
      <c r="I169" s="54">
        <f t="shared" si="67"/>
        <v>903.99</v>
      </c>
      <c r="J169" s="54">
        <f t="shared" si="67"/>
        <v>903.99</v>
      </c>
      <c r="K169" s="54">
        <f t="shared" si="67"/>
        <v>903.99</v>
      </c>
    </row>
    <row r="170" spans="1:12" ht="33.75" x14ac:dyDescent="0.2">
      <c r="A170" s="40" t="s">
        <v>105</v>
      </c>
      <c r="B170" s="56">
        <v>800</v>
      </c>
      <c r="C170" s="50" t="s">
        <v>152</v>
      </c>
      <c r="D170" s="50" t="s">
        <v>178</v>
      </c>
      <c r="E170" s="50" t="s">
        <v>229</v>
      </c>
      <c r="F170" s="50" t="s">
        <v>106</v>
      </c>
      <c r="G170" s="14"/>
      <c r="H170" s="54"/>
      <c r="I170" s="54">
        <v>903.99</v>
      </c>
      <c r="J170" s="25">
        <f>H170+I170</f>
        <v>903.99</v>
      </c>
      <c r="K170" s="54">
        <v>903.99</v>
      </c>
    </row>
    <row r="171" spans="1:12" x14ac:dyDescent="0.2">
      <c r="A171" s="33" t="s">
        <v>103</v>
      </c>
      <c r="B171" s="13" t="s">
        <v>222</v>
      </c>
      <c r="C171" s="13" t="s">
        <v>152</v>
      </c>
      <c r="D171" s="13" t="s">
        <v>178</v>
      </c>
      <c r="E171" s="13" t="s">
        <v>104</v>
      </c>
      <c r="F171" s="13"/>
      <c r="G171" s="14" t="e">
        <f>#REF!</f>
        <v>#REF!</v>
      </c>
      <c r="H171" s="25">
        <f t="shared" ref="H171:K171" si="68">H172+H173+H174</f>
        <v>555.75</v>
      </c>
      <c r="I171" s="25">
        <f t="shared" si="68"/>
        <v>-141.69</v>
      </c>
      <c r="J171" s="25">
        <f t="shared" si="68"/>
        <v>414.06</v>
      </c>
      <c r="K171" s="25">
        <f t="shared" si="68"/>
        <v>414.06</v>
      </c>
    </row>
    <row r="172" spans="1:12" ht="20.25" customHeight="1" x14ac:dyDescent="0.2">
      <c r="A172" s="40" t="s">
        <v>105</v>
      </c>
      <c r="B172" s="13" t="s">
        <v>222</v>
      </c>
      <c r="C172" s="13" t="s">
        <v>152</v>
      </c>
      <c r="D172" s="13" t="s">
        <v>178</v>
      </c>
      <c r="E172" s="13" t="s">
        <v>104</v>
      </c>
      <c r="F172" s="13" t="s">
        <v>106</v>
      </c>
      <c r="G172" s="14"/>
      <c r="H172" s="54">
        <v>520.75</v>
      </c>
      <c r="I172" s="54">
        <v>-141.69</v>
      </c>
      <c r="J172" s="25">
        <f>H172+I172</f>
        <v>379.06</v>
      </c>
      <c r="K172" s="54">
        <v>379.06</v>
      </c>
    </row>
    <row r="173" spans="1:12" ht="22.5" customHeight="1" x14ac:dyDescent="0.2">
      <c r="A173" s="30" t="s">
        <v>109</v>
      </c>
      <c r="B173" s="13" t="s">
        <v>222</v>
      </c>
      <c r="C173" s="13" t="s">
        <v>152</v>
      </c>
      <c r="D173" s="13" t="s">
        <v>178</v>
      </c>
      <c r="E173" s="13" t="s">
        <v>104</v>
      </c>
      <c r="F173" s="13" t="s">
        <v>110</v>
      </c>
      <c r="G173" s="14"/>
      <c r="H173" s="54">
        <v>35</v>
      </c>
      <c r="I173" s="54"/>
      <c r="J173" s="25">
        <f>H173+I173</f>
        <v>35</v>
      </c>
      <c r="K173" s="54">
        <v>35</v>
      </c>
    </row>
    <row r="174" spans="1:12" ht="24" hidden="1" customHeight="1" x14ac:dyDescent="0.2">
      <c r="A174" s="30" t="s">
        <v>111</v>
      </c>
      <c r="B174" s="13" t="s">
        <v>222</v>
      </c>
      <c r="C174" s="13" t="s">
        <v>152</v>
      </c>
      <c r="D174" s="13" t="s">
        <v>178</v>
      </c>
      <c r="E174" s="13" t="s">
        <v>104</v>
      </c>
      <c r="F174" s="13" t="s">
        <v>112</v>
      </c>
      <c r="G174" s="14"/>
      <c r="H174" s="54"/>
      <c r="I174" s="54"/>
      <c r="J174" s="25">
        <f>H174+I174</f>
        <v>0</v>
      </c>
      <c r="K174" s="54"/>
    </row>
    <row r="175" spans="1:12" ht="22.5" hidden="1" x14ac:dyDescent="0.2">
      <c r="A175" s="33" t="s">
        <v>230</v>
      </c>
      <c r="B175" s="13" t="s">
        <v>222</v>
      </c>
      <c r="C175" s="13" t="s">
        <v>152</v>
      </c>
      <c r="D175" s="13" t="s">
        <v>178</v>
      </c>
      <c r="E175" s="13" t="s">
        <v>231</v>
      </c>
      <c r="F175" s="13"/>
      <c r="G175" s="14" t="e">
        <f>#REF!</f>
        <v>#REF!</v>
      </c>
      <c r="H175" s="25">
        <f t="shared" ref="H175:K175" si="69">H176</f>
        <v>0</v>
      </c>
      <c r="I175" s="25">
        <f t="shared" si="69"/>
        <v>0</v>
      </c>
      <c r="J175" s="25">
        <f t="shared" si="69"/>
        <v>0</v>
      </c>
      <c r="K175" s="25">
        <f t="shared" si="69"/>
        <v>0</v>
      </c>
    </row>
    <row r="176" spans="1:12" ht="17.25" hidden="1" customHeight="1" x14ac:dyDescent="0.2">
      <c r="A176" s="40" t="s">
        <v>105</v>
      </c>
      <c r="B176" s="13" t="s">
        <v>222</v>
      </c>
      <c r="C176" s="13" t="s">
        <v>152</v>
      </c>
      <c r="D176" s="13" t="s">
        <v>178</v>
      </c>
      <c r="E176" s="13" t="s">
        <v>231</v>
      </c>
      <c r="F176" s="13" t="s">
        <v>106</v>
      </c>
      <c r="G176" s="14"/>
      <c r="H176" s="54"/>
      <c r="I176" s="54"/>
      <c r="J176" s="25">
        <f>H176+I176</f>
        <v>0</v>
      </c>
      <c r="K176" s="54"/>
    </row>
    <row r="177" spans="1:11" ht="45" x14ac:dyDescent="0.2">
      <c r="A177" s="33" t="s">
        <v>153</v>
      </c>
      <c r="B177" s="13" t="s">
        <v>222</v>
      </c>
      <c r="C177" s="13" t="s">
        <v>152</v>
      </c>
      <c r="D177" s="13" t="s">
        <v>122</v>
      </c>
      <c r="E177" s="13"/>
      <c r="F177" s="13"/>
      <c r="G177" s="14" t="e">
        <f>G197+#REF!+G191</f>
        <v>#REF!</v>
      </c>
      <c r="H177" s="54">
        <f t="shared" ref="H177:K177" si="70">H190+H197+H178+H182</f>
        <v>12941.07</v>
      </c>
      <c r="I177" s="54">
        <f t="shared" si="70"/>
        <v>-3038.4500000000007</v>
      </c>
      <c r="J177" s="54">
        <f t="shared" si="70"/>
        <v>9902.6200000000008</v>
      </c>
      <c r="K177" s="54">
        <f t="shared" si="70"/>
        <v>9902.6200000000008</v>
      </c>
    </row>
    <row r="178" spans="1:11" ht="33.75" x14ac:dyDescent="0.2">
      <c r="A178" s="38" t="s">
        <v>232</v>
      </c>
      <c r="B178" s="13" t="s">
        <v>222</v>
      </c>
      <c r="C178" s="13" t="s">
        <v>152</v>
      </c>
      <c r="D178" s="13" t="s">
        <v>122</v>
      </c>
      <c r="E178" s="13" t="s">
        <v>233</v>
      </c>
      <c r="F178" s="13"/>
      <c r="G178" s="14"/>
      <c r="H178" s="54">
        <f t="shared" ref="H178:K180" si="71">H179</f>
        <v>0</v>
      </c>
      <c r="I178" s="54">
        <f t="shared" si="71"/>
        <v>0.7</v>
      </c>
      <c r="J178" s="54">
        <f t="shared" si="71"/>
        <v>0.7</v>
      </c>
      <c r="K178" s="54">
        <f t="shared" si="71"/>
        <v>0.7</v>
      </c>
    </row>
    <row r="179" spans="1:11" ht="56.25" x14ac:dyDescent="0.2">
      <c r="A179" s="38" t="s">
        <v>234</v>
      </c>
      <c r="B179" s="13" t="s">
        <v>222</v>
      </c>
      <c r="C179" s="13" t="s">
        <v>152</v>
      </c>
      <c r="D179" s="13" t="s">
        <v>122</v>
      </c>
      <c r="E179" s="13" t="s">
        <v>235</v>
      </c>
      <c r="F179" s="13"/>
      <c r="G179" s="14"/>
      <c r="H179" s="54">
        <f t="shared" si="71"/>
        <v>0</v>
      </c>
      <c r="I179" s="54">
        <f t="shared" si="71"/>
        <v>0.7</v>
      </c>
      <c r="J179" s="54">
        <f t="shared" si="71"/>
        <v>0.7</v>
      </c>
      <c r="K179" s="54">
        <f t="shared" si="71"/>
        <v>0.7</v>
      </c>
    </row>
    <row r="180" spans="1:11" ht="112.5" x14ac:dyDescent="0.2">
      <c r="A180" s="38" t="s">
        <v>236</v>
      </c>
      <c r="B180" s="13" t="s">
        <v>222</v>
      </c>
      <c r="C180" s="13" t="s">
        <v>152</v>
      </c>
      <c r="D180" s="13" t="s">
        <v>122</v>
      </c>
      <c r="E180" s="13" t="s">
        <v>237</v>
      </c>
      <c r="F180" s="13"/>
      <c r="G180" s="14"/>
      <c r="H180" s="54">
        <f t="shared" si="71"/>
        <v>0</v>
      </c>
      <c r="I180" s="54">
        <f t="shared" si="71"/>
        <v>0.7</v>
      </c>
      <c r="J180" s="54">
        <f t="shared" si="71"/>
        <v>0.7</v>
      </c>
      <c r="K180" s="54">
        <f t="shared" si="71"/>
        <v>0.7</v>
      </c>
    </row>
    <row r="181" spans="1:11" ht="33.75" x14ac:dyDescent="0.2">
      <c r="A181" s="30" t="s">
        <v>111</v>
      </c>
      <c r="B181" s="13" t="s">
        <v>222</v>
      </c>
      <c r="C181" s="13" t="s">
        <v>152</v>
      </c>
      <c r="D181" s="13" t="s">
        <v>122</v>
      </c>
      <c r="E181" s="13" t="s">
        <v>237</v>
      </c>
      <c r="F181" s="13" t="s">
        <v>112</v>
      </c>
      <c r="G181" s="14"/>
      <c r="H181" s="54"/>
      <c r="I181" s="54">
        <v>0.7</v>
      </c>
      <c r="J181" s="54">
        <f>H181+I181</f>
        <v>0.7</v>
      </c>
      <c r="K181" s="54">
        <v>0.7</v>
      </c>
    </row>
    <row r="182" spans="1:11" ht="33.75" x14ac:dyDescent="0.2">
      <c r="A182" s="28" t="s">
        <v>179</v>
      </c>
      <c r="B182" s="13" t="s">
        <v>222</v>
      </c>
      <c r="C182" s="13" t="s">
        <v>152</v>
      </c>
      <c r="D182" s="13" t="s">
        <v>122</v>
      </c>
      <c r="E182" s="13" t="s">
        <v>180</v>
      </c>
      <c r="F182" s="13"/>
      <c r="G182" s="14"/>
      <c r="H182" s="54">
        <f t="shared" ref="H182:K183" si="72">H183</f>
        <v>0</v>
      </c>
      <c r="I182" s="54">
        <f t="shared" si="72"/>
        <v>765</v>
      </c>
      <c r="J182" s="54">
        <f t="shared" si="72"/>
        <v>765</v>
      </c>
      <c r="K182" s="54">
        <f t="shared" si="72"/>
        <v>765</v>
      </c>
    </row>
    <row r="183" spans="1:11" ht="56.25" x14ac:dyDescent="0.2">
      <c r="A183" s="28" t="s">
        <v>181</v>
      </c>
      <c r="B183" s="13" t="s">
        <v>222</v>
      </c>
      <c r="C183" s="13" t="s">
        <v>152</v>
      </c>
      <c r="D183" s="13" t="s">
        <v>122</v>
      </c>
      <c r="E183" s="13" t="s">
        <v>182</v>
      </c>
      <c r="F183" s="13"/>
      <c r="G183" s="14"/>
      <c r="H183" s="54">
        <f t="shared" ref="H183:J183" si="73">H184</f>
        <v>0</v>
      </c>
      <c r="I183" s="54">
        <f t="shared" si="73"/>
        <v>765</v>
      </c>
      <c r="J183" s="54">
        <f t="shared" si="73"/>
        <v>765</v>
      </c>
      <c r="K183" s="54">
        <f t="shared" si="72"/>
        <v>765</v>
      </c>
    </row>
    <row r="184" spans="1:11" ht="101.25" x14ac:dyDescent="0.2">
      <c r="A184" s="28" t="s">
        <v>238</v>
      </c>
      <c r="B184" s="13" t="s">
        <v>222</v>
      </c>
      <c r="C184" s="13" t="s">
        <v>152</v>
      </c>
      <c r="D184" s="13" t="s">
        <v>122</v>
      </c>
      <c r="E184" s="13" t="s">
        <v>239</v>
      </c>
      <c r="F184" s="13"/>
      <c r="G184" s="14"/>
      <c r="H184" s="54">
        <f t="shared" ref="H184:K184" si="74">H185+H186+H187+H188+H189</f>
        <v>0</v>
      </c>
      <c r="I184" s="54">
        <f t="shared" si="74"/>
        <v>765</v>
      </c>
      <c r="J184" s="54">
        <f t="shared" si="74"/>
        <v>765</v>
      </c>
      <c r="K184" s="54">
        <f t="shared" si="74"/>
        <v>765</v>
      </c>
    </row>
    <row r="185" spans="1:11" ht="33.75" x14ac:dyDescent="0.2">
      <c r="A185" s="40" t="s">
        <v>105</v>
      </c>
      <c r="B185" s="13" t="s">
        <v>222</v>
      </c>
      <c r="C185" s="13" t="s">
        <v>152</v>
      </c>
      <c r="D185" s="13" t="s">
        <v>122</v>
      </c>
      <c r="E185" s="13" t="s">
        <v>239</v>
      </c>
      <c r="F185" s="13" t="s">
        <v>106</v>
      </c>
      <c r="G185" s="14"/>
      <c r="H185" s="54"/>
      <c r="I185" s="25">
        <v>492.41</v>
      </c>
      <c r="J185" s="54">
        <f>H185+I185</f>
        <v>492.41</v>
      </c>
      <c r="K185" s="25">
        <v>492.41</v>
      </c>
    </row>
    <row r="186" spans="1:11" ht="33.75" x14ac:dyDescent="0.2">
      <c r="A186" s="30" t="s">
        <v>109</v>
      </c>
      <c r="B186" s="13" t="s">
        <v>222</v>
      </c>
      <c r="C186" s="13" t="s">
        <v>152</v>
      </c>
      <c r="D186" s="13" t="s">
        <v>122</v>
      </c>
      <c r="E186" s="13" t="s">
        <v>239</v>
      </c>
      <c r="F186" s="13" t="s">
        <v>110</v>
      </c>
      <c r="G186" s="14"/>
      <c r="H186" s="54"/>
      <c r="I186" s="25">
        <v>1</v>
      </c>
      <c r="J186" s="54">
        <f>H186+I186</f>
        <v>1</v>
      </c>
      <c r="K186" s="25">
        <v>1</v>
      </c>
    </row>
    <row r="187" spans="1:11" ht="56.25" hidden="1" customHeight="1" x14ac:dyDescent="0.2">
      <c r="A187" s="30" t="s">
        <v>240</v>
      </c>
      <c r="B187" s="13" t="s">
        <v>222</v>
      </c>
      <c r="C187" s="13" t="s">
        <v>152</v>
      </c>
      <c r="D187" s="13" t="s">
        <v>122</v>
      </c>
      <c r="E187" s="13" t="s">
        <v>239</v>
      </c>
      <c r="F187" s="13" t="s">
        <v>241</v>
      </c>
      <c r="G187" s="14"/>
      <c r="H187" s="54"/>
      <c r="I187" s="25"/>
      <c r="J187" s="54">
        <f>H187+I187</f>
        <v>0</v>
      </c>
      <c r="K187" s="25"/>
    </row>
    <row r="188" spans="1:11" ht="22.5" hidden="1" customHeight="1" x14ac:dyDescent="0.2">
      <c r="A188" s="41" t="s">
        <v>114</v>
      </c>
      <c r="B188" s="13" t="s">
        <v>222</v>
      </c>
      <c r="C188" s="13" t="s">
        <v>152</v>
      </c>
      <c r="D188" s="13" t="s">
        <v>122</v>
      </c>
      <c r="E188" s="13" t="s">
        <v>239</v>
      </c>
      <c r="F188" s="13" t="s">
        <v>115</v>
      </c>
      <c r="G188" s="14"/>
      <c r="H188" s="54"/>
      <c r="I188" s="54"/>
      <c r="J188" s="54">
        <f>H188+I188</f>
        <v>0</v>
      </c>
      <c r="K188" s="54"/>
    </row>
    <row r="189" spans="1:11" ht="33.75" x14ac:dyDescent="0.2">
      <c r="A189" s="30" t="s">
        <v>111</v>
      </c>
      <c r="B189" s="13" t="s">
        <v>222</v>
      </c>
      <c r="C189" s="13" t="s">
        <v>152</v>
      </c>
      <c r="D189" s="13" t="s">
        <v>122</v>
      </c>
      <c r="E189" s="13" t="s">
        <v>239</v>
      </c>
      <c r="F189" s="13" t="s">
        <v>112</v>
      </c>
      <c r="G189" s="14"/>
      <c r="H189" s="54"/>
      <c r="I189" s="54">
        <f>278.59-7</f>
        <v>271.58999999999997</v>
      </c>
      <c r="J189" s="54">
        <f>H189+I189</f>
        <v>271.58999999999997</v>
      </c>
      <c r="K189" s="54">
        <f>278.59-7</f>
        <v>271.58999999999997</v>
      </c>
    </row>
    <row r="190" spans="1:11" ht="22.5" x14ac:dyDescent="0.2">
      <c r="A190" s="31" t="s">
        <v>171</v>
      </c>
      <c r="B190" s="13" t="s">
        <v>222</v>
      </c>
      <c r="C190" s="13" t="s">
        <v>152</v>
      </c>
      <c r="D190" s="13" t="s">
        <v>122</v>
      </c>
      <c r="E190" s="13" t="s">
        <v>172</v>
      </c>
      <c r="F190" s="13"/>
      <c r="G190" s="14"/>
      <c r="H190" s="54">
        <f t="shared" ref="H190:K190" si="75">H191+H195</f>
        <v>782.7</v>
      </c>
      <c r="I190" s="54">
        <f t="shared" si="75"/>
        <v>-782.7</v>
      </c>
      <c r="J190" s="54">
        <f t="shared" si="75"/>
        <v>0</v>
      </c>
      <c r="K190" s="54">
        <f t="shared" si="75"/>
        <v>0</v>
      </c>
    </row>
    <row r="191" spans="1:11" ht="33.75" x14ac:dyDescent="0.2">
      <c r="A191" s="30" t="s">
        <v>242</v>
      </c>
      <c r="B191" s="13" t="s">
        <v>222</v>
      </c>
      <c r="C191" s="13" t="s">
        <v>152</v>
      </c>
      <c r="D191" s="13" t="s">
        <v>122</v>
      </c>
      <c r="E191" s="13" t="s">
        <v>243</v>
      </c>
      <c r="F191" s="13"/>
      <c r="G191" s="27" t="e">
        <f>#REF!</f>
        <v>#REF!</v>
      </c>
      <c r="H191" s="25">
        <f t="shared" ref="H191:K191" si="76">H192+H193+H194</f>
        <v>782</v>
      </c>
      <c r="I191" s="25">
        <f t="shared" si="76"/>
        <v>-782</v>
      </c>
      <c r="J191" s="25">
        <f t="shared" si="76"/>
        <v>0</v>
      </c>
      <c r="K191" s="25">
        <f t="shared" si="76"/>
        <v>0</v>
      </c>
    </row>
    <row r="192" spans="1:11" ht="18.75" customHeight="1" x14ac:dyDescent="0.2">
      <c r="A192" s="40" t="s">
        <v>105</v>
      </c>
      <c r="B192" s="13" t="s">
        <v>222</v>
      </c>
      <c r="C192" s="13" t="s">
        <v>152</v>
      </c>
      <c r="D192" s="13" t="s">
        <v>122</v>
      </c>
      <c r="E192" s="13" t="s">
        <v>243</v>
      </c>
      <c r="F192" s="13" t="s">
        <v>106</v>
      </c>
      <c r="G192" s="27"/>
      <c r="H192" s="25">
        <v>502.41</v>
      </c>
      <c r="I192" s="25">
        <v>-502.41</v>
      </c>
      <c r="J192" s="25">
        <f>H192+I192</f>
        <v>0</v>
      </c>
      <c r="K192" s="25"/>
    </row>
    <row r="193" spans="1:11" ht="23.25" customHeight="1" x14ac:dyDescent="0.2">
      <c r="A193" s="30" t="s">
        <v>109</v>
      </c>
      <c r="B193" s="13" t="s">
        <v>222</v>
      </c>
      <c r="C193" s="13" t="s">
        <v>152</v>
      </c>
      <c r="D193" s="13" t="s">
        <v>122</v>
      </c>
      <c r="E193" s="13" t="s">
        <v>243</v>
      </c>
      <c r="F193" s="13" t="s">
        <v>110</v>
      </c>
      <c r="G193" s="27"/>
      <c r="H193" s="25">
        <v>1</v>
      </c>
      <c r="I193" s="25">
        <v>-1</v>
      </c>
      <c r="J193" s="25">
        <f>H193+I193</f>
        <v>0</v>
      </c>
      <c r="K193" s="25"/>
    </row>
    <row r="194" spans="1:11" ht="21" customHeight="1" x14ac:dyDescent="0.2">
      <c r="A194" s="30" t="s">
        <v>111</v>
      </c>
      <c r="B194" s="13" t="s">
        <v>222</v>
      </c>
      <c r="C194" s="13" t="s">
        <v>152</v>
      </c>
      <c r="D194" s="13" t="s">
        <v>122</v>
      </c>
      <c r="E194" s="13" t="s">
        <v>243</v>
      </c>
      <c r="F194" s="13" t="s">
        <v>112</v>
      </c>
      <c r="G194" s="27"/>
      <c r="H194" s="25">
        <v>278.58999999999997</v>
      </c>
      <c r="I194" s="25">
        <v>-278.58999999999997</v>
      </c>
      <c r="J194" s="25">
        <f>H194+I194</f>
        <v>0</v>
      </c>
      <c r="K194" s="25"/>
    </row>
    <row r="195" spans="1:11" ht="67.5" x14ac:dyDescent="0.2">
      <c r="A195" s="12" t="s">
        <v>244</v>
      </c>
      <c r="B195" s="13" t="s">
        <v>222</v>
      </c>
      <c r="C195" s="13" t="s">
        <v>152</v>
      </c>
      <c r="D195" s="13" t="s">
        <v>122</v>
      </c>
      <c r="E195" s="13" t="s">
        <v>245</v>
      </c>
      <c r="F195" s="13"/>
      <c r="G195" s="27" t="e">
        <f>#REF!-#REF!</f>
        <v>#REF!</v>
      </c>
      <c r="H195" s="54">
        <f>H196</f>
        <v>0.7</v>
      </c>
      <c r="I195" s="54">
        <f>I196</f>
        <v>-0.7</v>
      </c>
      <c r="J195" s="25">
        <f>H195+I195</f>
        <v>0</v>
      </c>
      <c r="K195" s="54">
        <f>K196</f>
        <v>0</v>
      </c>
    </row>
    <row r="196" spans="1:11" ht="21" customHeight="1" x14ac:dyDescent="0.2">
      <c r="A196" s="30" t="s">
        <v>111</v>
      </c>
      <c r="B196" s="13" t="s">
        <v>222</v>
      </c>
      <c r="C196" s="13" t="s">
        <v>152</v>
      </c>
      <c r="D196" s="13" t="s">
        <v>122</v>
      </c>
      <c r="E196" s="13" t="s">
        <v>245</v>
      </c>
      <c r="F196" s="13" t="s">
        <v>112</v>
      </c>
      <c r="G196" s="27"/>
      <c r="H196" s="54">
        <v>0.7</v>
      </c>
      <c r="I196" s="54">
        <v>-0.7</v>
      </c>
      <c r="J196" s="25">
        <f>H196+I196</f>
        <v>0</v>
      </c>
      <c r="K196" s="54"/>
    </row>
    <row r="197" spans="1:11" ht="22.5" x14ac:dyDescent="0.2">
      <c r="A197" s="33" t="s">
        <v>171</v>
      </c>
      <c r="B197" s="13" t="s">
        <v>222</v>
      </c>
      <c r="C197" s="13" t="s">
        <v>152</v>
      </c>
      <c r="D197" s="13" t="s">
        <v>122</v>
      </c>
      <c r="E197" s="13" t="s">
        <v>102</v>
      </c>
      <c r="F197" s="13"/>
      <c r="G197" s="14" t="e">
        <f>G200</f>
        <v>#REF!</v>
      </c>
      <c r="H197" s="54">
        <f t="shared" ref="H197:K197" si="77">H200+H198</f>
        <v>12158.369999999999</v>
      </c>
      <c r="I197" s="54">
        <f t="shared" si="77"/>
        <v>-3021.4500000000007</v>
      </c>
      <c r="J197" s="54">
        <f t="shared" si="77"/>
        <v>9136.92</v>
      </c>
      <c r="K197" s="54">
        <f t="shared" si="77"/>
        <v>9136.92</v>
      </c>
    </row>
    <row r="198" spans="1:11" x14ac:dyDescent="0.2">
      <c r="A198" s="33" t="s">
        <v>225</v>
      </c>
      <c r="B198" s="13" t="s">
        <v>222</v>
      </c>
      <c r="C198" s="13" t="s">
        <v>152</v>
      </c>
      <c r="D198" s="13" t="s">
        <v>122</v>
      </c>
      <c r="E198" s="13" t="s">
        <v>226</v>
      </c>
      <c r="F198" s="13"/>
      <c r="G198" s="14"/>
      <c r="H198" s="54">
        <f t="shared" ref="H198:K198" si="78">H199</f>
        <v>0</v>
      </c>
      <c r="I198" s="54">
        <f t="shared" si="78"/>
        <v>3838.66</v>
      </c>
      <c r="J198" s="54">
        <f t="shared" si="78"/>
        <v>3838.66</v>
      </c>
      <c r="K198" s="54">
        <f t="shared" si="78"/>
        <v>3838.66</v>
      </c>
    </row>
    <row r="199" spans="1:11" ht="33.75" x14ac:dyDescent="0.2">
      <c r="A199" s="40" t="s">
        <v>105</v>
      </c>
      <c r="B199" s="13" t="s">
        <v>222</v>
      </c>
      <c r="C199" s="13" t="s">
        <v>152</v>
      </c>
      <c r="D199" s="13" t="s">
        <v>122</v>
      </c>
      <c r="E199" s="13" t="s">
        <v>226</v>
      </c>
      <c r="F199" s="13" t="s">
        <v>106</v>
      </c>
      <c r="G199" s="14"/>
      <c r="H199" s="54"/>
      <c r="I199" s="54">
        <v>3838.66</v>
      </c>
      <c r="J199" s="25">
        <f>H199+I199</f>
        <v>3838.66</v>
      </c>
      <c r="K199" s="54">
        <v>3838.66</v>
      </c>
    </row>
    <row r="200" spans="1:11" x14ac:dyDescent="0.2">
      <c r="A200" s="33" t="s">
        <v>103</v>
      </c>
      <c r="B200" s="13" t="s">
        <v>222</v>
      </c>
      <c r="C200" s="13" t="s">
        <v>152</v>
      </c>
      <c r="D200" s="13" t="s">
        <v>122</v>
      </c>
      <c r="E200" s="13" t="s">
        <v>104</v>
      </c>
      <c r="F200" s="13"/>
      <c r="G200" s="14" t="e">
        <f>#REF!+#REF!</f>
        <v>#REF!</v>
      </c>
      <c r="H200" s="25">
        <f t="shared" ref="H200:K200" si="79">H201+H202+H203+H204+H205+H206</f>
        <v>12158.369999999999</v>
      </c>
      <c r="I200" s="25">
        <f t="shared" si="79"/>
        <v>-6860.1100000000006</v>
      </c>
      <c r="J200" s="25">
        <f t="shared" si="79"/>
        <v>5298.26</v>
      </c>
      <c r="K200" s="25">
        <f t="shared" si="79"/>
        <v>5298.26</v>
      </c>
    </row>
    <row r="201" spans="1:11" ht="15.75" customHeight="1" x14ac:dyDescent="0.2">
      <c r="A201" s="40" t="s">
        <v>105</v>
      </c>
      <c r="B201" s="13" t="s">
        <v>222</v>
      </c>
      <c r="C201" s="13" t="s">
        <v>152</v>
      </c>
      <c r="D201" s="13" t="s">
        <v>122</v>
      </c>
      <c r="E201" s="13" t="s">
        <v>104</v>
      </c>
      <c r="F201" s="13" t="s">
        <v>106</v>
      </c>
      <c r="G201" s="14"/>
      <c r="H201" s="25">
        <v>11178.9</v>
      </c>
      <c r="I201" s="25">
        <v>-5880.64</v>
      </c>
      <c r="J201" s="25">
        <f t="shared" ref="J201:J212" si="80">H201+I201</f>
        <v>5298.2599999999993</v>
      </c>
      <c r="K201" s="25">
        <v>5298.26</v>
      </c>
    </row>
    <row r="202" spans="1:11" ht="20.25" customHeight="1" x14ac:dyDescent="0.2">
      <c r="A202" s="30" t="s">
        <v>109</v>
      </c>
      <c r="B202" s="13" t="s">
        <v>222</v>
      </c>
      <c r="C202" s="13" t="s">
        <v>152</v>
      </c>
      <c r="D202" s="13" t="s">
        <v>122</v>
      </c>
      <c r="E202" s="13" t="s">
        <v>104</v>
      </c>
      <c r="F202" s="13" t="s">
        <v>110</v>
      </c>
      <c r="G202" s="14"/>
      <c r="H202" s="25">
        <v>100.6</v>
      </c>
      <c r="I202" s="25">
        <v>-100.6</v>
      </c>
      <c r="J202" s="25">
        <f t="shared" si="80"/>
        <v>0</v>
      </c>
      <c r="K202" s="25"/>
    </row>
    <row r="203" spans="1:11" ht="30" customHeight="1" x14ac:dyDescent="0.2">
      <c r="A203" s="41" t="s">
        <v>114</v>
      </c>
      <c r="B203" s="13" t="s">
        <v>222</v>
      </c>
      <c r="C203" s="13" t="s">
        <v>152</v>
      </c>
      <c r="D203" s="13" t="s">
        <v>122</v>
      </c>
      <c r="E203" s="13" t="s">
        <v>104</v>
      </c>
      <c r="F203" s="13" t="s">
        <v>115</v>
      </c>
      <c r="G203" s="14"/>
      <c r="H203" s="25">
        <v>143.30000000000001</v>
      </c>
      <c r="I203" s="25">
        <v>-143.30000000000001</v>
      </c>
      <c r="J203" s="25">
        <f t="shared" si="80"/>
        <v>0</v>
      </c>
      <c r="K203" s="25"/>
    </row>
    <row r="204" spans="1:11" ht="23.25" customHeight="1" x14ac:dyDescent="0.2">
      <c r="A204" s="30" t="s">
        <v>111</v>
      </c>
      <c r="B204" s="13" t="s">
        <v>222</v>
      </c>
      <c r="C204" s="13" t="s">
        <v>152</v>
      </c>
      <c r="D204" s="13" t="s">
        <v>122</v>
      </c>
      <c r="E204" s="13" t="s">
        <v>104</v>
      </c>
      <c r="F204" s="13" t="s">
        <v>112</v>
      </c>
      <c r="G204" s="14"/>
      <c r="H204" s="25">
        <f>5587.52-5472.2</f>
        <v>115.32000000000062</v>
      </c>
      <c r="I204" s="25">
        <v>-115.32</v>
      </c>
      <c r="J204" s="25">
        <f t="shared" si="80"/>
        <v>6.2527760746888816E-13</v>
      </c>
      <c r="K204" s="25"/>
    </row>
    <row r="205" spans="1:11" ht="24" customHeight="1" x14ac:dyDescent="0.2">
      <c r="A205" s="32" t="s">
        <v>246</v>
      </c>
      <c r="B205" s="13" t="s">
        <v>222</v>
      </c>
      <c r="C205" s="13" t="s">
        <v>152</v>
      </c>
      <c r="D205" s="13" t="s">
        <v>122</v>
      </c>
      <c r="E205" s="13" t="s">
        <v>104</v>
      </c>
      <c r="F205" s="13" t="s">
        <v>117</v>
      </c>
      <c r="G205" s="14"/>
      <c r="H205" s="25">
        <v>360.41</v>
      </c>
      <c r="I205" s="25">
        <v>-360.41</v>
      </c>
      <c r="J205" s="25">
        <f t="shared" si="80"/>
        <v>0</v>
      </c>
      <c r="K205" s="25"/>
    </row>
    <row r="206" spans="1:11" s="3" customFormat="1" ht="15.75" customHeight="1" x14ac:dyDescent="0.2">
      <c r="A206" s="57" t="s">
        <v>118</v>
      </c>
      <c r="B206" s="58" t="s">
        <v>222</v>
      </c>
      <c r="C206" s="58" t="s">
        <v>152</v>
      </c>
      <c r="D206" s="58" t="s">
        <v>122</v>
      </c>
      <c r="E206" s="58" t="s">
        <v>104</v>
      </c>
      <c r="F206" s="58" t="s">
        <v>119</v>
      </c>
      <c r="G206" s="59"/>
      <c r="H206" s="25">
        <v>259.83999999999997</v>
      </c>
      <c r="I206" s="25">
        <v>-259.83999999999997</v>
      </c>
      <c r="J206" s="25">
        <f t="shared" si="80"/>
        <v>0</v>
      </c>
      <c r="K206" s="25"/>
    </row>
    <row r="207" spans="1:11" ht="33.75" x14ac:dyDescent="0.2">
      <c r="A207" s="46" t="s">
        <v>155</v>
      </c>
      <c r="B207" s="13" t="s">
        <v>222</v>
      </c>
      <c r="C207" s="13" t="s">
        <v>152</v>
      </c>
      <c r="D207" s="13" t="s">
        <v>156</v>
      </c>
      <c r="E207" s="13"/>
      <c r="F207" s="13"/>
      <c r="G207" s="14" t="e">
        <f>G208</f>
        <v>#REF!</v>
      </c>
      <c r="H207" s="25">
        <f>H208</f>
        <v>773.01</v>
      </c>
      <c r="I207" s="25">
        <f>I208</f>
        <v>0</v>
      </c>
      <c r="J207" s="25">
        <f t="shared" si="80"/>
        <v>773.01</v>
      </c>
      <c r="K207" s="25">
        <f>K208</f>
        <v>773.01</v>
      </c>
    </row>
    <row r="208" spans="1:11" ht="45" x14ac:dyDescent="0.2">
      <c r="A208" s="46" t="s">
        <v>154</v>
      </c>
      <c r="B208" s="13" t="s">
        <v>222</v>
      </c>
      <c r="C208" s="13" t="s">
        <v>152</v>
      </c>
      <c r="D208" s="13" t="s">
        <v>156</v>
      </c>
      <c r="E208" s="13" t="s">
        <v>102</v>
      </c>
      <c r="F208" s="13"/>
      <c r="G208" s="14" t="e">
        <f>#REF!+#REF!</f>
        <v>#REF!</v>
      </c>
      <c r="H208" s="25">
        <f>H209+H210+H211+H212</f>
        <v>773.01</v>
      </c>
      <c r="I208" s="25">
        <f>I209+I210+I211+I212</f>
        <v>0</v>
      </c>
      <c r="J208" s="25">
        <f t="shared" si="80"/>
        <v>773.01</v>
      </c>
      <c r="K208" s="25">
        <f>K209+K210+K211+K212</f>
        <v>773.01</v>
      </c>
    </row>
    <row r="209" spans="1:11" ht="33.75" x14ac:dyDescent="0.2">
      <c r="A209" s="40" t="s">
        <v>105</v>
      </c>
      <c r="B209" s="13" t="s">
        <v>222</v>
      </c>
      <c r="C209" s="13" t="s">
        <v>152</v>
      </c>
      <c r="D209" s="13" t="s">
        <v>156</v>
      </c>
      <c r="E209" s="13" t="s">
        <v>104</v>
      </c>
      <c r="F209" s="13" t="s">
        <v>106</v>
      </c>
      <c r="G209" s="14"/>
      <c r="H209" s="25">
        <v>773.01</v>
      </c>
      <c r="I209" s="25"/>
      <c r="J209" s="25">
        <f t="shared" si="80"/>
        <v>773.01</v>
      </c>
      <c r="K209" s="25">
        <v>773.01</v>
      </c>
    </row>
    <row r="210" spans="1:11" ht="32.25" hidden="1" customHeight="1" x14ac:dyDescent="0.2">
      <c r="A210" s="30" t="s">
        <v>109</v>
      </c>
      <c r="B210" s="13" t="s">
        <v>222</v>
      </c>
      <c r="C210" s="13" t="s">
        <v>152</v>
      </c>
      <c r="D210" s="13" t="s">
        <v>156</v>
      </c>
      <c r="E210" s="13" t="s">
        <v>104</v>
      </c>
      <c r="F210" s="13" t="s">
        <v>110</v>
      </c>
      <c r="G210" s="14"/>
      <c r="H210" s="25"/>
      <c r="I210" s="25"/>
      <c r="J210" s="25">
        <f t="shared" si="80"/>
        <v>0</v>
      </c>
      <c r="K210" s="25"/>
    </row>
    <row r="211" spans="1:11" ht="32.25" hidden="1" customHeight="1" x14ac:dyDescent="0.2">
      <c r="A211" s="41" t="s">
        <v>114</v>
      </c>
      <c r="B211" s="13" t="s">
        <v>222</v>
      </c>
      <c r="C211" s="13" t="s">
        <v>152</v>
      </c>
      <c r="D211" s="13" t="s">
        <v>156</v>
      </c>
      <c r="E211" s="13" t="s">
        <v>104</v>
      </c>
      <c r="F211" s="13" t="s">
        <v>115</v>
      </c>
      <c r="G211" s="14"/>
      <c r="H211" s="25"/>
      <c r="I211" s="25"/>
      <c r="J211" s="25">
        <f t="shared" si="80"/>
        <v>0</v>
      </c>
      <c r="K211" s="25"/>
    </row>
    <row r="212" spans="1:11" ht="33.75" hidden="1" customHeight="1" x14ac:dyDescent="0.2">
      <c r="A212" s="30" t="s">
        <v>111</v>
      </c>
      <c r="B212" s="13" t="s">
        <v>222</v>
      </c>
      <c r="C212" s="13" t="s">
        <v>152</v>
      </c>
      <c r="D212" s="13" t="s">
        <v>156</v>
      </c>
      <c r="E212" s="13" t="s">
        <v>104</v>
      </c>
      <c r="F212" s="13" t="s">
        <v>112</v>
      </c>
      <c r="G212" s="14"/>
      <c r="H212" s="25"/>
      <c r="I212" s="25"/>
      <c r="J212" s="25">
        <f t="shared" si="80"/>
        <v>0</v>
      </c>
      <c r="K212" s="25"/>
    </row>
    <row r="213" spans="1:11" ht="16.5" customHeight="1" x14ac:dyDescent="0.2">
      <c r="A213" s="33" t="s">
        <v>163</v>
      </c>
      <c r="B213" s="13" t="s">
        <v>222</v>
      </c>
      <c r="C213" s="13" t="s">
        <v>152</v>
      </c>
      <c r="D213" s="13" t="s">
        <v>164</v>
      </c>
      <c r="E213" s="13"/>
      <c r="F213" s="13"/>
      <c r="G213" s="14" t="e">
        <f>G239+G229</f>
        <v>#REF!</v>
      </c>
      <c r="H213" s="25">
        <f t="shared" ref="H213:K213" si="81">H229+H231+H239+H235+H214+H222+H243</f>
        <v>6642.8899999999994</v>
      </c>
      <c r="I213" s="25">
        <f t="shared" si="81"/>
        <v>-1566.1599999999994</v>
      </c>
      <c r="J213" s="25">
        <f t="shared" si="81"/>
        <v>5076.7300000000005</v>
      </c>
      <c r="K213" s="25">
        <f t="shared" si="81"/>
        <v>6065.5199999999995</v>
      </c>
    </row>
    <row r="214" spans="1:11" ht="24" customHeight="1" x14ac:dyDescent="0.2">
      <c r="A214" s="38" t="s">
        <v>247</v>
      </c>
      <c r="B214" s="13" t="s">
        <v>222</v>
      </c>
      <c r="C214" s="13" t="s">
        <v>152</v>
      </c>
      <c r="D214" s="13" t="s">
        <v>164</v>
      </c>
      <c r="E214" s="13" t="s">
        <v>248</v>
      </c>
      <c r="F214" s="13"/>
      <c r="G214" s="14"/>
      <c r="H214" s="25">
        <f t="shared" ref="H214:K215" si="82">H215</f>
        <v>0</v>
      </c>
      <c r="I214" s="25">
        <f t="shared" si="82"/>
        <v>617.20000000000005</v>
      </c>
      <c r="J214" s="25">
        <f t="shared" si="82"/>
        <v>617.20000000000005</v>
      </c>
      <c r="K214" s="25">
        <f t="shared" si="82"/>
        <v>617.20000000000005</v>
      </c>
    </row>
    <row r="215" spans="1:11" ht="27.75" customHeight="1" x14ac:dyDescent="0.2">
      <c r="A215" s="28" t="s">
        <v>249</v>
      </c>
      <c r="B215" s="13" t="s">
        <v>222</v>
      </c>
      <c r="C215" s="13" t="s">
        <v>152</v>
      </c>
      <c r="D215" s="13" t="s">
        <v>164</v>
      </c>
      <c r="E215" s="13" t="s">
        <v>250</v>
      </c>
      <c r="F215" s="13"/>
      <c r="G215" s="14"/>
      <c r="H215" s="25">
        <f t="shared" si="82"/>
        <v>0</v>
      </c>
      <c r="I215" s="25">
        <f t="shared" si="82"/>
        <v>617.20000000000005</v>
      </c>
      <c r="J215" s="25">
        <f t="shared" si="82"/>
        <v>617.20000000000005</v>
      </c>
      <c r="K215" s="25">
        <f t="shared" si="82"/>
        <v>617.20000000000005</v>
      </c>
    </row>
    <row r="216" spans="1:11" ht="56.25" x14ac:dyDescent="0.2">
      <c r="A216" s="28" t="s">
        <v>251</v>
      </c>
      <c r="B216" s="13" t="s">
        <v>222</v>
      </c>
      <c r="C216" s="13" t="s">
        <v>152</v>
      </c>
      <c r="D216" s="13" t="s">
        <v>164</v>
      </c>
      <c r="E216" s="13" t="s">
        <v>252</v>
      </c>
      <c r="F216" s="13"/>
      <c r="G216" s="14"/>
      <c r="H216" s="25">
        <f t="shared" ref="H216:K216" si="83">H217+H218+H219+H220+H221</f>
        <v>0</v>
      </c>
      <c r="I216" s="25">
        <f t="shared" si="83"/>
        <v>617.20000000000005</v>
      </c>
      <c r="J216" s="25">
        <f t="shared" si="83"/>
        <v>617.20000000000005</v>
      </c>
      <c r="K216" s="25">
        <f t="shared" si="83"/>
        <v>617.20000000000005</v>
      </c>
    </row>
    <row r="217" spans="1:11" ht="33.75" x14ac:dyDescent="0.2">
      <c r="A217" s="60" t="s">
        <v>105</v>
      </c>
      <c r="B217" s="13" t="s">
        <v>222</v>
      </c>
      <c r="C217" s="13" t="s">
        <v>152</v>
      </c>
      <c r="D217" s="13" t="s">
        <v>164</v>
      </c>
      <c r="E217" s="13" t="s">
        <v>252</v>
      </c>
      <c r="F217" s="13" t="s">
        <v>106</v>
      </c>
      <c r="G217" s="14"/>
      <c r="H217" s="25"/>
      <c r="I217" s="25">
        <f>454.56+12.2</f>
        <v>466.76</v>
      </c>
      <c r="J217" s="25">
        <f>H217+I217</f>
        <v>466.76</v>
      </c>
      <c r="K217" s="25">
        <f>454.56+12.2</f>
        <v>466.76</v>
      </c>
    </row>
    <row r="218" spans="1:11" ht="33.75" x14ac:dyDescent="0.2">
      <c r="A218" s="60" t="s">
        <v>109</v>
      </c>
      <c r="B218" s="13" t="s">
        <v>222</v>
      </c>
      <c r="C218" s="13" t="s">
        <v>152</v>
      </c>
      <c r="D218" s="13" t="s">
        <v>164</v>
      </c>
      <c r="E218" s="13" t="s">
        <v>252</v>
      </c>
      <c r="F218" s="13" t="s">
        <v>110</v>
      </c>
      <c r="G218" s="14"/>
      <c r="H218" s="25"/>
      <c r="I218" s="25">
        <v>1</v>
      </c>
      <c r="J218" s="25">
        <f>H218+I218</f>
        <v>1</v>
      </c>
      <c r="K218" s="25">
        <v>1</v>
      </c>
    </row>
    <row r="219" spans="1:11" ht="56.25" hidden="1" customHeight="1" x14ac:dyDescent="0.2">
      <c r="A219" s="60" t="s">
        <v>240</v>
      </c>
      <c r="B219" s="13" t="s">
        <v>222</v>
      </c>
      <c r="C219" s="13" t="s">
        <v>152</v>
      </c>
      <c r="D219" s="13" t="s">
        <v>164</v>
      </c>
      <c r="E219" s="13" t="s">
        <v>252</v>
      </c>
      <c r="F219" s="13" t="s">
        <v>241</v>
      </c>
      <c r="G219" s="14"/>
      <c r="H219" s="25"/>
      <c r="I219" s="25"/>
      <c r="J219" s="25">
        <f>H219+I219</f>
        <v>0</v>
      </c>
      <c r="K219" s="25"/>
    </row>
    <row r="220" spans="1:11" ht="22.5" hidden="1" customHeight="1" x14ac:dyDescent="0.2">
      <c r="A220" s="61" t="s">
        <v>114</v>
      </c>
      <c r="B220" s="13" t="s">
        <v>222</v>
      </c>
      <c r="C220" s="13" t="s">
        <v>152</v>
      </c>
      <c r="D220" s="13" t="s">
        <v>164</v>
      </c>
      <c r="E220" s="13" t="s">
        <v>252</v>
      </c>
      <c r="F220" s="13" t="s">
        <v>115</v>
      </c>
      <c r="G220" s="14"/>
      <c r="H220" s="25"/>
      <c r="I220" s="25"/>
      <c r="J220" s="25">
        <f>H220+I220</f>
        <v>0</v>
      </c>
      <c r="K220" s="25"/>
    </row>
    <row r="221" spans="1:11" ht="33.75" x14ac:dyDescent="0.2">
      <c r="A221" s="60" t="s">
        <v>111</v>
      </c>
      <c r="B221" s="13" t="s">
        <v>222</v>
      </c>
      <c r="C221" s="13" t="s">
        <v>152</v>
      </c>
      <c r="D221" s="13" t="s">
        <v>164</v>
      </c>
      <c r="E221" s="13" t="s">
        <v>252</v>
      </c>
      <c r="F221" s="13" t="s">
        <v>112</v>
      </c>
      <c r="G221" s="14"/>
      <c r="H221" s="25"/>
      <c r="I221" s="25">
        <v>149.44</v>
      </c>
      <c r="J221" s="25">
        <f>H221+I221</f>
        <v>149.44</v>
      </c>
      <c r="K221" s="25">
        <v>149.44</v>
      </c>
    </row>
    <row r="222" spans="1:11" ht="33.75" x14ac:dyDescent="0.2">
      <c r="A222" s="28" t="s">
        <v>179</v>
      </c>
      <c r="B222" s="13" t="s">
        <v>222</v>
      </c>
      <c r="C222" s="13" t="s">
        <v>152</v>
      </c>
      <c r="D222" s="13" t="s">
        <v>164</v>
      </c>
      <c r="E222" s="13" t="s">
        <v>180</v>
      </c>
      <c r="F222" s="13"/>
      <c r="G222" s="14"/>
      <c r="H222" s="25">
        <f t="shared" ref="H222:K222" si="84">H223</f>
        <v>0</v>
      </c>
      <c r="I222" s="25">
        <f t="shared" si="84"/>
        <v>262.60000000000002</v>
      </c>
      <c r="J222" s="25">
        <f t="shared" si="84"/>
        <v>262.60000000000002</v>
      </c>
      <c r="K222" s="25">
        <f t="shared" si="84"/>
        <v>262.60000000000002</v>
      </c>
    </row>
    <row r="223" spans="1:11" ht="56.25" x14ac:dyDescent="0.2">
      <c r="A223" s="28" t="s">
        <v>181</v>
      </c>
      <c r="B223" s="13" t="s">
        <v>222</v>
      </c>
      <c r="C223" s="13" t="s">
        <v>152</v>
      </c>
      <c r="D223" s="13" t="s">
        <v>164</v>
      </c>
      <c r="E223" s="13" t="s">
        <v>182</v>
      </c>
      <c r="F223" s="13"/>
      <c r="G223" s="14"/>
      <c r="H223" s="25">
        <f t="shared" ref="H223:K223" si="85">H224+H227</f>
        <v>0</v>
      </c>
      <c r="I223" s="25">
        <f t="shared" si="85"/>
        <v>262.60000000000002</v>
      </c>
      <c r="J223" s="25">
        <f t="shared" si="85"/>
        <v>262.60000000000002</v>
      </c>
      <c r="K223" s="25">
        <f t="shared" si="85"/>
        <v>262.60000000000002</v>
      </c>
    </row>
    <row r="224" spans="1:11" ht="90" x14ac:dyDescent="0.2">
      <c r="A224" s="28" t="s">
        <v>253</v>
      </c>
      <c r="B224" s="13" t="s">
        <v>222</v>
      </c>
      <c r="C224" s="13" t="s">
        <v>152</v>
      </c>
      <c r="D224" s="13" t="s">
        <v>164</v>
      </c>
      <c r="E224" s="13" t="s">
        <v>254</v>
      </c>
      <c r="F224" s="13"/>
      <c r="G224" s="14"/>
      <c r="H224" s="25">
        <f t="shared" ref="H224:K224" si="86">H225+H226</f>
        <v>0</v>
      </c>
      <c r="I224" s="25">
        <f t="shared" si="86"/>
        <v>51</v>
      </c>
      <c r="J224" s="25">
        <f t="shared" si="86"/>
        <v>51</v>
      </c>
      <c r="K224" s="25">
        <f t="shared" si="86"/>
        <v>51</v>
      </c>
    </row>
    <row r="225" spans="1:11" ht="22.5" hidden="1" customHeight="1" x14ac:dyDescent="0.2">
      <c r="A225" s="41" t="s">
        <v>114</v>
      </c>
      <c r="B225" s="13" t="s">
        <v>222</v>
      </c>
      <c r="C225" s="13" t="s">
        <v>152</v>
      </c>
      <c r="D225" s="13" t="s">
        <v>164</v>
      </c>
      <c r="E225" s="13" t="s">
        <v>254</v>
      </c>
      <c r="F225" s="13" t="s">
        <v>115</v>
      </c>
      <c r="G225" s="14"/>
      <c r="H225" s="25"/>
      <c r="I225" s="25"/>
      <c r="J225" s="25">
        <f>H225+I225</f>
        <v>0</v>
      </c>
      <c r="K225" s="25"/>
    </row>
    <row r="226" spans="1:11" ht="33.75" x14ac:dyDescent="0.2">
      <c r="A226" s="30" t="s">
        <v>111</v>
      </c>
      <c r="B226" s="13" t="s">
        <v>222</v>
      </c>
      <c r="C226" s="13" t="s">
        <v>152</v>
      </c>
      <c r="D226" s="13" t="s">
        <v>164</v>
      </c>
      <c r="E226" s="13" t="s">
        <v>254</v>
      </c>
      <c r="F226" s="13" t="s">
        <v>112</v>
      </c>
      <c r="G226" s="14"/>
      <c r="H226" s="25"/>
      <c r="I226" s="25">
        <v>51</v>
      </c>
      <c r="J226" s="25">
        <f>H226+I226</f>
        <v>51</v>
      </c>
      <c r="K226" s="25">
        <v>51</v>
      </c>
    </row>
    <row r="227" spans="1:11" ht="123.75" x14ac:dyDescent="0.2">
      <c r="A227" s="28" t="s">
        <v>255</v>
      </c>
      <c r="B227" s="13" t="s">
        <v>222</v>
      </c>
      <c r="C227" s="13" t="s">
        <v>152</v>
      </c>
      <c r="D227" s="13" t="s">
        <v>164</v>
      </c>
      <c r="E227" s="13" t="s">
        <v>256</v>
      </c>
      <c r="F227" s="13"/>
      <c r="G227" s="14"/>
      <c r="H227" s="25">
        <f t="shared" ref="H227:K227" si="87">H228</f>
        <v>0</v>
      </c>
      <c r="I227" s="25">
        <f t="shared" si="87"/>
        <v>211.6</v>
      </c>
      <c r="J227" s="25">
        <f t="shared" si="87"/>
        <v>211.6</v>
      </c>
      <c r="K227" s="25">
        <f t="shared" si="87"/>
        <v>211.6</v>
      </c>
    </row>
    <row r="228" spans="1:11" ht="16.5" customHeight="1" x14ac:dyDescent="0.2">
      <c r="A228" s="40" t="s">
        <v>105</v>
      </c>
      <c r="B228" s="13" t="s">
        <v>222</v>
      </c>
      <c r="C228" s="13" t="s">
        <v>152</v>
      </c>
      <c r="D228" s="13" t="s">
        <v>164</v>
      </c>
      <c r="E228" s="13" t="s">
        <v>256</v>
      </c>
      <c r="F228" s="13" t="s">
        <v>106</v>
      </c>
      <c r="G228" s="14"/>
      <c r="H228" s="25"/>
      <c r="I228" s="25">
        <v>211.6</v>
      </c>
      <c r="J228" s="25">
        <f>H228+I228</f>
        <v>211.6</v>
      </c>
      <c r="K228" s="25">
        <v>211.6</v>
      </c>
    </row>
    <row r="229" spans="1:11" ht="24" customHeight="1" x14ac:dyDescent="0.2">
      <c r="A229" s="30" t="s">
        <v>257</v>
      </c>
      <c r="B229" s="13" t="s">
        <v>222</v>
      </c>
      <c r="C229" s="13" t="s">
        <v>152</v>
      </c>
      <c r="D229" s="13" t="s">
        <v>164</v>
      </c>
      <c r="E229" s="13" t="s">
        <v>258</v>
      </c>
      <c r="F229" s="13"/>
      <c r="G229" s="14" t="e">
        <f>#REF!</f>
        <v>#REF!</v>
      </c>
      <c r="H229" s="25">
        <f>H230</f>
        <v>49</v>
      </c>
      <c r="I229" s="25">
        <f>I230</f>
        <v>-49</v>
      </c>
      <c r="J229" s="25">
        <f>H229+I229</f>
        <v>0</v>
      </c>
      <c r="K229" s="25">
        <f>K230</f>
        <v>0</v>
      </c>
    </row>
    <row r="230" spans="1:11" ht="27.75" customHeight="1" x14ac:dyDescent="0.2">
      <c r="A230" s="30" t="s">
        <v>111</v>
      </c>
      <c r="B230" s="13" t="s">
        <v>222</v>
      </c>
      <c r="C230" s="13" t="s">
        <v>152</v>
      </c>
      <c r="D230" s="13" t="s">
        <v>164</v>
      </c>
      <c r="E230" s="13" t="s">
        <v>258</v>
      </c>
      <c r="F230" s="13" t="s">
        <v>112</v>
      </c>
      <c r="G230" s="14"/>
      <c r="H230" s="54">
        <v>49</v>
      </c>
      <c r="I230" s="54">
        <v>-49</v>
      </c>
      <c r="J230" s="25">
        <f>H230+I230</f>
        <v>0</v>
      </c>
      <c r="K230" s="54"/>
    </row>
    <row r="231" spans="1:11" ht="28.5" customHeight="1" x14ac:dyDescent="0.2">
      <c r="A231" s="30" t="s">
        <v>259</v>
      </c>
      <c r="B231" s="13" t="s">
        <v>222</v>
      </c>
      <c r="C231" s="13" t="s">
        <v>152</v>
      </c>
      <c r="D231" s="13" t="s">
        <v>164</v>
      </c>
      <c r="E231" s="13" t="s">
        <v>260</v>
      </c>
      <c r="F231" s="13"/>
      <c r="G231" s="14"/>
      <c r="H231" s="25">
        <f t="shared" ref="H231:K231" si="88">H232+H233+H234</f>
        <v>605</v>
      </c>
      <c r="I231" s="25">
        <f t="shared" si="88"/>
        <v>-605</v>
      </c>
      <c r="J231" s="25">
        <f t="shared" si="88"/>
        <v>0</v>
      </c>
      <c r="K231" s="25">
        <f t="shared" si="88"/>
        <v>0</v>
      </c>
    </row>
    <row r="232" spans="1:11" ht="14.25" customHeight="1" x14ac:dyDescent="0.2">
      <c r="A232" s="40" t="s">
        <v>105</v>
      </c>
      <c r="B232" s="13" t="s">
        <v>222</v>
      </c>
      <c r="C232" s="13" t="s">
        <v>152</v>
      </c>
      <c r="D232" s="13" t="s">
        <v>164</v>
      </c>
      <c r="E232" s="13" t="s">
        <v>260</v>
      </c>
      <c r="F232" s="13" t="s">
        <v>106</v>
      </c>
      <c r="G232" s="14"/>
      <c r="H232" s="25">
        <v>454.56</v>
      </c>
      <c r="I232" s="25">
        <v>-454.56</v>
      </c>
      <c r="J232" s="25">
        <f t="shared" ref="J232:J239" si="89">H232+I232</f>
        <v>0</v>
      </c>
      <c r="K232" s="25"/>
    </row>
    <row r="233" spans="1:11" ht="28.5" customHeight="1" x14ac:dyDescent="0.2">
      <c r="A233" s="30" t="s">
        <v>109</v>
      </c>
      <c r="B233" s="13" t="s">
        <v>222</v>
      </c>
      <c r="C233" s="13" t="s">
        <v>152</v>
      </c>
      <c r="D233" s="13" t="s">
        <v>164</v>
      </c>
      <c r="E233" s="13" t="s">
        <v>260</v>
      </c>
      <c r="F233" s="13" t="s">
        <v>110</v>
      </c>
      <c r="G233" s="14"/>
      <c r="H233" s="25">
        <v>1</v>
      </c>
      <c r="I233" s="25">
        <v>-1</v>
      </c>
      <c r="J233" s="25">
        <f t="shared" si="89"/>
        <v>0</v>
      </c>
      <c r="K233" s="25"/>
    </row>
    <row r="234" spans="1:11" ht="28.5" customHeight="1" x14ac:dyDescent="0.2">
      <c r="A234" s="30" t="s">
        <v>111</v>
      </c>
      <c r="B234" s="13" t="s">
        <v>222</v>
      </c>
      <c r="C234" s="13" t="s">
        <v>152</v>
      </c>
      <c r="D234" s="13" t="s">
        <v>164</v>
      </c>
      <c r="E234" s="13" t="s">
        <v>260</v>
      </c>
      <c r="F234" s="13" t="s">
        <v>112</v>
      </c>
      <c r="G234" s="14"/>
      <c r="H234" s="25">
        <v>149.44</v>
      </c>
      <c r="I234" s="25">
        <v>-149.44</v>
      </c>
      <c r="J234" s="25">
        <f t="shared" si="89"/>
        <v>0</v>
      </c>
      <c r="K234" s="25"/>
    </row>
    <row r="235" spans="1:11" ht="56.25" x14ac:dyDescent="0.2">
      <c r="A235" s="62" t="s">
        <v>261</v>
      </c>
      <c r="B235" s="43" t="s">
        <v>222</v>
      </c>
      <c r="C235" s="43" t="s">
        <v>152</v>
      </c>
      <c r="D235" s="43" t="s">
        <v>164</v>
      </c>
      <c r="E235" s="43" t="s">
        <v>262</v>
      </c>
      <c r="F235" s="13"/>
      <c r="G235" s="14"/>
      <c r="H235" s="25">
        <f>H236+H237+H238</f>
        <v>212</v>
      </c>
      <c r="I235" s="25">
        <f>I236+I237+I238</f>
        <v>-212</v>
      </c>
      <c r="J235" s="25">
        <f t="shared" si="89"/>
        <v>0</v>
      </c>
      <c r="K235" s="25">
        <f>K236+K237+K238</f>
        <v>0</v>
      </c>
    </row>
    <row r="236" spans="1:11" ht="15.75" customHeight="1" x14ac:dyDescent="0.2">
      <c r="A236" s="40" t="s">
        <v>105</v>
      </c>
      <c r="B236" s="43" t="s">
        <v>222</v>
      </c>
      <c r="C236" s="43" t="s">
        <v>152</v>
      </c>
      <c r="D236" s="43" t="s">
        <v>164</v>
      </c>
      <c r="E236" s="43" t="s">
        <v>262</v>
      </c>
      <c r="F236" s="13" t="s">
        <v>106</v>
      </c>
      <c r="G236" s="14"/>
      <c r="H236" s="25">
        <v>212</v>
      </c>
      <c r="I236" s="25">
        <v>-212</v>
      </c>
      <c r="J236" s="25">
        <f t="shared" si="89"/>
        <v>0</v>
      </c>
      <c r="K236" s="25"/>
    </row>
    <row r="237" spans="1:11" ht="31.5" hidden="1" customHeight="1" x14ac:dyDescent="0.2">
      <c r="A237" s="41" t="s">
        <v>114</v>
      </c>
      <c r="B237" s="13" t="s">
        <v>222</v>
      </c>
      <c r="C237" s="13" t="s">
        <v>152</v>
      </c>
      <c r="D237" s="13" t="s">
        <v>164</v>
      </c>
      <c r="E237" s="13" t="s">
        <v>263</v>
      </c>
      <c r="F237" s="13" t="s">
        <v>115</v>
      </c>
      <c r="G237" s="14"/>
      <c r="H237" s="25"/>
      <c r="I237" s="25"/>
      <c r="J237" s="25">
        <f t="shared" si="89"/>
        <v>0</v>
      </c>
      <c r="K237" s="25"/>
    </row>
    <row r="238" spans="1:11" ht="31.5" hidden="1" customHeight="1" x14ac:dyDescent="0.2">
      <c r="A238" s="30" t="s">
        <v>111</v>
      </c>
      <c r="B238" s="13" t="s">
        <v>222</v>
      </c>
      <c r="C238" s="13" t="s">
        <v>152</v>
      </c>
      <c r="D238" s="13" t="s">
        <v>164</v>
      </c>
      <c r="E238" s="13" t="s">
        <v>263</v>
      </c>
      <c r="F238" s="13" t="s">
        <v>112</v>
      </c>
      <c r="G238" s="14"/>
      <c r="H238" s="25"/>
      <c r="I238" s="25"/>
      <c r="J238" s="25">
        <f t="shared" si="89"/>
        <v>0</v>
      </c>
      <c r="K238" s="25"/>
    </row>
    <row r="239" spans="1:11" ht="29.25" customHeight="1" x14ac:dyDescent="0.2">
      <c r="A239" s="33" t="s">
        <v>264</v>
      </c>
      <c r="B239" s="13" t="s">
        <v>222</v>
      </c>
      <c r="C239" s="13" t="s">
        <v>152</v>
      </c>
      <c r="D239" s="13" t="s">
        <v>164</v>
      </c>
      <c r="E239" s="13" t="s">
        <v>265</v>
      </c>
      <c r="F239" s="13"/>
      <c r="G239" s="14" t="e">
        <f>G240</f>
        <v>#REF!</v>
      </c>
      <c r="H239" s="54">
        <f>H240</f>
        <v>134.19999999999999</v>
      </c>
      <c r="I239" s="54">
        <f>I240</f>
        <v>0</v>
      </c>
      <c r="J239" s="25">
        <f t="shared" si="89"/>
        <v>134.19999999999999</v>
      </c>
      <c r="K239" s="54">
        <f>K240</f>
        <v>134.19999999999999</v>
      </c>
    </row>
    <row r="240" spans="1:11" ht="17.25" customHeight="1" x14ac:dyDescent="0.2">
      <c r="A240" s="33" t="s">
        <v>24</v>
      </c>
      <c r="B240" s="13" t="s">
        <v>222</v>
      </c>
      <c r="C240" s="13" t="s">
        <v>152</v>
      </c>
      <c r="D240" s="13" t="s">
        <v>164</v>
      </c>
      <c r="E240" s="13" t="s">
        <v>266</v>
      </c>
      <c r="F240" s="13"/>
      <c r="G240" s="14" t="e">
        <f>#REF!</f>
        <v>#REF!</v>
      </c>
      <c r="H240" s="25">
        <f t="shared" ref="H240:K240" si="90">H242+H241</f>
        <v>134.19999999999999</v>
      </c>
      <c r="I240" s="25">
        <f t="shared" si="90"/>
        <v>0</v>
      </c>
      <c r="J240" s="25">
        <f t="shared" si="90"/>
        <v>134.19999999999999</v>
      </c>
      <c r="K240" s="25">
        <f t="shared" si="90"/>
        <v>134.19999999999999</v>
      </c>
    </row>
    <row r="241" spans="1:11" ht="17.25" customHeight="1" x14ac:dyDescent="0.2">
      <c r="A241" s="30" t="s">
        <v>240</v>
      </c>
      <c r="B241" s="13" t="s">
        <v>222</v>
      </c>
      <c r="C241" s="13" t="s">
        <v>152</v>
      </c>
      <c r="D241" s="13" t="s">
        <v>164</v>
      </c>
      <c r="E241" s="13" t="s">
        <v>266</v>
      </c>
      <c r="F241" s="13" t="s">
        <v>241</v>
      </c>
      <c r="G241" s="14"/>
      <c r="H241" s="25"/>
      <c r="I241" s="25">
        <v>134.19999999999999</v>
      </c>
      <c r="J241" s="25">
        <f>H241+I241</f>
        <v>134.19999999999999</v>
      </c>
      <c r="K241" s="25">
        <v>134.19999999999999</v>
      </c>
    </row>
    <row r="242" spans="1:11" ht="27" customHeight="1" x14ac:dyDescent="0.2">
      <c r="A242" s="30" t="s">
        <v>111</v>
      </c>
      <c r="B242" s="13" t="s">
        <v>222</v>
      </c>
      <c r="C242" s="13" t="s">
        <v>152</v>
      </c>
      <c r="D242" s="13" t="s">
        <v>164</v>
      </c>
      <c r="E242" s="13" t="s">
        <v>266</v>
      </c>
      <c r="F242" s="13" t="s">
        <v>112</v>
      </c>
      <c r="G242" s="14"/>
      <c r="H242" s="54">
        <v>134.19999999999999</v>
      </c>
      <c r="I242" s="54">
        <v>-134.19999999999999</v>
      </c>
      <c r="J242" s="25">
        <f>H242+I242</f>
        <v>0</v>
      </c>
      <c r="K242" s="54"/>
    </row>
    <row r="243" spans="1:11" ht="27" customHeight="1" x14ac:dyDescent="0.2">
      <c r="A243" s="33" t="s">
        <v>75</v>
      </c>
      <c r="B243" s="13" t="s">
        <v>222</v>
      </c>
      <c r="C243" s="13" t="s">
        <v>152</v>
      </c>
      <c r="D243" s="13" t="s">
        <v>164</v>
      </c>
      <c r="E243" s="13" t="s">
        <v>76</v>
      </c>
      <c r="F243" s="13"/>
      <c r="G243" s="14"/>
      <c r="H243" s="54">
        <f t="shared" ref="H243:K243" si="91">H244+H246</f>
        <v>5642.69</v>
      </c>
      <c r="I243" s="54">
        <f t="shared" si="91"/>
        <v>-1579.9599999999994</v>
      </c>
      <c r="J243" s="54">
        <f t="shared" si="91"/>
        <v>4062.73</v>
      </c>
      <c r="K243" s="54">
        <f t="shared" si="91"/>
        <v>5051.5199999999995</v>
      </c>
    </row>
    <row r="244" spans="1:11" ht="27" customHeight="1" x14ac:dyDescent="0.2">
      <c r="A244" s="63" t="s">
        <v>267</v>
      </c>
      <c r="B244" s="13" t="s">
        <v>222</v>
      </c>
      <c r="C244" s="13" t="s">
        <v>152</v>
      </c>
      <c r="D244" s="13" t="s">
        <v>164</v>
      </c>
      <c r="E244" s="13" t="s">
        <v>268</v>
      </c>
      <c r="F244" s="13"/>
      <c r="G244" s="14"/>
      <c r="H244" s="54">
        <f t="shared" ref="H244:K244" si="92">H245</f>
        <v>170.49</v>
      </c>
      <c r="I244" s="54">
        <f t="shared" si="92"/>
        <v>529.51</v>
      </c>
      <c r="J244" s="54">
        <f t="shared" si="92"/>
        <v>700</v>
      </c>
      <c r="K244" s="54">
        <f t="shared" si="92"/>
        <v>700</v>
      </c>
    </row>
    <row r="245" spans="1:11" ht="27" customHeight="1" x14ac:dyDescent="0.2">
      <c r="A245" s="30" t="s">
        <v>111</v>
      </c>
      <c r="B245" s="13" t="s">
        <v>222</v>
      </c>
      <c r="C245" s="13" t="s">
        <v>152</v>
      </c>
      <c r="D245" s="13" t="s">
        <v>164</v>
      </c>
      <c r="E245" s="13" t="s">
        <v>268</v>
      </c>
      <c r="F245" s="13" t="s">
        <v>112</v>
      </c>
      <c r="G245" s="14"/>
      <c r="H245" s="54">
        <v>170.49</v>
      </c>
      <c r="I245" s="54">
        <v>529.51</v>
      </c>
      <c r="J245" s="25">
        <f>H245+I245</f>
        <v>700</v>
      </c>
      <c r="K245" s="54">
        <v>700</v>
      </c>
    </row>
    <row r="246" spans="1:11" ht="43.5" customHeight="1" x14ac:dyDescent="0.2">
      <c r="A246" s="32" t="s">
        <v>269</v>
      </c>
      <c r="B246" s="13" t="s">
        <v>222</v>
      </c>
      <c r="C246" s="13" t="s">
        <v>152</v>
      </c>
      <c r="D246" s="13" t="s">
        <v>164</v>
      </c>
      <c r="E246" s="13" t="s">
        <v>270</v>
      </c>
      <c r="F246" s="13"/>
      <c r="G246" s="14"/>
      <c r="H246" s="54">
        <f t="shared" ref="H246:K246" si="93">H250+H251+H252+H253+H247+H248+H249</f>
        <v>5472.2</v>
      </c>
      <c r="I246" s="54">
        <f t="shared" si="93"/>
        <v>-2109.4699999999993</v>
      </c>
      <c r="J246" s="54">
        <f t="shared" si="93"/>
        <v>3362.73</v>
      </c>
      <c r="K246" s="54">
        <f t="shared" si="93"/>
        <v>4351.5199999999995</v>
      </c>
    </row>
    <row r="247" spans="1:11" ht="43.5" customHeight="1" x14ac:dyDescent="0.2">
      <c r="A247" s="40" t="s">
        <v>105</v>
      </c>
      <c r="B247" s="13" t="s">
        <v>222</v>
      </c>
      <c r="C247" s="13" t="s">
        <v>152</v>
      </c>
      <c r="D247" s="13" t="s">
        <v>164</v>
      </c>
      <c r="E247" s="13" t="s">
        <v>270</v>
      </c>
      <c r="F247" s="13" t="s">
        <v>106</v>
      </c>
      <c r="G247" s="14"/>
      <c r="H247" s="54"/>
      <c r="I247" s="54">
        <v>1837.54</v>
      </c>
      <c r="J247" s="54">
        <f t="shared" ref="J247:J253" si="94">H247+I247</f>
        <v>1837.54</v>
      </c>
      <c r="K247" s="54">
        <v>1837.54</v>
      </c>
    </row>
    <row r="248" spans="1:11" ht="43.5" customHeight="1" x14ac:dyDescent="0.2">
      <c r="A248" s="30" t="s">
        <v>109</v>
      </c>
      <c r="B248" s="13" t="s">
        <v>222</v>
      </c>
      <c r="C248" s="13" t="s">
        <v>152</v>
      </c>
      <c r="D248" s="13" t="s">
        <v>164</v>
      </c>
      <c r="E248" s="13" t="s">
        <v>270</v>
      </c>
      <c r="F248" s="13" t="s">
        <v>110</v>
      </c>
      <c r="G248" s="14"/>
      <c r="H248" s="54"/>
      <c r="I248" s="54">
        <v>91.4</v>
      </c>
      <c r="J248" s="54">
        <f t="shared" si="94"/>
        <v>91.4</v>
      </c>
      <c r="K248" s="54">
        <v>91.4</v>
      </c>
    </row>
    <row r="249" spans="1:11" ht="43.5" customHeight="1" x14ac:dyDescent="0.2">
      <c r="A249" s="30" t="s">
        <v>240</v>
      </c>
      <c r="B249" s="13" t="s">
        <v>222</v>
      </c>
      <c r="C249" s="13" t="s">
        <v>152</v>
      </c>
      <c r="D249" s="13" t="s">
        <v>164</v>
      </c>
      <c r="E249" s="13" t="s">
        <v>270</v>
      </c>
      <c r="F249" s="13" t="s">
        <v>241</v>
      </c>
      <c r="G249" s="14"/>
      <c r="H249" s="54"/>
      <c r="I249" s="54">
        <v>128.19</v>
      </c>
      <c r="J249" s="54">
        <f t="shared" si="94"/>
        <v>128.19</v>
      </c>
      <c r="K249" s="54">
        <v>128.19</v>
      </c>
    </row>
    <row r="250" spans="1:11" ht="22.5" x14ac:dyDescent="0.2">
      <c r="A250" s="41" t="s">
        <v>114</v>
      </c>
      <c r="B250" s="13" t="s">
        <v>222</v>
      </c>
      <c r="C250" s="13" t="s">
        <v>152</v>
      </c>
      <c r="D250" s="13" t="s">
        <v>164</v>
      </c>
      <c r="E250" s="13" t="s">
        <v>270</v>
      </c>
      <c r="F250" s="13" t="s">
        <v>115</v>
      </c>
      <c r="G250" s="14"/>
      <c r="H250" s="54"/>
      <c r="I250" s="54">
        <v>819.6</v>
      </c>
      <c r="J250" s="25">
        <f t="shared" si="94"/>
        <v>819.6</v>
      </c>
      <c r="K250" s="54">
        <v>411.32</v>
      </c>
    </row>
    <row r="251" spans="1:11" ht="33.75" x14ac:dyDescent="0.2">
      <c r="A251" s="30" t="s">
        <v>111</v>
      </c>
      <c r="B251" s="13" t="s">
        <v>222</v>
      </c>
      <c r="C251" s="13" t="s">
        <v>152</v>
      </c>
      <c r="D251" s="13" t="s">
        <v>164</v>
      </c>
      <c r="E251" s="13" t="s">
        <v>270</v>
      </c>
      <c r="F251" s="13" t="s">
        <v>112</v>
      </c>
      <c r="G251" s="14"/>
      <c r="H251" s="54">
        <v>5472.2</v>
      </c>
      <c r="I251" s="54">
        <v>-5472.2</v>
      </c>
      <c r="J251" s="25">
        <f t="shared" si="94"/>
        <v>0</v>
      </c>
      <c r="K251" s="54">
        <v>1397.07</v>
      </c>
    </row>
    <row r="252" spans="1:11" ht="33.75" x14ac:dyDescent="0.2">
      <c r="A252" s="32" t="s">
        <v>246</v>
      </c>
      <c r="B252" s="13" t="s">
        <v>222</v>
      </c>
      <c r="C252" s="13" t="s">
        <v>152</v>
      </c>
      <c r="D252" s="13" t="s">
        <v>164</v>
      </c>
      <c r="E252" s="13" t="s">
        <v>270</v>
      </c>
      <c r="F252" s="13" t="s">
        <v>117</v>
      </c>
      <c r="G252" s="14"/>
      <c r="H252" s="54"/>
      <c r="I252" s="54">
        <v>276</v>
      </c>
      <c r="J252" s="25">
        <f t="shared" si="94"/>
        <v>276</v>
      </c>
      <c r="K252" s="54">
        <v>276</v>
      </c>
    </row>
    <row r="253" spans="1:11" x14ac:dyDescent="0.2">
      <c r="A253" s="57" t="s">
        <v>118</v>
      </c>
      <c r="B253" s="13" t="s">
        <v>222</v>
      </c>
      <c r="C253" s="13" t="s">
        <v>152</v>
      </c>
      <c r="D253" s="13" t="s">
        <v>164</v>
      </c>
      <c r="E253" s="13" t="s">
        <v>270</v>
      </c>
      <c r="F253" s="13" t="s">
        <v>119</v>
      </c>
      <c r="G253" s="14"/>
      <c r="H253" s="54"/>
      <c r="I253" s="54">
        <v>210</v>
      </c>
      <c r="J253" s="25">
        <f t="shared" si="94"/>
        <v>210</v>
      </c>
      <c r="K253" s="54">
        <v>210</v>
      </c>
    </row>
    <row r="254" spans="1:11" s="53" customFormat="1" ht="22.5" x14ac:dyDescent="0.2">
      <c r="A254" s="33" t="s">
        <v>271</v>
      </c>
      <c r="B254" s="13" t="s">
        <v>222</v>
      </c>
      <c r="C254" s="13" t="s">
        <v>178</v>
      </c>
      <c r="D254" s="13"/>
      <c r="E254" s="13"/>
      <c r="F254" s="13"/>
      <c r="G254" s="14" t="e">
        <f>G255</f>
        <v>#REF!</v>
      </c>
      <c r="H254" s="54">
        <f t="shared" ref="H254:K254" si="95">H255+H259</f>
        <v>575</v>
      </c>
      <c r="I254" s="54">
        <f t="shared" si="95"/>
        <v>150</v>
      </c>
      <c r="J254" s="54">
        <f t="shared" si="95"/>
        <v>725</v>
      </c>
      <c r="K254" s="54">
        <f t="shared" si="95"/>
        <v>675</v>
      </c>
    </row>
    <row r="255" spans="1:11" ht="33.75" x14ac:dyDescent="0.2">
      <c r="A255" s="33" t="s">
        <v>272</v>
      </c>
      <c r="B255" s="13" t="s">
        <v>222</v>
      </c>
      <c r="C255" s="13" t="s">
        <v>178</v>
      </c>
      <c r="D255" s="13" t="s">
        <v>20</v>
      </c>
      <c r="E255" s="13"/>
      <c r="F255" s="13"/>
      <c r="G255" s="14" t="e">
        <f>G256</f>
        <v>#REF!</v>
      </c>
      <c r="H255" s="54">
        <f>H256</f>
        <v>575</v>
      </c>
      <c r="I255" s="54">
        <f>I256</f>
        <v>100</v>
      </c>
      <c r="J255" s="25">
        <f>H255+I255</f>
        <v>675</v>
      </c>
      <c r="K255" s="54">
        <f>K256</f>
        <v>675</v>
      </c>
    </row>
    <row r="256" spans="1:11" ht="33.75" x14ac:dyDescent="0.2">
      <c r="A256" s="33" t="s">
        <v>273</v>
      </c>
      <c r="B256" s="13" t="s">
        <v>222</v>
      </c>
      <c r="C256" s="13" t="s">
        <v>178</v>
      </c>
      <c r="D256" s="13" t="s">
        <v>20</v>
      </c>
      <c r="E256" s="13" t="s">
        <v>274</v>
      </c>
      <c r="F256" s="13"/>
      <c r="G256" s="14" t="e">
        <f>#REF!</f>
        <v>#REF!</v>
      </c>
      <c r="H256" s="54">
        <f t="shared" ref="H256:K256" si="96">H257+H258</f>
        <v>575</v>
      </c>
      <c r="I256" s="54">
        <f t="shared" si="96"/>
        <v>100</v>
      </c>
      <c r="J256" s="54">
        <f t="shared" si="96"/>
        <v>675</v>
      </c>
      <c r="K256" s="54">
        <f t="shared" si="96"/>
        <v>675</v>
      </c>
    </row>
    <row r="257" spans="1:11" ht="32.25" customHeight="1" x14ac:dyDescent="0.2">
      <c r="A257" s="40" t="s">
        <v>105</v>
      </c>
      <c r="B257" s="13" t="s">
        <v>222</v>
      </c>
      <c r="C257" s="13" t="s">
        <v>178</v>
      </c>
      <c r="D257" s="13" t="s">
        <v>20</v>
      </c>
      <c r="E257" s="13" t="s">
        <v>275</v>
      </c>
      <c r="F257" s="13" t="s">
        <v>106</v>
      </c>
      <c r="G257" s="14"/>
      <c r="H257" s="54">
        <v>500</v>
      </c>
      <c r="I257" s="54">
        <v>100</v>
      </c>
      <c r="J257" s="25">
        <f>H257+I257</f>
        <v>600</v>
      </c>
      <c r="K257" s="54">
        <v>600</v>
      </c>
    </row>
    <row r="258" spans="1:11" ht="24.75" customHeight="1" x14ac:dyDescent="0.2">
      <c r="A258" s="30" t="s">
        <v>111</v>
      </c>
      <c r="B258" s="13" t="s">
        <v>222</v>
      </c>
      <c r="C258" s="13" t="s">
        <v>178</v>
      </c>
      <c r="D258" s="13" t="s">
        <v>20</v>
      </c>
      <c r="E258" s="13" t="s">
        <v>275</v>
      </c>
      <c r="F258" s="13" t="s">
        <v>112</v>
      </c>
      <c r="G258" s="14"/>
      <c r="H258" s="54">
        <v>75</v>
      </c>
      <c r="I258" s="54"/>
      <c r="J258" s="25">
        <f>H258+I258</f>
        <v>75</v>
      </c>
      <c r="K258" s="54">
        <v>75</v>
      </c>
    </row>
    <row r="259" spans="1:11" ht="33.75" x14ac:dyDescent="0.2">
      <c r="A259" s="64" t="s">
        <v>276</v>
      </c>
      <c r="B259" s="13" t="s">
        <v>222</v>
      </c>
      <c r="C259" s="13" t="s">
        <v>178</v>
      </c>
      <c r="D259" s="13" t="s">
        <v>205</v>
      </c>
      <c r="E259" s="13"/>
      <c r="F259" s="13"/>
      <c r="G259" s="14"/>
      <c r="H259" s="54">
        <f t="shared" ref="H259:K259" si="97">H260</f>
        <v>0</v>
      </c>
      <c r="I259" s="54">
        <f t="shared" si="97"/>
        <v>50</v>
      </c>
      <c r="J259" s="54">
        <f t="shared" si="97"/>
        <v>50</v>
      </c>
      <c r="K259" s="54">
        <f t="shared" si="97"/>
        <v>0</v>
      </c>
    </row>
    <row r="260" spans="1:11" x14ac:dyDescent="0.2">
      <c r="A260" s="33" t="s">
        <v>75</v>
      </c>
      <c r="B260" s="13" t="s">
        <v>222</v>
      </c>
      <c r="C260" s="13" t="s">
        <v>178</v>
      </c>
      <c r="D260" s="13" t="s">
        <v>205</v>
      </c>
      <c r="E260" s="13" t="s">
        <v>76</v>
      </c>
      <c r="F260" s="13"/>
      <c r="G260" s="14"/>
      <c r="H260" s="54">
        <f t="shared" ref="H260:K260" si="98">H261+H263+H265</f>
        <v>0</v>
      </c>
      <c r="I260" s="54">
        <f t="shared" si="98"/>
        <v>50</v>
      </c>
      <c r="J260" s="54">
        <f t="shared" si="98"/>
        <v>50</v>
      </c>
      <c r="K260" s="54">
        <f t="shared" si="98"/>
        <v>0</v>
      </c>
    </row>
    <row r="261" spans="1:11" ht="56.25" hidden="1" x14ac:dyDescent="0.2">
      <c r="A261" s="63" t="s">
        <v>277</v>
      </c>
      <c r="B261" s="13" t="s">
        <v>222</v>
      </c>
      <c r="C261" s="13" t="s">
        <v>178</v>
      </c>
      <c r="D261" s="13" t="s">
        <v>205</v>
      </c>
      <c r="E261" s="13" t="s">
        <v>278</v>
      </c>
      <c r="F261" s="13"/>
      <c r="G261" s="14"/>
      <c r="H261" s="54">
        <f>H262</f>
        <v>0</v>
      </c>
      <c r="I261" s="54">
        <f>I262</f>
        <v>0</v>
      </c>
      <c r="J261" s="25">
        <f>H261+I261</f>
        <v>0</v>
      </c>
      <c r="K261" s="54">
        <f>K262</f>
        <v>0</v>
      </c>
    </row>
    <row r="262" spans="1:11" ht="24.75" hidden="1" customHeight="1" x14ac:dyDescent="0.2">
      <c r="A262" s="30" t="s">
        <v>111</v>
      </c>
      <c r="B262" s="13" t="s">
        <v>222</v>
      </c>
      <c r="C262" s="13" t="s">
        <v>178</v>
      </c>
      <c r="D262" s="13" t="s">
        <v>205</v>
      </c>
      <c r="E262" s="13" t="s">
        <v>278</v>
      </c>
      <c r="F262" s="13" t="s">
        <v>112</v>
      </c>
      <c r="G262" s="14"/>
      <c r="H262" s="54"/>
      <c r="I262" s="54"/>
      <c r="J262" s="25">
        <f>H262+I262</f>
        <v>0</v>
      </c>
      <c r="K262" s="54"/>
    </row>
    <row r="263" spans="1:11" ht="33.75" x14ac:dyDescent="0.2">
      <c r="A263" s="32" t="s">
        <v>279</v>
      </c>
      <c r="B263" s="13" t="s">
        <v>222</v>
      </c>
      <c r="C263" s="13" t="s">
        <v>178</v>
      </c>
      <c r="D263" s="13" t="s">
        <v>205</v>
      </c>
      <c r="E263" s="13" t="s">
        <v>280</v>
      </c>
      <c r="F263" s="13"/>
      <c r="G263" s="14"/>
      <c r="H263" s="54">
        <f>H264</f>
        <v>0</v>
      </c>
      <c r="I263" s="54">
        <f>I264</f>
        <v>0</v>
      </c>
      <c r="J263" s="25">
        <f>H263+I263</f>
        <v>0</v>
      </c>
      <c r="K263" s="54">
        <f>K264</f>
        <v>0</v>
      </c>
    </row>
    <row r="264" spans="1:11" ht="21.75" hidden="1" customHeight="1" x14ac:dyDescent="0.2">
      <c r="A264" s="30" t="s">
        <v>111</v>
      </c>
      <c r="B264" s="13" t="s">
        <v>222</v>
      </c>
      <c r="C264" s="13" t="s">
        <v>178</v>
      </c>
      <c r="D264" s="13" t="s">
        <v>205</v>
      </c>
      <c r="E264" s="13" t="s">
        <v>280</v>
      </c>
      <c r="F264" s="13" t="s">
        <v>112</v>
      </c>
      <c r="G264" s="14"/>
      <c r="H264" s="54"/>
      <c r="I264" s="54"/>
      <c r="J264" s="25">
        <f>H264+I264</f>
        <v>0</v>
      </c>
      <c r="K264" s="54"/>
    </row>
    <row r="265" spans="1:11" ht="21.75" customHeight="1" x14ac:dyDescent="0.2">
      <c r="A265" s="65" t="s">
        <v>281</v>
      </c>
      <c r="B265" s="13" t="s">
        <v>222</v>
      </c>
      <c r="C265" s="13" t="s">
        <v>178</v>
      </c>
      <c r="D265" s="13" t="s">
        <v>205</v>
      </c>
      <c r="E265" s="13" t="s">
        <v>282</v>
      </c>
      <c r="F265" s="13"/>
      <c r="G265" s="14"/>
      <c r="H265" s="54">
        <f t="shared" ref="H265:K265" si="99">H266</f>
        <v>0</v>
      </c>
      <c r="I265" s="54">
        <f t="shared" si="99"/>
        <v>50</v>
      </c>
      <c r="J265" s="54">
        <f t="shared" si="99"/>
        <v>50</v>
      </c>
      <c r="K265" s="54">
        <f t="shared" si="99"/>
        <v>0</v>
      </c>
    </row>
    <row r="266" spans="1:11" ht="27" customHeight="1" x14ac:dyDescent="0.2">
      <c r="A266" s="30" t="s">
        <v>111</v>
      </c>
      <c r="B266" s="13" t="s">
        <v>222</v>
      </c>
      <c r="C266" s="13" t="s">
        <v>178</v>
      </c>
      <c r="D266" s="13" t="s">
        <v>205</v>
      </c>
      <c r="E266" s="13" t="s">
        <v>282</v>
      </c>
      <c r="F266" s="13" t="s">
        <v>112</v>
      </c>
      <c r="G266" s="14"/>
      <c r="H266" s="54"/>
      <c r="I266" s="54">
        <v>50</v>
      </c>
      <c r="J266" s="25">
        <f>H266+I266</f>
        <v>50</v>
      </c>
      <c r="K266" s="54"/>
    </row>
    <row r="267" spans="1:11" s="53" customFormat="1" x14ac:dyDescent="0.2">
      <c r="A267" s="33" t="s">
        <v>189</v>
      </c>
      <c r="B267" s="13" t="s">
        <v>222</v>
      </c>
      <c r="C267" s="13" t="s">
        <v>122</v>
      </c>
      <c r="D267" s="13"/>
      <c r="E267" s="13"/>
      <c r="F267" s="13"/>
      <c r="G267" s="14" t="e">
        <f>G268+G272+#REF!</f>
        <v>#REF!</v>
      </c>
      <c r="H267" s="54">
        <f t="shared" ref="H267:K267" si="100">H268+H272</f>
        <v>1727.1100000000001</v>
      </c>
      <c r="I267" s="54">
        <f t="shared" si="100"/>
        <v>550</v>
      </c>
      <c r="J267" s="54">
        <f t="shared" si="100"/>
        <v>2277.11</v>
      </c>
      <c r="K267" s="54">
        <f t="shared" si="100"/>
        <v>1350</v>
      </c>
    </row>
    <row r="268" spans="1:11" x14ac:dyDescent="0.2">
      <c r="A268" s="33" t="s">
        <v>283</v>
      </c>
      <c r="B268" s="13" t="s">
        <v>222</v>
      </c>
      <c r="C268" s="13" t="s">
        <v>122</v>
      </c>
      <c r="D268" s="13" t="s">
        <v>86</v>
      </c>
      <c r="E268" s="13"/>
      <c r="F268" s="13"/>
      <c r="G268" s="14" t="e">
        <f>G270</f>
        <v>#REF!</v>
      </c>
      <c r="H268" s="54">
        <f>H269</f>
        <v>0</v>
      </c>
      <c r="I268" s="54">
        <f>I269</f>
        <v>550</v>
      </c>
      <c r="J268" s="25">
        <f>H268+I268</f>
        <v>550</v>
      </c>
      <c r="K268" s="54">
        <f>K269</f>
        <v>550</v>
      </c>
    </row>
    <row r="269" spans="1:11" x14ac:dyDescent="0.2">
      <c r="A269" s="33" t="s">
        <v>75</v>
      </c>
      <c r="B269" s="13" t="s">
        <v>222</v>
      </c>
      <c r="C269" s="13" t="s">
        <v>122</v>
      </c>
      <c r="D269" s="13" t="s">
        <v>86</v>
      </c>
      <c r="E269" s="13" t="s">
        <v>76</v>
      </c>
      <c r="F269" s="13"/>
      <c r="G269" s="14"/>
      <c r="H269" s="54">
        <f>H270</f>
        <v>0</v>
      </c>
      <c r="I269" s="54">
        <f>I270</f>
        <v>550</v>
      </c>
      <c r="J269" s="25">
        <f>H269+I269</f>
        <v>550</v>
      </c>
      <c r="K269" s="54">
        <f>K270</f>
        <v>550</v>
      </c>
    </row>
    <row r="270" spans="1:11" ht="22.5" x14ac:dyDescent="0.2">
      <c r="A270" s="33" t="s">
        <v>284</v>
      </c>
      <c r="B270" s="13" t="s">
        <v>222</v>
      </c>
      <c r="C270" s="13" t="s">
        <v>122</v>
      </c>
      <c r="D270" s="13" t="s">
        <v>86</v>
      </c>
      <c r="E270" s="13" t="s">
        <v>285</v>
      </c>
      <c r="F270" s="13"/>
      <c r="G270" s="14" t="e">
        <f>#REF!</f>
        <v>#REF!</v>
      </c>
      <c r="H270" s="25">
        <f t="shared" ref="H270:K270" si="101">H271</f>
        <v>0</v>
      </c>
      <c r="I270" s="25">
        <f t="shared" si="101"/>
        <v>550</v>
      </c>
      <c r="J270" s="25">
        <f t="shared" si="101"/>
        <v>550</v>
      </c>
      <c r="K270" s="25">
        <f t="shared" si="101"/>
        <v>550</v>
      </c>
    </row>
    <row r="271" spans="1:11" ht="23.25" customHeight="1" x14ac:dyDescent="0.2">
      <c r="A271" s="30" t="s">
        <v>111</v>
      </c>
      <c r="B271" s="13" t="s">
        <v>222</v>
      </c>
      <c r="C271" s="13" t="s">
        <v>122</v>
      </c>
      <c r="D271" s="13" t="s">
        <v>86</v>
      </c>
      <c r="E271" s="13" t="s">
        <v>285</v>
      </c>
      <c r="F271" s="13" t="s">
        <v>112</v>
      </c>
      <c r="G271" s="14"/>
      <c r="H271" s="54"/>
      <c r="I271" s="54">
        <v>550</v>
      </c>
      <c r="J271" s="25">
        <f>H271+I271</f>
        <v>550</v>
      </c>
      <c r="K271" s="54">
        <v>550</v>
      </c>
    </row>
    <row r="272" spans="1:11" ht="22.5" x14ac:dyDescent="0.2">
      <c r="A272" s="33" t="s">
        <v>286</v>
      </c>
      <c r="B272" s="13" t="s">
        <v>222</v>
      </c>
      <c r="C272" s="13" t="s">
        <v>122</v>
      </c>
      <c r="D272" s="13" t="s">
        <v>191</v>
      </c>
      <c r="E272" s="13"/>
      <c r="F272" s="13"/>
      <c r="G272" s="14" t="e">
        <f>#REF!+G275+#REF!</f>
        <v>#REF!</v>
      </c>
      <c r="H272" s="54">
        <f t="shared" ref="H272:K272" si="102">H275+H273</f>
        <v>1727.1100000000001</v>
      </c>
      <c r="I272" s="54">
        <f t="shared" si="102"/>
        <v>0</v>
      </c>
      <c r="J272" s="54">
        <f t="shared" si="102"/>
        <v>1727.1100000000001</v>
      </c>
      <c r="K272" s="54">
        <f t="shared" si="102"/>
        <v>800</v>
      </c>
    </row>
    <row r="273" spans="1:11" x14ac:dyDescent="0.2">
      <c r="A273" s="32" t="s">
        <v>287</v>
      </c>
      <c r="B273" s="13" t="s">
        <v>222</v>
      </c>
      <c r="C273" s="13" t="s">
        <v>122</v>
      </c>
      <c r="D273" s="13" t="s">
        <v>191</v>
      </c>
      <c r="E273" s="13" t="s">
        <v>288</v>
      </c>
      <c r="F273" s="13"/>
      <c r="G273" s="14"/>
      <c r="H273" s="54">
        <f>H274</f>
        <v>1051.71</v>
      </c>
      <c r="I273" s="54">
        <f>I274</f>
        <v>0</v>
      </c>
      <c r="J273" s="25">
        <f>H273+I273</f>
        <v>1051.71</v>
      </c>
      <c r="K273" s="54">
        <f>K274</f>
        <v>500</v>
      </c>
    </row>
    <row r="274" spans="1:11" ht="37.5" customHeight="1" x14ac:dyDescent="0.2">
      <c r="A274" s="30" t="s">
        <v>49</v>
      </c>
      <c r="B274" s="13" t="s">
        <v>222</v>
      </c>
      <c r="C274" s="13" t="s">
        <v>122</v>
      </c>
      <c r="D274" s="13" t="s">
        <v>191</v>
      </c>
      <c r="E274" s="13" t="s">
        <v>288</v>
      </c>
      <c r="F274" s="13" t="s">
        <v>50</v>
      </c>
      <c r="G274" s="14"/>
      <c r="H274" s="54">
        <v>1051.71</v>
      </c>
      <c r="I274" s="54"/>
      <c r="J274" s="25">
        <f>H274+I274</f>
        <v>1051.71</v>
      </c>
      <c r="K274" s="54">
        <v>500</v>
      </c>
    </row>
    <row r="275" spans="1:11" ht="25.5" customHeight="1" x14ac:dyDescent="0.2">
      <c r="A275" s="33" t="s">
        <v>289</v>
      </c>
      <c r="B275" s="13" t="s">
        <v>222</v>
      </c>
      <c r="C275" s="13" t="s">
        <v>122</v>
      </c>
      <c r="D275" s="13" t="s">
        <v>191</v>
      </c>
      <c r="E275" s="13" t="s">
        <v>290</v>
      </c>
      <c r="F275" s="13"/>
      <c r="G275" s="14" t="e">
        <f>G276</f>
        <v>#REF!</v>
      </c>
      <c r="H275" s="54">
        <f t="shared" ref="H275:K276" si="103">H276</f>
        <v>675.4</v>
      </c>
      <c r="I275" s="54">
        <f t="shared" si="103"/>
        <v>0</v>
      </c>
      <c r="J275" s="54">
        <f t="shared" si="103"/>
        <v>675.4</v>
      </c>
      <c r="K275" s="54">
        <f t="shared" si="103"/>
        <v>300</v>
      </c>
    </row>
    <row r="276" spans="1:11" ht="22.5" x14ac:dyDescent="0.2">
      <c r="A276" s="33" t="s">
        <v>291</v>
      </c>
      <c r="B276" s="13" t="s">
        <v>222</v>
      </c>
      <c r="C276" s="13" t="s">
        <v>122</v>
      </c>
      <c r="D276" s="13" t="s">
        <v>191</v>
      </c>
      <c r="E276" s="13" t="s">
        <v>292</v>
      </c>
      <c r="F276" s="13"/>
      <c r="G276" s="14" t="e">
        <f>#REF!</f>
        <v>#REF!</v>
      </c>
      <c r="H276" s="25">
        <f t="shared" si="103"/>
        <v>675.4</v>
      </c>
      <c r="I276" s="25">
        <f t="shared" si="103"/>
        <v>0</v>
      </c>
      <c r="J276" s="25">
        <f t="shared" si="103"/>
        <v>675.4</v>
      </c>
      <c r="K276" s="25">
        <f t="shared" si="103"/>
        <v>300</v>
      </c>
    </row>
    <row r="277" spans="1:11" ht="25.5" customHeight="1" x14ac:dyDescent="0.2">
      <c r="A277" s="30" t="s">
        <v>111</v>
      </c>
      <c r="B277" s="13" t="s">
        <v>222</v>
      </c>
      <c r="C277" s="13" t="s">
        <v>122</v>
      </c>
      <c r="D277" s="13" t="s">
        <v>191</v>
      </c>
      <c r="E277" s="13" t="s">
        <v>292</v>
      </c>
      <c r="F277" s="13" t="s">
        <v>112</v>
      </c>
      <c r="G277" s="14"/>
      <c r="H277" s="54">
        <v>675.4</v>
      </c>
      <c r="I277" s="54"/>
      <c r="J277" s="25">
        <f>H277+I277</f>
        <v>675.4</v>
      </c>
      <c r="K277" s="54">
        <v>300</v>
      </c>
    </row>
    <row r="278" spans="1:11" s="53" customFormat="1" x14ac:dyDescent="0.2">
      <c r="A278" s="33" t="s">
        <v>293</v>
      </c>
      <c r="B278" s="13" t="s">
        <v>222</v>
      </c>
      <c r="C278" s="13" t="s">
        <v>86</v>
      </c>
      <c r="D278" s="13"/>
      <c r="E278" s="13"/>
      <c r="F278" s="13"/>
      <c r="G278" s="14" t="e">
        <f>#REF!+G279+#REF!+#REF!</f>
        <v>#REF!</v>
      </c>
      <c r="H278" s="25">
        <f t="shared" ref="H278:K278" si="104">H279+H292</f>
        <v>0</v>
      </c>
      <c r="I278" s="25">
        <f t="shared" si="104"/>
        <v>3088.44</v>
      </c>
      <c r="J278" s="25">
        <f t="shared" si="104"/>
        <v>3088.44</v>
      </c>
      <c r="K278" s="25">
        <f t="shared" si="104"/>
        <v>1620</v>
      </c>
    </row>
    <row r="279" spans="1:11" x14ac:dyDescent="0.2">
      <c r="A279" s="33" t="s">
        <v>294</v>
      </c>
      <c r="B279" s="13" t="s">
        <v>222</v>
      </c>
      <c r="C279" s="13" t="s">
        <v>86</v>
      </c>
      <c r="D279" s="13" t="s">
        <v>40</v>
      </c>
      <c r="E279" s="13"/>
      <c r="F279" s="13"/>
      <c r="G279" s="14" t="e">
        <f>#REF!+#REF!+#REF!+#REF!</f>
        <v>#REF!</v>
      </c>
      <c r="H279" s="54">
        <f t="shared" ref="H279:K279" si="105">H284+H280+H287</f>
        <v>0</v>
      </c>
      <c r="I279" s="54">
        <f t="shared" si="105"/>
        <v>2288.44</v>
      </c>
      <c r="J279" s="54">
        <f t="shared" si="105"/>
        <v>2288.44</v>
      </c>
      <c r="K279" s="54">
        <f t="shared" si="105"/>
        <v>820</v>
      </c>
    </row>
    <row r="280" spans="1:11" ht="33.75" x14ac:dyDescent="0.2">
      <c r="A280" s="38" t="s">
        <v>232</v>
      </c>
      <c r="B280" s="13" t="s">
        <v>222</v>
      </c>
      <c r="C280" s="13" t="s">
        <v>86</v>
      </c>
      <c r="D280" s="13" t="s">
        <v>40</v>
      </c>
      <c r="E280" s="13" t="s">
        <v>233</v>
      </c>
      <c r="F280" s="13"/>
      <c r="G280" s="14"/>
      <c r="H280" s="54">
        <f t="shared" ref="H280:K282" si="106">H281</f>
        <v>0</v>
      </c>
      <c r="I280" s="54">
        <f t="shared" si="106"/>
        <v>20</v>
      </c>
      <c r="J280" s="54">
        <f t="shared" si="106"/>
        <v>20</v>
      </c>
      <c r="K280" s="54">
        <f t="shared" si="106"/>
        <v>20</v>
      </c>
    </row>
    <row r="281" spans="1:11" ht="56.25" x14ac:dyDescent="0.2">
      <c r="A281" s="38" t="s">
        <v>234</v>
      </c>
      <c r="B281" s="13" t="s">
        <v>222</v>
      </c>
      <c r="C281" s="13" t="s">
        <v>86</v>
      </c>
      <c r="D281" s="13" t="s">
        <v>40</v>
      </c>
      <c r="E281" s="13" t="s">
        <v>235</v>
      </c>
      <c r="F281" s="13"/>
      <c r="G281" s="14"/>
      <c r="H281" s="54">
        <f t="shared" si="106"/>
        <v>0</v>
      </c>
      <c r="I281" s="54">
        <f t="shared" si="106"/>
        <v>20</v>
      </c>
      <c r="J281" s="54">
        <f t="shared" si="106"/>
        <v>20</v>
      </c>
      <c r="K281" s="54">
        <f t="shared" si="106"/>
        <v>20</v>
      </c>
    </row>
    <row r="282" spans="1:11" ht="101.25" x14ac:dyDescent="0.2">
      <c r="A282" s="66" t="s">
        <v>295</v>
      </c>
      <c r="B282" s="13" t="s">
        <v>222</v>
      </c>
      <c r="C282" s="13" t="s">
        <v>86</v>
      </c>
      <c r="D282" s="13" t="s">
        <v>40</v>
      </c>
      <c r="E282" s="13" t="s">
        <v>296</v>
      </c>
      <c r="F282" s="13"/>
      <c r="G282" s="14"/>
      <c r="H282" s="54">
        <f t="shared" si="106"/>
        <v>0</v>
      </c>
      <c r="I282" s="54">
        <f t="shared" si="106"/>
        <v>20</v>
      </c>
      <c r="J282" s="54">
        <f t="shared" si="106"/>
        <v>20</v>
      </c>
      <c r="K282" s="54">
        <f t="shared" si="106"/>
        <v>20</v>
      </c>
    </row>
    <row r="283" spans="1:11" ht="33.75" x14ac:dyDescent="0.2">
      <c r="A283" s="30" t="s">
        <v>111</v>
      </c>
      <c r="B283" s="13" t="s">
        <v>222</v>
      </c>
      <c r="C283" s="13" t="s">
        <v>86</v>
      </c>
      <c r="D283" s="13" t="s">
        <v>40</v>
      </c>
      <c r="E283" s="13" t="s">
        <v>296</v>
      </c>
      <c r="F283" s="13" t="s">
        <v>112</v>
      </c>
      <c r="G283" s="14"/>
      <c r="H283" s="54"/>
      <c r="I283" s="54">
        <v>20</v>
      </c>
      <c r="J283" s="54">
        <f>H283+I283</f>
        <v>20</v>
      </c>
      <c r="K283" s="54">
        <v>20</v>
      </c>
    </row>
    <row r="284" spans="1:11" ht="24.75" customHeight="1" x14ac:dyDescent="0.2">
      <c r="A284" s="33" t="s">
        <v>297</v>
      </c>
      <c r="B284" s="13" t="s">
        <v>222</v>
      </c>
      <c r="C284" s="13" t="s">
        <v>86</v>
      </c>
      <c r="D284" s="13" t="s">
        <v>40</v>
      </c>
      <c r="E284" s="13" t="s">
        <v>298</v>
      </c>
      <c r="F284" s="13"/>
      <c r="G284" s="14"/>
      <c r="H284" s="54">
        <f t="shared" ref="H284:K284" si="107">H285+H286</f>
        <v>0</v>
      </c>
      <c r="I284" s="54">
        <f t="shared" si="107"/>
        <v>1968.44</v>
      </c>
      <c r="J284" s="54">
        <f t="shared" si="107"/>
        <v>1968.44</v>
      </c>
      <c r="K284" s="54">
        <f t="shared" si="107"/>
        <v>500</v>
      </c>
    </row>
    <row r="285" spans="1:11" ht="24.75" hidden="1" customHeight="1" x14ac:dyDescent="0.2">
      <c r="A285" s="32" t="s">
        <v>299</v>
      </c>
      <c r="B285" s="13" t="s">
        <v>222</v>
      </c>
      <c r="C285" s="13" t="s">
        <v>86</v>
      </c>
      <c r="D285" s="13" t="s">
        <v>40</v>
      </c>
      <c r="E285" s="13" t="s">
        <v>298</v>
      </c>
      <c r="F285" s="13" t="s">
        <v>300</v>
      </c>
      <c r="G285" s="14"/>
      <c r="H285" s="54"/>
      <c r="I285" s="54"/>
      <c r="J285" s="25">
        <f>H285+I285</f>
        <v>0</v>
      </c>
      <c r="K285" s="54"/>
    </row>
    <row r="286" spans="1:11" ht="24.75" customHeight="1" x14ac:dyDescent="0.2">
      <c r="A286" s="67" t="s">
        <v>301</v>
      </c>
      <c r="B286" s="13" t="s">
        <v>222</v>
      </c>
      <c r="C286" s="13" t="s">
        <v>86</v>
      </c>
      <c r="D286" s="13" t="s">
        <v>40</v>
      </c>
      <c r="E286" s="13" t="s">
        <v>298</v>
      </c>
      <c r="F286" s="13" t="s">
        <v>302</v>
      </c>
      <c r="G286" s="14"/>
      <c r="H286" s="54"/>
      <c r="I286" s="54">
        <v>1968.44</v>
      </c>
      <c r="J286" s="25">
        <f>H286+I286</f>
        <v>1968.44</v>
      </c>
      <c r="K286" s="54">
        <v>500</v>
      </c>
    </row>
    <row r="287" spans="1:11" ht="24.75" customHeight="1" x14ac:dyDescent="0.2">
      <c r="A287" s="33" t="s">
        <v>303</v>
      </c>
      <c r="B287" s="13" t="s">
        <v>222</v>
      </c>
      <c r="C287" s="13" t="s">
        <v>86</v>
      </c>
      <c r="D287" s="13" t="s">
        <v>40</v>
      </c>
      <c r="E287" s="13" t="s">
        <v>76</v>
      </c>
      <c r="F287" s="13"/>
      <c r="G287" s="14"/>
      <c r="H287" s="54">
        <f t="shared" ref="H287:K287" si="108">H288</f>
        <v>0</v>
      </c>
      <c r="I287" s="54">
        <f t="shared" si="108"/>
        <v>300</v>
      </c>
      <c r="J287" s="54">
        <f t="shared" si="108"/>
        <v>300</v>
      </c>
      <c r="K287" s="54">
        <f t="shared" si="108"/>
        <v>300</v>
      </c>
    </row>
    <row r="288" spans="1:11" ht="24.75" customHeight="1" x14ac:dyDescent="0.2">
      <c r="A288" s="68" t="s">
        <v>304</v>
      </c>
      <c r="B288" s="69" t="s">
        <v>222</v>
      </c>
      <c r="C288" s="69" t="s">
        <v>86</v>
      </c>
      <c r="D288" s="69" t="s">
        <v>40</v>
      </c>
      <c r="E288" s="69" t="s">
        <v>305</v>
      </c>
      <c r="F288" s="69"/>
      <c r="G288" s="14"/>
      <c r="H288" s="54">
        <f t="shared" ref="H288:K288" si="109">H289+H290+H291</f>
        <v>0</v>
      </c>
      <c r="I288" s="54">
        <f t="shared" si="109"/>
        <v>300</v>
      </c>
      <c r="J288" s="54">
        <f t="shared" si="109"/>
        <v>300</v>
      </c>
      <c r="K288" s="54">
        <f t="shared" si="109"/>
        <v>300</v>
      </c>
    </row>
    <row r="289" spans="1:11" ht="24.75" hidden="1" customHeight="1" x14ac:dyDescent="0.2">
      <c r="A289" s="30" t="s">
        <v>306</v>
      </c>
      <c r="B289" s="69" t="s">
        <v>222</v>
      </c>
      <c r="C289" s="69" t="s">
        <v>86</v>
      </c>
      <c r="D289" s="69" t="s">
        <v>40</v>
      </c>
      <c r="E289" s="69" t="s">
        <v>305</v>
      </c>
      <c r="F289" s="69" t="s">
        <v>307</v>
      </c>
      <c r="G289" s="14"/>
      <c r="H289" s="54"/>
      <c r="I289" s="54"/>
      <c r="J289" s="25">
        <f>H289+I289</f>
        <v>0</v>
      </c>
      <c r="K289" s="54"/>
    </row>
    <row r="290" spans="1:11" ht="24.75" customHeight="1" x14ac:dyDescent="0.2">
      <c r="A290" s="30" t="s">
        <v>111</v>
      </c>
      <c r="B290" s="69" t="s">
        <v>222</v>
      </c>
      <c r="C290" s="69" t="s">
        <v>86</v>
      </c>
      <c r="D290" s="69" t="s">
        <v>40</v>
      </c>
      <c r="E290" s="69" t="s">
        <v>305</v>
      </c>
      <c r="F290" s="69" t="s">
        <v>112</v>
      </c>
      <c r="G290" s="14"/>
      <c r="H290" s="54"/>
      <c r="I290" s="54">
        <v>300</v>
      </c>
      <c r="J290" s="25">
        <f>H290+I290</f>
        <v>300</v>
      </c>
      <c r="K290" s="54">
        <v>300</v>
      </c>
    </row>
    <row r="291" spans="1:11" ht="24.75" hidden="1" customHeight="1" x14ac:dyDescent="0.2">
      <c r="A291" s="30" t="s">
        <v>308</v>
      </c>
      <c r="B291" s="69" t="s">
        <v>222</v>
      </c>
      <c r="C291" s="69" t="s">
        <v>86</v>
      </c>
      <c r="D291" s="69" t="s">
        <v>40</v>
      </c>
      <c r="E291" s="69" t="s">
        <v>305</v>
      </c>
      <c r="F291" s="69" t="s">
        <v>309</v>
      </c>
      <c r="G291" s="14"/>
      <c r="H291" s="54"/>
      <c r="I291" s="54"/>
      <c r="J291" s="25">
        <f>H291+I291</f>
        <v>0</v>
      </c>
      <c r="K291" s="54"/>
    </row>
    <row r="292" spans="1:11" ht="24.75" customHeight="1" x14ac:dyDescent="0.2">
      <c r="A292" s="33" t="s">
        <v>310</v>
      </c>
      <c r="B292" s="69" t="s">
        <v>222</v>
      </c>
      <c r="C292" s="69" t="s">
        <v>86</v>
      </c>
      <c r="D292" s="69" t="s">
        <v>178</v>
      </c>
      <c r="E292" s="69"/>
      <c r="F292" s="69"/>
      <c r="G292" s="14"/>
      <c r="H292" s="54">
        <f t="shared" ref="H292:K294" si="110">H293</f>
        <v>0</v>
      </c>
      <c r="I292" s="54">
        <f t="shared" si="110"/>
        <v>800</v>
      </c>
      <c r="J292" s="54">
        <f t="shared" si="110"/>
        <v>800</v>
      </c>
      <c r="K292" s="54">
        <f t="shared" si="110"/>
        <v>800</v>
      </c>
    </row>
    <row r="293" spans="1:11" ht="24.75" customHeight="1" x14ac:dyDescent="0.2">
      <c r="A293" s="33" t="s">
        <v>303</v>
      </c>
      <c r="B293" s="69" t="s">
        <v>222</v>
      </c>
      <c r="C293" s="69" t="s">
        <v>86</v>
      </c>
      <c r="D293" s="69" t="s">
        <v>178</v>
      </c>
      <c r="E293" s="69" t="s">
        <v>76</v>
      </c>
      <c r="F293" s="69"/>
      <c r="G293" s="14"/>
      <c r="H293" s="54">
        <f t="shared" si="110"/>
        <v>0</v>
      </c>
      <c r="I293" s="54">
        <f t="shared" si="110"/>
        <v>800</v>
      </c>
      <c r="J293" s="54">
        <f t="shared" si="110"/>
        <v>800</v>
      </c>
      <c r="K293" s="54">
        <f t="shared" si="110"/>
        <v>800</v>
      </c>
    </row>
    <row r="294" spans="1:11" ht="24.75" customHeight="1" x14ac:dyDescent="0.2">
      <c r="A294" s="33" t="s">
        <v>311</v>
      </c>
      <c r="B294" s="69" t="s">
        <v>222</v>
      </c>
      <c r="C294" s="69" t="s">
        <v>86</v>
      </c>
      <c r="D294" s="69" t="s">
        <v>178</v>
      </c>
      <c r="E294" s="69" t="s">
        <v>312</v>
      </c>
      <c r="F294" s="69"/>
      <c r="G294" s="14"/>
      <c r="H294" s="54">
        <f t="shared" si="110"/>
        <v>0</v>
      </c>
      <c r="I294" s="54">
        <f t="shared" si="110"/>
        <v>800</v>
      </c>
      <c r="J294" s="54">
        <f t="shared" si="110"/>
        <v>800</v>
      </c>
      <c r="K294" s="54">
        <f t="shared" si="110"/>
        <v>800</v>
      </c>
    </row>
    <row r="295" spans="1:11" ht="24.75" customHeight="1" x14ac:dyDescent="0.2">
      <c r="A295" s="30" t="s">
        <v>111</v>
      </c>
      <c r="B295" s="69" t="s">
        <v>222</v>
      </c>
      <c r="C295" s="69" t="s">
        <v>86</v>
      </c>
      <c r="D295" s="69" t="s">
        <v>178</v>
      </c>
      <c r="E295" s="69" t="s">
        <v>312</v>
      </c>
      <c r="F295" s="69" t="s">
        <v>112</v>
      </c>
      <c r="G295" s="14"/>
      <c r="H295" s="54"/>
      <c r="I295" s="54">
        <v>800</v>
      </c>
      <c r="J295" s="25">
        <f>H295+I295</f>
        <v>800</v>
      </c>
      <c r="K295" s="54">
        <v>800</v>
      </c>
    </row>
    <row r="296" spans="1:11" s="53" customFormat="1" ht="14.25" customHeight="1" x14ac:dyDescent="0.2">
      <c r="A296" s="70" t="s">
        <v>313</v>
      </c>
      <c r="B296" s="13" t="s">
        <v>222</v>
      </c>
      <c r="C296" s="13" t="s">
        <v>38</v>
      </c>
      <c r="D296" s="13"/>
      <c r="E296" s="13"/>
      <c r="F296" s="13"/>
      <c r="G296" s="14" t="e">
        <f>#REF!+#REF!+#REF!</f>
        <v>#REF!</v>
      </c>
      <c r="H296" s="25">
        <f t="shared" ref="H296:K296" si="111">H301+H311+H297</f>
        <v>15515</v>
      </c>
      <c r="I296" s="25">
        <f t="shared" si="111"/>
        <v>3500</v>
      </c>
      <c r="J296" s="25">
        <f t="shared" si="111"/>
        <v>19015</v>
      </c>
      <c r="K296" s="25">
        <f t="shared" si="111"/>
        <v>16000</v>
      </c>
    </row>
    <row r="297" spans="1:11" ht="15" customHeight="1" x14ac:dyDescent="0.2">
      <c r="A297" s="12" t="s">
        <v>314</v>
      </c>
      <c r="B297" s="13" t="s">
        <v>222</v>
      </c>
      <c r="C297" s="13" t="s">
        <v>38</v>
      </c>
      <c r="D297" s="13" t="s">
        <v>152</v>
      </c>
      <c r="E297" s="13"/>
      <c r="F297" s="13"/>
      <c r="G297" s="49"/>
      <c r="H297" s="54">
        <f t="shared" ref="H297:J299" si="112">H298</f>
        <v>1000</v>
      </c>
      <c r="I297" s="54">
        <f t="shared" si="112"/>
        <v>0</v>
      </c>
      <c r="J297" s="25">
        <f>H297+I297</f>
        <v>1000</v>
      </c>
      <c r="K297" s="54">
        <f t="shared" ref="K297:K299" si="113">K298</f>
        <v>1000</v>
      </c>
    </row>
    <row r="298" spans="1:11" ht="27" customHeight="1" x14ac:dyDescent="0.2">
      <c r="A298" s="12" t="s">
        <v>315</v>
      </c>
      <c r="B298" s="13" t="s">
        <v>222</v>
      </c>
      <c r="C298" s="13" t="s">
        <v>38</v>
      </c>
      <c r="D298" s="13" t="s">
        <v>152</v>
      </c>
      <c r="E298" s="13" t="s">
        <v>316</v>
      </c>
      <c r="F298" s="13"/>
      <c r="G298" s="49"/>
      <c r="H298" s="54">
        <f t="shared" si="112"/>
        <v>1000</v>
      </c>
      <c r="I298" s="54">
        <f t="shared" si="112"/>
        <v>0</v>
      </c>
      <c r="J298" s="25">
        <f>H298+I298</f>
        <v>1000</v>
      </c>
      <c r="K298" s="54">
        <f t="shared" si="113"/>
        <v>1000</v>
      </c>
    </row>
    <row r="299" spans="1:11" ht="24" customHeight="1" x14ac:dyDescent="0.2">
      <c r="A299" s="12" t="s">
        <v>317</v>
      </c>
      <c r="B299" s="13" t="s">
        <v>222</v>
      </c>
      <c r="C299" s="13" t="s">
        <v>38</v>
      </c>
      <c r="D299" s="13" t="s">
        <v>152</v>
      </c>
      <c r="E299" s="13" t="s">
        <v>298</v>
      </c>
      <c r="F299" s="13"/>
      <c r="G299" s="49"/>
      <c r="H299" s="54">
        <f t="shared" si="112"/>
        <v>1000</v>
      </c>
      <c r="I299" s="54">
        <f t="shared" si="112"/>
        <v>0</v>
      </c>
      <c r="J299" s="54">
        <f t="shared" si="112"/>
        <v>1000</v>
      </c>
      <c r="K299" s="54">
        <f t="shared" si="113"/>
        <v>1000</v>
      </c>
    </row>
    <row r="300" spans="1:11" ht="24" customHeight="1" x14ac:dyDescent="0.2">
      <c r="A300" s="32" t="s">
        <v>299</v>
      </c>
      <c r="B300" s="13" t="s">
        <v>222</v>
      </c>
      <c r="C300" s="13" t="s">
        <v>38</v>
      </c>
      <c r="D300" s="13" t="s">
        <v>152</v>
      </c>
      <c r="E300" s="13" t="s">
        <v>298</v>
      </c>
      <c r="F300" s="13" t="s">
        <v>300</v>
      </c>
      <c r="G300" s="49"/>
      <c r="H300" s="54">
        <v>1000</v>
      </c>
      <c r="I300" s="54"/>
      <c r="J300" s="25">
        <f>H300+I300</f>
        <v>1000</v>
      </c>
      <c r="K300" s="54">
        <v>1000</v>
      </c>
    </row>
    <row r="301" spans="1:11" ht="18" customHeight="1" x14ac:dyDescent="0.2">
      <c r="A301" s="12" t="s">
        <v>39</v>
      </c>
      <c r="B301" s="13" t="s">
        <v>222</v>
      </c>
      <c r="C301" s="13" t="s">
        <v>38</v>
      </c>
      <c r="D301" s="13" t="s">
        <v>40</v>
      </c>
      <c r="E301" s="13"/>
      <c r="F301" s="13"/>
      <c r="G301" s="49"/>
      <c r="H301" s="54">
        <f t="shared" ref="H301:K301" si="114">H302+H305</f>
        <v>14500</v>
      </c>
      <c r="I301" s="54">
        <f t="shared" si="114"/>
        <v>3500</v>
      </c>
      <c r="J301" s="54">
        <f t="shared" si="114"/>
        <v>18000</v>
      </c>
      <c r="K301" s="54">
        <f t="shared" si="114"/>
        <v>15000</v>
      </c>
    </row>
    <row r="302" spans="1:11" ht="25.5" customHeight="1" x14ac:dyDescent="0.2">
      <c r="A302" s="33" t="s">
        <v>297</v>
      </c>
      <c r="B302" s="13" t="s">
        <v>222</v>
      </c>
      <c r="C302" s="13" t="s">
        <v>38</v>
      </c>
      <c r="D302" s="13" t="s">
        <v>40</v>
      </c>
      <c r="E302" s="13" t="s">
        <v>298</v>
      </c>
      <c r="F302" s="13"/>
      <c r="G302" s="49"/>
      <c r="H302" s="25">
        <f t="shared" ref="H302:K302" si="115">H303+H304</f>
        <v>0</v>
      </c>
      <c r="I302" s="25">
        <f t="shared" si="115"/>
        <v>2000</v>
      </c>
      <c r="J302" s="25">
        <f t="shared" si="115"/>
        <v>2000</v>
      </c>
      <c r="K302" s="25">
        <f t="shared" si="115"/>
        <v>1000</v>
      </c>
    </row>
    <row r="303" spans="1:11" ht="16.5" hidden="1" customHeight="1" x14ac:dyDescent="0.2">
      <c r="A303" s="32" t="s">
        <v>299</v>
      </c>
      <c r="B303" s="13" t="s">
        <v>222</v>
      </c>
      <c r="C303" s="13" t="s">
        <v>38</v>
      </c>
      <c r="D303" s="13" t="s">
        <v>40</v>
      </c>
      <c r="E303" s="13" t="s">
        <v>298</v>
      </c>
      <c r="F303" s="13" t="s">
        <v>300</v>
      </c>
      <c r="G303" s="49"/>
      <c r="H303" s="54"/>
      <c r="I303" s="54"/>
      <c r="J303" s="25">
        <f>H303+I303</f>
        <v>0</v>
      </c>
      <c r="K303" s="54"/>
    </row>
    <row r="304" spans="1:11" ht="24.75" customHeight="1" x14ac:dyDescent="0.2">
      <c r="A304" s="67" t="s">
        <v>301</v>
      </c>
      <c r="B304" s="13" t="s">
        <v>222</v>
      </c>
      <c r="C304" s="13" t="s">
        <v>38</v>
      </c>
      <c r="D304" s="13" t="s">
        <v>40</v>
      </c>
      <c r="E304" s="13" t="s">
        <v>298</v>
      </c>
      <c r="F304" s="13" t="s">
        <v>302</v>
      </c>
      <c r="G304" s="14"/>
      <c r="H304" s="54"/>
      <c r="I304" s="54">
        <v>2000</v>
      </c>
      <c r="J304" s="25">
        <f>H304+I304</f>
        <v>2000</v>
      </c>
      <c r="K304" s="54">
        <v>1000</v>
      </c>
    </row>
    <row r="305" spans="1:11" ht="22.5" x14ac:dyDescent="0.2">
      <c r="A305" s="12" t="s">
        <v>318</v>
      </c>
      <c r="B305" s="13" t="s">
        <v>222</v>
      </c>
      <c r="C305" s="13" t="s">
        <v>38</v>
      </c>
      <c r="D305" s="13" t="s">
        <v>40</v>
      </c>
      <c r="E305" s="13" t="s">
        <v>67</v>
      </c>
      <c r="F305" s="13"/>
      <c r="G305" s="27"/>
      <c r="H305" s="54">
        <f t="shared" ref="H305:K305" si="116">H306</f>
        <v>14500</v>
      </c>
      <c r="I305" s="54">
        <f t="shared" si="116"/>
        <v>1500</v>
      </c>
      <c r="J305" s="54">
        <f t="shared" si="116"/>
        <v>16000</v>
      </c>
      <c r="K305" s="54">
        <f t="shared" si="116"/>
        <v>14000</v>
      </c>
    </row>
    <row r="306" spans="1:11" ht="16.5" customHeight="1" x14ac:dyDescent="0.2">
      <c r="A306" s="12" t="s">
        <v>24</v>
      </c>
      <c r="B306" s="13" t="s">
        <v>222</v>
      </c>
      <c r="C306" s="13" t="s">
        <v>38</v>
      </c>
      <c r="D306" s="13" t="s">
        <v>40</v>
      </c>
      <c r="E306" s="13" t="s">
        <v>68</v>
      </c>
      <c r="F306" s="13"/>
      <c r="G306" s="14" t="e">
        <f>#REF!</f>
        <v>#REF!</v>
      </c>
      <c r="H306" s="25">
        <f t="shared" ref="H306:K306" si="117">H307+H309</f>
        <v>14500</v>
      </c>
      <c r="I306" s="25">
        <f t="shared" si="117"/>
        <v>1500</v>
      </c>
      <c r="J306" s="25">
        <f t="shared" si="117"/>
        <v>16000</v>
      </c>
      <c r="K306" s="25">
        <f t="shared" si="117"/>
        <v>14000</v>
      </c>
    </row>
    <row r="307" spans="1:11" ht="14.25" customHeight="1" x14ac:dyDescent="0.2">
      <c r="A307" s="33" t="s">
        <v>319</v>
      </c>
      <c r="B307" s="13" t="s">
        <v>222</v>
      </c>
      <c r="C307" s="13" t="s">
        <v>38</v>
      </c>
      <c r="D307" s="13" t="s">
        <v>40</v>
      </c>
      <c r="E307" s="13" t="s">
        <v>320</v>
      </c>
      <c r="F307" s="13"/>
      <c r="G307" s="14"/>
      <c r="H307" s="54">
        <f t="shared" ref="H307:K307" si="118">H308</f>
        <v>4500</v>
      </c>
      <c r="I307" s="54">
        <f t="shared" si="118"/>
        <v>0</v>
      </c>
      <c r="J307" s="54">
        <f t="shared" si="118"/>
        <v>4500</v>
      </c>
      <c r="K307" s="54">
        <f t="shared" si="118"/>
        <v>4000</v>
      </c>
    </row>
    <row r="308" spans="1:11" ht="38.25" customHeight="1" x14ac:dyDescent="0.2">
      <c r="A308" s="33" t="s">
        <v>321</v>
      </c>
      <c r="B308" s="13" t="s">
        <v>222</v>
      </c>
      <c r="C308" s="13" t="s">
        <v>38</v>
      </c>
      <c r="D308" s="13" t="s">
        <v>40</v>
      </c>
      <c r="E308" s="13" t="s">
        <v>320</v>
      </c>
      <c r="F308" s="13" t="s">
        <v>322</v>
      </c>
      <c r="G308" s="14"/>
      <c r="H308" s="25">
        <v>4500</v>
      </c>
      <c r="I308" s="25"/>
      <c r="J308" s="25">
        <f>H308+I308</f>
        <v>4500</v>
      </c>
      <c r="K308" s="25">
        <v>4000</v>
      </c>
    </row>
    <row r="309" spans="1:11" ht="14.25" customHeight="1" x14ac:dyDescent="0.2">
      <c r="A309" s="33" t="s">
        <v>323</v>
      </c>
      <c r="B309" s="13" t="s">
        <v>222</v>
      </c>
      <c r="C309" s="13" t="s">
        <v>38</v>
      </c>
      <c r="D309" s="13" t="s">
        <v>40</v>
      </c>
      <c r="E309" s="13" t="s">
        <v>324</v>
      </c>
      <c r="F309" s="13"/>
      <c r="G309" s="14"/>
      <c r="H309" s="54">
        <f t="shared" ref="H309:K309" si="119">H310</f>
        <v>10000</v>
      </c>
      <c r="I309" s="54">
        <f t="shared" si="119"/>
        <v>1500</v>
      </c>
      <c r="J309" s="54">
        <f t="shared" si="119"/>
        <v>11500</v>
      </c>
      <c r="K309" s="54">
        <f t="shared" si="119"/>
        <v>10000</v>
      </c>
    </row>
    <row r="310" spans="1:11" ht="35.25" customHeight="1" x14ac:dyDescent="0.2">
      <c r="A310" s="33" t="s">
        <v>321</v>
      </c>
      <c r="B310" s="13" t="s">
        <v>222</v>
      </c>
      <c r="C310" s="13" t="s">
        <v>38</v>
      </c>
      <c r="D310" s="13" t="s">
        <v>40</v>
      </c>
      <c r="E310" s="13" t="s">
        <v>324</v>
      </c>
      <c r="F310" s="13" t="s">
        <v>322</v>
      </c>
      <c r="G310" s="14"/>
      <c r="H310" s="25">
        <v>10000</v>
      </c>
      <c r="I310" s="25">
        <v>1500</v>
      </c>
      <c r="J310" s="25">
        <f>H310+I310</f>
        <v>11500</v>
      </c>
      <c r="K310" s="25">
        <v>10000</v>
      </c>
    </row>
    <row r="311" spans="1:11" x14ac:dyDescent="0.2">
      <c r="A311" s="33" t="s">
        <v>89</v>
      </c>
      <c r="B311" s="13" t="s">
        <v>222</v>
      </c>
      <c r="C311" s="13" t="s">
        <v>38</v>
      </c>
      <c r="D311" s="13" t="s">
        <v>38</v>
      </c>
      <c r="E311" s="13"/>
      <c r="F311" s="13"/>
      <c r="G311" s="14"/>
      <c r="H311" s="54">
        <f t="shared" ref="H311:I313" si="120">H312</f>
        <v>15</v>
      </c>
      <c r="I311" s="54">
        <f t="shared" si="120"/>
        <v>0</v>
      </c>
      <c r="J311" s="25">
        <f>H311+I311</f>
        <v>15</v>
      </c>
      <c r="K311" s="54">
        <f>K312</f>
        <v>0</v>
      </c>
    </row>
    <row r="312" spans="1:11" x14ac:dyDescent="0.2">
      <c r="A312" s="33" t="s">
        <v>75</v>
      </c>
      <c r="B312" s="13" t="s">
        <v>222</v>
      </c>
      <c r="C312" s="13" t="s">
        <v>38</v>
      </c>
      <c r="D312" s="13" t="s">
        <v>38</v>
      </c>
      <c r="E312" s="13" t="s">
        <v>76</v>
      </c>
      <c r="F312" s="13"/>
      <c r="G312" s="14"/>
      <c r="H312" s="54">
        <f t="shared" si="120"/>
        <v>15</v>
      </c>
      <c r="I312" s="54">
        <f t="shared" si="120"/>
        <v>0</v>
      </c>
      <c r="J312" s="25">
        <f>H312+I312</f>
        <v>15</v>
      </c>
      <c r="K312" s="54">
        <f>K313</f>
        <v>0</v>
      </c>
    </row>
    <row r="313" spans="1:11" ht="30" customHeight="1" x14ac:dyDescent="0.2">
      <c r="A313" s="63" t="s">
        <v>325</v>
      </c>
      <c r="B313" s="13" t="s">
        <v>222</v>
      </c>
      <c r="C313" s="13" t="s">
        <v>38</v>
      </c>
      <c r="D313" s="13" t="s">
        <v>38</v>
      </c>
      <c r="E313" s="13" t="s">
        <v>326</v>
      </c>
      <c r="F313" s="13"/>
      <c r="G313" s="14"/>
      <c r="H313" s="54">
        <f t="shared" si="120"/>
        <v>15</v>
      </c>
      <c r="I313" s="54">
        <f t="shared" si="120"/>
        <v>0</v>
      </c>
      <c r="J313" s="25">
        <f>H313+I313</f>
        <v>15</v>
      </c>
      <c r="K313" s="54">
        <f>K314</f>
        <v>0</v>
      </c>
    </row>
    <row r="314" spans="1:11" ht="20.25" customHeight="1" x14ac:dyDescent="0.2">
      <c r="A314" s="30" t="s">
        <v>111</v>
      </c>
      <c r="B314" s="13" t="s">
        <v>222</v>
      </c>
      <c r="C314" s="13" t="s">
        <v>38</v>
      </c>
      <c r="D314" s="13" t="s">
        <v>38</v>
      </c>
      <c r="E314" s="13" t="s">
        <v>326</v>
      </c>
      <c r="F314" s="13" t="s">
        <v>112</v>
      </c>
      <c r="G314" s="14"/>
      <c r="H314" s="54">
        <v>15</v>
      </c>
      <c r="I314" s="54"/>
      <c r="J314" s="25">
        <f>H314+I314</f>
        <v>15</v>
      </c>
      <c r="K314" s="54"/>
    </row>
    <row r="315" spans="1:11" s="53" customFormat="1" x14ac:dyDescent="0.2">
      <c r="A315" s="33" t="s">
        <v>327</v>
      </c>
      <c r="B315" s="13" t="s">
        <v>222</v>
      </c>
      <c r="C315" s="13" t="s">
        <v>328</v>
      </c>
      <c r="D315" s="13"/>
      <c r="E315" s="13"/>
      <c r="F315" s="13"/>
      <c r="G315" s="14" t="e">
        <f>#REF!+#REF!</f>
        <v>#REF!</v>
      </c>
      <c r="H315" s="54">
        <f t="shared" ref="H315:K315" si="121">H316+H320</f>
        <v>905.78</v>
      </c>
      <c r="I315" s="54">
        <f t="shared" si="121"/>
        <v>44.220000000000027</v>
      </c>
      <c r="J315" s="54">
        <f t="shared" si="121"/>
        <v>950</v>
      </c>
      <c r="K315" s="54">
        <f t="shared" si="121"/>
        <v>150</v>
      </c>
    </row>
    <row r="316" spans="1:11" s="53" customFormat="1" ht="15" customHeight="1" x14ac:dyDescent="0.2">
      <c r="A316" s="33" t="s">
        <v>329</v>
      </c>
      <c r="B316" s="13" t="s">
        <v>222</v>
      </c>
      <c r="C316" s="13" t="s">
        <v>328</v>
      </c>
      <c r="D316" s="13" t="s">
        <v>152</v>
      </c>
      <c r="E316" s="13"/>
      <c r="F316" s="13"/>
      <c r="G316" s="14"/>
      <c r="H316" s="54">
        <f>H317</f>
        <v>755.78</v>
      </c>
      <c r="I316" s="54">
        <f>I317</f>
        <v>44.220000000000027</v>
      </c>
      <c r="J316" s="25">
        <f>H316+I316</f>
        <v>800</v>
      </c>
      <c r="K316" s="54">
        <f>K317</f>
        <v>0</v>
      </c>
    </row>
    <row r="317" spans="1:11" s="53" customFormat="1" ht="23.25" customHeight="1" x14ac:dyDescent="0.2">
      <c r="A317" s="33" t="s">
        <v>297</v>
      </c>
      <c r="B317" s="13" t="s">
        <v>222</v>
      </c>
      <c r="C317" s="13" t="s">
        <v>328</v>
      </c>
      <c r="D317" s="13" t="s">
        <v>152</v>
      </c>
      <c r="E317" s="13" t="s">
        <v>330</v>
      </c>
      <c r="F317" s="13"/>
      <c r="G317" s="14"/>
      <c r="H317" s="54">
        <f t="shared" ref="H317" si="122">H318+H319</f>
        <v>755.78</v>
      </c>
      <c r="I317" s="54">
        <f>I318+I319</f>
        <v>44.220000000000027</v>
      </c>
      <c r="J317" s="54">
        <f t="shared" ref="J317:K317" si="123">J318+J319</f>
        <v>800</v>
      </c>
      <c r="K317" s="54">
        <f t="shared" si="123"/>
        <v>0</v>
      </c>
    </row>
    <row r="318" spans="1:11" s="53" customFormat="1" ht="23.25" customHeight="1" x14ac:dyDescent="0.2">
      <c r="A318" s="32" t="s">
        <v>299</v>
      </c>
      <c r="B318" s="13" t="s">
        <v>222</v>
      </c>
      <c r="C318" s="13" t="s">
        <v>328</v>
      </c>
      <c r="D318" s="13" t="s">
        <v>152</v>
      </c>
      <c r="E318" s="13" t="s">
        <v>298</v>
      </c>
      <c r="F318" s="13" t="s">
        <v>300</v>
      </c>
      <c r="G318" s="14"/>
      <c r="H318" s="54">
        <v>755.78</v>
      </c>
      <c r="I318" s="54">
        <v>-755.78</v>
      </c>
      <c r="J318" s="54">
        <f>H318+I318</f>
        <v>0</v>
      </c>
      <c r="K318" s="54"/>
    </row>
    <row r="319" spans="1:11" ht="24.75" customHeight="1" x14ac:dyDescent="0.2">
      <c r="A319" s="67" t="s">
        <v>301</v>
      </c>
      <c r="B319" s="13" t="s">
        <v>222</v>
      </c>
      <c r="C319" s="13" t="s">
        <v>38</v>
      </c>
      <c r="D319" s="13" t="s">
        <v>40</v>
      </c>
      <c r="E319" s="13" t="s">
        <v>298</v>
      </c>
      <c r="F319" s="13" t="s">
        <v>302</v>
      </c>
      <c r="G319" s="14"/>
      <c r="H319" s="54"/>
      <c r="I319" s="54">
        <v>800</v>
      </c>
      <c r="J319" s="25">
        <f>H319+I319</f>
        <v>800</v>
      </c>
      <c r="K319" s="54"/>
    </row>
    <row r="320" spans="1:11" ht="22.5" x14ac:dyDescent="0.2">
      <c r="A320" s="33" t="s">
        <v>331</v>
      </c>
      <c r="B320" s="13" t="s">
        <v>222</v>
      </c>
      <c r="C320" s="13" t="s">
        <v>328</v>
      </c>
      <c r="D320" s="13" t="s">
        <v>122</v>
      </c>
      <c r="E320" s="13"/>
      <c r="F320" s="13"/>
      <c r="G320" s="14" t="e">
        <f t="shared" ref="G320:K322" si="124">G321</f>
        <v>#REF!</v>
      </c>
      <c r="H320" s="54">
        <f>H321</f>
        <v>150</v>
      </c>
      <c r="I320" s="54">
        <f>I321</f>
        <v>0</v>
      </c>
      <c r="J320" s="25">
        <f>H320+I320</f>
        <v>150</v>
      </c>
      <c r="K320" s="54">
        <f>K321</f>
        <v>150</v>
      </c>
    </row>
    <row r="321" spans="1:11" ht="22.5" x14ac:dyDescent="0.2">
      <c r="A321" s="33" t="s">
        <v>332</v>
      </c>
      <c r="B321" s="13" t="s">
        <v>222</v>
      </c>
      <c r="C321" s="13" t="s">
        <v>328</v>
      </c>
      <c r="D321" s="13" t="s">
        <v>122</v>
      </c>
      <c r="E321" s="13" t="s">
        <v>23</v>
      </c>
      <c r="F321" s="13"/>
      <c r="G321" s="14" t="e">
        <f t="shared" si="124"/>
        <v>#REF!</v>
      </c>
      <c r="H321" s="54">
        <f>H322</f>
        <v>150</v>
      </c>
      <c r="I321" s="54">
        <f>I322</f>
        <v>0</v>
      </c>
      <c r="J321" s="25">
        <f>H321+I321</f>
        <v>150</v>
      </c>
      <c r="K321" s="54">
        <f>K322</f>
        <v>150</v>
      </c>
    </row>
    <row r="322" spans="1:11" ht="22.5" x14ac:dyDescent="0.2">
      <c r="A322" s="33" t="s">
        <v>24</v>
      </c>
      <c r="B322" s="13" t="s">
        <v>222</v>
      </c>
      <c r="C322" s="13" t="s">
        <v>328</v>
      </c>
      <c r="D322" s="13" t="s">
        <v>122</v>
      </c>
      <c r="E322" s="13" t="s">
        <v>25</v>
      </c>
      <c r="F322" s="13"/>
      <c r="G322" s="14" t="e">
        <f>#REF!</f>
        <v>#REF!</v>
      </c>
      <c r="H322" s="25">
        <f t="shared" si="124"/>
        <v>150</v>
      </c>
      <c r="I322" s="25">
        <f t="shared" si="124"/>
        <v>0</v>
      </c>
      <c r="J322" s="25">
        <f t="shared" si="124"/>
        <v>150</v>
      </c>
      <c r="K322" s="25">
        <f t="shared" si="124"/>
        <v>150</v>
      </c>
    </row>
    <row r="323" spans="1:11" ht="17.25" customHeight="1" x14ac:dyDescent="0.2">
      <c r="A323" s="30" t="s">
        <v>111</v>
      </c>
      <c r="B323" s="13" t="s">
        <v>222</v>
      </c>
      <c r="C323" s="13" t="s">
        <v>328</v>
      </c>
      <c r="D323" s="13" t="s">
        <v>122</v>
      </c>
      <c r="E323" s="13" t="s">
        <v>25</v>
      </c>
      <c r="F323" s="13" t="s">
        <v>112</v>
      </c>
      <c r="G323" s="14"/>
      <c r="H323" s="54">
        <v>150</v>
      </c>
      <c r="I323" s="54"/>
      <c r="J323" s="25">
        <f>H323+I323</f>
        <v>150</v>
      </c>
      <c r="K323" s="54">
        <v>150</v>
      </c>
    </row>
    <row r="324" spans="1:11" ht="17.25" customHeight="1" x14ac:dyDescent="0.2">
      <c r="A324" s="32" t="s">
        <v>333</v>
      </c>
      <c r="B324" s="13" t="s">
        <v>222</v>
      </c>
      <c r="C324" s="13" t="s">
        <v>20</v>
      </c>
      <c r="D324" s="13"/>
      <c r="E324" s="13"/>
      <c r="F324" s="13"/>
      <c r="G324" s="14"/>
      <c r="H324" s="54">
        <f t="shared" ref="H324:K324" si="125">H325</f>
        <v>0</v>
      </c>
      <c r="I324" s="54">
        <f t="shared" si="125"/>
        <v>250</v>
      </c>
      <c r="J324" s="54">
        <f t="shared" si="125"/>
        <v>250</v>
      </c>
      <c r="K324" s="54">
        <f t="shared" si="125"/>
        <v>250</v>
      </c>
    </row>
    <row r="325" spans="1:11" ht="17.25" customHeight="1" x14ac:dyDescent="0.2">
      <c r="A325" s="12" t="s">
        <v>334</v>
      </c>
      <c r="B325" s="13" t="s">
        <v>222</v>
      </c>
      <c r="C325" s="13" t="s">
        <v>20</v>
      </c>
      <c r="D325" s="13" t="s">
        <v>20</v>
      </c>
      <c r="E325" s="13"/>
      <c r="F325" s="13"/>
      <c r="G325" s="14"/>
      <c r="H325" s="54">
        <f>H326</f>
        <v>0</v>
      </c>
      <c r="I325" s="54">
        <f>I326</f>
        <v>250</v>
      </c>
      <c r="J325" s="25">
        <f>H325+I325</f>
        <v>250</v>
      </c>
      <c r="K325" s="54">
        <f>K326</f>
        <v>250</v>
      </c>
    </row>
    <row r="326" spans="1:11" ht="17.25" customHeight="1" x14ac:dyDescent="0.2">
      <c r="A326" s="33" t="s">
        <v>75</v>
      </c>
      <c r="B326" s="13" t="s">
        <v>222</v>
      </c>
      <c r="C326" s="13" t="s">
        <v>20</v>
      </c>
      <c r="D326" s="13" t="s">
        <v>20</v>
      </c>
      <c r="E326" s="13" t="s">
        <v>76</v>
      </c>
      <c r="F326" s="13"/>
      <c r="G326" s="14"/>
      <c r="H326" s="54">
        <f>H327</f>
        <v>0</v>
      </c>
      <c r="I326" s="54">
        <f>I327</f>
        <v>250</v>
      </c>
      <c r="J326" s="25">
        <f>H326+I326</f>
        <v>250</v>
      </c>
      <c r="K326" s="54">
        <f>K327</f>
        <v>250</v>
      </c>
    </row>
    <row r="327" spans="1:11" ht="42" customHeight="1" x14ac:dyDescent="0.2">
      <c r="A327" s="32" t="s">
        <v>335</v>
      </c>
      <c r="B327" s="13" t="s">
        <v>222</v>
      </c>
      <c r="C327" s="13" t="s">
        <v>20</v>
      </c>
      <c r="D327" s="13" t="s">
        <v>20</v>
      </c>
      <c r="E327" s="13" t="s">
        <v>336</v>
      </c>
      <c r="F327" s="13"/>
      <c r="G327" s="14"/>
      <c r="H327" s="54">
        <f t="shared" ref="H327:K327" si="126">H328+H329</f>
        <v>0</v>
      </c>
      <c r="I327" s="54">
        <f t="shared" si="126"/>
        <v>250</v>
      </c>
      <c r="J327" s="54">
        <f t="shared" si="126"/>
        <v>250</v>
      </c>
      <c r="K327" s="54">
        <f t="shared" si="126"/>
        <v>250</v>
      </c>
    </row>
    <row r="328" spans="1:11" ht="23.25" customHeight="1" x14ac:dyDescent="0.2">
      <c r="A328" s="30" t="s">
        <v>111</v>
      </c>
      <c r="B328" s="13" t="s">
        <v>222</v>
      </c>
      <c r="C328" s="13" t="s">
        <v>20</v>
      </c>
      <c r="D328" s="13" t="s">
        <v>20</v>
      </c>
      <c r="E328" s="13" t="s">
        <v>336</v>
      </c>
      <c r="F328" s="13" t="s">
        <v>112</v>
      </c>
      <c r="G328" s="14"/>
      <c r="H328" s="54"/>
      <c r="I328" s="54">
        <v>250</v>
      </c>
      <c r="J328" s="25">
        <f>H328+I328</f>
        <v>250</v>
      </c>
      <c r="K328" s="54">
        <v>250</v>
      </c>
    </row>
    <row r="329" spans="1:11" ht="23.25" hidden="1" customHeight="1" x14ac:dyDescent="0.2">
      <c r="A329" s="71" t="s">
        <v>337</v>
      </c>
      <c r="B329" s="13" t="s">
        <v>222</v>
      </c>
      <c r="C329" s="13" t="s">
        <v>20</v>
      </c>
      <c r="D329" s="13" t="s">
        <v>20</v>
      </c>
      <c r="E329" s="13" t="s">
        <v>336</v>
      </c>
      <c r="F329" s="13" t="s">
        <v>338</v>
      </c>
      <c r="G329" s="14"/>
      <c r="H329" s="54"/>
      <c r="I329" s="54"/>
      <c r="J329" s="25">
        <f>H329+I329</f>
        <v>0</v>
      </c>
      <c r="K329" s="54"/>
    </row>
    <row r="330" spans="1:11" s="72" customFormat="1" ht="17.25" customHeight="1" x14ac:dyDescent="0.2">
      <c r="A330" s="46" t="s">
        <v>120</v>
      </c>
      <c r="B330" s="13" t="s">
        <v>222</v>
      </c>
      <c r="C330" s="13" t="s">
        <v>21</v>
      </c>
      <c r="D330" s="13" t="s">
        <v>176</v>
      </c>
      <c r="E330" s="13"/>
      <c r="F330" s="13"/>
      <c r="G330" s="14"/>
      <c r="H330" s="25">
        <f t="shared" ref="H330:K330" si="127">H334+H331</f>
        <v>685.5</v>
      </c>
      <c r="I330" s="25">
        <f t="shared" si="127"/>
        <v>446.70000000000005</v>
      </c>
      <c r="J330" s="25">
        <f t="shared" si="127"/>
        <v>1132.2</v>
      </c>
      <c r="K330" s="25">
        <f t="shared" si="127"/>
        <v>1132.2</v>
      </c>
    </row>
    <row r="331" spans="1:11" s="72" customFormat="1" ht="17.25" customHeight="1" x14ac:dyDescent="0.2">
      <c r="A331" s="33" t="s">
        <v>339</v>
      </c>
      <c r="B331" s="13" t="s">
        <v>222</v>
      </c>
      <c r="C331" s="13" t="s">
        <v>21</v>
      </c>
      <c r="D331" s="13" t="s">
        <v>152</v>
      </c>
      <c r="E331" s="13"/>
      <c r="F331" s="13"/>
      <c r="G331" s="14"/>
      <c r="H331" s="25">
        <f t="shared" ref="H331:I332" si="128">H332</f>
        <v>123</v>
      </c>
      <c r="I331" s="25">
        <f t="shared" si="128"/>
        <v>0</v>
      </c>
      <c r="J331" s="25">
        <f>H331+I331</f>
        <v>123</v>
      </c>
      <c r="K331" s="25">
        <f t="shared" ref="K331:K332" si="129">K332</f>
        <v>123</v>
      </c>
    </row>
    <row r="332" spans="1:11" s="72" customFormat="1" ht="26.25" customHeight="1" x14ac:dyDescent="0.2">
      <c r="A332" s="33" t="s">
        <v>340</v>
      </c>
      <c r="B332" s="13" t="s">
        <v>222</v>
      </c>
      <c r="C332" s="13" t="s">
        <v>21</v>
      </c>
      <c r="D332" s="13" t="s">
        <v>152</v>
      </c>
      <c r="E332" s="13" t="s">
        <v>341</v>
      </c>
      <c r="F332" s="13"/>
      <c r="G332" s="14"/>
      <c r="H332" s="25">
        <f t="shared" si="128"/>
        <v>123</v>
      </c>
      <c r="I332" s="25">
        <f t="shared" si="128"/>
        <v>0</v>
      </c>
      <c r="J332" s="25">
        <f>H332+I332</f>
        <v>123</v>
      </c>
      <c r="K332" s="25">
        <f t="shared" si="129"/>
        <v>123</v>
      </c>
    </row>
    <row r="333" spans="1:11" s="72" customFormat="1" ht="24" customHeight="1" x14ac:dyDescent="0.2">
      <c r="A333" s="30" t="s">
        <v>342</v>
      </c>
      <c r="B333" s="13" t="s">
        <v>222</v>
      </c>
      <c r="C333" s="13" t="s">
        <v>21</v>
      </c>
      <c r="D333" s="13" t="s">
        <v>152</v>
      </c>
      <c r="E333" s="13" t="s">
        <v>341</v>
      </c>
      <c r="F333" s="13" t="s">
        <v>343</v>
      </c>
      <c r="G333" s="14"/>
      <c r="H333" s="25">
        <v>123</v>
      </c>
      <c r="I333" s="25"/>
      <c r="J333" s="25">
        <f>H333+I333</f>
        <v>123</v>
      </c>
      <c r="K333" s="25">
        <v>123</v>
      </c>
    </row>
    <row r="334" spans="1:11" ht="17.25" customHeight="1" x14ac:dyDescent="0.2">
      <c r="A334" s="46" t="s">
        <v>344</v>
      </c>
      <c r="B334" s="13" t="s">
        <v>222</v>
      </c>
      <c r="C334" s="13" t="s">
        <v>21</v>
      </c>
      <c r="D334" s="13" t="s">
        <v>178</v>
      </c>
      <c r="E334" s="13"/>
      <c r="F334" s="13"/>
      <c r="G334" s="14"/>
      <c r="H334" s="25">
        <f t="shared" ref="H334:I334" si="130">H341+H335+H346</f>
        <v>562.5</v>
      </c>
      <c r="I334" s="25">
        <f t="shared" si="130"/>
        <v>446.70000000000005</v>
      </c>
      <c r="J334" s="25">
        <f>J341+J335+J346</f>
        <v>1009.2</v>
      </c>
      <c r="K334" s="25">
        <f t="shared" ref="K334" si="131">K341+K335+K346</f>
        <v>1009.2</v>
      </c>
    </row>
    <row r="335" spans="1:11" ht="17.25" customHeight="1" x14ac:dyDescent="0.2">
      <c r="A335" s="38" t="s">
        <v>90</v>
      </c>
      <c r="B335" s="13" t="s">
        <v>222</v>
      </c>
      <c r="C335" s="13" t="s">
        <v>21</v>
      </c>
      <c r="D335" s="13" t="s">
        <v>178</v>
      </c>
      <c r="E335" s="13" t="s">
        <v>345</v>
      </c>
      <c r="F335" s="13"/>
      <c r="G335" s="14"/>
      <c r="H335" s="25">
        <f t="shared" ref="H335:K335" si="132">H336</f>
        <v>0</v>
      </c>
      <c r="I335" s="25">
        <f t="shared" si="132"/>
        <v>609.20000000000005</v>
      </c>
      <c r="J335" s="25">
        <f t="shared" si="132"/>
        <v>609.20000000000005</v>
      </c>
      <c r="K335" s="25">
        <f t="shared" si="132"/>
        <v>609.20000000000005</v>
      </c>
    </row>
    <row r="336" spans="1:11" ht="17.25" customHeight="1" x14ac:dyDescent="0.2">
      <c r="A336" s="38" t="s">
        <v>346</v>
      </c>
      <c r="B336" s="13" t="s">
        <v>222</v>
      </c>
      <c r="C336" s="13" t="s">
        <v>21</v>
      </c>
      <c r="D336" s="13" t="s">
        <v>178</v>
      </c>
      <c r="E336" s="13" t="s">
        <v>347</v>
      </c>
      <c r="F336" s="13"/>
      <c r="G336" s="14"/>
      <c r="H336" s="25">
        <f t="shared" ref="H336:K336" si="133">H337+H339</f>
        <v>0</v>
      </c>
      <c r="I336" s="25">
        <f t="shared" si="133"/>
        <v>609.20000000000005</v>
      </c>
      <c r="J336" s="25">
        <f t="shared" si="133"/>
        <v>609.20000000000005</v>
      </c>
      <c r="K336" s="25">
        <f t="shared" si="133"/>
        <v>609.20000000000005</v>
      </c>
    </row>
    <row r="337" spans="1:11" ht="135" hidden="1" customHeight="1" x14ac:dyDescent="0.2">
      <c r="A337" s="73" t="s">
        <v>348</v>
      </c>
      <c r="B337" s="13" t="s">
        <v>222</v>
      </c>
      <c r="C337" s="13" t="s">
        <v>21</v>
      </c>
      <c r="D337" s="13" t="s">
        <v>178</v>
      </c>
      <c r="E337" s="13" t="s">
        <v>349</v>
      </c>
      <c r="F337" s="13"/>
      <c r="G337" s="14"/>
      <c r="H337" s="25">
        <f t="shared" ref="H337:K337" si="134">H338</f>
        <v>0</v>
      </c>
      <c r="I337" s="25">
        <f t="shared" si="134"/>
        <v>0</v>
      </c>
      <c r="J337" s="25">
        <f t="shared" si="134"/>
        <v>0</v>
      </c>
      <c r="K337" s="25">
        <f t="shared" si="134"/>
        <v>0</v>
      </c>
    </row>
    <row r="338" spans="1:11" ht="33.75" hidden="1" customHeight="1" x14ac:dyDescent="0.2">
      <c r="A338" s="30" t="s">
        <v>350</v>
      </c>
      <c r="B338" s="13" t="s">
        <v>222</v>
      </c>
      <c r="C338" s="13" t="s">
        <v>21</v>
      </c>
      <c r="D338" s="13" t="s">
        <v>178</v>
      </c>
      <c r="E338" s="13" t="s">
        <v>349</v>
      </c>
      <c r="F338" s="13" t="s">
        <v>148</v>
      </c>
      <c r="G338" s="14"/>
      <c r="H338" s="25"/>
      <c r="I338" s="25"/>
      <c r="J338" s="25">
        <f>H338+I338</f>
        <v>0</v>
      </c>
      <c r="K338" s="25"/>
    </row>
    <row r="339" spans="1:11" ht="17.25" customHeight="1" x14ac:dyDescent="0.2">
      <c r="A339" s="66" t="s">
        <v>351</v>
      </c>
      <c r="B339" s="13" t="s">
        <v>222</v>
      </c>
      <c r="C339" s="13" t="s">
        <v>21</v>
      </c>
      <c r="D339" s="13" t="s">
        <v>178</v>
      </c>
      <c r="E339" s="13" t="s">
        <v>352</v>
      </c>
      <c r="F339" s="13"/>
      <c r="G339" s="14"/>
      <c r="H339" s="25">
        <f t="shared" ref="H339:K339" si="135">H340</f>
        <v>0</v>
      </c>
      <c r="I339" s="25">
        <f t="shared" si="135"/>
        <v>609.20000000000005</v>
      </c>
      <c r="J339" s="25">
        <f t="shared" si="135"/>
        <v>609.20000000000005</v>
      </c>
      <c r="K339" s="25">
        <f t="shared" si="135"/>
        <v>609.20000000000005</v>
      </c>
    </row>
    <row r="340" spans="1:11" ht="33.75" x14ac:dyDescent="0.2">
      <c r="A340" s="30" t="s">
        <v>350</v>
      </c>
      <c r="B340" s="13" t="s">
        <v>222</v>
      </c>
      <c r="C340" s="13" t="s">
        <v>21</v>
      </c>
      <c r="D340" s="13" t="s">
        <v>178</v>
      </c>
      <c r="E340" s="13" t="s">
        <v>352</v>
      </c>
      <c r="F340" s="13" t="s">
        <v>148</v>
      </c>
      <c r="G340" s="14"/>
      <c r="H340" s="25"/>
      <c r="I340" s="25">
        <v>609.20000000000005</v>
      </c>
      <c r="J340" s="25">
        <f>H340+I340</f>
        <v>609.20000000000005</v>
      </c>
      <c r="K340" s="25">
        <v>609.20000000000005</v>
      </c>
    </row>
    <row r="341" spans="1:11" ht="17.25" customHeight="1" x14ac:dyDescent="0.2">
      <c r="A341" s="46" t="s">
        <v>131</v>
      </c>
      <c r="B341" s="13" t="s">
        <v>222</v>
      </c>
      <c r="C341" s="13" t="s">
        <v>21</v>
      </c>
      <c r="D341" s="13" t="s">
        <v>178</v>
      </c>
      <c r="E341" s="13" t="s">
        <v>132</v>
      </c>
      <c r="F341" s="13"/>
      <c r="G341" s="14"/>
      <c r="H341" s="25">
        <f t="shared" ref="H341:K341" si="136">H344+H342</f>
        <v>562.5</v>
      </c>
      <c r="I341" s="25">
        <f t="shared" si="136"/>
        <v>-362.5</v>
      </c>
      <c r="J341" s="25">
        <f t="shared" si="136"/>
        <v>200</v>
      </c>
      <c r="K341" s="25">
        <f t="shared" si="136"/>
        <v>200</v>
      </c>
    </row>
    <row r="342" spans="1:11" ht="17.25" customHeight="1" x14ac:dyDescent="0.2">
      <c r="A342" s="30"/>
      <c r="B342" s="13" t="s">
        <v>222</v>
      </c>
      <c r="C342" s="13" t="s">
        <v>21</v>
      </c>
      <c r="D342" s="13" t="s">
        <v>178</v>
      </c>
      <c r="E342" s="13" t="s">
        <v>353</v>
      </c>
      <c r="F342" s="13"/>
      <c r="G342" s="14"/>
      <c r="H342" s="25">
        <f t="shared" ref="H342:K342" si="137">H343</f>
        <v>0</v>
      </c>
      <c r="I342" s="25">
        <f t="shared" si="137"/>
        <v>200</v>
      </c>
      <c r="J342" s="25">
        <f t="shared" si="137"/>
        <v>200</v>
      </c>
      <c r="K342" s="25">
        <f t="shared" si="137"/>
        <v>200</v>
      </c>
    </row>
    <row r="343" spans="1:11" ht="17.25" customHeight="1" x14ac:dyDescent="0.2">
      <c r="A343" s="30" t="s">
        <v>129</v>
      </c>
      <c r="B343" s="13" t="s">
        <v>222</v>
      </c>
      <c r="C343" s="13" t="s">
        <v>21</v>
      </c>
      <c r="D343" s="13" t="s">
        <v>178</v>
      </c>
      <c r="E343" s="13" t="s">
        <v>353</v>
      </c>
      <c r="F343" s="13" t="s">
        <v>130</v>
      </c>
      <c r="G343" s="14"/>
      <c r="H343" s="25"/>
      <c r="I343" s="25">
        <v>200</v>
      </c>
      <c r="J343" s="25">
        <f>H343+I343</f>
        <v>200</v>
      </c>
      <c r="K343" s="25">
        <v>200</v>
      </c>
    </row>
    <row r="344" spans="1:11" ht="64.5" customHeight="1" x14ac:dyDescent="0.2">
      <c r="A344" s="74" t="s">
        <v>354</v>
      </c>
      <c r="B344" s="13" t="s">
        <v>222</v>
      </c>
      <c r="C344" s="13" t="s">
        <v>21</v>
      </c>
      <c r="D344" s="13" t="s">
        <v>178</v>
      </c>
      <c r="E344" s="13" t="s">
        <v>355</v>
      </c>
      <c r="F344" s="13"/>
      <c r="G344" s="14"/>
      <c r="H344" s="25">
        <f>H345</f>
        <v>562.5</v>
      </c>
      <c r="I344" s="25">
        <f>I345</f>
        <v>-562.5</v>
      </c>
      <c r="J344" s="25">
        <f>H344+I344</f>
        <v>0</v>
      </c>
      <c r="K344" s="25">
        <f>K345</f>
        <v>0</v>
      </c>
    </row>
    <row r="345" spans="1:11" ht="25.5" customHeight="1" x14ac:dyDescent="0.2">
      <c r="A345" s="46" t="s">
        <v>135</v>
      </c>
      <c r="B345" s="13" t="s">
        <v>222</v>
      </c>
      <c r="C345" s="13" t="s">
        <v>21</v>
      </c>
      <c r="D345" s="13" t="s">
        <v>178</v>
      </c>
      <c r="E345" s="13" t="s">
        <v>355</v>
      </c>
      <c r="F345" s="13" t="s">
        <v>136</v>
      </c>
      <c r="G345" s="14"/>
      <c r="H345" s="25">
        <v>562.5</v>
      </c>
      <c r="I345" s="25">
        <v>-562.5</v>
      </c>
      <c r="J345" s="25">
        <f>H345+I345</f>
        <v>0</v>
      </c>
      <c r="K345" s="25"/>
    </row>
    <row r="346" spans="1:11" ht="25.5" customHeight="1" x14ac:dyDescent="0.2">
      <c r="A346" s="46" t="s">
        <v>75</v>
      </c>
      <c r="B346" s="13" t="s">
        <v>222</v>
      </c>
      <c r="C346" s="13" t="s">
        <v>21</v>
      </c>
      <c r="D346" s="13" t="s">
        <v>178</v>
      </c>
      <c r="E346" s="13" t="s">
        <v>76</v>
      </c>
      <c r="F346" s="13"/>
      <c r="G346" s="14"/>
      <c r="H346" s="25">
        <f t="shared" ref="H346:K347" si="138">H347</f>
        <v>0</v>
      </c>
      <c r="I346" s="25">
        <f t="shared" si="138"/>
        <v>200</v>
      </c>
      <c r="J346" s="25">
        <f t="shared" si="138"/>
        <v>200</v>
      </c>
      <c r="K346" s="25">
        <f t="shared" si="138"/>
        <v>200</v>
      </c>
    </row>
    <row r="347" spans="1:11" ht="25.5" customHeight="1" x14ac:dyDescent="0.2">
      <c r="A347" s="75" t="s">
        <v>356</v>
      </c>
      <c r="B347" s="13" t="s">
        <v>222</v>
      </c>
      <c r="C347" s="13" t="s">
        <v>21</v>
      </c>
      <c r="D347" s="13" t="s">
        <v>178</v>
      </c>
      <c r="E347" s="13" t="s">
        <v>357</v>
      </c>
      <c r="F347" s="13"/>
      <c r="G347" s="14"/>
      <c r="H347" s="25">
        <f t="shared" si="138"/>
        <v>0</v>
      </c>
      <c r="I347" s="25">
        <f t="shared" si="138"/>
        <v>200</v>
      </c>
      <c r="J347" s="25">
        <f t="shared" si="138"/>
        <v>200</v>
      </c>
      <c r="K347" s="25">
        <f t="shared" si="138"/>
        <v>200</v>
      </c>
    </row>
    <row r="348" spans="1:11" ht="25.5" customHeight="1" x14ac:dyDescent="0.2">
      <c r="A348" s="30" t="s">
        <v>129</v>
      </c>
      <c r="B348" s="13" t="s">
        <v>222</v>
      </c>
      <c r="C348" s="13" t="s">
        <v>21</v>
      </c>
      <c r="D348" s="13" t="s">
        <v>178</v>
      </c>
      <c r="E348" s="13" t="s">
        <v>357</v>
      </c>
      <c r="F348" s="13" t="s">
        <v>358</v>
      </c>
      <c r="G348" s="14"/>
      <c r="H348" s="25"/>
      <c r="I348" s="25">
        <v>200</v>
      </c>
      <c r="J348" s="25">
        <f>I348+H348</f>
        <v>200</v>
      </c>
      <c r="K348" s="25">
        <v>200</v>
      </c>
    </row>
    <row r="349" spans="1:11" ht="15.75" customHeight="1" x14ac:dyDescent="0.2">
      <c r="A349" s="33" t="s">
        <v>359</v>
      </c>
      <c r="B349" s="13" t="s">
        <v>222</v>
      </c>
      <c r="C349" s="13" t="s">
        <v>191</v>
      </c>
      <c r="D349" s="13"/>
      <c r="E349" s="13"/>
      <c r="F349" s="13"/>
      <c r="G349" s="14"/>
      <c r="H349" s="54">
        <f>H350</f>
        <v>1280.18</v>
      </c>
      <c r="I349" s="54">
        <f>I350</f>
        <v>83.17</v>
      </c>
      <c r="J349" s="25">
        <f>H349+I349</f>
        <v>1363.3500000000001</v>
      </c>
      <c r="K349" s="54">
        <f>K350</f>
        <v>1363.35</v>
      </c>
    </row>
    <row r="350" spans="1:11" x14ac:dyDescent="0.2">
      <c r="A350" s="33" t="s">
        <v>360</v>
      </c>
      <c r="B350" s="13" t="s">
        <v>222</v>
      </c>
      <c r="C350" s="13" t="s">
        <v>191</v>
      </c>
      <c r="D350" s="13" t="s">
        <v>40</v>
      </c>
      <c r="E350" s="13"/>
      <c r="F350" s="13"/>
      <c r="G350" s="14" t="e">
        <f>G351</f>
        <v>#REF!</v>
      </c>
      <c r="H350" s="54">
        <f t="shared" ref="H350:K352" si="139">H351</f>
        <v>1280.18</v>
      </c>
      <c r="I350" s="54">
        <f t="shared" si="139"/>
        <v>83.17</v>
      </c>
      <c r="J350" s="54">
        <f t="shared" si="139"/>
        <v>1363.3500000000001</v>
      </c>
      <c r="K350" s="54">
        <f t="shared" si="139"/>
        <v>1363.35</v>
      </c>
    </row>
    <row r="351" spans="1:11" ht="22.5" customHeight="1" x14ac:dyDescent="0.2">
      <c r="A351" s="33" t="s">
        <v>361</v>
      </c>
      <c r="B351" s="13" t="s">
        <v>222</v>
      </c>
      <c r="C351" s="13" t="s">
        <v>191</v>
      </c>
      <c r="D351" s="13" t="s">
        <v>40</v>
      </c>
      <c r="E351" s="13" t="s">
        <v>362</v>
      </c>
      <c r="F351" s="13"/>
      <c r="G351" s="14" t="e">
        <f>G352</f>
        <v>#REF!</v>
      </c>
      <c r="H351" s="25">
        <f t="shared" si="139"/>
        <v>1280.18</v>
      </c>
      <c r="I351" s="25">
        <f t="shared" si="139"/>
        <v>83.17</v>
      </c>
      <c r="J351" s="25">
        <f t="shared" si="139"/>
        <v>1363.3500000000001</v>
      </c>
      <c r="K351" s="25">
        <f t="shared" si="139"/>
        <v>1363.35</v>
      </c>
    </row>
    <row r="352" spans="1:11" ht="24.75" customHeight="1" x14ac:dyDescent="0.2">
      <c r="A352" s="33" t="s">
        <v>363</v>
      </c>
      <c r="B352" s="13" t="s">
        <v>222</v>
      </c>
      <c r="C352" s="13" t="s">
        <v>191</v>
      </c>
      <c r="D352" s="13" t="s">
        <v>40</v>
      </c>
      <c r="E352" s="13" t="s">
        <v>364</v>
      </c>
      <c r="F352" s="13"/>
      <c r="G352" s="14" t="e">
        <f>#REF!</f>
        <v>#REF!</v>
      </c>
      <c r="H352" s="25">
        <f t="shared" si="139"/>
        <v>1280.18</v>
      </c>
      <c r="I352" s="25">
        <f t="shared" si="139"/>
        <v>83.17</v>
      </c>
      <c r="J352" s="25">
        <f t="shared" si="139"/>
        <v>1363.3500000000001</v>
      </c>
      <c r="K352" s="25">
        <f t="shared" si="139"/>
        <v>1363.35</v>
      </c>
    </row>
    <row r="353" spans="1:13" ht="16.5" customHeight="1" x14ac:dyDescent="0.2">
      <c r="A353" s="30" t="s">
        <v>365</v>
      </c>
      <c r="B353" s="13" t="s">
        <v>222</v>
      </c>
      <c r="C353" s="13" t="s">
        <v>191</v>
      </c>
      <c r="D353" s="13" t="s">
        <v>40</v>
      </c>
      <c r="E353" s="13" t="s">
        <v>364</v>
      </c>
      <c r="F353" s="13" t="s">
        <v>322</v>
      </c>
      <c r="G353" s="14"/>
      <c r="H353" s="54">
        <v>1280.18</v>
      </c>
      <c r="I353" s="54">
        <v>83.17</v>
      </c>
      <c r="J353" s="25">
        <f>H353+I353</f>
        <v>1363.3500000000001</v>
      </c>
      <c r="K353" s="54">
        <v>1363.35</v>
      </c>
    </row>
    <row r="354" spans="1:13" s="24" customFormat="1" x14ac:dyDescent="0.2">
      <c r="A354" s="76" t="s">
        <v>366</v>
      </c>
      <c r="B354" s="20" t="s">
        <v>195</v>
      </c>
      <c r="C354" s="20"/>
      <c r="D354" s="20"/>
      <c r="E354" s="20"/>
      <c r="F354" s="20"/>
      <c r="G354" s="21" t="e">
        <f>G355+G368</f>
        <v>#REF!</v>
      </c>
      <c r="H354" s="22">
        <f t="shared" ref="H354:K354" si="140">H355+H360+H368+H404+H399</f>
        <v>12364.28</v>
      </c>
      <c r="I354" s="22">
        <f t="shared" si="140"/>
        <v>11516.959999999997</v>
      </c>
      <c r="J354" s="22">
        <f t="shared" si="140"/>
        <v>23881.24</v>
      </c>
      <c r="K354" s="22">
        <f t="shared" si="140"/>
        <v>22554.240000000002</v>
      </c>
    </row>
    <row r="355" spans="1:13" s="53" customFormat="1" x14ac:dyDescent="0.2">
      <c r="A355" s="33" t="s">
        <v>223</v>
      </c>
      <c r="B355" s="13" t="s">
        <v>195</v>
      </c>
      <c r="C355" s="13" t="s">
        <v>152</v>
      </c>
      <c r="D355" s="13"/>
      <c r="E355" s="13"/>
      <c r="F355" s="13"/>
      <c r="G355" s="14" t="e">
        <f t="shared" ref="G355:J358" si="141">G356</f>
        <v>#REF!</v>
      </c>
      <c r="H355" s="25">
        <f t="shared" si="141"/>
        <v>951.89</v>
      </c>
      <c r="I355" s="25">
        <f t="shared" si="141"/>
        <v>0</v>
      </c>
      <c r="J355" s="25">
        <f>H355+I355</f>
        <v>951.89</v>
      </c>
      <c r="K355" s="25">
        <f t="shared" ref="K355:K358" si="142">K356</f>
        <v>951.89</v>
      </c>
      <c r="L355" s="52"/>
    </row>
    <row r="356" spans="1:13" ht="45" x14ac:dyDescent="0.2">
      <c r="A356" s="33" t="s">
        <v>153</v>
      </c>
      <c r="B356" s="13" t="s">
        <v>195</v>
      </c>
      <c r="C356" s="13" t="s">
        <v>152</v>
      </c>
      <c r="D356" s="13" t="s">
        <v>122</v>
      </c>
      <c r="E356" s="13"/>
      <c r="F356" s="13"/>
      <c r="G356" s="14" t="e">
        <f t="shared" si="141"/>
        <v>#REF!</v>
      </c>
      <c r="H356" s="25">
        <f t="shared" si="141"/>
        <v>951.89</v>
      </c>
      <c r="I356" s="25">
        <f t="shared" si="141"/>
        <v>0</v>
      </c>
      <c r="J356" s="25">
        <f>H356+I356</f>
        <v>951.89</v>
      </c>
      <c r="K356" s="25">
        <f t="shared" si="142"/>
        <v>951.89</v>
      </c>
    </row>
    <row r="357" spans="1:13" ht="22.5" x14ac:dyDescent="0.2">
      <c r="A357" s="33" t="s">
        <v>171</v>
      </c>
      <c r="B357" s="13" t="s">
        <v>195</v>
      </c>
      <c r="C357" s="13" t="s">
        <v>152</v>
      </c>
      <c r="D357" s="13" t="s">
        <v>122</v>
      </c>
      <c r="E357" s="13" t="s">
        <v>102</v>
      </c>
      <c r="F357" s="13"/>
      <c r="G357" s="14" t="e">
        <f t="shared" si="141"/>
        <v>#REF!</v>
      </c>
      <c r="H357" s="25">
        <f t="shared" si="141"/>
        <v>951.89</v>
      </c>
      <c r="I357" s="25">
        <f t="shared" si="141"/>
        <v>0</v>
      </c>
      <c r="J357" s="25">
        <f>H357+I357</f>
        <v>951.89</v>
      </c>
      <c r="K357" s="25">
        <f t="shared" si="142"/>
        <v>951.89</v>
      </c>
    </row>
    <row r="358" spans="1:13" x14ac:dyDescent="0.2">
      <c r="A358" s="33" t="s">
        <v>103</v>
      </c>
      <c r="B358" s="13" t="s">
        <v>195</v>
      </c>
      <c r="C358" s="13" t="s">
        <v>152</v>
      </c>
      <c r="D358" s="13" t="s">
        <v>122</v>
      </c>
      <c r="E358" s="13" t="s">
        <v>104</v>
      </c>
      <c r="F358" s="13"/>
      <c r="G358" s="14" t="e">
        <f>#REF!</f>
        <v>#REF!</v>
      </c>
      <c r="H358" s="25">
        <f t="shared" si="141"/>
        <v>951.89</v>
      </c>
      <c r="I358" s="25">
        <f t="shared" si="141"/>
        <v>0</v>
      </c>
      <c r="J358" s="25">
        <f t="shared" si="141"/>
        <v>951.89</v>
      </c>
      <c r="K358" s="25">
        <f t="shared" si="142"/>
        <v>951.89</v>
      </c>
    </row>
    <row r="359" spans="1:13" ht="33.75" x14ac:dyDescent="0.2">
      <c r="A359" s="40" t="s">
        <v>105</v>
      </c>
      <c r="B359" s="13" t="s">
        <v>195</v>
      </c>
      <c r="C359" s="13" t="s">
        <v>152</v>
      </c>
      <c r="D359" s="13" t="s">
        <v>122</v>
      </c>
      <c r="E359" s="13" t="s">
        <v>104</v>
      </c>
      <c r="F359" s="13" t="s">
        <v>106</v>
      </c>
      <c r="G359" s="14"/>
      <c r="H359" s="25">
        <v>951.89</v>
      </c>
      <c r="I359" s="25"/>
      <c r="J359" s="25">
        <f>H359+I359</f>
        <v>951.89</v>
      </c>
      <c r="K359" s="25">
        <v>951.89</v>
      </c>
    </row>
    <row r="360" spans="1:13" s="53" customFormat="1" x14ac:dyDescent="0.2">
      <c r="A360" s="70" t="s">
        <v>313</v>
      </c>
      <c r="B360" s="13" t="s">
        <v>195</v>
      </c>
      <c r="C360" s="13" t="s">
        <v>38</v>
      </c>
      <c r="D360" s="13"/>
      <c r="E360" s="13"/>
      <c r="F360" s="13"/>
      <c r="G360" s="14" t="e">
        <f>#REF!+#REF!+#REF!</f>
        <v>#REF!</v>
      </c>
      <c r="H360" s="25">
        <f>H361</f>
        <v>340.42999999999995</v>
      </c>
      <c r="I360" s="25">
        <f>I361</f>
        <v>51.31</v>
      </c>
      <c r="J360" s="25">
        <f>H360+I360</f>
        <v>391.73999999999995</v>
      </c>
      <c r="K360" s="25">
        <f>K361</f>
        <v>391.74</v>
      </c>
      <c r="M360" s="52"/>
    </row>
    <row r="361" spans="1:13" x14ac:dyDescent="0.2">
      <c r="A361" s="33" t="s">
        <v>89</v>
      </c>
      <c r="B361" s="13" t="s">
        <v>195</v>
      </c>
      <c r="C361" s="13" t="s">
        <v>38</v>
      </c>
      <c r="D361" s="13" t="s">
        <v>38</v>
      </c>
      <c r="E361" s="13"/>
      <c r="F361" s="13"/>
      <c r="G361" s="14" t="e">
        <f>#REF!</f>
        <v>#REF!</v>
      </c>
      <c r="H361" s="25">
        <f t="shared" ref="H361:K361" si="143">H362+H365</f>
        <v>340.42999999999995</v>
      </c>
      <c r="I361" s="25">
        <f t="shared" si="143"/>
        <v>51.31</v>
      </c>
      <c r="J361" s="25">
        <f t="shared" si="143"/>
        <v>391.74</v>
      </c>
      <c r="K361" s="25">
        <f t="shared" si="143"/>
        <v>391.74</v>
      </c>
      <c r="M361" s="26"/>
    </row>
    <row r="362" spans="1:13" ht="22.5" x14ac:dyDescent="0.2">
      <c r="A362" s="33" t="s">
        <v>24</v>
      </c>
      <c r="B362" s="13" t="s">
        <v>195</v>
      </c>
      <c r="C362" s="13" t="s">
        <v>38</v>
      </c>
      <c r="D362" s="13" t="s">
        <v>38</v>
      </c>
      <c r="E362" s="13" t="s">
        <v>367</v>
      </c>
      <c r="F362" s="13"/>
      <c r="G362" s="14"/>
      <c r="H362" s="25">
        <f t="shared" ref="H362:K362" si="144">H363+H364</f>
        <v>340.42999999999995</v>
      </c>
      <c r="I362" s="25">
        <f t="shared" si="144"/>
        <v>-115.69</v>
      </c>
      <c r="J362" s="25">
        <f t="shared" si="144"/>
        <v>224.73999999999998</v>
      </c>
      <c r="K362" s="25">
        <f t="shared" si="144"/>
        <v>224.74</v>
      </c>
    </row>
    <row r="363" spans="1:13" ht="33.75" x14ac:dyDescent="0.2">
      <c r="A363" s="40" t="s">
        <v>105</v>
      </c>
      <c r="B363" s="13" t="s">
        <v>195</v>
      </c>
      <c r="C363" s="13" t="s">
        <v>38</v>
      </c>
      <c r="D363" s="13" t="s">
        <v>38</v>
      </c>
      <c r="E363" s="13" t="s">
        <v>367</v>
      </c>
      <c r="F363" s="13" t="s">
        <v>106</v>
      </c>
      <c r="G363" s="14"/>
      <c r="H363" s="25">
        <v>183.73</v>
      </c>
      <c r="I363" s="25">
        <v>41.01</v>
      </c>
      <c r="J363" s="25">
        <f>H363+I363</f>
        <v>224.73999999999998</v>
      </c>
      <c r="K363" s="25">
        <v>224.74</v>
      </c>
    </row>
    <row r="364" spans="1:13" ht="33.75" x14ac:dyDescent="0.2">
      <c r="A364" s="30" t="s">
        <v>111</v>
      </c>
      <c r="B364" s="13" t="s">
        <v>195</v>
      </c>
      <c r="C364" s="13" t="s">
        <v>38</v>
      </c>
      <c r="D364" s="13" t="s">
        <v>38</v>
      </c>
      <c r="E364" s="13" t="s">
        <v>367</v>
      </c>
      <c r="F364" s="13" t="s">
        <v>112</v>
      </c>
      <c r="G364" s="14"/>
      <c r="H364" s="25">
        <v>156.69999999999999</v>
      </c>
      <c r="I364" s="25">
        <v>-156.69999999999999</v>
      </c>
      <c r="J364" s="25">
        <f>H364+I364</f>
        <v>0</v>
      </c>
      <c r="K364" s="25"/>
    </row>
    <row r="365" spans="1:13" x14ac:dyDescent="0.2">
      <c r="A365" s="46" t="s">
        <v>75</v>
      </c>
      <c r="B365" s="13" t="s">
        <v>222</v>
      </c>
      <c r="C365" s="13" t="s">
        <v>38</v>
      </c>
      <c r="D365" s="13" t="s">
        <v>38</v>
      </c>
      <c r="E365" s="13" t="s">
        <v>76</v>
      </c>
      <c r="F365" s="13"/>
      <c r="G365" s="14"/>
      <c r="H365" s="25">
        <f t="shared" ref="H365:K366" si="145">H366</f>
        <v>0</v>
      </c>
      <c r="I365" s="25">
        <f t="shared" si="145"/>
        <v>167</v>
      </c>
      <c r="J365" s="25">
        <f t="shared" si="145"/>
        <v>167</v>
      </c>
      <c r="K365" s="25">
        <f t="shared" si="145"/>
        <v>167</v>
      </c>
    </row>
    <row r="366" spans="1:13" ht="33.75" x14ac:dyDescent="0.2">
      <c r="A366" s="75" t="s">
        <v>356</v>
      </c>
      <c r="B366" s="13" t="s">
        <v>222</v>
      </c>
      <c r="C366" s="13" t="s">
        <v>38</v>
      </c>
      <c r="D366" s="13" t="s">
        <v>38</v>
      </c>
      <c r="E366" s="13" t="s">
        <v>357</v>
      </c>
      <c r="F366" s="13"/>
      <c r="G366" s="14"/>
      <c r="H366" s="25">
        <f t="shared" si="145"/>
        <v>0</v>
      </c>
      <c r="I366" s="25">
        <f t="shared" si="145"/>
        <v>167</v>
      </c>
      <c r="J366" s="25">
        <f t="shared" si="145"/>
        <v>167</v>
      </c>
      <c r="K366" s="25">
        <f t="shared" si="145"/>
        <v>167</v>
      </c>
    </row>
    <row r="367" spans="1:13" ht="33.75" x14ac:dyDescent="0.2">
      <c r="A367" s="30" t="s">
        <v>111</v>
      </c>
      <c r="B367" s="13" t="s">
        <v>222</v>
      </c>
      <c r="C367" s="13" t="s">
        <v>38</v>
      </c>
      <c r="D367" s="13" t="s">
        <v>38</v>
      </c>
      <c r="E367" s="13" t="s">
        <v>357</v>
      </c>
      <c r="F367" s="13" t="s">
        <v>112</v>
      </c>
      <c r="G367" s="14"/>
      <c r="H367" s="25"/>
      <c r="I367" s="25">
        <v>167</v>
      </c>
      <c r="J367" s="25">
        <f>H367+I367</f>
        <v>167</v>
      </c>
      <c r="K367" s="25">
        <v>167</v>
      </c>
    </row>
    <row r="368" spans="1:13" s="53" customFormat="1" x14ac:dyDescent="0.2">
      <c r="A368" s="33" t="s">
        <v>327</v>
      </c>
      <c r="B368" s="13" t="s">
        <v>195</v>
      </c>
      <c r="C368" s="13" t="s">
        <v>328</v>
      </c>
      <c r="D368" s="13"/>
      <c r="E368" s="13"/>
      <c r="F368" s="13"/>
      <c r="G368" s="14" t="e">
        <f>G369+#REF!</f>
        <v>#REF!</v>
      </c>
      <c r="H368" s="25">
        <f t="shared" ref="H368:K368" si="146">H369+H389</f>
        <v>8750.6600000000017</v>
      </c>
      <c r="I368" s="25">
        <f t="shared" si="146"/>
        <v>11585.649999999998</v>
      </c>
      <c r="J368" s="25">
        <f t="shared" si="146"/>
        <v>20336.310000000001</v>
      </c>
      <c r="K368" s="25">
        <f t="shared" si="146"/>
        <v>20310.61</v>
      </c>
    </row>
    <row r="369" spans="1:11" x14ac:dyDescent="0.2">
      <c r="A369" s="33" t="s">
        <v>329</v>
      </c>
      <c r="B369" s="13" t="s">
        <v>195</v>
      </c>
      <c r="C369" s="13" t="s">
        <v>328</v>
      </c>
      <c r="D369" s="13" t="s">
        <v>152</v>
      </c>
      <c r="E369" s="13"/>
      <c r="F369" s="13"/>
      <c r="G369" s="14" t="e">
        <f>G370+G377</f>
        <v>#REF!</v>
      </c>
      <c r="H369" s="25">
        <f t="shared" ref="H369:K369" si="147">H370+H377+H387</f>
        <v>5635.7600000000011</v>
      </c>
      <c r="I369" s="25">
        <f t="shared" si="147"/>
        <v>12888.819999999998</v>
      </c>
      <c r="J369" s="25">
        <f t="shared" si="147"/>
        <v>18524.580000000002</v>
      </c>
      <c r="K369" s="25">
        <f t="shared" si="147"/>
        <v>18524.580000000002</v>
      </c>
    </row>
    <row r="370" spans="1:11" x14ac:dyDescent="0.2">
      <c r="A370" s="33" t="s">
        <v>368</v>
      </c>
      <c r="B370" s="13" t="s">
        <v>195</v>
      </c>
      <c r="C370" s="13" t="s">
        <v>328</v>
      </c>
      <c r="D370" s="13" t="s">
        <v>152</v>
      </c>
      <c r="E370" s="13" t="s">
        <v>369</v>
      </c>
      <c r="F370" s="13"/>
      <c r="G370" s="14" t="e">
        <f>G371</f>
        <v>#REF!</v>
      </c>
      <c r="H370" s="25">
        <f t="shared" ref="H370:K370" si="148">H371</f>
        <v>1079.97</v>
      </c>
      <c r="I370" s="25">
        <f t="shared" si="148"/>
        <v>5008.21</v>
      </c>
      <c r="J370" s="25">
        <f t="shared" si="148"/>
        <v>6088.18</v>
      </c>
      <c r="K370" s="25">
        <f t="shared" si="148"/>
        <v>6088.18</v>
      </c>
    </row>
    <row r="371" spans="1:11" ht="22.5" x14ac:dyDescent="0.2">
      <c r="A371" s="33" t="s">
        <v>24</v>
      </c>
      <c r="B371" s="13" t="s">
        <v>195</v>
      </c>
      <c r="C371" s="13" t="s">
        <v>328</v>
      </c>
      <c r="D371" s="13" t="s">
        <v>152</v>
      </c>
      <c r="E371" s="13" t="s">
        <v>370</v>
      </c>
      <c r="F371" s="13"/>
      <c r="G371" s="14" t="e">
        <f>#REF!</f>
        <v>#REF!</v>
      </c>
      <c r="H371" s="25">
        <f t="shared" ref="H371:K371" si="149">H372+H373+H374+H375+H376</f>
        <v>1079.97</v>
      </c>
      <c r="I371" s="25">
        <f t="shared" si="149"/>
        <v>5008.21</v>
      </c>
      <c r="J371" s="25">
        <f t="shared" si="149"/>
        <v>6088.18</v>
      </c>
      <c r="K371" s="25">
        <f t="shared" si="149"/>
        <v>6088.18</v>
      </c>
    </row>
    <row r="372" spans="1:11" ht="15.75" customHeight="1" x14ac:dyDescent="0.2">
      <c r="A372" s="40" t="s">
        <v>105</v>
      </c>
      <c r="B372" s="13" t="s">
        <v>195</v>
      </c>
      <c r="C372" s="13" t="s">
        <v>328</v>
      </c>
      <c r="D372" s="13" t="s">
        <v>152</v>
      </c>
      <c r="E372" s="13" t="s">
        <v>370</v>
      </c>
      <c r="F372" s="13" t="s">
        <v>106</v>
      </c>
      <c r="G372" s="14"/>
      <c r="H372" s="25">
        <v>814.84</v>
      </c>
      <c r="I372" s="25">
        <v>-814.84</v>
      </c>
      <c r="J372" s="25">
        <f>H372+I372</f>
        <v>0</v>
      </c>
      <c r="K372" s="25"/>
    </row>
    <row r="373" spans="1:11" ht="24.75" customHeight="1" x14ac:dyDescent="0.2">
      <c r="A373" s="30" t="s">
        <v>109</v>
      </c>
      <c r="B373" s="13" t="s">
        <v>195</v>
      </c>
      <c r="C373" s="13" t="s">
        <v>328</v>
      </c>
      <c r="D373" s="13" t="s">
        <v>152</v>
      </c>
      <c r="E373" s="13" t="s">
        <v>370</v>
      </c>
      <c r="F373" s="13" t="s">
        <v>110</v>
      </c>
      <c r="G373" s="14"/>
      <c r="H373" s="25">
        <v>1.7</v>
      </c>
      <c r="I373" s="25">
        <v>-1.7</v>
      </c>
      <c r="J373" s="25">
        <f>H373+I373</f>
        <v>0</v>
      </c>
      <c r="K373" s="25"/>
    </row>
    <row r="374" spans="1:11" ht="30" customHeight="1" x14ac:dyDescent="0.2">
      <c r="A374" s="41" t="s">
        <v>114</v>
      </c>
      <c r="B374" s="13" t="s">
        <v>195</v>
      </c>
      <c r="C374" s="13" t="s">
        <v>328</v>
      </c>
      <c r="D374" s="13" t="s">
        <v>152</v>
      </c>
      <c r="E374" s="13" t="s">
        <v>370</v>
      </c>
      <c r="F374" s="13" t="s">
        <v>115</v>
      </c>
      <c r="G374" s="14"/>
      <c r="H374" s="25">
        <v>14</v>
      </c>
      <c r="I374" s="25">
        <v>-14</v>
      </c>
      <c r="J374" s="25">
        <f>H374+I374</f>
        <v>0</v>
      </c>
      <c r="K374" s="25"/>
    </row>
    <row r="375" spans="1:11" ht="30" customHeight="1" x14ac:dyDescent="0.2">
      <c r="A375" s="30" t="s">
        <v>111</v>
      </c>
      <c r="B375" s="13" t="s">
        <v>195</v>
      </c>
      <c r="C375" s="13" t="s">
        <v>328</v>
      </c>
      <c r="D375" s="13" t="s">
        <v>152</v>
      </c>
      <c r="E375" s="13" t="s">
        <v>370</v>
      </c>
      <c r="F375" s="13" t="s">
        <v>112</v>
      </c>
      <c r="G375" s="14"/>
      <c r="H375" s="25">
        <v>249.43</v>
      </c>
      <c r="I375" s="25">
        <v>-249.43</v>
      </c>
      <c r="J375" s="25">
        <f>H375+I375</f>
        <v>0</v>
      </c>
      <c r="K375" s="25"/>
    </row>
    <row r="376" spans="1:11" ht="30" customHeight="1" x14ac:dyDescent="0.2">
      <c r="A376" s="30" t="s">
        <v>49</v>
      </c>
      <c r="B376" s="13" t="s">
        <v>195</v>
      </c>
      <c r="C376" s="13" t="s">
        <v>328</v>
      </c>
      <c r="D376" s="13" t="s">
        <v>152</v>
      </c>
      <c r="E376" s="13" t="s">
        <v>370</v>
      </c>
      <c r="F376" s="13" t="s">
        <v>50</v>
      </c>
      <c r="G376" s="14"/>
      <c r="H376" s="25"/>
      <c r="I376" s="25">
        <v>6088.18</v>
      </c>
      <c r="J376" s="25">
        <f>H376+I376</f>
        <v>6088.18</v>
      </c>
      <c r="K376" s="25">
        <v>6088.18</v>
      </c>
    </row>
    <row r="377" spans="1:11" ht="22.5" x14ac:dyDescent="0.2">
      <c r="A377" s="33" t="s">
        <v>371</v>
      </c>
      <c r="B377" s="13" t="s">
        <v>195</v>
      </c>
      <c r="C377" s="13" t="s">
        <v>328</v>
      </c>
      <c r="D377" s="13" t="s">
        <v>152</v>
      </c>
      <c r="E377" s="13" t="s">
        <v>372</v>
      </c>
      <c r="F377" s="13"/>
      <c r="G377" s="14" t="e">
        <f>G378+G385</f>
        <v>#REF!</v>
      </c>
      <c r="H377" s="25">
        <f t="shared" ref="H377:K377" si="150">H378+H385</f>
        <v>4519.6900000000005</v>
      </c>
      <c r="I377" s="25">
        <f t="shared" si="150"/>
        <v>7916.7099999999991</v>
      </c>
      <c r="J377" s="25">
        <f t="shared" si="150"/>
        <v>12436.4</v>
      </c>
      <c r="K377" s="25">
        <f t="shared" si="150"/>
        <v>12436.4</v>
      </c>
    </row>
    <row r="378" spans="1:11" ht="22.5" x14ac:dyDescent="0.2">
      <c r="A378" s="33" t="s">
        <v>24</v>
      </c>
      <c r="B378" s="13" t="s">
        <v>195</v>
      </c>
      <c r="C378" s="13" t="s">
        <v>328</v>
      </c>
      <c r="D378" s="13" t="s">
        <v>152</v>
      </c>
      <c r="E378" s="13" t="s">
        <v>373</v>
      </c>
      <c r="F378" s="13"/>
      <c r="G378" s="14" t="e">
        <f>#REF!</f>
        <v>#REF!</v>
      </c>
      <c r="H378" s="25">
        <f t="shared" ref="H378:K378" si="151">H379+H381+H384+H380+H382+H383</f>
        <v>4474.6900000000005</v>
      </c>
      <c r="I378" s="25">
        <f t="shared" si="151"/>
        <v>7961.7099999999991</v>
      </c>
      <c r="J378" s="25">
        <f t="shared" si="151"/>
        <v>12436.4</v>
      </c>
      <c r="K378" s="25">
        <f t="shared" si="151"/>
        <v>12436.4</v>
      </c>
    </row>
    <row r="379" spans="1:11" ht="33.75" x14ac:dyDescent="0.2">
      <c r="A379" s="40" t="s">
        <v>105</v>
      </c>
      <c r="B379" s="13" t="s">
        <v>195</v>
      </c>
      <c r="C379" s="13" t="s">
        <v>328</v>
      </c>
      <c r="D379" s="13" t="s">
        <v>152</v>
      </c>
      <c r="E379" s="13" t="s">
        <v>373</v>
      </c>
      <c r="F379" s="13" t="s">
        <v>106</v>
      </c>
      <c r="G379" s="14"/>
      <c r="H379" s="25">
        <v>2720.19</v>
      </c>
      <c r="I379" s="25">
        <v>-2720.19</v>
      </c>
      <c r="J379" s="25">
        <f t="shared" ref="J379:J384" si="152">H379+I379</f>
        <v>0</v>
      </c>
      <c r="K379" s="25"/>
    </row>
    <row r="380" spans="1:11" ht="33.75" x14ac:dyDescent="0.2">
      <c r="A380" s="30" t="s">
        <v>109</v>
      </c>
      <c r="B380" s="13" t="s">
        <v>195</v>
      </c>
      <c r="C380" s="13" t="s">
        <v>328</v>
      </c>
      <c r="D380" s="13" t="s">
        <v>152</v>
      </c>
      <c r="E380" s="13" t="s">
        <v>373</v>
      </c>
      <c r="F380" s="13" t="s">
        <v>110</v>
      </c>
      <c r="G380" s="14"/>
      <c r="H380" s="25">
        <v>89.6</v>
      </c>
      <c r="I380" s="25">
        <v>-89.6</v>
      </c>
      <c r="J380" s="25">
        <f t="shared" si="152"/>
        <v>0</v>
      </c>
      <c r="K380" s="25"/>
    </row>
    <row r="381" spans="1:11" ht="25.5" customHeight="1" x14ac:dyDescent="0.2">
      <c r="A381" s="41" t="s">
        <v>114</v>
      </c>
      <c r="B381" s="13" t="s">
        <v>195</v>
      </c>
      <c r="C381" s="13" t="s">
        <v>328</v>
      </c>
      <c r="D381" s="13" t="s">
        <v>152</v>
      </c>
      <c r="E381" s="13" t="s">
        <v>373</v>
      </c>
      <c r="F381" s="13" t="s">
        <v>115</v>
      </c>
      <c r="G381" s="14"/>
      <c r="H381" s="25">
        <v>313.2</v>
      </c>
      <c r="I381" s="25">
        <v>-313.2</v>
      </c>
      <c r="J381" s="25">
        <f t="shared" si="152"/>
        <v>0</v>
      </c>
      <c r="K381" s="25"/>
    </row>
    <row r="382" spans="1:11" ht="33.75" x14ac:dyDescent="0.2">
      <c r="A382" s="30" t="s">
        <v>111</v>
      </c>
      <c r="B382" s="13" t="s">
        <v>195</v>
      </c>
      <c r="C382" s="13" t="s">
        <v>328</v>
      </c>
      <c r="D382" s="13" t="s">
        <v>152</v>
      </c>
      <c r="E382" s="13" t="s">
        <v>373</v>
      </c>
      <c r="F382" s="13" t="s">
        <v>112</v>
      </c>
      <c r="G382" s="14"/>
      <c r="H382" s="25">
        <v>1330.88</v>
      </c>
      <c r="I382" s="25">
        <v>-1330.88</v>
      </c>
      <c r="J382" s="25">
        <f t="shared" si="152"/>
        <v>0</v>
      </c>
      <c r="K382" s="25"/>
    </row>
    <row r="383" spans="1:11" ht="56.25" x14ac:dyDescent="0.2">
      <c r="A383" s="30" t="s">
        <v>49</v>
      </c>
      <c r="B383" s="13" t="s">
        <v>195</v>
      </c>
      <c r="C383" s="13" t="s">
        <v>328</v>
      </c>
      <c r="D383" s="13" t="s">
        <v>152</v>
      </c>
      <c r="E383" s="13" t="s">
        <v>373</v>
      </c>
      <c r="F383" s="13" t="s">
        <v>50</v>
      </c>
      <c r="G383" s="14"/>
      <c r="H383" s="25"/>
      <c r="I383" s="25">
        <v>12436.4</v>
      </c>
      <c r="J383" s="25">
        <f t="shared" si="152"/>
        <v>12436.4</v>
      </c>
      <c r="K383" s="25">
        <v>12436.4</v>
      </c>
    </row>
    <row r="384" spans="1:11" ht="21.75" customHeight="1" x14ac:dyDescent="0.2">
      <c r="A384" s="32" t="s">
        <v>246</v>
      </c>
      <c r="B384" s="13" t="s">
        <v>195</v>
      </c>
      <c r="C384" s="13" t="s">
        <v>328</v>
      </c>
      <c r="D384" s="13" t="s">
        <v>152</v>
      </c>
      <c r="E384" s="13" t="s">
        <v>373</v>
      </c>
      <c r="F384" s="13" t="s">
        <v>117</v>
      </c>
      <c r="G384" s="14"/>
      <c r="H384" s="25">
        <v>20.82</v>
      </c>
      <c r="I384" s="25">
        <v>-20.82</v>
      </c>
      <c r="J384" s="25">
        <f t="shared" si="152"/>
        <v>0</v>
      </c>
      <c r="K384" s="25"/>
    </row>
    <row r="385" spans="1:11" ht="22.5" x14ac:dyDescent="0.2">
      <c r="A385" s="33" t="s">
        <v>24</v>
      </c>
      <c r="B385" s="13" t="s">
        <v>195</v>
      </c>
      <c r="C385" s="13" t="s">
        <v>328</v>
      </c>
      <c r="D385" s="13" t="s">
        <v>152</v>
      </c>
      <c r="E385" s="13" t="s">
        <v>374</v>
      </c>
      <c r="F385" s="13"/>
      <c r="G385" s="14" t="e">
        <f>#REF!</f>
        <v>#REF!</v>
      </c>
      <c r="H385" s="25">
        <f t="shared" ref="H385:K385" si="153">H386</f>
        <v>45</v>
      </c>
      <c r="I385" s="25">
        <f t="shared" si="153"/>
        <v>-45</v>
      </c>
      <c r="J385" s="25">
        <f t="shared" si="153"/>
        <v>0</v>
      </c>
      <c r="K385" s="25">
        <f t="shared" si="153"/>
        <v>0</v>
      </c>
    </row>
    <row r="386" spans="1:11" ht="33.75" x14ac:dyDescent="0.2">
      <c r="A386" s="30" t="s">
        <v>111</v>
      </c>
      <c r="B386" s="13" t="s">
        <v>195</v>
      </c>
      <c r="C386" s="13" t="s">
        <v>328</v>
      </c>
      <c r="D386" s="13" t="s">
        <v>152</v>
      </c>
      <c r="E386" s="13" t="s">
        <v>374</v>
      </c>
      <c r="F386" s="13" t="s">
        <v>112</v>
      </c>
      <c r="G386" s="14"/>
      <c r="H386" s="25">
        <v>45</v>
      </c>
      <c r="I386" s="25">
        <v>-45</v>
      </c>
      <c r="J386" s="25">
        <f>H386+I386</f>
        <v>0</v>
      </c>
      <c r="K386" s="25"/>
    </row>
    <row r="387" spans="1:11" ht="22.5" x14ac:dyDescent="0.2">
      <c r="A387" s="33" t="s">
        <v>375</v>
      </c>
      <c r="B387" s="13" t="s">
        <v>195</v>
      </c>
      <c r="C387" s="13" t="s">
        <v>328</v>
      </c>
      <c r="D387" s="13" t="s">
        <v>152</v>
      </c>
      <c r="E387" s="13" t="s">
        <v>376</v>
      </c>
      <c r="F387" s="13"/>
      <c r="G387" s="27">
        <f t="shared" ref="G387:K387" si="154">G388</f>
        <v>0</v>
      </c>
      <c r="H387" s="25">
        <f t="shared" si="154"/>
        <v>36.1</v>
      </c>
      <c r="I387" s="25">
        <f t="shared" si="154"/>
        <v>-36.1</v>
      </c>
      <c r="J387" s="25">
        <f t="shared" si="154"/>
        <v>0</v>
      </c>
      <c r="K387" s="25">
        <f t="shared" si="154"/>
        <v>0</v>
      </c>
    </row>
    <row r="388" spans="1:11" ht="33.75" x14ac:dyDescent="0.2">
      <c r="A388" s="30" t="s">
        <v>111</v>
      </c>
      <c r="B388" s="13" t="s">
        <v>195</v>
      </c>
      <c r="C388" s="13" t="s">
        <v>328</v>
      </c>
      <c r="D388" s="13" t="s">
        <v>152</v>
      </c>
      <c r="E388" s="13" t="s">
        <v>376</v>
      </c>
      <c r="F388" s="13" t="s">
        <v>112</v>
      </c>
      <c r="G388" s="14"/>
      <c r="H388" s="25">
        <v>36.1</v>
      </c>
      <c r="I388" s="25">
        <v>-36.1</v>
      </c>
      <c r="J388" s="25">
        <f>H388+I388</f>
        <v>0</v>
      </c>
      <c r="K388" s="25"/>
    </row>
    <row r="389" spans="1:11" ht="22.5" x14ac:dyDescent="0.2">
      <c r="A389" s="33" t="s">
        <v>377</v>
      </c>
      <c r="B389" s="13" t="s">
        <v>195</v>
      </c>
      <c r="C389" s="13" t="s">
        <v>328</v>
      </c>
      <c r="D389" s="13" t="s">
        <v>122</v>
      </c>
      <c r="E389" s="13"/>
      <c r="F389" s="13"/>
      <c r="G389" s="14" t="e">
        <f t="shared" ref="G389:J390" si="155">G390</f>
        <v>#REF!</v>
      </c>
      <c r="H389" s="25">
        <f t="shared" ref="H389:K390" si="156">H390</f>
        <v>3114.9</v>
      </c>
      <c r="I389" s="25">
        <f t="shared" si="156"/>
        <v>-1303.17</v>
      </c>
      <c r="J389" s="25">
        <f t="shared" si="156"/>
        <v>1811.7299999999998</v>
      </c>
      <c r="K389" s="25">
        <f t="shared" si="156"/>
        <v>1786.0299999999997</v>
      </c>
    </row>
    <row r="390" spans="1:11" ht="22.5" x14ac:dyDescent="0.2">
      <c r="A390" s="33" t="s">
        <v>332</v>
      </c>
      <c r="B390" s="13" t="s">
        <v>195</v>
      </c>
      <c r="C390" s="13" t="s">
        <v>328</v>
      </c>
      <c r="D390" s="13" t="s">
        <v>122</v>
      </c>
      <c r="E390" s="13" t="s">
        <v>23</v>
      </c>
      <c r="F390" s="13"/>
      <c r="G390" s="14" t="e">
        <f t="shared" si="155"/>
        <v>#REF!</v>
      </c>
      <c r="H390" s="25">
        <f t="shared" si="155"/>
        <v>3114.9</v>
      </c>
      <c r="I390" s="25">
        <f t="shared" si="155"/>
        <v>-1303.17</v>
      </c>
      <c r="J390" s="25">
        <f t="shared" si="155"/>
        <v>1811.7299999999998</v>
      </c>
      <c r="K390" s="25">
        <f t="shared" si="156"/>
        <v>1786.0299999999997</v>
      </c>
    </row>
    <row r="391" spans="1:11" ht="22.5" x14ac:dyDescent="0.2">
      <c r="A391" s="33" t="s">
        <v>24</v>
      </c>
      <c r="B391" s="13" t="s">
        <v>195</v>
      </c>
      <c r="C391" s="13" t="s">
        <v>328</v>
      </c>
      <c r="D391" s="13" t="s">
        <v>122</v>
      </c>
      <c r="E391" s="13" t="s">
        <v>25</v>
      </c>
      <c r="F391" s="13"/>
      <c r="G391" s="14" t="e">
        <f>#REF!</f>
        <v>#REF!</v>
      </c>
      <c r="H391" s="25">
        <f t="shared" ref="H391:K391" si="157">H392+H393+H396+H395+H398+H397+H394</f>
        <v>3114.9</v>
      </c>
      <c r="I391" s="25">
        <f t="shared" si="157"/>
        <v>-1303.17</v>
      </c>
      <c r="J391" s="25">
        <f t="shared" si="157"/>
        <v>1811.7299999999998</v>
      </c>
      <c r="K391" s="25">
        <f t="shared" si="157"/>
        <v>1786.0299999999997</v>
      </c>
    </row>
    <row r="392" spans="1:11" ht="33.75" x14ac:dyDescent="0.2">
      <c r="A392" s="40" t="s">
        <v>105</v>
      </c>
      <c r="B392" s="13" t="s">
        <v>195</v>
      </c>
      <c r="C392" s="13" t="s">
        <v>328</v>
      </c>
      <c r="D392" s="13" t="s">
        <v>122</v>
      </c>
      <c r="E392" s="13" t="s">
        <v>25</v>
      </c>
      <c r="F392" s="13" t="s">
        <v>106</v>
      </c>
      <c r="G392" s="14"/>
      <c r="H392" s="25">
        <v>2317</v>
      </c>
      <c r="I392" s="25">
        <v>-1765.47</v>
      </c>
      <c r="J392" s="25">
        <f t="shared" ref="J392:J410" si="158">H392+I392</f>
        <v>551.53</v>
      </c>
      <c r="K392" s="25">
        <v>551.53</v>
      </c>
    </row>
    <row r="393" spans="1:11" ht="38.25" hidden="1" customHeight="1" x14ac:dyDescent="0.2">
      <c r="A393" s="30" t="s">
        <v>109</v>
      </c>
      <c r="B393" s="13" t="s">
        <v>195</v>
      </c>
      <c r="C393" s="13" t="s">
        <v>328</v>
      </c>
      <c r="D393" s="13" t="s">
        <v>122</v>
      </c>
      <c r="E393" s="13" t="s">
        <v>25</v>
      </c>
      <c r="F393" s="13" t="s">
        <v>110</v>
      </c>
      <c r="G393" s="14"/>
      <c r="H393" s="25"/>
      <c r="I393" s="25"/>
      <c r="J393" s="25">
        <f t="shared" si="158"/>
        <v>0</v>
      </c>
      <c r="K393" s="25"/>
    </row>
    <row r="394" spans="1:11" ht="21" customHeight="1" x14ac:dyDescent="0.2">
      <c r="A394" s="30" t="s">
        <v>240</v>
      </c>
      <c r="B394" s="13" t="s">
        <v>195</v>
      </c>
      <c r="C394" s="13" t="s">
        <v>328</v>
      </c>
      <c r="D394" s="13" t="s">
        <v>122</v>
      </c>
      <c r="E394" s="13" t="s">
        <v>25</v>
      </c>
      <c r="F394" s="13" t="s">
        <v>241</v>
      </c>
      <c r="G394" s="14"/>
      <c r="H394" s="25"/>
      <c r="I394" s="25">
        <v>393</v>
      </c>
      <c r="J394" s="25">
        <f>H394+I394</f>
        <v>393</v>
      </c>
      <c r="K394" s="25">
        <v>393</v>
      </c>
    </row>
    <row r="395" spans="1:11" ht="27.75" customHeight="1" x14ac:dyDescent="0.2">
      <c r="A395" s="41" t="s">
        <v>114</v>
      </c>
      <c r="B395" s="13" t="s">
        <v>195</v>
      </c>
      <c r="C395" s="13" t="s">
        <v>328</v>
      </c>
      <c r="D395" s="13" t="s">
        <v>122</v>
      </c>
      <c r="E395" s="13" t="s">
        <v>25</v>
      </c>
      <c r="F395" s="13" t="s">
        <v>115</v>
      </c>
      <c r="G395" s="14"/>
      <c r="H395" s="25">
        <v>8.8000000000000007</v>
      </c>
      <c r="I395" s="25"/>
      <c r="J395" s="25">
        <f t="shared" si="158"/>
        <v>8.8000000000000007</v>
      </c>
      <c r="K395" s="25">
        <v>8.8000000000000007</v>
      </c>
    </row>
    <row r="396" spans="1:11" ht="33.75" x14ac:dyDescent="0.2">
      <c r="A396" s="30" t="s">
        <v>111</v>
      </c>
      <c r="B396" s="13" t="s">
        <v>195</v>
      </c>
      <c r="C396" s="13" t="s">
        <v>328</v>
      </c>
      <c r="D396" s="13" t="s">
        <v>122</v>
      </c>
      <c r="E396" s="13" t="s">
        <v>25</v>
      </c>
      <c r="F396" s="13" t="s">
        <v>112</v>
      </c>
      <c r="G396" s="14"/>
      <c r="H396" s="25">
        <v>763.4</v>
      </c>
      <c r="I396" s="25"/>
      <c r="J396" s="25">
        <f t="shared" si="158"/>
        <v>763.4</v>
      </c>
      <c r="K396" s="25">
        <v>763.4</v>
      </c>
    </row>
    <row r="397" spans="1:11" ht="22.5" x14ac:dyDescent="0.2">
      <c r="A397" s="77" t="s">
        <v>378</v>
      </c>
      <c r="B397" s="13" t="s">
        <v>195</v>
      </c>
      <c r="C397" s="13" t="s">
        <v>328</v>
      </c>
      <c r="D397" s="13" t="s">
        <v>122</v>
      </c>
      <c r="E397" s="13" t="s">
        <v>25</v>
      </c>
      <c r="F397" s="13" t="s">
        <v>117</v>
      </c>
      <c r="G397" s="14"/>
      <c r="H397" s="25"/>
      <c r="I397" s="25">
        <v>69.3</v>
      </c>
      <c r="J397" s="25">
        <f>H397+I397</f>
        <v>69.3</v>
      </c>
      <c r="K397" s="25">
        <v>69.3</v>
      </c>
    </row>
    <row r="398" spans="1:11" x14ac:dyDescent="0.2">
      <c r="A398" s="57" t="s">
        <v>118</v>
      </c>
      <c r="B398" s="13" t="s">
        <v>195</v>
      </c>
      <c r="C398" s="13" t="s">
        <v>328</v>
      </c>
      <c r="D398" s="13" t="s">
        <v>122</v>
      </c>
      <c r="E398" s="13" t="s">
        <v>25</v>
      </c>
      <c r="F398" s="13" t="s">
        <v>119</v>
      </c>
      <c r="G398" s="14"/>
      <c r="H398" s="25">
        <v>25.7</v>
      </c>
      <c r="I398" s="25"/>
      <c r="J398" s="25">
        <f t="shared" si="158"/>
        <v>25.7</v>
      </c>
      <c r="K398" s="25"/>
    </row>
    <row r="399" spans="1:11" x14ac:dyDescent="0.2">
      <c r="A399" s="46" t="s">
        <v>120</v>
      </c>
      <c r="B399" s="13" t="s">
        <v>195</v>
      </c>
      <c r="C399" s="13" t="s">
        <v>21</v>
      </c>
      <c r="D399" s="13" t="s">
        <v>176</v>
      </c>
      <c r="E399" s="13"/>
      <c r="F399" s="13"/>
      <c r="G399" s="14"/>
      <c r="H399" s="25">
        <f t="shared" ref="H399:K402" si="159">H400</f>
        <v>320</v>
      </c>
      <c r="I399" s="25">
        <f t="shared" si="159"/>
        <v>-120</v>
      </c>
      <c r="J399" s="25">
        <f t="shared" si="159"/>
        <v>200</v>
      </c>
      <c r="K399" s="25">
        <f t="shared" si="159"/>
        <v>200</v>
      </c>
    </row>
    <row r="400" spans="1:11" x14ac:dyDescent="0.2">
      <c r="A400" s="78" t="s">
        <v>379</v>
      </c>
      <c r="B400" s="13" t="s">
        <v>195</v>
      </c>
      <c r="C400" s="13" t="s">
        <v>21</v>
      </c>
      <c r="D400" s="13" t="s">
        <v>156</v>
      </c>
      <c r="E400" s="13"/>
      <c r="F400" s="13"/>
      <c r="G400" s="14"/>
      <c r="H400" s="25">
        <f t="shared" si="159"/>
        <v>320</v>
      </c>
      <c r="I400" s="25">
        <f t="shared" si="159"/>
        <v>-120</v>
      </c>
      <c r="J400" s="25">
        <f t="shared" si="158"/>
        <v>200</v>
      </c>
      <c r="K400" s="25">
        <f>K401</f>
        <v>200</v>
      </c>
    </row>
    <row r="401" spans="1:11" x14ac:dyDescent="0.2">
      <c r="A401" s="33" t="s">
        <v>75</v>
      </c>
      <c r="B401" s="13" t="s">
        <v>195</v>
      </c>
      <c r="C401" s="13" t="s">
        <v>21</v>
      </c>
      <c r="D401" s="13" t="s">
        <v>156</v>
      </c>
      <c r="E401" s="13" t="s">
        <v>76</v>
      </c>
      <c r="F401" s="13"/>
      <c r="G401" s="14" t="e">
        <f>G402+#REF!</f>
        <v>#REF!</v>
      </c>
      <c r="H401" s="25">
        <f t="shared" si="159"/>
        <v>320</v>
      </c>
      <c r="I401" s="25">
        <f t="shared" si="159"/>
        <v>-120</v>
      </c>
      <c r="J401" s="25">
        <f t="shared" si="158"/>
        <v>200</v>
      </c>
      <c r="K401" s="25">
        <f>K402</f>
        <v>200</v>
      </c>
    </row>
    <row r="402" spans="1:11" ht="22.5" x14ac:dyDescent="0.2">
      <c r="A402" s="12" t="s">
        <v>380</v>
      </c>
      <c r="B402" s="13" t="s">
        <v>195</v>
      </c>
      <c r="C402" s="13" t="s">
        <v>21</v>
      </c>
      <c r="D402" s="13" t="s">
        <v>156</v>
      </c>
      <c r="E402" s="13" t="s">
        <v>381</v>
      </c>
      <c r="F402" s="13"/>
      <c r="G402" s="14">
        <f>G403</f>
        <v>35</v>
      </c>
      <c r="H402" s="25">
        <f t="shared" si="159"/>
        <v>320</v>
      </c>
      <c r="I402" s="25">
        <f t="shared" si="159"/>
        <v>-120</v>
      </c>
      <c r="J402" s="25">
        <f>J403</f>
        <v>200</v>
      </c>
      <c r="K402" s="25">
        <f>K403</f>
        <v>200</v>
      </c>
    </row>
    <row r="403" spans="1:11" ht="21" customHeight="1" x14ac:dyDescent="0.2">
      <c r="A403" s="30" t="s">
        <v>111</v>
      </c>
      <c r="B403" s="13" t="s">
        <v>195</v>
      </c>
      <c r="C403" s="13" t="s">
        <v>21</v>
      </c>
      <c r="D403" s="13" t="s">
        <v>156</v>
      </c>
      <c r="E403" s="13" t="s">
        <v>381</v>
      </c>
      <c r="F403" s="13" t="s">
        <v>112</v>
      </c>
      <c r="G403" s="14">
        <f>15.4+19.6</f>
        <v>35</v>
      </c>
      <c r="H403" s="25">
        <v>320</v>
      </c>
      <c r="I403" s="25">
        <v>-120</v>
      </c>
      <c r="J403" s="25">
        <f t="shared" si="158"/>
        <v>200</v>
      </c>
      <c r="K403" s="25">
        <v>200</v>
      </c>
    </row>
    <row r="404" spans="1:11" x14ac:dyDescent="0.2">
      <c r="A404" s="12" t="s">
        <v>382</v>
      </c>
      <c r="B404" s="13" t="s">
        <v>195</v>
      </c>
      <c r="C404" s="13" t="s">
        <v>158</v>
      </c>
      <c r="D404" s="13"/>
      <c r="E404" s="13"/>
      <c r="F404" s="13"/>
      <c r="G404" s="14"/>
      <c r="H404" s="25">
        <f t="shared" ref="H404:K406" si="160">H405</f>
        <v>2001.3</v>
      </c>
      <c r="I404" s="25">
        <f t="shared" si="160"/>
        <v>0</v>
      </c>
      <c r="J404" s="25">
        <f t="shared" si="160"/>
        <v>2001.3</v>
      </c>
      <c r="K404" s="25">
        <f t="shared" si="160"/>
        <v>700</v>
      </c>
    </row>
    <row r="405" spans="1:11" x14ac:dyDescent="0.2">
      <c r="A405" s="33" t="s">
        <v>383</v>
      </c>
      <c r="B405" s="13" t="s">
        <v>195</v>
      </c>
      <c r="C405" s="13" t="s">
        <v>158</v>
      </c>
      <c r="D405" s="13" t="s">
        <v>152</v>
      </c>
      <c r="E405" s="13"/>
      <c r="F405" s="13"/>
      <c r="G405" s="14" t="e">
        <f>G406</f>
        <v>#REF!</v>
      </c>
      <c r="H405" s="25">
        <f t="shared" si="160"/>
        <v>2001.3</v>
      </c>
      <c r="I405" s="25">
        <f t="shared" si="160"/>
        <v>0</v>
      </c>
      <c r="J405" s="25">
        <f t="shared" si="160"/>
        <v>2001.3</v>
      </c>
      <c r="K405" s="25">
        <f t="shared" si="160"/>
        <v>700</v>
      </c>
    </row>
    <row r="406" spans="1:11" ht="22.5" x14ac:dyDescent="0.2">
      <c r="A406" s="33" t="s">
        <v>384</v>
      </c>
      <c r="B406" s="13" t="s">
        <v>195</v>
      </c>
      <c r="C406" s="13" t="s">
        <v>158</v>
      </c>
      <c r="D406" s="13" t="s">
        <v>152</v>
      </c>
      <c r="E406" s="13" t="s">
        <v>385</v>
      </c>
      <c r="F406" s="13"/>
      <c r="G406" s="14" t="e">
        <f>G407</f>
        <v>#REF!</v>
      </c>
      <c r="H406" s="25">
        <f t="shared" si="160"/>
        <v>2001.3</v>
      </c>
      <c r="I406" s="25">
        <f t="shared" si="160"/>
        <v>0</v>
      </c>
      <c r="J406" s="25">
        <f t="shared" si="160"/>
        <v>2001.3</v>
      </c>
      <c r="K406" s="25">
        <f t="shared" si="160"/>
        <v>700</v>
      </c>
    </row>
    <row r="407" spans="1:11" ht="15.75" customHeight="1" x14ac:dyDescent="0.2">
      <c r="A407" s="33" t="s">
        <v>386</v>
      </c>
      <c r="B407" s="13" t="s">
        <v>195</v>
      </c>
      <c r="C407" s="13" t="s">
        <v>158</v>
      </c>
      <c r="D407" s="13" t="s">
        <v>152</v>
      </c>
      <c r="E407" s="13" t="s">
        <v>387</v>
      </c>
      <c r="F407" s="13"/>
      <c r="G407" s="14" t="e">
        <f>#REF!</f>
        <v>#REF!</v>
      </c>
      <c r="H407" s="25">
        <f t="shared" ref="H407:K407" si="161">H408+H409</f>
        <v>2001.3</v>
      </c>
      <c r="I407" s="25">
        <f t="shared" si="161"/>
        <v>0</v>
      </c>
      <c r="J407" s="25">
        <f t="shared" si="161"/>
        <v>2001.3</v>
      </c>
      <c r="K407" s="25">
        <f t="shared" si="161"/>
        <v>700</v>
      </c>
    </row>
    <row r="408" spans="1:11" ht="33.75" x14ac:dyDescent="0.2">
      <c r="A408" s="30" t="s">
        <v>109</v>
      </c>
      <c r="B408" s="13" t="s">
        <v>195</v>
      </c>
      <c r="C408" s="13" t="s">
        <v>158</v>
      </c>
      <c r="D408" s="13" t="s">
        <v>152</v>
      </c>
      <c r="E408" s="13" t="s">
        <v>387</v>
      </c>
      <c r="F408" s="13" t="s">
        <v>110</v>
      </c>
      <c r="G408" s="14"/>
      <c r="H408" s="25">
        <v>342.8</v>
      </c>
      <c r="I408" s="25"/>
      <c r="J408" s="25">
        <f t="shared" si="158"/>
        <v>342.8</v>
      </c>
      <c r="K408" s="25">
        <v>100</v>
      </c>
    </row>
    <row r="409" spans="1:11" ht="33.75" x14ac:dyDescent="0.2">
      <c r="A409" s="30" t="s">
        <v>111</v>
      </c>
      <c r="B409" s="79" t="s">
        <v>195</v>
      </c>
      <c r="C409" s="79" t="s">
        <v>158</v>
      </c>
      <c r="D409" s="79" t="s">
        <v>152</v>
      </c>
      <c r="E409" s="79" t="s">
        <v>387</v>
      </c>
      <c r="F409" s="79" t="s">
        <v>112</v>
      </c>
      <c r="G409" s="80"/>
      <c r="H409" s="25">
        <v>1658.5</v>
      </c>
      <c r="I409" s="25"/>
      <c r="J409" s="25">
        <f t="shared" si="158"/>
        <v>1658.5</v>
      </c>
      <c r="K409" s="25">
        <v>600</v>
      </c>
    </row>
    <row r="410" spans="1:11" s="24" customFormat="1" x14ac:dyDescent="0.2">
      <c r="A410" s="81" t="s">
        <v>388</v>
      </c>
      <c r="B410" s="20" t="s">
        <v>389</v>
      </c>
      <c r="C410" s="20" t="s">
        <v>390</v>
      </c>
      <c r="D410" s="20" t="s">
        <v>390</v>
      </c>
      <c r="E410" s="20" t="s">
        <v>391</v>
      </c>
      <c r="F410" s="20" t="s">
        <v>389</v>
      </c>
      <c r="G410" s="45"/>
      <c r="H410" s="22">
        <v>17163.09</v>
      </c>
      <c r="I410" s="22">
        <v>-8638.7000000000007</v>
      </c>
      <c r="J410" s="22">
        <f t="shared" si="158"/>
        <v>8524.39</v>
      </c>
      <c r="K410" s="22">
        <v>17578.939999999999</v>
      </c>
    </row>
    <row r="411" spans="1:11" s="86" customFormat="1" ht="13.5" customHeight="1" thickBot="1" x14ac:dyDescent="0.25">
      <c r="A411" s="82" t="s">
        <v>392</v>
      </c>
      <c r="B411" s="83"/>
      <c r="C411" s="83"/>
      <c r="D411" s="83"/>
      <c r="E411" s="83"/>
      <c r="F411" s="83"/>
      <c r="G411" s="84" t="e">
        <f>#REF!+G23+G106+#REF!+#REF!+G161+G354</f>
        <v>#REF!</v>
      </c>
      <c r="H411" s="85">
        <f t="shared" ref="H411:J411" si="162">H23+H106+H161+H354+H410</f>
        <v>342373.83000000007</v>
      </c>
      <c r="I411" s="188">
        <f t="shared" si="162"/>
        <v>-9922.5730000000094</v>
      </c>
      <c r="J411" s="192">
        <f t="shared" si="162"/>
        <v>332451.25699999998</v>
      </c>
      <c r="K411" s="188">
        <f>K23+K106+K161+K354+K410</f>
        <v>333999.95999999996</v>
      </c>
    </row>
    <row r="412" spans="1:11" s="91" customFormat="1" ht="13.5" customHeight="1" thickBot="1" x14ac:dyDescent="0.25">
      <c r="A412" s="87"/>
      <c r="B412" s="88"/>
      <c r="C412" s="88"/>
      <c r="D412" s="88"/>
      <c r="E412" s="88"/>
      <c r="F412" s="88"/>
      <c r="G412" s="89"/>
      <c r="H412" s="90"/>
      <c r="I412" s="90"/>
      <c r="J412" s="190">
        <v>332451.26</v>
      </c>
      <c r="K412" s="191">
        <v>333999.96000000002</v>
      </c>
    </row>
    <row r="413" spans="1:11" x14ac:dyDescent="0.2">
      <c r="A413" s="92"/>
      <c r="B413" s="14"/>
      <c r="C413" s="14"/>
      <c r="D413" s="14"/>
      <c r="E413" s="14"/>
      <c r="F413" s="14"/>
      <c r="G413" s="14"/>
      <c r="H413" s="93">
        <f>H411-H412</f>
        <v>342373.83000000007</v>
      </c>
      <c r="I413" s="93">
        <f>I411-I412</f>
        <v>-9922.5730000000094</v>
      </c>
      <c r="J413" s="93">
        <f>J411-J412</f>
        <v>-3.0000000260770321E-3</v>
      </c>
      <c r="K413" s="93">
        <f>K411-K412</f>
        <v>0</v>
      </c>
    </row>
    <row r="414" spans="1:11" ht="25.5" customHeight="1" x14ac:dyDescent="0.2">
      <c r="A414" s="94"/>
      <c r="B414" s="14"/>
      <c r="C414" s="14"/>
      <c r="D414" s="14"/>
      <c r="E414" s="14"/>
      <c r="F414" s="14"/>
      <c r="G414" s="14"/>
      <c r="H414" s="25"/>
      <c r="I414" s="25"/>
      <c r="J414" s="25"/>
      <c r="K414" s="25"/>
    </row>
    <row r="415" spans="1:11" ht="15.75" customHeight="1" x14ac:dyDescent="0.2">
      <c r="A415" s="193" t="s">
        <v>393</v>
      </c>
      <c r="B415" s="194"/>
      <c r="C415" s="194"/>
      <c r="D415" s="194"/>
      <c r="E415" s="194"/>
      <c r="F415" s="195"/>
      <c r="G415" s="14"/>
      <c r="H415" s="25"/>
      <c r="I415" s="25"/>
      <c r="J415" s="25"/>
      <c r="K415" s="25"/>
    </row>
    <row r="416" spans="1:11" ht="12.75" thickBot="1" x14ac:dyDescent="0.25">
      <c r="A416" s="95"/>
      <c r="B416" s="14"/>
      <c r="C416" s="14"/>
      <c r="D416" s="14"/>
      <c r="E416" s="14"/>
      <c r="F416" s="14"/>
      <c r="G416" s="14"/>
      <c r="H416" s="25"/>
      <c r="I416" s="25"/>
      <c r="J416" s="25"/>
      <c r="K416" s="25"/>
    </row>
    <row r="417" spans="1:11" ht="12.75" thickBot="1" x14ac:dyDescent="0.25">
      <c r="A417" s="26"/>
      <c r="E417" s="96" t="e">
        <f>SUM(#REF!)</f>
        <v>#REF!</v>
      </c>
      <c r="F417" s="131" t="s">
        <v>152</v>
      </c>
      <c r="G417" s="98" t="e">
        <f>#REF!+G107+G162+G355</f>
        <v>#REF!</v>
      </c>
      <c r="H417" s="183">
        <f t="shared" ref="H417:K417" si="163">H107+H162+H355</f>
        <v>28261.32</v>
      </c>
      <c r="I417" s="183">
        <f t="shared" si="163"/>
        <v>-4590.7630000000008</v>
      </c>
      <c r="J417" s="183">
        <f t="shared" si="163"/>
        <v>23670.557000000001</v>
      </c>
      <c r="K417" s="183">
        <f t="shared" si="163"/>
        <v>24664.639999999996</v>
      </c>
    </row>
    <row r="418" spans="1:11" x14ac:dyDescent="0.2">
      <c r="A418" s="26"/>
      <c r="E418" s="96"/>
      <c r="F418" s="132" t="s">
        <v>394</v>
      </c>
      <c r="G418" s="100"/>
      <c r="H418" s="183">
        <f t="shared" ref="H418:K418" si="164">H163</f>
        <v>1264.54</v>
      </c>
      <c r="I418" s="183">
        <f t="shared" si="164"/>
        <v>-1264.54</v>
      </c>
      <c r="J418" s="183">
        <f t="shared" si="164"/>
        <v>0</v>
      </c>
      <c r="K418" s="183">
        <f t="shared" si="164"/>
        <v>0</v>
      </c>
    </row>
    <row r="419" spans="1:11" x14ac:dyDescent="0.2">
      <c r="A419" s="26"/>
      <c r="F419" s="133" t="s">
        <v>395</v>
      </c>
      <c r="G419" s="14" t="e">
        <f>G168</f>
        <v>#REF!</v>
      </c>
      <c r="H419" s="183">
        <f t="shared" ref="H419:K419" si="165">H167</f>
        <v>555.75</v>
      </c>
      <c r="I419" s="183">
        <f t="shared" si="165"/>
        <v>762.3</v>
      </c>
      <c r="J419" s="183">
        <f t="shared" si="165"/>
        <v>1318.05</v>
      </c>
      <c r="K419" s="183">
        <f t="shared" si="165"/>
        <v>1318.05</v>
      </c>
    </row>
    <row r="420" spans="1:11" x14ac:dyDescent="0.2">
      <c r="F420" s="133" t="s">
        <v>396</v>
      </c>
      <c r="G420" s="14" t="e">
        <f>G177+G356+#REF!+G108</f>
        <v>#REF!</v>
      </c>
      <c r="H420" s="183">
        <f t="shared" ref="H420:K420" si="166">H177+H108+H356</f>
        <v>14674.13</v>
      </c>
      <c r="I420" s="183">
        <f t="shared" si="166"/>
        <v>-2192.9400000000005</v>
      </c>
      <c r="J420" s="183">
        <f t="shared" si="166"/>
        <v>12481.19</v>
      </c>
      <c r="K420" s="183">
        <f t="shared" si="166"/>
        <v>12481.19</v>
      </c>
    </row>
    <row r="421" spans="1:11" ht="15" customHeight="1" x14ac:dyDescent="0.2">
      <c r="F421" s="133" t="s">
        <v>397</v>
      </c>
      <c r="G421" s="14" t="e">
        <f>#REF!</f>
        <v>#REF!</v>
      </c>
      <c r="H421" s="183"/>
      <c r="I421" s="183"/>
      <c r="J421" s="183"/>
      <c r="K421" s="183"/>
    </row>
    <row r="422" spans="1:11" x14ac:dyDescent="0.2">
      <c r="F422" s="133" t="s">
        <v>398</v>
      </c>
      <c r="G422" s="14" t="e">
        <f>G111</f>
        <v>#REF!</v>
      </c>
      <c r="H422" s="183">
        <f t="shared" ref="H422:K422" si="167">H207+H111</f>
        <v>4785.01</v>
      </c>
      <c r="I422" s="183">
        <f t="shared" si="167"/>
        <v>-496.423</v>
      </c>
      <c r="J422" s="183">
        <f t="shared" si="167"/>
        <v>4288.5869999999995</v>
      </c>
      <c r="K422" s="183">
        <f t="shared" si="167"/>
        <v>4293.88</v>
      </c>
    </row>
    <row r="423" spans="1:11" x14ac:dyDescent="0.2">
      <c r="F423" s="133" t="s">
        <v>399</v>
      </c>
      <c r="G423" s="14" t="e">
        <f>#REF!</f>
        <v>#REF!</v>
      </c>
      <c r="H423" s="183"/>
      <c r="I423" s="183"/>
      <c r="J423" s="183"/>
      <c r="K423" s="183"/>
    </row>
    <row r="424" spans="1:11" ht="15" customHeight="1" x14ac:dyDescent="0.2">
      <c r="F424" s="134" t="s">
        <v>400</v>
      </c>
      <c r="G424" s="102" t="e">
        <f>#REF!</f>
        <v>#REF!</v>
      </c>
      <c r="H424" s="183">
        <f t="shared" ref="H424:K424" si="168">H119</f>
        <v>333</v>
      </c>
      <c r="I424" s="183">
        <f t="shared" si="168"/>
        <v>167</v>
      </c>
      <c r="J424" s="183">
        <f t="shared" si="168"/>
        <v>500</v>
      </c>
      <c r="K424" s="183">
        <f t="shared" si="168"/>
        <v>500</v>
      </c>
    </row>
    <row r="425" spans="1:11" ht="15" customHeight="1" x14ac:dyDescent="0.2">
      <c r="F425" s="133" t="s">
        <v>401</v>
      </c>
      <c r="G425" s="14" t="e">
        <f>#REF!</f>
        <v>#REF!</v>
      </c>
      <c r="H425" s="183"/>
      <c r="I425" s="183"/>
      <c r="J425" s="183"/>
      <c r="K425" s="183"/>
    </row>
    <row r="426" spans="1:11" x14ac:dyDescent="0.2">
      <c r="F426" s="133" t="s">
        <v>402</v>
      </c>
      <c r="G426" s="14"/>
      <c r="H426" s="183">
        <f t="shared" ref="H426:K426" si="169">H123+H213</f>
        <v>6648.8899999999994</v>
      </c>
      <c r="I426" s="183">
        <f t="shared" si="169"/>
        <v>-1566.1599999999994</v>
      </c>
      <c r="J426" s="183">
        <f t="shared" si="169"/>
        <v>5082.7300000000005</v>
      </c>
      <c r="K426" s="183">
        <f t="shared" si="169"/>
        <v>6071.5199999999995</v>
      </c>
    </row>
    <row r="427" spans="1:11" ht="15.75" customHeight="1" thickBot="1" x14ac:dyDescent="0.25">
      <c r="F427" s="135" t="s">
        <v>403</v>
      </c>
      <c r="G427" s="80" t="e">
        <f>G131+#REF!</f>
        <v>#REF!</v>
      </c>
      <c r="H427" s="183"/>
      <c r="I427" s="183"/>
      <c r="J427" s="183"/>
      <c r="K427" s="183"/>
    </row>
    <row r="428" spans="1:11" ht="12.75" thickBot="1" x14ac:dyDescent="0.25">
      <c r="E428" s="96" t="e">
        <f>SUM(#REF!)</f>
        <v>#REF!</v>
      </c>
      <c r="F428" s="136" t="s">
        <v>40</v>
      </c>
      <c r="G428" s="104"/>
      <c r="H428" s="183">
        <f t="shared" ref="H428:K429" si="170">H131</f>
        <v>606.9</v>
      </c>
      <c r="I428" s="183">
        <f t="shared" si="170"/>
        <v>-101.39999999999998</v>
      </c>
      <c r="J428" s="183">
        <f t="shared" si="170"/>
        <v>505.5</v>
      </c>
      <c r="K428" s="183">
        <f t="shared" si="170"/>
        <v>505.5</v>
      </c>
    </row>
    <row r="429" spans="1:11" ht="12.75" thickBot="1" x14ac:dyDescent="0.25">
      <c r="F429" s="137" t="s">
        <v>404</v>
      </c>
      <c r="G429" s="106"/>
      <c r="H429" s="183">
        <f t="shared" si="170"/>
        <v>606.9</v>
      </c>
      <c r="I429" s="183">
        <f t="shared" si="170"/>
        <v>-101.39999999999998</v>
      </c>
      <c r="J429" s="183">
        <f t="shared" si="170"/>
        <v>505.5</v>
      </c>
      <c r="K429" s="183">
        <f t="shared" si="170"/>
        <v>505.5</v>
      </c>
    </row>
    <row r="430" spans="1:11" ht="12.75" thickBot="1" x14ac:dyDescent="0.25">
      <c r="E430" s="96" t="e">
        <f>SUM(#REF!)</f>
        <v>#REF!</v>
      </c>
      <c r="F430" s="131" t="s">
        <v>178</v>
      </c>
      <c r="G430" s="107" t="e">
        <f>G254+#REF!</f>
        <v>#REF!</v>
      </c>
      <c r="H430" s="183">
        <f t="shared" ref="H430:K431" si="171">H254</f>
        <v>575</v>
      </c>
      <c r="I430" s="183">
        <f t="shared" si="171"/>
        <v>150</v>
      </c>
      <c r="J430" s="183">
        <f t="shared" si="171"/>
        <v>725</v>
      </c>
      <c r="K430" s="183">
        <f t="shared" si="171"/>
        <v>675</v>
      </c>
    </row>
    <row r="431" spans="1:11" x14ac:dyDescent="0.2">
      <c r="F431" s="133" t="s">
        <v>405</v>
      </c>
      <c r="G431" s="14" t="e">
        <f>G255</f>
        <v>#REF!</v>
      </c>
      <c r="H431" s="183">
        <f t="shared" si="171"/>
        <v>575</v>
      </c>
      <c r="I431" s="183">
        <f t="shared" si="171"/>
        <v>100</v>
      </c>
      <c r="J431" s="183">
        <f t="shared" si="171"/>
        <v>675</v>
      </c>
      <c r="K431" s="183">
        <f t="shared" si="171"/>
        <v>675</v>
      </c>
    </row>
    <row r="432" spans="1:11" ht="12.75" thickBot="1" x14ac:dyDescent="0.25">
      <c r="F432" s="138" t="s">
        <v>406</v>
      </c>
      <c r="G432" s="106"/>
      <c r="H432" s="183">
        <f t="shared" ref="H432:K432" si="172">H259</f>
        <v>0</v>
      </c>
      <c r="I432" s="183">
        <f t="shared" si="172"/>
        <v>50</v>
      </c>
      <c r="J432" s="183">
        <f t="shared" si="172"/>
        <v>50</v>
      </c>
      <c r="K432" s="183">
        <f t="shared" si="172"/>
        <v>0</v>
      </c>
    </row>
    <row r="433" spans="5:11" ht="12.75" thickBot="1" x14ac:dyDescent="0.25">
      <c r="E433" s="96" t="e">
        <f>SUM(#REF!)</f>
        <v>#REF!</v>
      </c>
      <c r="F433" s="139" t="s">
        <v>122</v>
      </c>
      <c r="G433" s="107" t="e">
        <f t="shared" ref="G433:K433" si="173">G139+G267</f>
        <v>#REF!</v>
      </c>
      <c r="H433" s="183">
        <f t="shared" si="173"/>
        <v>2127.11</v>
      </c>
      <c r="I433" s="183">
        <f t="shared" si="173"/>
        <v>1600</v>
      </c>
      <c r="J433" s="183">
        <f t="shared" si="173"/>
        <v>3727.11</v>
      </c>
      <c r="K433" s="183">
        <f t="shared" si="173"/>
        <v>1350</v>
      </c>
    </row>
    <row r="434" spans="5:11" x14ac:dyDescent="0.2">
      <c r="F434" s="140" t="s">
        <v>407</v>
      </c>
      <c r="G434" s="111" t="e">
        <f>#REF!+G268</f>
        <v>#REF!</v>
      </c>
      <c r="H434" s="183">
        <f t="shared" ref="H434:K434" si="174">H268</f>
        <v>0</v>
      </c>
      <c r="I434" s="183">
        <f t="shared" si="174"/>
        <v>550</v>
      </c>
      <c r="J434" s="183">
        <f t="shared" si="174"/>
        <v>550</v>
      </c>
      <c r="K434" s="183">
        <f t="shared" si="174"/>
        <v>550</v>
      </c>
    </row>
    <row r="435" spans="5:11" ht="12.75" thickBot="1" x14ac:dyDescent="0.25">
      <c r="F435" s="135" t="s">
        <v>408</v>
      </c>
      <c r="G435" s="80" t="e">
        <f>G272+G140</f>
        <v>#REF!</v>
      </c>
      <c r="H435" s="183">
        <f t="shared" ref="H435:K435" si="175">H140+H272</f>
        <v>2127.11</v>
      </c>
      <c r="I435" s="183">
        <f t="shared" si="175"/>
        <v>1050</v>
      </c>
      <c r="J435" s="183">
        <f t="shared" si="175"/>
        <v>3177.11</v>
      </c>
      <c r="K435" s="183">
        <f t="shared" si="175"/>
        <v>800</v>
      </c>
    </row>
    <row r="436" spans="5:11" ht="12.75" thickBot="1" x14ac:dyDescent="0.25">
      <c r="E436" s="112" t="e">
        <f>SUM(#REF!)</f>
        <v>#REF!</v>
      </c>
      <c r="F436" s="131" t="s">
        <v>86</v>
      </c>
      <c r="G436" s="107" t="e">
        <f>G278</f>
        <v>#REF!</v>
      </c>
      <c r="H436" s="183">
        <f t="shared" ref="H436:K436" si="176">H278</f>
        <v>0</v>
      </c>
      <c r="I436" s="183">
        <f t="shared" si="176"/>
        <v>3088.44</v>
      </c>
      <c r="J436" s="183">
        <f t="shared" si="176"/>
        <v>3088.44</v>
      </c>
      <c r="K436" s="183">
        <f t="shared" si="176"/>
        <v>1620</v>
      </c>
    </row>
    <row r="437" spans="5:11" x14ac:dyDescent="0.2">
      <c r="F437" s="140" t="s">
        <v>409</v>
      </c>
      <c r="G437" s="111" t="e">
        <f>#REF!</f>
        <v>#REF!</v>
      </c>
      <c r="H437" s="184"/>
      <c r="I437" s="184"/>
      <c r="J437" s="184"/>
      <c r="K437" s="184"/>
    </row>
    <row r="438" spans="5:11" x14ac:dyDescent="0.2">
      <c r="F438" s="133" t="s">
        <v>410</v>
      </c>
      <c r="G438" s="14" t="e">
        <f>G279</f>
        <v>#REF!</v>
      </c>
      <c r="H438" s="183">
        <f t="shared" ref="H438:K438" si="177">H279</f>
        <v>0</v>
      </c>
      <c r="I438" s="183">
        <f t="shared" si="177"/>
        <v>2288.44</v>
      </c>
      <c r="J438" s="183">
        <f t="shared" si="177"/>
        <v>2288.44</v>
      </c>
      <c r="K438" s="183">
        <f t="shared" si="177"/>
        <v>820</v>
      </c>
    </row>
    <row r="439" spans="5:11" ht="12.75" thickBot="1" x14ac:dyDescent="0.25">
      <c r="F439" s="133" t="s">
        <v>411</v>
      </c>
      <c r="G439" s="14" t="e">
        <f>#REF!</f>
        <v>#REF!</v>
      </c>
      <c r="H439" s="183">
        <f t="shared" ref="H439:K439" si="178">H292</f>
        <v>0</v>
      </c>
      <c r="I439" s="183">
        <f t="shared" si="178"/>
        <v>800</v>
      </c>
      <c r="J439" s="183">
        <f t="shared" si="178"/>
        <v>800</v>
      </c>
      <c r="K439" s="183">
        <f t="shared" si="178"/>
        <v>800</v>
      </c>
    </row>
    <row r="440" spans="5:11" ht="12.75" thickBot="1" x14ac:dyDescent="0.25">
      <c r="E440" s="112" t="e">
        <f>SUM(#REF!)</f>
        <v>#REF!</v>
      </c>
      <c r="F440" s="131" t="s">
        <v>38</v>
      </c>
      <c r="G440" s="114" t="e">
        <f>#REF!+G24+#REF!+#REF!+G296</f>
        <v>#REF!</v>
      </c>
      <c r="H440" s="183">
        <f t="shared" ref="H440:K440" si="179">H24+H296+H360</f>
        <v>223537.59</v>
      </c>
      <c r="I440" s="183">
        <f t="shared" si="179"/>
        <v>18578.21</v>
      </c>
      <c r="J440" s="183">
        <f t="shared" si="179"/>
        <v>242115.8</v>
      </c>
      <c r="K440" s="183">
        <f t="shared" si="179"/>
        <v>239638.41999999998</v>
      </c>
    </row>
    <row r="441" spans="5:11" x14ac:dyDescent="0.2">
      <c r="F441" s="140" t="s">
        <v>412</v>
      </c>
      <c r="G441" s="111" t="e">
        <f>#REF!</f>
        <v>#REF!</v>
      </c>
      <c r="H441" s="183">
        <f t="shared" ref="H441:K441" si="180">H297</f>
        <v>1000</v>
      </c>
      <c r="I441" s="183">
        <f t="shared" si="180"/>
        <v>0</v>
      </c>
      <c r="J441" s="183">
        <f t="shared" si="180"/>
        <v>1000</v>
      </c>
      <c r="K441" s="183">
        <f t="shared" si="180"/>
        <v>1000</v>
      </c>
    </row>
    <row r="442" spans="5:11" x14ac:dyDescent="0.2">
      <c r="F442" s="133" t="s">
        <v>413</v>
      </c>
      <c r="G442" s="27" t="e">
        <f>G25+#REF!</f>
        <v>#REF!</v>
      </c>
      <c r="H442" s="183">
        <f t="shared" ref="H442:K442" si="181">H301+H25</f>
        <v>210860.31</v>
      </c>
      <c r="I442" s="183">
        <f t="shared" si="181"/>
        <v>18865.059999999998</v>
      </c>
      <c r="J442" s="183">
        <f t="shared" si="181"/>
        <v>229725.37</v>
      </c>
      <c r="K442" s="183">
        <f t="shared" si="181"/>
        <v>227263</v>
      </c>
    </row>
    <row r="443" spans="5:11" x14ac:dyDescent="0.2">
      <c r="F443" s="133" t="s">
        <v>414</v>
      </c>
      <c r="G443" s="115" t="e">
        <f>#REF!+G62+#REF!+#REF!+#REF!</f>
        <v>#REF!</v>
      </c>
      <c r="H443" s="183">
        <f t="shared" ref="H443:K443" si="182">H62</f>
        <v>0</v>
      </c>
      <c r="I443" s="183">
        <f t="shared" si="182"/>
        <v>580.79999999999995</v>
      </c>
      <c r="J443" s="183">
        <f t="shared" si="182"/>
        <v>580.79999999999995</v>
      </c>
      <c r="K443" s="183">
        <f t="shared" si="182"/>
        <v>580.79999999999995</v>
      </c>
    </row>
    <row r="444" spans="5:11" x14ac:dyDescent="0.2">
      <c r="F444" s="133" t="s">
        <v>415</v>
      </c>
      <c r="G444" s="14" t="e">
        <f>G65+#REF!</f>
        <v>#REF!</v>
      </c>
      <c r="H444" s="183">
        <f t="shared" ref="H444:K444" si="183">H361+H311+H65</f>
        <v>2159.4299999999998</v>
      </c>
      <c r="I444" s="183">
        <f t="shared" si="183"/>
        <v>227.01000000000005</v>
      </c>
      <c r="J444" s="183">
        <f t="shared" si="183"/>
        <v>2386.44</v>
      </c>
      <c r="K444" s="183">
        <f t="shared" si="183"/>
        <v>2371.44</v>
      </c>
    </row>
    <row r="445" spans="5:11" ht="12.75" thickBot="1" x14ac:dyDescent="0.25">
      <c r="F445" s="135" t="s">
        <v>416</v>
      </c>
      <c r="G445" s="80" t="e">
        <f t="shared" ref="G445:K445" si="184">G73</f>
        <v>#REF!</v>
      </c>
      <c r="H445" s="183">
        <f t="shared" si="184"/>
        <v>9517.85</v>
      </c>
      <c r="I445" s="183">
        <f t="shared" si="184"/>
        <v>-1094.6600000000001</v>
      </c>
      <c r="J445" s="183">
        <f t="shared" si="184"/>
        <v>8423.19</v>
      </c>
      <c r="K445" s="183">
        <f t="shared" si="184"/>
        <v>8423.18</v>
      </c>
    </row>
    <row r="446" spans="5:11" ht="12.75" thickBot="1" x14ac:dyDescent="0.25">
      <c r="E446" s="116" t="e">
        <f>SUM(#REF!)</f>
        <v>#REF!</v>
      </c>
      <c r="F446" s="131" t="s">
        <v>328</v>
      </c>
      <c r="G446" s="107" t="e">
        <f>G315+G368</f>
        <v>#REF!</v>
      </c>
      <c r="H446" s="183">
        <f t="shared" ref="H446:K447" si="185">H368+H315</f>
        <v>9656.4400000000023</v>
      </c>
      <c r="I446" s="183">
        <f t="shared" si="185"/>
        <v>11629.869999999997</v>
      </c>
      <c r="J446" s="183">
        <f t="shared" si="185"/>
        <v>21286.31</v>
      </c>
      <c r="K446" s="183">
        <f t="shared" si="185"/>
        <v>20460.61</v>
      </c>
    </row>
    <row r="447" spans="5:11" x14ac:dyDescent="0.2">
      <c r="F447" s="140" t="s">
        <v>417</v>
      </c>
      <c r="G447" s="111" t="e">
        <f>G369</f>
        <v>#REF!</v>
      </c>
      <c r="H447" s="183">
        <f t="shared" si="185"/>
        <v>6391.5400000000009</v>
      </c>
      <c r="I447" s="183">
        <f t="shared" si="185"/>
        <v>12933.039999999997</v>
      </c>
      <c r="J447" s="183">
        <f t="shared" si="185"/>
        <v>19324.580000000002</v>
      </c>
      <c r="K447" s="183">
        <f t="shared" si="185"/>
        <v>18524.580000000002</v>
      </c>
    </row>
    <row r="448" spans="5:11" ht="15" customHeight="1" x14ac:dyDescent="0.2">
      <c r="F448" s="134" t="s">
        <v>418</v>
      </c>
      <c r="G448" s="102" t="e">
        <f>#REF!</f>
        <v>#REF!</v>
      </c>
      <c r="H448" s="183">
        <f t="shared" ref="H448:K448" si="186">H389+H320</f>
        <v>3264.9</v>
      </c>
      <c r="I448" s="183">
        <f t="shared" si="186"/>
        <v>-1303.17</v>
      </c>
      <c r="J448" s="183">
        <f t="shared" si="186"/>
        <v>1961.7299999999998</v>
      </c>
      <c r="K448" s="183">
        <f t="shared" si="186"/>
        <v>1936.0299999999997</v>
      </c>
    </row>
    <row r="449" spans="5:11" ht="15.75" customHeight="1" thickBot="1" x14ac:dyDescent="0.25">
      <c r="F449" s="135" t="s">
        <v>419</v>
      </c>
      <c r="G449" s="80" t="e">
        <f>#REF!+#REF!</f>
        <v>#REF!</v>
      </c>
      <c r="H449" s="185"/>
      <c r="I449" s="185"/>
      <c r="J449" s="185"/>
      <c r="K449" s="185"/>
    </row>
    <row r="450" spans="5:11" ht="12.75" thickBot="1" x14ac:dyDescent="0.25">
      <c r="E450" s="26" t="e">
        <f>#REF!</f>
        <v>#REF!</v>
      </c>
      <c r="F450" s="131" t="s">
        <v>20</v>
      </c>
      <c r="G450" s="107" t="e">
        <f>#REF!+#REF!</f>
        <v>#REF!</v>
      </c>
      <c r="H450" s="183">
        <f t="shared" ref="H450:K451" si="187">H324</f>
        <v>0</v>
      </c>
      <c r="I450" s="183">
        <f t="shared" si="187"/>
        <v>250</v>
      </c>
      <c r="J450" s="183">
        <f t="shared" si="187"/>
        <v>250</v>
      </c>
      <c r="K450" s="183">
        <f t="shared" si="187"/>
        <v>250</v>
      </c>
    </row>
    <row r="451" spans="5:11" x14ac:dyDescent="0.2">
      <c r="F451" s="141" t="s">
        <v>420</v>
      </c>
      <c r="G451" s="119"/>
      <c r="H451" s="183">
        <f t="shared" si="187"/>
        <v>0</v>
      </c>
      <c r="I451" s="183">
        <f t="shared" si="187"/>
        <v>250</v>
      </c>
      <c r="J451" s="183">
        <f t="shared" si="187"/>
        <v>250</v>
      </c>
      <c r="K451" s="183">
        <f t="shared" si="187"/>
        <v>250</v>
      </c>
    </row>
    <row r="452" spans="5:11" ht="15.75" customHeight="1" thickBot="1" x14ac:dyDescent="0.25">
      <c r="F452" s="135" t="s">
        <v>421</v>
      </c>
      <c r="G452" s="80">
        <f>G9</f>
        <v>0</v>
      </c>
      <c r="H452" s="185"/>
      <c r="I452" s="185"/>
      <c r="J452" s="185"/>
      <c r="K452" s="185"/>
    </row>
    <row r="453" spans="5:11" ht="12.75" thickBot="1" x14ac:dyDescent="0.25">
      <c r="E453" s="26" t="e">
        <f>SUM(#REF!)</f>
        <v>#REF!</v>
      </c>
      <c r="F453" s="131" t="s">
        <v>21</v>
      </c>
      <c r="G453" s="107" t="e">
        <f>G89+#REF!+#REF!</f>
        <v>#REF!</v>
      </c>
      <c r="H453" s="183">
        <f t="shared" ref="H453:K453" si="188">H399+H330+H89</f>
        <v>22166.5</v>
      </c>
      <c r="I453" s="183">
        <f t="shared" si="188"/>
        <v>-19122</v>
      </c>
      <c r="J453" s="183">
        <f t="shared" si="188"/>
        <v>3044.5</v>
      </c>
      <c r="K453" s="183">
        <f t="shared" si="188"/>
        <v>3044.5</v>
      </c>
    </row>
    <row r="454" spans="5:11" x14ac:dyDescent="0.2">
      <c r="F454" s="140" t="s">
        <v>422</v>
      </c>
      <c r="G454" s="111" t="e">
        <f>#REF!</f>
        <v>#REF!</v>
      </c>
      <c r="H454" s="183">
        <f t="shared" ref="H454:K454" si="189">H331</f>
        <v>123</v>
      </c>
      <c r="I454" s="183">
        <f t="shared" si="189"/>
        <v>0</v>
      </c>
      <c r="J454" s="183">
        <f t="shared" si="189"/>
        <v>123</v>
      </c>
      <c r="K454" s="183">
        <f t="shared" si="189"/>
        <v>123</v>
      </c>
    </row>
    <row r="455" spans="5:11" x14ac:dyDescent="0.2">
      <c r="F455" s="133" t="s">
        <v>423</v>
      </c>
      <c r="G455" s="14" t="e">
        <f>#REF!+#REF!+#REF!</f>
        <v>#REF!</v>
      </c>
      <c r="H455" s="183">
        <f t="shared" ref="H455:K455" si="190">H334</f>
        <v>562.5</v>
      </c>
      <c r="I455" s="183">
        <f t="shared" si="190"/>
        <v>446.70000000000005</v>
      </c>
      <c r="J455" s="183">
        <f t="shared" si="190"/>
        <v>1009.2</v>
      </c>
      <c r="K455" s="183">
        <f t="shared" si="190"/>
        <v>1009.2</v>
      </c>
    </row>
    <row r="456" spans="5:11" x14ac:dyDescent="0.2">
      <c r="F456" s="135" t="s">
        <v>424</v>
      </c>
      <c r="G456" s="80" t="e">
        <f t="shared" ref="G456:K456" si="191">G90</f>
        <v>#REF!</v>
      </c>
      <c r="H456" s="183">
        <f t="shared" si="191"/>
        <v>21161</v>
      </c>
      <c r="I456" s="183">
        <f t="shared" si="191"/>
        <v>-19448.7</v>
      </c>
      <c r="J456" s="183">
        <f t="shared" si="191"/>
        <v>1712.3</v>
      </c>
      <c r="K456" s="183">
        <f t="shared" si="191"/>
        <v>1712.3</v>
      </c>
    </row>
    <row r="457" spans="5:11" ht="12.75" thickBot="1" x14ac:dyDescent="0.25">
      <c r="F457" s="135" t="s">
        <v>425</v>
      </c>
      <c r="G457" s="80" t="e">
        <f>#REF!</f>
        <v>#REF!</v>
      </c>
      <c r="H457" s="183">
        <f t="shared" ref="H457:K457" si="192">H400</f>
        <v>320</v>
      </c>
      <c r="I457" s="183">
        <f t="shared" si="192"/>
        <v>-120</v>
      </c>
      <c r="J457" s="183">
        <f t="shared" si="192"/>
        <v>200</v>
      </c>
      <c r="K457" s="183">
        <f t="shared" si="192"/>
        <v>200</v>
      </c>
    </row>
    <row r="458" spans="5:11" ht="12.75" thickBot="1" x14ac:dyDescent="0.25">
      <c r="E458" s="26" t="e">
        <f>#REF!</f>
        <v>#REF!</v>
      </c>
      <c r="F458" s="142">
        <v>11</v>
      </c>
      <c r="G458" s="107"/>
      <c r="H458" s="183">
        <f t="shared" ref="H458:K459" si="193">H404</f>
        <v>2001.3</v>
      </c>
      <c r="I458" s="183">
        <f t="shared" si="193"/>
        <v>0</v>
      </c>
      <c r="J458" s="183">
        <f t="shared" si="193"/>
        <v>2001.3</v>
      </c>
      <c r="K458" s="183">
        <f t="shared" si="193"/>
        <v>700</v>
      </c>
    </row>
    <row r="459" spans="5:11" ht="12.75" thickBot="1" x14ac:dyDescent="0.25">
      <c r="F459" s="143">
        <v>1101</v>
      </c>
      <c r="G459" s="106"/>
      <c r="H459" s="183">
        <f t="shared" si="193"/>
        <v>2001.3</v>
      </c>
      <c r="I459" s="183">
        <f t="shared" si="193"/>
        <v>0</v>
      </c>
      <c r="J459" s="183">
        <f t="shared" si="193"/>
        <v>2001.3</v>
      </c>
      <c r="K459" s="183">
        <f t="shared" si="193"/>
        <v>700</v>
      </c>
    </row>
    <row r="460" spans="5:11" ht="12.75" thickBot="1" x14ac:dyDescent="0.25">
      <c r="E460" s="26" t="e">
        <f>#REF!</f>
        <v>#REF!</v>
      </c>
      <c r="F460" s="144">
        <v>12</v>
      </c>
      <c r="G460" s="107"/>
      <c r="H460" s="183">
        <f t="shared" ref="H460:K461" si="194">H349</f>
        <v>1280.18</v>
      </c>
      <c r="I460" s="183">
        <f t="shared" si="194"/>
        <v>83.17</v>
      </c>
      <c r="J460" s="183">
        <f t="shared" si="194"/>
        <v>1363.3500000000001</v>
      </c>
      <c r="K460" s="183">
        <f t="shared" si="194"/>
        <v>1363.35</v>
      </c>
    </row>
    <row r="461" spans="5:11" ht="12.75" thickBot="1" x14ac:dyDescent="0.25">
      <c r="F461" s="145">
        <v>1202</v>
      </c>
      <c r="G461" s="14"/>
      <c r="H461" s="183">
        <f t="shared" si="194"/>
        <v>1280.18</v>
      </c>
      <c r="I461" s="183">
        <f t="shared" si="194"/>
        <v>83.17</v>
      </c>
      <c r="J461" s="183">
        <f t="shared" si="194"/>
        <v>1363.3500000000001</v>
      </c>
      <c r="K461" s="183">
        <f t="shared" si="194"/>
        <v>1363.35</v>
      </c>
    </row>
    <row r="462" spans="5:11" ht="12.75" thickBot="1" x14ac:dyDescent="0.25">
      <c r="E462" s="26" t="e">
        <f>#REF!</f>
        <v>#REF!</v>
      </c>
      <c r="F462" s="144">
        <v>13</v>
      </c>
      <c r="G462" s="107"/>
      <c r="H462" s="183">
        <f t="shared" ref="H462:K463" si="195">H145</f>
        <v>100</v>
      </c>
      <c r="I462" s="183">
        <f t="shared" si="195"/>
        <v>100</v>
      </c>
      <c r="J462" s="183">
        <f t="shared" si="195"/>
        <v>200</v>
      </c>
      <c r="K462" s="183">
        <f t="shared" si="195"/>
        <v>200</v>
      </c>
    </row>
    <row r="463" spans="5:11" ht="12.75" thickBot="1" x14ac:dyDescent="0.25">
      <c r="F463" s="146">
        <v>1301</v>
      </c>
      <c r="G463" s="111"/>
      <c r="H463" s="186">
        <f t="shared" si="195"/>
        <v>100</v>
      </c>
      <c r="I463" s="186">
        <f t="shared" si="195"/>
        <v>100</v>
      </c>
      <c r="J463" s="186">
        <f t="shared" si="195"/>
        <v>200</v>
      </c>
      <c r="K463" s="186">
        <f t="shared" si="195"/>
        <v>200</v>
      </c>
    </row>
    <row r="464" spans="5:11" ht="12.75" thickBot="1" x14ac:dyDescent="0.25">
      <c r="E464" s="26" t="e">
        <f>SUM(#REF!)</f>
        <v>#REF!</v>
      </c>
      <c r="F464" s="144">
        <v>14</v>
      </c>
      <c r="G464" s="107"/>
      <c r="H464" s="183">
        <f t="shared" ref="H464:K465" si="196">H150</f>
        <v>34898.399999999994</v>
      </c>
      <c r="I464" s="183">
        <f t="shared" si="196"/>
        <v>-12949.400000000001</v>
      </c>
      <c r="J464" s="183">
        <f t="shared" si="196"/>
        <v>21948.999999999993</v>
      </c>
      <c r="K464" s="183">
        <f t="shared" si="196"/>
        <v>21949</v>
      </c>
    </row>
    <row r="465" spans="1:11" x14ac:dyDescent="0.2">
      <c r="F465" s="146">
        <v>1401</v>
      </c>
      <c r="G465" s="111"/>
      <c r="H465" s="183">
        <f t="shared" si="196"/>
        <v>34898.399999999994</v>
      </c>
      <c r="I465" s="183">
        <f t="shared" si="196"/>
        <v>-12949.400000000001</v>
      </c>
      <c r="J465" s="183">
        <f t="shared" si="196"/>
        <v>21948.999999999993</v>
      </c>
      <c r="K465" s="183">
        <f t="shared" si="196"/>
        <v>21949</v>
      </c>
    </row>
    <row r="466" spans="1:11" ht="15" customHeight="1" x14ac:dyDescent="0.2">
      <c r="F466" s="145">
        <v>1402</v>
      </c>
      <c r="G466" s="14"/>
      <c r="H466" s="183"/>
      <c r="I466" s="183"/>
      <c r="J466" s="183"/>
      <c r="K466" s="183"/>
    </row>
    <row r="467" spans="1:11" x14ac:dyDescent="0.2">
      <c r="F467" s="147">
        <v>1403</v>
      </c>
      <c r="G467" s="80"/>
      <c r="H467" s="183"/>
      <c r="I467" s="183"/>
      <c r="J467" s="183"/>
      <c r="K467" s="183"/>
    </row>
    <row r="468" spans="1:11" x14ac:dyDescent="0.2">
      <c r="E468" s="26" t="e">
        <f>#REF!</f>
        <v>#REF!</v>
      </c>
      <c r="F468" s="145">
        <v>9999</v>
      </c>
      <c r="G468" s="14"/>
      <c r="H468" s="183">
        <f t="shared" ref="H468:K468" si="197">H410</f>
        <v>17163.09</v>
      </c>
      <c r="I468" s="183">
        <f t="shared" si="197"/>
        <v>-8638.7000000000007</v>
      </c>
      <c r="J468" s="183">
        <f t="shared" si="197"/>
        <v>8524.39</v>
      </c>
      <c r="K468" s="183">
        <f t="shared" si="197"/>
        <v>17578.939999999999</v>
      </c>
    </row>
    <row r="469" spans="1:11" ht="12.75" thickBot="1" x14ac:dyDescent="0.25">
      <c r="E469" s="96" t="e">
        <f>SUM(E417:E468)</f>
        <v>#REF!</v>
      </c>
      <c r="F469" s="148" t="s">
        <v>426</v>
      </c>
      <c r="G469" s="124" t="e">
        <f>G417+G430+G433+G436+G440+G446+G450+G453+#REF!</f>
        <v>#REF!</v>
      </c>
      <c r="H469" s="183">
        <f t="shared" ref="H469:K469" si="198">H417+H428+H430+H433+H436++H440+H446+H450+H453++H458++H460+H462+H464+H468</f>
        <v>342373.83</v>
      </c>
      <c r="I469" s="183">
        <f t="shared" si="198"/>
        <v>-9922.5730000000058</v>
      </c>
      <c r="J469" s="183">
        <f t="shared" si="198"/>
        <v>332451.25699999998</v>
      </c>
      <c r="K469" s="183">
        <f t="shared" si="198"/>
        <v>333999.95999999996</v>
      </c>
    </row>
    <row r="470" spans="1:11" ht="12.75" thickBot="1" x14ac:dyDescent="0.25">
      <c r="F470" s="149"/>
      <c r="H470" s="187">
        <f t="shared" ref="H470:K470" si="199">H411-H469</f>
        <v>0</v>
      </c>
      <c r="I470" s="187">
        <f t="shared" si="199"/>
        <v>0</v>
      </c>
      <c r="J470" s="187">
        <f t="shared" si="199"/>
        <v>0</v>
      </c>
      <c r="K470" s="187">
        <f t="shared" si="199"/>
        <v>0</v>
      </c>
    </row>
    <row r="471" spans="1:11" x14ac:dyDescent="0.2">
      <c r="F471" s="125"/>
      <c r="H471" s="15"/>
      <c r="I471" s="15"/>
      <c r="J471" s="15"/>
      <c r="K471" s="15"/>
    </row>
    <row r="472" spans="1:11" x14ac:dyDescent="0.2">
      <c r="F472" s="125"/>
    </row>
    <row r="473" spans="1:11" x14ac:dyDescent="0.2">
      <c r="F473" s="125"/>
    </row>
    <row r="474" spans="1:11" x14ac:dyDescent="0.2">
      <c r="F474" s="125"/>
    </row>
    <row r="475" spans="1:11" x14ac:dyDescent="0.2">
      <c r="F475" s="125"/>
    </row>
    <row r="476" spans="1:11" x14ac:dyDescent="0.2">
      <c r="F476" s="125"/>
    </row>
    <row r="479" spans="1:11" s="127" customFormat="1" x14ac:dyDescent="0.2">
      <c r="A479" s="1"/>
      <c r="B479" s="1"/>
      <c r="C479" s="1"/>
      <c r="D479" s="1"/>
      <c r="E479" s="1"/>
      <c r="F479" s="1"/>
      <c r="G479" s="1"/>
      <c r="H479" s="4"/>
      <c r="I479" s="4"/>
      <c r="J479" s="4"/>
      <c r="K479" s="4"/>
    </row>
    <row r="480" spans="1:11" s="127" customFormat="1" x14ac:dyDescent="0.2">
      <c r="A480" s="1"/>
      <c r="B480" s="1"/>
      <c r="C480" s="1"/>
      <c r="D480" s="1"/>
      <c r="E480" s="1"/>
      <c r="F480" s="1"/>
      <c r="G480" s="1"/>
      <c r="H480" s="4"/>
      <c r="I480" s="4"/>
      <c r="J480" s="4"/>
      <c r="K480" s="4"/>
    </row>
    <row r="481" spans="1:11" s="127" customFormat="1" x14ac:dyDescent="0.2">
      <c r="A481" s="1"/>
      <c r="B481" s="1"/>
      <c r="C481" s="1"/>
      <c r="D481" s="1"/>
      <c r="E481" s="1"/>
      <c r="F481" s="1"/>
      <c r="G481" s="1"/>
      <c r="H481" s="4"/>
      <c r="I481" s="4"/>
      <c r="J481" s="4"/>
      <c r="K481" s="4"/>
    </row>
    <row r="482" spans="1:11" s="127" customFormat="1" x14ac:dyDescent="0.2">
      <c r="A482" s="1"/>
      <c r="B482" s="1"/>
      <c r="C482" s="1"/>
      <c r="D482" s="1"/>
      <c r="E482" s="1"/>
      <c r="F482" s="1"/>
      <c r="G482" s="1"/>
      <c r="H482" s="4"/>
      <c r="I482" s="4"/>
      <c r="J482" s="4"/>
      <c r="K482" s="4"/>
    </row>
    <row r="483" spans="1:11" s="127" customFormat="1" x14ac:dyDescent="0.2">
      <c r="A483" s="1"/>
      <c r="B483" s="1"/>
      <c r="C483" s="1"/>
      <c r="D483" s="1"/>
      <c r="E483" s="1"/>
      <c r="F483" s="1"/>
      <c r="G483" s="1"/>
      <c r="H483" s="4"/>
      <c r="I483" s="4"/>
      <c r="J483" s="4"/>
      <c r="K483" s="4"/>
    </row>
    <row r="484" spans="1:11" s="127" customFormat="1" x14ac:dyDescent="0.2">
      <c r="A484" s="1"/>
      <c r="B484" s="1"/>
      <c r="C484" s="1"/>
      <c r="D484" s="1"/>
      <c r="E484" s="1"/>
      <c r="F484" s="1"/>
      <c r="G484" s="1"/>
      <c r="H484" s="4"/>
      <c r="I484" s="4"/>
      <c r="J484" s="4"/>
      <c r="K484" s="4"/>
    </row>
    <row r="485" spans="1:11" s="127" customFormat="1" x14ac:dyDescent="0.2">
      <c r="A485" s="1"/>
      <c r="B485" s="1"/>
      <c r="C485" s="1"/>
      <c r="D485" s="1"/>
      <c r="E485" s="1"/>
      <c r="F485" s="1"/>
      <c r="G485" s="1"/>
      <c r="H485" s="4"/>
      <c r="I485" s="4"/>
      <c r="J485" s="4"/>
      <c r="K485" s="4"/>
    </row>
    <row r="486" spans="1:11" s="127" customFormat="1" x14ac:dyDescent="0.2">
      <c r="A486" s="1"/>
      <c r="B486" s="1"/>
      <c r="C486" s="1"/>
      <c r="D486" s="1"/>
      <c r="E486" s="1"/>
      <c r="F486" s="1"/>
      <c r="G486" s="1"/>
      <c r="H486" s="4"/>
      <c r="I486" s="4"/>
      <c r="J486" s="4"/>
      <c r="K486" s="4"/>
    </row>
    <row r="487" spans="1:11" s="127" customFormat="1" x14ac:dyDescent="0.2">
      <c r="A487" s="1"/>
      <c r="B487" s="1"/>
      <c r="C487" s="1"/>
      <c r="D487" s="1"/>
      <c r="E487" s="1"/>
      <c r="F487" s="1"/>
      <c r="G487" s="1"/>
      <c r="H487" s="4"/>
      <c r="I487" s="4"/>
      <c r="J487" s="4"/>
      <c r="K487" s="4"/>
    </row>
    <row r="488" spans="1:11" s="127" customFormat="1" x14ac:dyDescent="0.2">
      <c r="A488" s="1"/>
      <c r="B488" s="1"/>
      <c r="C488" s="1"/>
      <c r="D488" s="1"/>
      <c r="E488" s="1"/>
      <c r="F488" s="1"/>
      <c r="G488" s="1"/>
      <c r="H488" s="4"/>
      <c r="I488" s="4"/>
      <c r="J488" s="4"/>
      <c r="K488" s="4"/>
    </row>
    <row r="489" spans="1:11" s="127" customFormat="1" x14ac:dyDescent="0.2">
      <c r="A489" s="1"/>
      <c r="B489" s="1"/>
      <c r="C489" s="1"/>
      <c r="D489" s="1"/>
      <c r="E489" s="1"/>
      <c r="F489" s="1"/>
      <c r="G489" s="1"/>
      <c r="H489" s="4"/>
      <c r="I489" s="4"/>
      <c r="J489" s="4"/>
      <c r="K489" s="4"/>
    </row>
    <row r="490" spans="1:11" s="127" customFormat="1" x14ac:dyDescent="0.2">
      <c r="A490" s="1"/>
      <c r="B490" s="1"/>
      <c r="C490" s="1"/>
      <c r="D490" s="1"/>
      <c r="E490" s="1"/>
      <c r="F490" s="1"/>
      <c r="G490" s="1"/>
      <c r="H490" s="4"/>
      <c r="I490" s="4"/>
      <c r="J490" s="4"/>
      <c r="K490" s="4"/>
    </row>
    <row r="491" spans="1:11" s="127" customFormat="1" x14ac:dyDescent="0.2">
      <c r="A491" s="1"/>
      <c r="B491" s="1"/>
      <c r="C491" s="1"/>
      <c r="D491" s="1"/>
      <c r="E491" s="1"/>
      <c r="F491" s="1"/>
      <c r="G491" s="1"/>
      <c r="H491" s="4"/>
      <c r="I491" s="4"/>
      <c r="J491" s="4"/>
      <c r="K491" s="4"/>
    </row>
    <row r="492" spans="1:11" s="127" customFormat="1" x14ac:dyDescent="0.2">
      <c r="A492" s="1"/>
      <c r="B492" s="1"/>
      <c r="C492" s="1"/>
      <c r="D492" s="1"/>
      <c r="E492" s="1"/>
      <c r="F492" s="1"/>
      <c r="G492" s="1"/>
      <c r="H492" s="4"/>
      <c r="I492" s="4"/>
      <c r="J492" s="4"/>
      <c r="K492" s="4"/>
    </row>
    <row r="493" spans="1:11" s="127" customFormat="1" x14ac:dyDescent="0.2">
      <c r="A493" s="1"/>
      <c r="B493" s="1"/>
      <c r="C493" s="1"/>
      <c r="D493" s="1"/>
      <c r="E493" s="1"/>
      <c r="F493" s="1"/>
      <c r="G493" s="1"/>
      <c r="H493" s="4"/>
      <c r="I493" s="4"/>
      <c r="J493" s="4"/>
      <c r="K493" s="4"/>
    </row>
    <row r="494" spans="1:11" s="127" customFormat="1" x14ac:dyDescent="0.2">
      <c r="A494" s="1"/>
      <c r="B494" s="1"/>
      <c r="C494" s="1"/>
      <c r="D494" s="1"/>
      <c r="E494" s="1"/>
      <c r="F494" s="1"/>
      <c r="G494" s="1"/>
      <c r="H494" s="4"/>
      <c r="I494" s="4"/>
      <c r="J494" s="4"/>
      <c r="K494" s="4"/>
    </row>
    <row r="495" spans="1:11" s="127" customFormat="1" x14ac:dyDescent="0.2">
      <c r="A495" s="1"/>
      <c r="B495" s="1"/>
      <c r="C495" s="1"/>
      <c r="D495" s="1"/>
      <c r="E495" s="1"/>
      <c r="F495" s="1"/>
      <c r="G495" s="1"/>
      <c r="H495" s="4"/>
      <c r="I495" s="4"/>
      <c r="J495" s="4"/>
      <c r="K495" s="4"/>
    </row>
    <row r="496" spans="1:11" s="127" customFormat="1" x14ac:dyDescent="0.2">
      <c r="A496" s="1"/>
      <c r="B496" s="1"/>
      <c r="C496" s="1"/>
      <c r="D496" s="1"/>
      <c r="E496" s="1"/>
      <c r="F496" s="1"/>
      <c r="G496" s="1"/>
      <c r="H496" s="4"/>
      <c r="I496" s="4"/>
      <c r="J496" s="4"/>
      <c r="K496" s="4"/>
    </row>
    <row r="497" spans="1:11" s="127" customFormat="1" x14ac:dyDescent="0.2">
      <c r="A497" s="1"/>
      <c r="B497" s="1"/>
      <c r="C497" s="1"/>
      <c r="D497" s="1"/>
      <c r="E497" s="1"/>
      <c r="F497" s="1"/>
      <c r="G497" s="1"/>
      <c r="H497" s="4"/>
      <c r="I497" s="4"/>
      <c r="J497" s="4"/>
      <c r="K497" s="4"/>
    </row>
    <row r="498" spans="1:11" s="127" customFormat="1" x14ac:dyDescent="0.2">
      <c r="A498" s="1"/>
      <c r="B498" s="1"/>
      <c r="C498" s="1"/>
      <c r="D498" s="1"/>
      <c r="E498" s="1"/>
      <c r="F498" s="1"/>
      <c r="G498" s="1"/>
      <c r="H498" s="4"/>
      <c r="I498" s="4"/>
      <c r="J498" s="4"/>
      <c r="K498" s="4"/>
    </row>
    <row r="499" spans="1:11" s="127" customFormat="1" x14ac:dyDescent="0.2">
      <c r="A499" s="1"/>
      <c r="B499" s="1"/>
      <c r="C499" s="1"/>
      <c r="D499" s="1"/>
      <c r="E499" s="1"/>
      <c r="F499" s="1"/>
      <c r="G499" s="1"/>
      <c r="H499" s="4"/>
      <c r="I499" s="4"/>
      <c r="J499" s="4"/>
      <c r="K499" s="4"/>
    </row>
    <row r="500" spans="1:11" s="127" customFormat="1" x14ac:dyDescent="0.2">
      <c r="A500" s="1"/>
      <c r="B500" s="1"/>
      <c r="C500" s="1"/>
      <c r="D500" s="1"/>
      <c r="E500" s="1"/>
      <c r="F500" s="1"/>
      <c r="G500" s="1"/>
      <c r="H500" s="4"/>
      <c r="I500" s="4"/>
      <c r="J500" s="4"/>
      <c r="K500" s="4"/>
    </row>
    <row r="501" spans="1:11" s="127" customFormat="1" x14ac:dyDescent="0.2">
      <c r="A501" s="1"/>
      <c r="B501" s="1"/>
      <c r="C501" s="1"/>
      <c r="D501" s="1"/>
      <c r="E501" s="1"/>
      <c r="F501" s="1"/>
      <c r="G501" s="1"/>
      <c r="H501" s="4"/>
      <c r="I501" s="4"/>
      <c r="J501" s="4"/>
      <c r="K501" s="4"/>
    </row>
    <row r="502" spans="1:11" s="127" customFormat="1" x14ac:dyDescent="0.2">
      <c r="A502" s="1"/>
      <c r="B502" s="1"/>
      <c r="C502" s="1"/>
      <c r="D502" s="1"/>
      <c r="E502" s="1"/>
      <c r="F502" s="1"/>
      <c r="G502" s="1"/>
      <c r="H502" s="4"/>
      <c r="I502" s="4"/>
      <c r="J502" s="4"/>
      <c r="K502" s="4"/>
    </row>
    <row r="503" spans="1:11" s="127" customFormat="1" x14ac:dyDescent="0.2">
      <c r="A503" s="1"/>
      <c r="B503" s="1"/>
      <c r="C503" s="1"/>
      <c r="D503" s="1"/>
      <c r="E503" s="1"/>
      <c r="F503" s="1"/>
      <c r="G503" s="1"/>
      <c r="H503" s="4"/>
      <c r="I503" s="4"/>
      <c r="J503" s="4"/>
      <c r="K503" s="4"/>
    </row>
    <row r="504" spans="1:11" s="127" customFormat="1" x14ac:dyDescent="0.2">
      <c r="A504" s="1"/>
      <c r="B504" s="1"/>
      <c r="C504" s="1"/>
      <c r="D504" s="1"/>
      <c r="E504" s="1"/>
      <c r="F504" s="1"/>
      <c r="G504" s="1"/>
      <c r="H504" s="4"/>
      <c r="I504" s="4"/>
      <c r="J504" s="4"/>
      <c r="K504" s="4"/>
    </row>
    <row r="505" spans="1:11" s="127" customFormat="1" x14ac:dyDescent="0.2">
      <c r="A505" s="1"/>
      <c r="B505" s="1"/>
      <c r="C505" s="1"/>
      <c r="D505" s="1"/>
      <c r="E505" s="1"/>
      <c r="F505" s="1"/>
      <c r="G505" s="1"/>
      <c r="H505" s="4"/>
      <c r="I505" s="4"/>
      <c r="J505" s="4"/>
      <c r="K505" s="4"/>
    </row>
    <row r="506" spans="1:11" s="127" customFormat="1" x14ac:dyDescent="0.2">
      <c r="A506" s="1"/>
      <c r="B506" s="1"/>
      <c r="C506" s="1"/>
      <c r="D506" s="1"/>
      <c r="E506" s="1"/>
      <c r="F506" s="1"/>
      <c r="G506" s="1"/>
      <c r="H506" s="4"/>
      <c r="I506" s="4"/>
      <c r="J506" s="4"/>
      <c r="K506" s="4"/>
    </row>
    <row r="507" spans="1:11" s="127" customFormat="1" x14ac:dyDescent="0.2">
      <c r="A507" s="1"/>
      <c r="B507" s="1"/>
      <c r="C507" s="1"/>
      <c r="D507" s="1"/>
      <c r="E507" s="1"/>
      <c r="F507" s="1"/>
      <c r="G507" s="1"/>
      <c r="H507" s="4"/>
      <c r="I507" s="4"/>
      <c r="J507" s="4"/>
      <c r="K507" s="4"/>
    </row>
    <row r="508" spans="1:11" s="127" customFormat="1" x14ac:dyDescent="0.2">
      <c r="A508" s="1"/>
      <c r="B508" s="1"/>
      <c r="C508" s="1"/>
      <c r="D508" s="1"/>
      <c r="E508" s="1"/>
      <c r="F508" s="1"/>
      <c r="G508" s="1"/>
      <c r="H508" s="4"/>
      <c r="I508" s="4"/>
      <c r="J508" s="4"/>
      <c r="K508" s="4"/>
    </row>
    <row r="509" spans="1:11" s="127" customFormat="1" x14ac:dyDescent="0.2">
      <c r="A509" s="1"/>
      <c r="B509" s="1"/>
      <c r="C509" s="1"/>
      <c r="D509" s="1"/>
      <c r="E509" s="1"/>
      <c r="F509" s="1"/>
      <c r="G509" s="1"/>
      <c r="H509" s="4"/>
      <c r="I509" s="4"/>
      <c r="J509" s="4"/>
      <c r="K509" s="4"/>
    </row>
    <row r="510" spans="1:11" s="127" customFormat="1" x14ac:dyDescent="0.2">
      <c r="A510" s="1"/>
      <c r="B510" s="1"/>
      <c r="C510" s="1"/>
      <c r="D510" s="1"/>
      <c r="E510" s="1"/>
      <c r="F510" s="1"/>
      <c r="G510" s="1"/>
      <c r="H510" s="4"/>
      <c r="I510" s="4"/>
      <c r="J510" s="4"/>
      <c r="K510" s="4"/>
    </row>
    <row r="511" spans="1:11" s="127" customFormat="1" x14ac:dyDescent="0.2">
      <c r="A511" s="1"/>
      <c r="B511" s="1"/>
      <c r="C511" s="1"/>
      <c r="D511" s="1"/>
      <c r="E511" s="1"/>
      <c r="F511" s="1"/>
      <c r="G511" s="1"/>
      <c r="H511" s="4"/>
      <c r="I511" s="4"/>
      <c r="J511" s="4"/>
      <c r="K511" s="4"/>
    </row>
    <row r="512" spans="1:11" s="127" customFormat="1" x14ac:dyDescent="0.2">
      <c r="A512" s="1"/>
      <c r="B512" s="1"/>
      <c r="C512" s="1"/>
      <c r="D512" s="1"/>
      <c r="E512" s="1"/>
      <c r="F512" s="1"/>
      <c r="G512" s="1"/>
      <c r="H512" s="4"/>
      <c r="I512" s="4"/>
      <c r="J512" s="4"/>
      <c r="K512" s="4"/>
    </row>
    <row r="513" spans="1:11" s="127" customFormat="1" x14ac:dyDescent="0.2">
      <c r="A513" s="1"/>
      <c r="B513" s="1"/>
      <c r="C513" s="1"/>
      <c r="D513" s="1"/>
      <c r="E513" s="1"/>
      <c r="F513" s="1"/>
      <c r="G513" s="1"/>
      <c r="H513" s="4"/>
      <c r="I513" s="4"/>
      <c r="J513" s="4"/>
      <c r="K513" s="4"/>
    </row>
    <row r="514" spans="1:11" s="127" customFormat="1" x14ac:dyDescent="0.2">
      <c r="A514" s="1"/>
      <c r="B514" s="1"/>
      <c r="C514" s="1"/>
      <c r="D514" s="1"/>
      <c r="E514" s="1"/>
      <c r="F514" s="1"/>
      <c r="G514" s="1"/>
      <c r="H514" s="4"/>
      <c r="I514" s="4"/>
      <c r="J514" s="4"/>
      <c r="K514" s="4"/>
    </row>
    <row r="515" spans="1:11" s="127" customFormat="1" x14ac:dyDescent="0.2">
      <c r="A515" s="1"/>
      <c r="B515" s="1"/>
      <c r="C515" s="1"/>
      <c r="D515" s="1"/>
      <c r="E515" s="1"/>
      <c r="F515" s="1"/>
      <c r="G515" s="1"/>
      <c r="H515" s="4"/>
      <c r="I515" s="4"/>
      <c r="J515" s="4"/>
      <c r="K515" s="4"/>
    </row>
    <row r="516" spans="1:11" s="127" customFormat="1" x14ac:dyDescent="0.2">
      <c r="A516" s="1"/>
      <c r="B516" s="1"/>
      <c r="C516" s="1"/>
      <c r="D516" s="1"/>
      <c r="E516" s="1"/>
      <c r="F516" s="1"/>
      <c r="G516" s="1"/>
      <c r="H516" s="4"/>
      <c r="I516" s="4"/>
      <c r="J516" s="4"/>
      <c r="K516" s="4"/>
    </row>
    <row r="517" spans="1:11" s="127" customFormat="1" x14ac:dyDescent="0.2">
      <c r="A517" s="1"/>
      <c r="B517" s="1"/>
      <c r="C517" s="1"/>
      <c r="D517" s="1"/>
      <c r="E517" s="1"/>
      <c r="F517" s="1"/>
      <c r="G517" s="1"/>
      <c r="H517" s="4"/>
      <c r="I517" s="4"/>
      <c r="J517" s="4"/>
      <c r="K517" s="4"/>
    </row>
    <row r="518" spans="1:11" s="127" customFormat="1" x14ac:dyDescent="0.2">
      <c r="A518" s="1"/>
      <c r="B518" s="1"/>
      <c r="C518" s="1"/>
      <c r="D518" s="1"/>
      <c r="E518" s="1"/>
      <c r="F518" s="1"/>
      <c r="G518" s="1"/>
      <c r="H518" s="4"/>
      <c r="I518" s="4"/>
      <c r="J518" s="4"/>
      <c r="K518" s="4"/>
    </row>
    <row r="519" spans="1:11" s="127" customFormat="1" x14ac:dyDescent="0.2">
      <c r="A519" s="1"/>
      <c r="B519" s="1"/>
      <c r="C519" s="1"/>
      <c r="D519" s="1"/>
      <c r="E519" s="1"/>
      <c r="F519" s="1"/>
      <c r="G519" s="1"/>
      <c r="H519" s="4"/>
      <c r="I519" s="4"/>
      <c r="J519" s="4"/>
      <c r="K519" s="4"/>
    </row>
    <row r="520" spans="1:11" s="127" customFormat="1" x14ac:dyDescent="0.2">
      <c r="A520" s="1"/>
      <c r="B520" s="1"/>
      <c r="C520" s="1"/>
      <c r="D520" s="1"/>
      <c r="E520" s="1"/>
      <c r="F520" s="1"/>
      <c r="G520" s="1"/>
      <c r="H520" s="4"/>
      <c r="I520" s="4"/>
      <c r="J520" s="4"/>
      <c r="K520" s="4"/>
    </row>
    <row r="521" spans="1:11" s="127" customFormat="1" x14ac:dyDescent="0.2">
      <c r="A521" s="1"/>
      <c r="B521" s="1"/>
      <c r="C521" s="1"/>
      <c r="D521" s="1"/>
      <c r="E521" s="1"/>
      <c r="F521" s="1"/>
      <c r="G521" s="1"/>
      <c r="H521" s="4"/>
      <c r="I521" s="4"/>
      <c r="J521" s="4"/>
      <c r="K521" s="4"/>
    </row>
    <row r="522" spans="1:11" s="127" customFormat="1" x14ac:dyDescent="0.2">
      <c r="A522" s="1"/>
      <c r="B522" s="1"/>
      <c r="C522" s="1"/>
      <c r="D522" s="1"/>
      <c r="E522" s="1"/>
      <c r="F522" s="1"/>
      <c r="G522" s="1"/>
      <c r="H522" s="4"/>
      <c r="I522" s="4"/>
      <c r="J522" s="4"/>
      <c r="K522" s="4"/>
    </row>
    <row r="523" spans="1:11" s="127" customFormat="1" x14ac:dyDescent="0.2">
      <c r="A523" s="1"/>
      <c r="B523" s="1"/>
      <c r="C523" s="1"/>
      <c r="D523" s="1"/>
      <c r="E523" s="1"/>
      <c r="F523" s="1"/>
      <c r="G523" s="1"/>
      <c r="H523" s="4"/>
      <c r="I523" s="4"/>
      <c r="J523" s="4"/>
      <c r="K523" s="4"/>
    </row>
    <row r="524" spans="1:11" s="127" customFormat="1" x14ac:dyDescent="0.2">
      <c r="A524" s="1"/>
      <c r="B524" s="1"/>
      <c r="C524" s="1"/>
      <c r="D524" s="1"/>
      <c r="E524" s="1"/>
      <c r="F524" s="1"/>
      <c r="G524" s="1"/>
      <c r="H524" s="4"/>
      <c r="I524" s="4"/>
      <c r="J524" s="4"/>
      <c r="K524" s="4"/>
    </row>
    <row r="525" spans="1:11" s="127" customFormat="1" x14ac:dyDescent="0.2">
      <c r="A525" s="1"/>
      <c r="B525" s="1"/>
      <c r="C525" s="1"/>
      <c r="D525" s="1"/>
      <c r="E525" s="1"/>
      <c r="F525" s="1"/>
      <c r="G525" s="1"/>
      <c r="H525" s="4"/>
      <c r="I525" s="4"/>
      <c r="J525" s="4"/>
      <c r="K525" s="4"/>
    </row>
    <row r="526" spans="1:11" s="127" customFormat="1" x14ac:dyDescent="0.2">
      <c r="A526" s="1"/>
      <c r="B526" s="1"/>
      <c r="C526" s="1"/>
      <c r="D526" s="1"/>
      <c r="E526" s="1"/>
      <c r="F526" s="1"/>
      <c r="G526" s="1"/>
      <c r="H526" s="4"/>
      <c r="I526" s="4"/>
      <c r="J526" s="4"/>
      <c r="K526" s="4"/>
    </row>
    <row r="527" spans="1:11" s="127" customFormat="1" x14ac:dyDescent="0.2">
      <c r="A527" s="1"/>
      <c r="B527" s="1"/>
      <c r="C527" s="1"/>
      <c r="D527" s="1"/>
      <c r="E527" s="1"/>
      <c r="F527" s="1"/>
      <c r="G527" s="1"/>
      <c r="H527" s="4"/>
      <c r="I527" s="4"/>
      <c r="J527" s="4"/>
      <c r="K527" s="4"/>
    </row>
    <row r="528" spans="1:11" s="127" customFormat="1" x14ac:dyDescent="0.2">
      <c r="A528" s="1"/>
      <c r="B528" s="1"/>
      <c r="C528" s="1"/>
      <c r="D528" s="1"/>
      <c r="E528" s="1"/>
      <c r="F528" s="1"/>
      <c r="G528" s="1"/>
      <c r="H528" s="4"/>
      <c r="I528" s="4"/>
      <c r="J528" s="4"/>
      <c r="K528" s="4"/>
    </row>
    <row r="529" spans="1:11" s="127" customFormat="1" x14ac:dyDescent="0.2">
      <c r="A529" s="1"/>
      <c r="B529" s="1"/>
      <c r="C529" s="1"/>
      <c r="D529" s="1"/>
      <c r="E529" s="1"/>
      <c r="F529" s="1"/>
      <c r="G529" s="1"/>
      <c r="H529" s="4"/>
      <c r="I529" s="4"/>
      <c r="J529" s="4"/>
      <c r="K529" s="4"/>
    </row>
    <row r="530" spans="1:11" s="127" customFormat="1" x14ac:dyDescent="0.2">
      <c r="A530" s="1"/>
      <c r="B530" s="1"/>
      <c r="C530" s="1"/>
      <c r="D530" s="1"/>
      <c r="E530" s="1"/>
      <c r="F530" s="1"/>
      <c r="G530" s="1"/>
      <c r="H530" s="4"/>
      <c r="I530" s="4"/>
      <c r="J530" s="4"/>
      <c r="K530" s="4"/>
    </row>
    <row r="531" spans="1:11" s="127" customFormat="1" x14ac:dyDescent="0.2">
      <c r="A531" s="1"/>
      <c r="B531" s="1"/>
      <c r="C531" s="1"/>
      <c r="D531" s="1"/>
      <c r="E531" s="1"/>
      <c r="F531" s="1"/>
      <c r="G531" s="1"/>
      <c r="H531" s="4"/>
      <c r="I531" s="4"/>
      <c r="J531" s="4"/>
      <c r="K531" s="4"/>
    </row>
    <row r="532" spans="1:11" s="127" customFormat="1" x14ac:dyDescent="0.2">
      <c r="A532" s="1"/>
      <c r="B532" s="1"/>
      <c r="C532" s="1"/>
      <c r="D532" s="1"/>
      <c r="E532" s="1"/>
      <c r="F532" s="1"/>
      <c r="G532" s="1"/>
      <c r="H532" s="4"/>
      <c r="I532" s="4"/>
      <c r="J532" s="4"/>
      <c r="K532" s="4"/>
    </row>
    <row r="533" spans="1:11" s="127" customFormat="1" x14ac:dyDescent="0.2">
      <c r="A533" s="1"/>
      <c r="B533" s="1"/>
      <c r="C533" s="1"/>
      <c r="D533" s="1"/>
      <c r="E533" s="1"/>
      <c r="F533" s="1"/>
      <c r="G533" s="1"/>
      <c r="H533" s="4"/>
      <c r="I533" s="4"/>
      <c r="J533" s="4"/>
      <c r="K533" s="4"/>
    </row>
    <row r="534" spans="1:11" s="127" customFormat="1" x14ac:dyDescent="0.2">
      <c r="A534" s="1"/>
      <c r="B534" s="1"/>
      <c r="C534" s="1"/>
      <c r="D534" s="1"/>
      <c r="E534" s="1"/>
      <c r="F534" s="1"/>
      <c r="G534" s="1"/>
      <c r="H534" s="4"/>
      <c r="I534" s="4"/>
      <c r="J534" s="4"/>
      <c r="K534" s="4"/>
    </row>
    <row r="535" spans="1:11" s="127" customFormat="1" x14ac:dyDescent="0.2">
      <c r="A535" s="1"/>
      <c r="B535" s="1"/>
      <c r="C535" s="1"/>
      <c r="D535" s="1"/>
      <c r="E535" s="1"/>
      <c r="F535" s="1"/>
      <c r="G535" s="1"/>
      <c r="H535" s="4"/>
      <c r="I535" s="4"/>
      <c r="J535" s="4"/>
      <c r="K535" s="4"/>
    </row>
    <row r="536" spans="1:11" s="127" customFormat="1" x14ac:dyDescent="0.2">
      <c r="A536" s="1"/>
      <c r="B536" s="1"/>
      <c r="C536" s="1"/>
      <c r="D536" s="1"/>
      <c r="E536" s="1"/>
      <c r="F536" s="1"/>
      <c r="G536" s="1"/>
      <c r="H536" s="4"/>
      <c r="I536" s="4"/>
      <c r="J536" s="4"/>
      <c r="K536" s="4"/>
    </row>
    <row r="537" spans="1:11" s="127" customFormat="1" x14ac:dyDescent="0.2">
      <c r="A537" s="1"/>
      <c r="B537" s="1"/>
      <c r="C537" s="1"/>
      <c r="D537" s="1"/>
      <c r="E537" s="1"/>
      <c r="F537" s="1"/>
      <c r="G537" s="1"/>
      <c r="H537" s="4"/>
      <c r="I537" s="4"/>
      <c r="J537" s="4"/>
      <c r="K537" s="4"/>
    </row>
    <row r="538" spans="1:11" s="127" customFormat="1" x14ac:dyDescent="0.2">
      <c r="A538" s="1"/>
      <c r="B538" s="1"/>
      <c r="C538" s="1"/>
      <c r="D538" s="1"/>
      <c r="E538" s="1"/>
      <c r="F538" s="1"/>
      <c r="G538" s="1"/>
      <c r="H538" s="4"/>
      <c r="I538" s="4"/>
      <c r="J538" s="4"/>
      <c r="K538" s="4"/>
    </row>
    <row r="539" spans="1:11" s="127" customFormat="1" x14ac:dyDescent="0.2">
      <c r="A539" s="1"/>
      <c r="B539" s="1"/>
      <c r="C539" s="1"/>
      <c r="D539" s="1"/>
      <c r="E539" s="1"/>
      <c r="F539" s="1"/>
      <c r="G539" s="1"/>
      <c r="H539" s="4"/>
      <c r="I539" s="4"/>
      <c r="J539" s="4"/>
      <c r="K539" s="4"/>
    </row>
    <row r="540" spans="1:11" s="127" customFormat="1" x14ac:dyDescent="0.2">
      <c r="A540" s="1"/>
      <c r="B540" s="1"/>
      <c r="C540" s="1"/>
      <c r="D540" s="1"/>
      <c r="E540" s="1"/>
      <c r="F540" s="1"/>
      <c r="G540" s="1"/>
      <c r="H540" s="4"/>
      <c r="I540" s="4"/>
      <c r="J540" s="4"/>
      <c r="K540" s="4"/>
    </row>
    <row r="541" spans="1:11" s="127" customFormat="1" x14ac:dyDescent="0.2">
      <c r="A541" s="1"/>
      <c r="B541" s="1"/>
      <c r="C541" s="1"/>
      <c r="D541" s="1"/>
      <c r="E541" s="1"/>
      <c r="F541" s="1"/>
      <c r="G541" s="1"/>
      <c r="H541" s="4"/>
      <c r="I541" s="4"/>
      <c r="J541" s="4"/>
      <c r="K541" s="4"/>
    </row>
    <row r="542" spans="1:11" s="127" customFormat="1" x14ac:dyDescent="0.2">
      <c r="A542" s="1"/>
      <c r="B542" s="1"/>
      <c r="C542" s="1"/>
      <c r="D542" s="1"/>
      <c r="E542" s="1"/>
      <c r="F542" s="1"/>
      <c r="G542" s="1"/>
      <c r="H542" s="4"/>
      <c r="I542" s="4"/>
      <c r="J542" s="4"/>
      <c r="K542" s="4"/>
    </row>
    <row r="543" spans="1:11" s="127" customFormat="1" x14ac:dyDescent="0.2">
      <c r="A543" s="1"/>
      <c r="B543" s="1"/>
      <c r="C543" s="1"/>
      <c r="D543" s="1"/>
      <c r="E543" s="1"/>
      <c r="F543" s="1"/>
      <c r="G543" s="1"/>
      <c r="H543" s="4"/>
      <c r="I543" s="4"/>
      <c r="J543" s="4"/>
      <c r="K543" s="4"/>
    </row>
    <row r="544" spans="1:11" s="127" customFormat="1" x14ac:dyDescent="0.2">
      <c r="A544" s="1"/>
      <c r="B544" s="1"/>
      <c r="C544" s="1"/>
      <c r="D544" s="1"/>
      <c r="E544" s="1"/>
      <c r="F544" s="1"/>
      <c r="G544" s="1"/>
      <c r="H544" s="4"/>
      <c r="I544" s="4"/>
      <c r="J544" s="4"/>
      <c r="K544" s="4"/>
    </row>
    <row r="545" spans="1:11" s="127" customFormat="1" x14ac:dyDescent="0.2">
      <c r="A545" s="1"/>
      <c r="B545" s="1"/>
      <c r="C545" s="1"/>
      <c r="D545" s="1"/>
      <c r="E545" s="1"/>
      <c r="F545" s="1"/>
      <c r="G545" s="1"/>
      <c r="H545" s="4"/>
      <c r="I545" s="4"/>
      <c r="J545" s="4"/>
      <c r="K545" s="4"/>
    </row>
    <row r="546" spans="1:11" s="127" customFormat="1" x14ac:dyDescent="0.2">
      <c r="A546" s="1"/>
      <c r="B546" s="1"/>
      <c r="C546" s="1"/>
      <c r="D546" s="1"/>
      <c r="E546" s="1"/>
      <c r="F546" s="1"/>
      <c r="G546" s="1"/>
      <c r="H546" s="4"/>
      <c r="I546" s="4"/>
      <c r="J546" s="4"/>
      <c r="K546" s="4"/>
    </row>
    <row r="547" spans="1:11" s="127" customFormat="1" x14ac:dyDescent="0.2">
      <c r="A547" s="1"/>
      <c r="B547" s="1"/>
      <c r="C547" s="1"/>
      <c r="D547" s="1"/>
      <c r="E547" s="1"/>
      <c r="F547" s="1"/>
      <c r="G547" s="1"/>
      <c r="H547" s="4"/>
      <c r="I547" s="4"/>
      <c r="J547" s="4"/>
      <c r="K547" s="4"/>
    </row>
    <row r="548" spans="1:11" s="127" customFormat="1" x14ac:dyDescent="0.2">
      <c r="A548" s="1"/>
      <c r="B548" s="1"/>
      <c r="C548" s="1"/>
      <c r="D548" s="1"/>
      <c r="E548" s="1"/>
      <c r="F548" s="1"/>
      <c r="G548" s="1"/>
      <c r="H548" s="4"/>
      <c r="I548" s="4"/>
      <c r="J548" s="4"/>
      <c r="K548" s="4"/>
    </row>
    <row r="549" spans="1:11" s="127" customFormat="1" x14ac:dyDescent="0.2">
      <c r="A549" s="1"/>
      <c r="B549" s="1"/>
      <c r="C549" s="1"/>
      <c r="D549" s="1"/>
      <c r="E549" s="1"/>
      <c r="F549" s="1"/>
      <c r="G549" s="1"/>
      <c r="H549" s="4"/>
      <c r="I549" s="4"/>
      <c r="J549" s="4"/>
      <c r="K549" s="4"/>
    </row>
    <row r="550" spans="1:11" s="127" customFormat="1" x14ac:dyDescent="0.2">
      <c r="A550" s="1"/>
      <c r="B550" s="1"/>
      <c r="C550" s="1"/>
      <c r="D550" s="1"/>
      <c r="E550" s="1"/>
      <c r="F550" s="1"/>
      <c r="G550" s="1"/>
      <c r="H550" s="4"/>
      <c r="I550" s="4"/>
      <c r="J550" s="4"/>
      <c r="K550" s="4"/>
    </row>
    <row r="551" spans="1:11" s="127" customFormat="1" x14ac:dyDescent="0.2">
      <c r="A551" s="1"/>
      <c r="B551" s="1"/>
      <c r="C551" s="1"/>
      <c r="D551" s="1"/>
      <c r="E551" s="1"/>
      <c r="F551" s="1"/>
      <c r="G551" s="1"/>
      <c r="H551" s="4"/>
      <c r="I551" s="4"/>
      <c r="J551" s="4"/>
      <c r="K551" s="4"/>
    </row>
    <row r="552" spans="1:11" s="127" customFormat="1" x14ac:dyDescent="0.2">
      <c r="A552" s="1"/>
      <c r="B552" s="1"/>
      <c r="C552" s="1"/>
      <c r="D552" s="1"/>
      <c r="E552" s="1"/>
      <c r="F552" s="1"/>
      <c r="G552" s="1"/>
      <c r="H552" s="4"/>
      <c r="I552" s="4"/>
      <c r="J552" s="4"/>
      <c r="K552" s="4"/>
    </row>
    <row r="553" spans="1:11" s="127" customFormat="1" x14ac:dyDescent="0.2">
      <c r="A553" s="1"/>
      <c r="B553" s="1"/>
      <c r="C553" s="1"/>
      <c r="D553" s="1"/>
      <c r="E553" s="1"/>
      <c r="F553" s="1"/>
      <c r="G553" s="1"/>
      <c r="H553" s="4"/>
      <c r="I553" s="4"/>
      <c r="J553" s="4"/>
      <c r="K553" s="4"/>
    </row>
    <row r="554" spans="1:11" s="127" customFormat="1" x14ac:dyDescent="0.2">
      <c r="A554" s="1"/>
      <c r="B554" s="1"/>
      <c r="C554" s="1"/>
      <c r="D554" s="1"/>
      <c r="E554" s="1"/>
      <c r="F554" s="1"/>
      <c r="G554" s="1"/>
      <c r="H554" s="4"/>
      <c r="I554" s="4"/>
      <c r="J554" s="4"/>
      <c r="K554" s="4"/>
    </row>
    <row r="555" spans="1:11" s="127" customFormat="1" x14ac:dyDescent="0.2">
      <c r="A555" s="1"/>
      <c r="B555" s="1"/>
      <c r="C555" s="1"/>
      <c r="D555" s="1"/>
      <c r="E555" s="1"/>
      <c r="F555" s="1"/>
      <c r="G555" s="1"/>
      <c r="H555" s="4"/>
      <c r="I555" s="4"/>
      <c r="J555" s="4"/>
      <c r="K555" s="4"/>
    </row>
    <row r="556" spans="1:11" s="127" customFormat="1" x14ac:dyDescent="0.2">
      <c r="A556" s="1"/>
      <c r="B556" s="1"/>
      <c r="C556" s="1"/>
      <c r="D556" s="1"/>
      <c r="E556" s="1"/>
      <c r="F556" s="1"/>
      <c r="G556" s="1"/>
      <c r="H556" s="4"/>
      <c r="I556" s="4"/>
      <c r="J556" s="4"/>
      <c r="K556" s="4"/>
    </row>
    <row r="557" spans="1:11" s="127" customFormat="1" x14ac:dyDescent="0.2">
      <c r="A557" s="1"/>
      <c r="B557" s="1"/>
      <c r="C557" s="1"/>
      <c r="D557" s="1"/>
      <c r="E557" s="1"/>
      <c r="F557" s="1"/>
      <c r="G557" s="1"/>
      <c r="H557" s="4"/>
      <c r="I557" s="4"/>
      <c r="J557" s="4"/>
      <c r="K557" s="4"/>
    </row>
    <row r="558" spans="1:11" s="127" customFormat="1" x14ac:dyDescent="0.2">
      <c r="A558" s="1"/>
      <c r="B558" s="1"/>
      <c r="C558" s="1"/>
      <c r="D558" s="1"/>
      <c r="E558" s="1"/>
      <c r="F558" s="1"/>
      <c r="G558" s="1"/>
      <c r="H558" s="4"/>
      <c r="I558" s="4"/>
      <c r="J558" s="4"/>
      <c r="K558" s="4"/>
    </row>
    <row r="559" spans="1:11" s="127" customFormat="1" x14ac:dyDescent="0.2">
      <c r="A559" s="1"/>
      <c r="B559" s="1"/>
      <c r="C559" s="1"/>
      <c r="D559" s="1"/>
      <c r="E559" s="1"/>
      <c r="F559" s="1"/>
      <c r="G559" s="1"/>
      <c r="H559" s="4"/>
      <c r="I559" s="4"/>
      <c r="J559" s="4"/>
      <c r="K559" s="4"/>
    </row>
    <row r="560" spans="1:11" s="127" customFormat="1" x14ac:dyDescent="0.2">
      <c r="A560" s="1"/>
      <c r="B560" s="1"/>
      <c r="C560" s="1"/>
      <c r="D560" s="1"/>
      <c r="E560" s="1"/>
      <c r="F560" s="1"/>
      <c r="G560" s="1"/>
      <c r="H560" s="4"/>
      <c r="I560" s="4"/>
      <c r="J560" s="4"/>
      <c r="K560" s="4"/>
    </row>
    <row r="561" spans="1:11" s="127" customFormat="1" x14ac:dyDescent="0.2">
      <c r="A561" s="1"/>
      <c r="B561" s="1"/>
      <c r="C561" s="1"/>
      <c r="D561" s="1"/>
      <c r="E561" s="1"/>
      <c r="F561" s="1"/>
      <c r="G561" s="1"/>
      <c r="H561" s="4"/>
      <c r="I561" s="4"/>
      <c r="J561" s="4"/>
      <c r="K561" s="4"/>
    </row>
    <row r="562" spans="1:11" s="127" customFormat="1" x14ac:dyDescent="0.2">
      <c r="A562" s="1"/>
      <c r="B562" s="1"/>
      <c r="C562" s="1"/>
      <c r="D562" s="1"/>
      <c r="E562" s="1"/>
      <c r="F562" s="1"/>
      <c r="G562" s="1"/>
      <c r="H562" s="4"/>
      <c r="I562" s="4"/>
      <c r="J562" s="4"/>
      <c r="K562" s="4"/>
    </row>
    <row r="563" spans="1:11" s="127" customFormat="1" x14ac:dyDescent="0.2">
      <c r="A563" s="1"/>
      <c r="B563" s="1"/>
      <c r="C563" s="1"/>
      <c r="D563" s="1"/>
      <c r="E563" s="1"/>
      <c r="F563" s="1"/>
      <c r="G563" s="1"/>
      <c r="H563" s="4"/>
      <c r="I563" s="4"/>
      <c r="J563" s="4"/>
      <c r="K563" s="4"/>
    </row>
    <row r="564" spans="1:11" s="127" customFormat="1" x14ac:dyDescent="0.2">
      <c r="A564" s="1"/>
      <c r="B564" s="1"/>
      <c r="C564" s="1"/>
      <c r="D564" s="1"/>
      <c r="E564" s="1"/>
      <c r="F564" s="1"/>
      <c r="G564" s="1"/>
      <c r="H564" s="4"/>
      <c r="I564" s="4"/>
      <c r="J564" s="4"/>
      <c r="K564" s="4"/>
    </row>
    <row r="565" spans="1:11" s="127" customFormat="1" x14ac:dyDescent="0.2">
      <c r="A565" s="1"/>
      <c r="B565" s="1"/>
      <c r="C565" s="1"/>
      <c r="D565" s="1"/>
      <c r="E565" s="1"/>
      <c r="F565" s="1"/>
      <c r="G565" s="1"/>
      <c r="H565" s="4"/>
      <c r="I565" s="4"/>
      <c r="J565" s="4"/>
      <c r="K565" s="4"/>
    </row>
    <row r="566" spans="1:11" s="127" customFormat="1" x14ac:dyDescent="0.2">
      <c r="A566" s="1"/>
      <c r="B566" s="1"/>
      <c r="C566" s="1"/>
      <c r="D566" s="1"/>
      <c r="E566" s="1"/>
      <c r="F566" s="1"/>
      <c r="G566" s="1"/>
      <c r="H566" s="4"/>
      <c r="I566" s="4"/>
      <c r="J566" s="4"/>
      <c r="K566" s="4"/>
    </row>
    <row r="567" spans="1:11" s="127" customFormat="1" x14ac:dyDescent="0.2">
      <c r="A567" s="1"/>
      <c r="B567" s="1"/>
      <c r="C567" s="1"/>
      <c r="D567" s="1"/>
      <c r="E567" s="1"/>
      <c r="F567" s="1"/>
      <c r="G567" s="1"/>
      <c r="H567" s="4"/>
      <c r="I567" s="4"/>
      <c r="J567" s="4"/>
      <c r="K567" s="4"/>
    </row>
    <row r="568" spans="1:11" s="127" customFormat="1" x14ac:dyDescent="0.2">
      <c r="A568" s="1"/>
      <c r="B568" s="1"/>
      <c r="C568" s="1"/>
      <c r="D568" s="1"/>
      <c r="E568" s="1"/>
      <c r="F568" s="1"/>
      <c r="G568" s="1"/>
      <c r="H568" s="4"/>
      <c r="I568" s="4"/>
      <c r="J568" s="4"/>
      <c r="K568" s="4"/>
    </row>
    <row r="569" spans="1:11" s="127" customFormat="1" x14ac:dyDescent="0.2">
      <c r="A569" s="1"/>
      <c r="B569" s="1"/>
      <c r="C569" s="1"/>
      <c r="D569" s="1"/>
      <c r="E569" s="1"/>
      <c r="F569" s="1"/>
      <c r="G569" s="1"/>
      <c r="H569" s="4"/>
      <c r="I569" s="4"/>
      <c r="J569" s="4"/>
      <c r="K569" s="4"/>
    </row>
    <row r="570" spans="1:11" s="127" customFormat="1" x14ac:dyDescent="0.2">
      <c r="A570" s="1"/>
      <c r="B570" s="1"/>
      <c r="C570" s="1"/>
      <c r="D570" s="1"/>
      <c r="E570" s="1"/>
      <c r="F570" s="1"/>
      <c r="G570" s="1"/>
      <c r="H570" s="4"/>
      <c r="I570" s="4"/>
      <c r="J570" s="4"/>
      <c r="K570" s="4"/>
    </row>
    <row r="571" spans="1:11" s="127" customFormat="1" x14ac:dyDescent="0.2">
      <c r="A571" s="1"/>
      <c r="B571" s="1"/>
      <c r="C571" s="1"/>
      <c r="D571" s="1"/>
      <c r="E571" s="1"/>
      <c r="F571" s="1"/>
      <c r="G571" s="1"/>
      <c r="H571" s="4"/>
      <c r="I571" s="4"/>
      <c r="J571" s="4"/>
      <c r="K571" s="4"/>
    </row>
    <row r="572" spans="1:11" s="127" customFormat="1" x14ac:dyDescent="0.2">
      <c r="A572" s="1"/>
      <c r="B572" s="1"/>
      <c r="C572" s="1"/>
      <c r="D572" s="1"/>
      <c r="E572" s="1"/>
      <c r="F572" s="1"/>
      <c r="G572" s="1"/>
      <c r="H572" s="4"/>
      <c r="I572" s="4"/>
      <c r="J572" s="4"/>
      <c r="K572" s="4"/>
    </row>
    <row r="573" spans="1:11" s="127" customFormat="1" x14ac:dyDescent="0.2">
      <c r="A573" s="1"/>
      <c r="B573" s="1"/>
      <c r="C573" s="1"/>
      <c r="D573" s="1"/>
      <c r="E573" s="1"/>
      <c r="F573" s="1"/>
      <c r="G573" s="1"/>
      <c r="H573" s="4"/>
      <c r="I573" s="4"/>
      <c r="J573" s="4"/>
      <c r="K573" s="4"/>
    </row>
    <row r="574" spans="1:11" s="127" customFormat="1" x14ac:dyDescent="0.2">
      <c r="A574" s="1"/>
      <c r="B574" s="1"/>
      <c r="C574" s="1"/>
      <c r="D574" s="1"/>
      <c r="E574" s="1"/>
      <c r="F574" s="1"/>
      <c r="G574" s="1"/>
      <c r="H574" s="4"/>
      <c r="I574" s="4"/>
      <c r="J574" s="4"/>
      <c r="K574" s="4"/>
    </row>
    <row r="575" spans="1:11" s="127" customFormat="1" x14ac:dyDescent="0.2">
      <c r="A575" s="1"/>
      <c r="B575" s="1"/>
      <c r="C575" s="1"/>
      <c r="D575" s="1"/>
      <c r="E575" s="1"/>
      <c r="F575" s="1"/>
      <c r="G575" s="1"/>
      <c r="H575" s="4"/>
      <c r="I575" s="4"/>
      <c r="J575" s="4"/>
      <c r="K575" s="4"/>
    </row>
    <row r="576" spans="1:11" s="127" customFormat="1" x14ac:dyDescent="0.2">
      <c r="A576" s="1"/>
      <c r="B576" s="1"/>
      <c r="C576" s="1"/>
      <c r="D576" s="1"/>
      <c r="E576" s="1"/>
      <c r="F576" s="1"/>
      <c r="G576" s="1"/>
      <c r="H576" s="4"/>
      <c r="I576" s="4"/>
      <c r="J576" s="4"/>
      <c r="K576" s="4"/>
    </row>
    <row r="577" spans="1:11" s="127" customFormat="1" x14ac:dyDescent="0.2">
      <c r="A577" s="1"/>
      <c r="B577" s="1"/>
      <c r="C577" s="1"/>
      <c r="D577" s="1"/>
      <c r="E577" s="1"/>
      <c r="F577" s="1"/>
      <c r="G577" s="1"/>
      <c r="H577" s="4"/>
      <c r="I577" s="4"/>
      <c r="J577" s="4"/>
      <c r="K577" s="4"/>
    </row>
    <row r="578" spans="1:11" s="127" customFormat="1" x14ac:dyDescent="0.2">
      <c r="A578" s="1"/>
      <c r="B578" s="1"/>
      <c r="C578" s="1"/>
      <c r="D578" s="1"/>
      <c r="E578" s="1"/>
      <c r="F578" s="1"/>
      <c r="G578" s="1"/>
      <c r="H578" s="4"/>
      <c r="I578" s="4"/>
      <c r="J578" s="4"/>
      <c r="K578" s="4"/>
    </row>
    <row r="579" spans="1:11" s="127" customFormat="1" x14ac:dyDescent="0.2">
      <c r="A579" s="1"/>
      <c r="B579" s="1"/>
      <c r="C579" s="1"/>
      <c r="D579" s="1"/>
      <c r="E579" s="1"/>
      <c r="F579" s="1"/>
      <c r="G579" s="1"/>
      <c r="H579" s="4"/>
      <c r="I579" s="4"/>
      <c r="J579" s="4"/>
      <c r="K579" s="4"/>
    </row>
    <row r="580" spans="1:11" s="127" customFormat="1" x14ac:dyDescent="0.2">
      <c r="A580" s="1"/>
      <c r="B580" s="1"/>
      <c r="C580" s="1"/>
      <c r="D580" s="1"/>
      <c r="E580" s="1"/>
      <c r="F580" s="1"/>
      <c r="G580" s="1"/>
      <c r="H580" s="4"/>
      <c r="I580" s="4"/>
      <c r="J580" s="4"/>
      <c r="K580" s="4"/>
    </row>
    <row r="581" spans="1:11" s="127" customFormat="1" x14ac:dyDescent="0.2">
      <c r="A581" s="1"/>
      <c r="B581" s="1"/>
      <c r="C581" s="1"/>
      <c r="D581" s="1"/>
      <c r="E581" s="1"/>
      <c r="F581" s="1"/>
      <c r="G581" s="1"/>
      <c r="H581" s="4"/>
      <c r="I581" s="4"/>
      <c r="J581" s="4"/>
      <c r="K581" s="4"/>
    </row>
    <row r="582" spans="1:11" s="127" customFormat="1" x14ac:dyDescent="0.2">
      <c r="A582" s="1"/>
      <c r="B582" s="1"/>
      <c r="C582" s="1"/>
      <c r="D582" s="1"/>
      <c r="E582" s="1"/>
      <c r="F582" s="1"/>
      <c r="G582" s="1"/>
      <c r="H582" s="4"/>
      <c r="I582" s="4"/>
      <c r="J582" s="4"/>
      <c r="K582" s="4"/>
    </row>
    <row r="583" spans="1:11" s="127" customFormat="1" x14ac:dyDescent="0.2">
      <c r="A583" s="1"/>
      <c r="B583" s="1"/>
      <c r="C583" s="1"/>
      <c r="D583" s="1"/>
      <c r="E583" s="1"/>
      <c r="F583" s="1"/>
      <c r="G583" s="1"/>
      <c r="H583" s="4"/>
      <c r="I583" s="4"/>
      <c r="J583" s="4"/>
      <c r="K583" s="4"/>
    </row>
    <row r="584" spans="1:11" s="127" customFormat="1" x14ac:dyDescent="0.2">
      <c r="A584" s="1"/>
      <c r="B584" s="1"/>
      <c r="C584" s="1"/>
      <c r="D584" s="1"/>
      <c r="E584" s="1"/>
      <c r="F584" s="1"/>
      <c r="G584" s="1"/>
      <c r="H584" s="4"/>
      <c r="I584" s="4"/>
      <c r="J584" s="4"/>
      <c r="K584" s="4"/>
    </row>
    <row r="585" spans="1:11" s="127" customFormat="1" x14ac:dyDescent="0.2">
      <c r="A585" s="1"/>
      <c r="B585" s="1"/>
      <c r="C585" s="1"/>
      <c r="D585" s="1"/>
      <c r="E585" s="1"/>
      <c r="F585" s="1"/>
      <c r="G585" s="1"/>
      <c r="H585" s="4"/>
      <c r="I585" s="4"/>
      <c r="J585" s="4"/>
      <c r="K585" s="4"/>
    </row>
    <row r="586" spans="1:11" s="127" customFormat="1" x14ac:dyDescent="0.2">
      <c r="A586" s="1"/>
      <c r="B586" s="1"/>
      <c r="C586" s="1"/>
      <c r="D586" s="1"/>
      <c r="E586" s="1"/>
      <c r="F586" s="1"/>
      <c r="G586" s="1"/>
      <c r="H586" s="4"/>
      <c r="I586" s="4"/>
      <c r="J586" s="4"/>
      <c r="K586" s="4"/>
    </row>
    <row r="587" spans="1:11" s="127" customFormat="1" x14ac:dyDescent="0.2">
      <c r="A587" s="1"/>
      <c r="B587" s="1"/>
      <c r="C587" s="1"/>
      <c r="D587" s="1"/>
      <c r="E587" s="1"/>
      <c r="F587" s="1"/>
      <c r="G587" s="1"/>
      <c r="H587" s="4"/>
      <c r="I587" s="4"/>
      <c r="J587" s="4"/>
      <c r="K587" s="4"/>
    </row>
    <row r="588" spans="1:11" s="127" customFormat="1" x14ac:dyDescent="0.2">
      <c r="A588" s="1"/>
      <c r="B588" s="1"/>
      <c r="C588" s="1"/>
      <c r="D588" s="1"/>
      <c r="E588" s="1"/>
      <c r="F588" s="1"/>
      <c r="G588" s="1"/>
      <c r="H588" s="4"/>
      <c r="I588" s="4"/>
      <c r="J588" s="4"/>
      <c r="K588" s="4"/>
    </row>
    <row r="589" spans="1:11" s="127" customFormat="1" x14ac:dyDescent="0.2">
      <c r="A589" s="1"/>
      <c r="B589" s="1"/>
      <c r="C589" s="1"/>
      <c r="D589" s="1"/>
      <c r="E589" s="1"/>
      <c r="F589" s="1"/>
      <c r="G589" s="1"/>
      <c r="H589" s="4"/>
      <c r="I589" s="4"/>
      <c r="J589" s="4"/>
      <c r="K589" s="4"/>
    </row>
    <row r="590" spans="1:11" s="127" customFormat="1" x14ac:dyDescent="0.2">
      <c r="A590" s="1"/>
      <c r="B590" s="1"/>
      <c r="C590" s="1"/>
      <c r="D590" s="1"/>
      <c r="E590" s="1"/>
      <c r="F590" s="1"/>
      <c r="G590" s="1"/>
      <c r="H590" s="4"/>
      <c r="I590" s="4"/>
      <c r="J590" s="4"/>
      <c r="K590" s="4"/>
    </row>
    <row r="591" spans="1:11" s="127" customFormat="1" x14ac:dyDescent="0.2">
      <c r="A591" s="1"/>
      <c r="B591" s="1"/>
      <c r="C591" s="1"/>
      <c r="D591" s="1"/>
      <c r="E591" s="1"/>
      <c r="F591" s="1"/>
      <c r="G591" s="1"/>
      <c r="H591" s="4"/>
      <c r="I591" s="4"/>
      <c r="J591" s="4"/>
      <c r="K591" s="4"/>
    </row>
    <row r="592" spans="1:11" s="127" customFormat="1" x14ac:dyDescent="0.2">
      <c r="A592" s="1"/>
      <c r="B592" s="1"/>
      <c r="C592" s="1"/>
      <c r="D592" s="1"/>
      <c r="E592" s="1"/>
      <c r="F592" s="1"/>
      <c r="G592" s="1"/>
      <c r="H592" s="4"/>
      <c r="I592" s="4"/>
      <c r="J592" s="4"/>
      <c r="K592" s="4"/>
    </row>
    <row r="593" spans="1:11" s="127" customFormat="1" x14ac:dyDescent="0.2">
      <c r="A593" s="1"/>
      <c r="B593" s="1"/>
      <c r="C593" s="1"/>
      <c r="D593" s="1"/>
      <c r="E593" s="1"/>
      <c r="F593" s="1"/>
      <c r="G593" s="1"/>
      <c r="H593" s="4"/>
      <c r="I593" s="4"/>
      <c r="J593" s="4"/>
      <c r="K593" s="4"/>
    </row>
    <row r="594" spans="1:11" s="127" customFormat="1" x14ac:dyDescent="0.2">
      <c r="A594" s="1"/>
      <c r="B594" s="1"/>
      <c r="C594" s="1"/>
      <c r="D594" s="1"/>
      <c r="E594" s="1"/>
      <c r="F594" s="1"/>
      <c r="G594" s="1"/>
      <c r="H594" s="4"/>
      <c r="I594" s="4"/>
      <c r="J594" s="4"/>
      <c r="K594" s="4"/>
    </row>
    <row r="595" spans="1:11" s="127" customFormat="1" x14ac:dyDescent="0.2">
      <c r="A595" s="1"/>
      <c r="B595" s="1"/>
      <c r="C595" s="1"/>
      <c r="D595" s="1"/>
      <c r="E595" s="1"/>
      <c r="F595" s="1"/>
      <c r="G595" s="1"/>
      <c r="H595" s="4"/>
      <c r="I595" s="4"/>
      <c r="J595" s="4"/>
      <c r="K595" s="4"/>
    </row>
    <row r="596" spans="1:11" s="127" customFormat="1" x14ac:dyDescent="0.2">
      <c r="A596" s="1"/>
      <c r="B596" s="1"/>
      <c r="C596" s="1"/>
      <c r="D596" s="1"/>
      <c r="E596" s="1"/>
      <c r="F596" s="1"/>
      <c r="G596" s="1"/>
      <c r="H596" s="4"/>
      <c r="I596" s="4"/>
      <c r="J596" s="4"/>
      <c r="K596" s="4"/>
    </row>
    <row r="597" spans="1:11" s="127" customFormat="1" x14ac:dyDescent="0.2">
      <c r="A597" s="1"/>
      <c r="B597" s="1"/>
      <c r="C597" s="1"/>
      <c r="D597" s="1"/>
      <c r="E597" s="1"/>
      <c r="F597" s="1"/>
      <c r="G597" s="1"/>
      <c r="H597" s="4"/>
      <c r="I597" s="4"/>
      <c r="J597" s="4"/>
      <c r="K597" s="4"/>
    </row>
    <row r="598" spans="1:11" s="127" customFormat="1" x14ac:dyDescent="0.2">
      <c r="A598" s="1"/>
      <c r="B598" s="1"/>
      <c r="C598" s="1"/>
      <c r="D598" s="1"/>
      <c r="E598" s="1"/>
      <c r="F598" s="1"/>
      <c r="G598" s="1"/>
      <c r="H598" s="4"/>
      <c r="I598" s="4"/>
      <c r="J598" s="4"/>
      <c r="K598" s="4"/>
    </row>
    <row r="599" spans="1:11" s="127" customFormat="1" x14ac:dyDescent="0.2">
      <c r="A599" s="1"/>
      <c r="B599" s="1"/>
      <c r="C599" s="1"/>
      <c r="D599" s="1"/>
      <c r="E599" s="1"/>
      <c r="F599" s="1"/>
      <c r="G599" s="1"/>
      <c r="H599" s="4"/>
      <c r="I599" s="4"/>
      <c r="J599" s="4"/>
      <c r="K599" s="4"/>
    </row>
    <row r="600" spans="1:11" s="127" customFormat="1" x14ac:dyDescent="0.2">
      <c r="A600" s="1"/>
      <c r="B600" s="1"/>
      <c r="C600" s="1"/>
      <c r="D600" s="1"/>
      <c r="E600" s="1"/>
      <c r="F600" s="1"/>
      <c r="G600" s="1"/>
      <c r="H600" s="4"/>
      <c r="I600" s="4"/>
      <c r="J600" s="4"/>
      <c r="K600" s="4"/>
    </row>
    <row r="601" spans="1:11" s="127" customFormat="1" x14ac:dyDescent="0.2">
      <c r="A601" s="1"/>
      <c r="B601" s="1"/>
      <c r="C601" s="1"/>
      <c r="D601" s="1"/>
      <c r="E601" s="1"/>
      <c r="F601" s="1"/>
      <c r="G601" s="1"/>
      <c r="H601" s="4"/>
      <c r="I601" s="4"/>
      <c r="J601" s="4"/>
      <c r="K601" s="4"/>
    </row>
    <row r="602" spans="1:11" s="127" customFormat="1" x14ac:dyDescent="0.2">
      <c r="A602" s="1"/>
      <c r="B602" s="1"/>
      <c r="C602" s="1"/>
      <c r="D602" s="1"/>
      <c r="E602" s="1"/>
      <c r="F602" s="1"/>
      <c r="G602" s="1"/>
      <c r="H602" s="4"/>
      <c r="I602" s="4"/>
      <c r="J602" s="4"/>
      <c r="K602" s="4"/>
    </row>
    <row r="603" spans="1:11" s="127" customFormat="1" x14ac:dyDescent="0.2">
      <c r="A603" s="1"/>
      <c r="B603" s="1"/>
      <c r="C603" s="1"/>
      <c r="D603" s="1"/>
      <c r="E603" s="1"/>
      <c r="F603" s="1"/>
      <c r="G603" s="1"/>
      <c r="H603" s="4"/>
      <c r="I603" s="4"/>
      <c r="J603" s="4"/>
      <c r="K603" s="4"/>
    </row>
    <row r="604" spans="1:11" s="127" customFormat="1" x14ac:dyDescent="0.2">
      <c r="A604" s="1"/>
      <c r="B604" s="1"/>
      <c r="C604" s="1"/>
      <c r="D604" s="1"/>
      <c r="E604" s="1"/>
      <c r="F604" s="1"/>
      <c r="G604" s="1"/>
      <c r="H604" s="4"/>
      <c r="I604" s="4"/>
      <c r="J604" s="4"/>
      <c r="K604" s="4"/>
    </row>
    <row r="605" spans="1:11" s="127" customFormat="1" x14ac:dyDescent="0.2">
      <c r="A605" s="1"/>
      <c r="B605" s="1"/>
      <c r="C605" s="1"/>
      <c r="D605" s="1"/>
      <c r="E605" s="1"/>
      <c r="F605" s="1"/>
      <c r="G605" s="1"/>
      <c r="H605" s="4"/>
      <c r="I605" s="4"/>
      <c r="J605" s="4"/>
      <c r="K605" s="4"/>
    </row>
    <row r="606" spans="1:11" s="127" customFormat="1" x14ac:dyDescent="0.2">
      <c r="A606" s="1"/>
      <c r="B606" s="1"/>
      <c r="C606" s="1"/>
      <c r="D606" s="1"/>
      <c r="E606" s="1"/>
      <c r="F606" s="1"/>
      <c r="G606" s="1"/>
      <c r="H606" s="4"/>
      <c r="I606" s="4"/>
      <c r="J606" s="4"/>
      <c r="K606" s="4"/>
    </row>
    <row r="607" spans="1:11" s="127" customFormat="1" x14ac:dyDescent="0.2">
      <c r="A607" s="1"/>
      <c r="B607" s="1"/>
      <c r="C607" s="1"/>
      <c r="D607" s="1"/>
      <c r="E607" s="1"/>
      <c r="F607" s="1"/>
      <c r="G607" s="1"/>
      <c r="H607" s="4"/>
      <c r="I607" s="4"/>
      <c r="J607" s="4"/>
      <c r="K607" s="4"/>
    </row>
    <row r="608" spans="1:11" s="127" customFormat="1" x14ac:dyDescent="0.2">
      <c r="A608" s="1"/>
      <c r="B608" s="1"/>
      <c r="C608" s="1"/>
      <c r="D608" s="1"/>
      <c r="E608" s="1"/>
      <c r="F608" s="1"/>
      <c r="G608" s="1"/>
      <c r="H608" s="4"/>
      <c r="I608" s="4"/>
      <c r="J608" s="4"/>
      <c r="K608" s="4"/>
    </row>
    <row r="609" spans="1:11" s="127" customFormat="1" x14ac:dyDescent="0.2">
      <c r="A609" s="1"/>
      <c r="B609" s="1"/>
      <c r="C609" s="1"/>
      <c r="D609" s="1"/>
      <c r="E609" s="1"/>
      <c r="F609" s="1"/>
      <c r="G609" s="1"/>
      <c r="H609" s="4"/>
      <c r="I609" s="4"/>
      <c r="J609" s="4"/>
      <c r="K609" s="4"/>
    </row>
    <row r="610" spans="1:11" s="127" customFormat="1" x14ac:dyDescent="0.2">
      <c r="A610" s="1"/>
      <c r="B610" s="1"/>
      <c r="C610" s="1"/>
      <c r="D610" s="1"/>
      <c r="E610" s="1"/>
      <c r="F610" s="1"/>
      <c r="G610" s="1"/>
      <c r="H610" s="4"/>
      <c r="I610" s="4"/>
      <c r="J610" s="4"/>
      <c r="K610" s="4"/>
    </row>
    <row r="611" spans="1:11" s="127" customFormat="1" x14ac:dyDescent="0.2">
      <c r="A611" s="1"/>
      <c r="B611" s="1"/>
      <c r="C611" s="1"/>
      <c r="D611" s="1"/>
      <c r="E611" s="1"/>
      <c r="F611" s="1"/>
      <c r="G611" s="1"/>
      <c r="H611" s="4"/>
      <c r="I611" s="4"/>
      <c r="J611" s="4"/>
      <c r="K611" s="4"/>
    </row>
    <row r="612" spans="1:11" s="127" customFormat="1" x14ac:dyDescent="0.2">
      <c r="A612" s="1"/>
      <c r="B612" s="1"/>
      <c r="C612" s="1"/>
      <c r="D612" s="1"/>
      <c r="E612" s="1"/>
      <c r="F612" s="1"/>
      <c r="G612" s="1"/>
      <c r="H612" s="4"/>
      <c r="I612" s="4"/>
      <c r="J612" s="4"/>
      <c r="K612" s="4"/>
    </row>
    <row r="613" spans="1:11" s="127" customFormat="1" x14ac:dyDescent="0.2">
      <c r="A613" s="1"/>
      <c r="B613" s="1"/>
      <c r="C613" s="1"/>
      <c r="D613" s="1"/>
      <c r="E613" s="1"/>
      <c r="F613" s="1"/>
      <c r="G613" s="1"/>
      <c r="H613" s="4"/>
      <c r="I613" s="4"/>
      <c r="J613" s="4"/>
      <c r="K613" s="4"/>
    </row>
    <row r="614" spans="1:11" s="127" customFormat="1" x14ac:dyDescent="0.2">
      <c r="A614" s="1"/>
      <c r="B614" s="1"/>
      <c r="C614" s="1"/>
      <c r="D614" s="1"/>
      <c r="E614" s="1"/>
      <c r="F614" s="1"/>
      <c r="G614" s="1"/>
      <c r="H614" s="4"/>
      <c r="I614" s="4"/>
      <c r="J614" s="4"/>
      <c r="K614" s="4"/>
    </row>
    <row r="615" spans="1:11" s="127" customFormat="1" x14ac:dyDescent="0.2">
      <c r="A615" s="1"/>
      <c r="B615" s="1"/>
      <c r="C615" s="1"/>
      <c r="D615" s="1"/>
      <c r="E615" s="1"/>
      <c r="F615" s="1"/>
      <c r="G615" s="1"/>
      <c r="H615" s="4"/>
      <c r="I615" s="4"/>
      <c r="J615" s="4"/>
      <c r="K615" s="4"/>
    </row>
    <row r="616" spans="1:11" s="127" customFormat="1" x14ac:dyDescent="0.2">
      <c r="A616" s="1"/>
      <c r="B616" s="1"/>
      <c r="C616" s="1"/>
      <c r="D616" s="1"/>
      <c r="E616" s="1"/>
      <c r="F616" s="1"/>
      <c r="G616" s="1"/>
      <c r="H616" s="4"/>
      <c r="I616" s="4"/>
      <c r="J616" s="4"/>
      <c r="K616" s="4"/>
    </row>
    <row r="617" spans="1:11" s="127" customFormat="1" x14ac:dyDescent="0.2">
      <c r="A617" s="1"/>
      <c r="B617" s="1"/>
      <c r="C617" s="1"/>
      <c r="D617" s="1"/>
      <c r="E617" s="1"/>
      <c r="F617" s="1"/>
      <c r="G617" s="1"/>
      <c r="H617" s="4"/>
      <c r="I617" s="4"/>
      <c r="J617" s="4"/>
      <c r="K617" s="4"/>
    </row>
    <row r="618" spans="1:11" s="127" customFormat="1" x14ac:dyDescent="0.2">
      <c r="A618" s="1"/>
      <c r="B618" s="1"/>
      <c r="C618" s="1"/>
      <c r="D618" s="1"/>
      <c r="E618" s="1"/>
      <c r="F618" s="1"/>
      <c r="G618" s="1"/>
      <c r="H618" s="4"/>
      <c r="I618" s="4"/>
      <c r="J618" s="4"/>
      <c r="K618" s="4"/>
    </row>
    <row r="619" spans="1:11" s="127" customFormat="1" x14ac:dyDescent="0.2">
      <c r="A619" s="1"/>
      <c r="B619" s="1"/>
      <c r="C619" s="1"/>
      <c r="D619" s="1"/>
      <c r="E619" s="1"/>
      <c r="F619" s="1"/>
      <c r="G619" s="1"/>
      <c r="H619" s="4"/>
      <c r="I619" s="4"/>
      <c r="J619" s="4"/>
      <c r="K619" s="4"/>
    </row>
    <row r="620" spans="1:11" s="127" customFormat="1" x14ac:dyDescent="0.2">
      <c r="A620" s="1"/>
      <c r="B620" s="1"/>
      <c r="C620" s="1"/>
      <c r="D620" s="1"/>
      <c r="E620" s="1"/>
      <c r="F620" s="1"/>
      <c r="G620" s="1"/>
      <c r="H620" s="4"/>
      <c r="I620" s="4"/>
      <c r="J620" s="4"/>
      <c r="K620" s="4"/>
    </row>
    <row r="621" spans="1:11" s="127" customFormat="1" x14ac:dyDescent="0.2">
      <c r="A621" s="1"/>
      <c r="B621" s="1"/>
      <c r="C621" s="1"/>
      <c r="D621" s="1"/>
      <c r="E621" s="1"/>
      <c r="F621" s="1"/>
      <c r="G621" s="1"/>
      <c r="H621" s="4"/>
      <c r="I621" s="4"/>
      <c r="J621" s="4"/>
      <c r="K621" s="4"/>
    </row>
    <row r="622" spans="1:11" s="127" customFormat="1" x14ac:dyDescent="0.2">
      <c r="A622" s="1"/>
      <c r="B622" s="1"/>
      <c r="C622" s="1"/>
      <c r="D622" s="1"/>
      <c r="E622" s="1"/>
      <c r="F622" s="1"/>
      <c r="G622" s="1"/>
      <c r="H622" s="4"/>
      <c r="I622" s="4"/>
      <c r="J622" s="4"/>
      <c r="K622" s="4"/>
    </row>
    <row r="623" spans="1:11" s="127" customFormat="1" x14ac:dyDescent="0.2">
      <c r="A623" s="1"/>
      <c r="B623" s="1"/>
      <c r="C623" s="1"/>
      <c r="D623" s="1"/>
      <c r="E623" s="1"/>
      <c r="F623" s="1"/>
      <c r="G623" s="1"/>
      <c r="H623" s="4"/>
      <c r="I623" s="4"/>
      <c r="J623" s="4"/>
      <c r="K623" s="4"/>
    </row>
    <row r="624" spans="1:11" s="127" customFormat="1" x14ac:dyDescent="0.2">
      <c r="A624" s="1"/>
      <c r="B624" s="1"/>
      <c r="C624" s="1"/>
      <c r="D624" s="1"/>
      <c r="E624" s="1"/>
      <c r="F624" s="1"/>
      <c r="G624" s="1"/>
      <c r="H624" s="4"/>
      <c r="I624" s="4"/>
      <c r="J624" s="4"/>
      <c r="K624" s="4"/>
    </row>
    <row r="625" spans="1:11" s="127" customFormat="1" x14ac:dyDescent="0.2">
      <c r="A625" s="1"/>
      <c r="B625" s="1"/>
      <c r="C625" s="1"/>
      <c r="D625" s="1"/>
      <c r="E625" s="1"/>
      <c r="F625" s="1"/>
      <c r="G625" s="1"/>
      <c r="H625" s="4"/>
      <c r="I625" s="4"/>
      <c r="J625" s="4"/>
      <c r="K625" s="4"/>
    </row>
    <row r="626" spans="1:11" s="127" customFormat="1" x14ac:dyDescent="0.2">
      <c r="A626" s="1"/>
      <c r="B626" s="1"/>
      <c r="C626" s="1"/>
      <c r="D626" s="1"/>
      <c r="E626" s="1"/>
      <c r="F626" s="1"/>
      <c r="G626" s="1"/>
      <c r="H626" s="4"/>
      <c r="I626" s="4"/>
      <c r="J626" s="4"/>
      <c r="K626" s="4"/>
    </row>
    <row r="627" spans="1:11" s="127" customFormat="1" x14ac:dyDescent="0.2">
      <c r="A627" s="1"/>
      <c r="B627" s="1"/>
      <c r="C627" s="1"/>
      <c r="D627" s="1"/>
      <c r="E627" s="1"/>
      <c r="F627" s="1"/>
      <c r="G627" s="1"/>
      <c r="H627" s="4"/>
      <c r="I627" s="4"/>
      <c r="J627" s="4"/>
      <c r="K627" s="4"/>
    </row>
    <row r="628" spans="1:11" s="127" customFormat="1" x14ac:dyDescent="0.2">
      <c r="A628" s="1"/>
      <c r="B628" s="1"/>
      <c r="C628" s="1"/>
      <c r="D628" s="1"/>
      <c r="E628" s="1"/>
      <c r="F628" s="1"/>
      <c r="G628" s="1"/>
      <c r="H628" s="4"/>
      <c r="I628" s="4"/>
      <c r="J628" s="4"/>
      <c r="K628" s="4"/>
    </row>
    <row r="629" spans="1:11" s="127" customFormat="1" x14ac:dyDescent="0.2">
      <c r="A629" s="1"/>
      <c r="B629" s="1"/>
      <c r="C629" s="1"/>
      <c r="D629" s="1"/>
      <c r="E629" s="1"/>
      <c r="F629" s="1"/>
      <c r="G629" s="1"/>
      <c r="H629" s="4"/>
      <c r="I629" s="4"/>
      <c r="J629" s="4"/>
      <c r="K629" s="4"/>
    </row>
    <row r="630" spans="1:11" s="127" customFormat="1" x14ac:dyDescent="0.2">
      <c r="A630" s="1"/>
      <c r="B630" s="1"/>
      <c r="C630" s="1"/>
      <c r="D630" s="1"/>
      <c r="E630" s="1"/>
      <c r="F630" s="1"/>
      <c r="G630" s="1"/>
      <c r="H630" s="4"/>
      <c r="I630" s="4"/>
      <c r="J630" s="4"/>
      <c r="K630" s="4"/>
    </row>
    <row r="631" spans="1:11" s="127" customFormat="1" x14ac:dyDescent="0.2">
      <c r="A631" s="1"/>
      <c r="B631" s="1"/>
      <c r="C631" s="1"/>
      <c r="D631" s="1"/>
      <c r="E631" s="1"/>
      <c r="F631" s="1"/>
      <c r="G631" s="1"/>
      <c r="H631" s="4"/>
      <c r="I631" s="4"/>
      <c r="J631" s="4"/>
      <c r="K631" s="4"/>
    </row>
    <row r="632" spans="1:11" s="127" customFormat="1" x14ac:dyDescent="0.2">
      <c r="A632" s="1"/>
      <c r="B632" s="1"/>
      <c r="C632" s="1"/>
      <c r="D632" s="1"/>
      <c r="E632" s="1"/>
      <c r="F632" s="1"/>
      <c r="G632" s="1"/>
      <c r="H632" s="4"/>
      <c r="I632" s="4"/>
      <c r="J632" s="4"/>
      <c r="K632" s="4"/>
    </row>
    <row r="633" spans="1:11" s="127" customFormat="1" x14ac:dyDescent="0.2">
      <c r="A633" s="1"/>
      <c r="B633" s="1"/>
      <c r="C633" s="1"/>
      <c r="D633" s="1"/>
      <c r="E633" s="1"/>
      <c r="F633" s="1"/>
      <c r="G633" s="1"/>
      <c r="H633" s="4"/>
      <c r="I633" s="4"/>
      <c r="J633" s="4"/>
      <c r="K633" s="4"/>
    </row>
    <row r="634" spans="1:11" s="127" customFormat="1" x14ac:dyDescent="0.2">
      <c r="A634" s="1"/>
      <c r="B634" s="1"/>
      <c r="C634" s="1"/>
      <c r="D634" s="1"/>
      <c r="E634" s="1"/>
      <c r="F634" s="1"/>
      <c r="G634" s="1"/>
      <c r="H634" s="4"/>
      <c r="I634" s="4"/>
      <c r="J634" s="4"/>
      <c r="K634" s="4"/>
    </row>
    <row r="635" spans="1:11" s="127" customFormat="1" x14ac:dyDescent="0.2">
      <c r="A635" s="1"/>
      <c r="B635" s="1"/>
      <c r="C635" s="1"/>
      <c r="D635" s="1"/>
      <c r="E635" s="1"/>
      <c r="F635" s="1"/>
      <c r="G635" s="1"/>
      <c r="H635" s="4"/>
      <c r="I635" s="4"/>
      <c r="J635" s="4"/>
      <c r="K635" s="4"/>
    </row>
    <row r="636" spans="1:11" s="127" customFormat="1" x14ac:dyDescent="0.2">
      <c r="A636" s="1"/>
      <c r="B636" s="1"/>
      <c r="C636" s="1"/>
      <c r="D636" s="1"/>
      <c r="E636" s="1"/>
      <c r="F636" s="1"/>
      <c r="G636" s="1"/>
      <c r="H636" s="4"/>
      <c r="I636" s="4"/>
      <c r="J636" s="4"/>
      <c r="K636" s="4"/>
    </row>
    <row r="637" spans="1:11" s="127" customFormat="1" x14ac:dyDescent="0.2">
      <c r="A637" s="1"/>
      <c r="B637" s="1"/>
      <c r="C637" s="1"/>
      <c r="D637" s="1"/>
      <c r="E637" s="1"/>
      <c r="F637" s="1"/>
      <c r="G637" s="1"/>
      <c r="H637" s="4"/>
      <c r="I637" s="4"/>
      <c r="J637" s="4"/>
      <c r="K637" s="4"/>
    </row>
    <row r="638" spans="1:11" s="127" customFormat="1" x14ac:dyDescent="0.2">
      <c r="A638" s="1"/>
      <c r="B638" s="1"/>
      <c r="C638" s="1"/>
      <c r="D638" s="1"/>
      <c r="E638" s="1"/>
      <c r="F638" s="1"/>
      <c r="G638" s="1"/>
      <c r="H638" s="4"/>
      <c r="I638" s="4"/>
      <c r="J638" s="4"/>
      <c r="K638" s="4"/>
    </row>
    <row r="639" spans="1:11" s="127" customFormat="1" x14ac:dyDescent="0.2">
      <c r="A639" s="1"/>
      <c r="B639" s="1"/>
      <c r="C639" s="1"/>
      <c r="D639" s="1"/>
      <c r="E639" s="1"/>
      <c r="F639" s="1"/>
      <c r="G639" s="1"/>
      <c r="H639" s="4"/>
      <c r="I639" s="4"/>
      <c r="J639" s="4"/>
      <c r="K639" s="4"/>
    </row>
    <row r="640" spans="1:11" s="127" customFormat="1" x14ac:dyDescent="0.2">
      <c r="A640" s="1"/>
      <c r="B640" s="1"/>
      <c r="C640" s="1"/>
      <c r="D640" s="1"/>
      <c r="E640" s="1"/>
      <c r="F640" s="1"/>
      <c r="G640" s="1"/>
      <c r="H640" s="4"/>
      <c r="I640" s="4"/>
      <c r="J640" s="4"/>
      <c r="K640" s="4"/>
    </row>
    <row r="641" spans="1:11" s="127" customFormat="1" x14ac:dyDescent="0.2">
      <c r="A641" s="1"/>
      <c r="B641" s="1"/>
      <c r="C641" s="1"/>
      <c r="D641" s="1"/>
      <c r="E641" s="1"/>
      <c r="F641" s="1"/>
      <c r="G641" s="1"/>
      <c r="H641" s="4"/>
      <c r="I641" s="4"/>
      <c r="J641" s="4"/>
      <c r="K641" s="4"/>
    </row>
    <row r="642" spans="1:11" s="127" customFormat="1" x14ac:dyDescent="0.2">
      <c r="A642" s="1"/>
      <c r="B642" s="1"/>
      <c r="C642" s="1"/>
      <c r="D642" s="1"/>
      <c r="E642" s="1"/>
      <c r="F642" s="1"/>
      <c r="G642" s="1"/>
      <c r="H642" s="4"/>
      <c r="I642" s="4"/>
      <c r="J642" s="4"/>
      <c r="K642" s="4"/>
    </row>
    <row r="643" spans="1:11" s="127" customFormat="1" x14ac:dyDescent="0.2">
      <c r="A643" s="1"/>
      <c r="B643" s="1"/>
      <c r="C643" s="1"/>
      <c r="D643" s="1"/>
      <c r="E643" s="1"/>
      <c r="F643" s="1"/>
      <c r="G643" s="1"/>
      <c r="H643" s="4"/>
      <c r="I643" s="4"/>
      <c r="J643" s="4"/>
      <c r="K643" s="4"/>
    </row>
    <row r="644" spans="1:11" s="127" customFormat="1" x14ac:dyDescent="0.2">
      <c r="A644" s="1"/>
      <c r="B644" s="1"/>
      <c r="C644" s="1"/>
      <c r="D644" s="1"/>
      <c r="E644" s="1"/>
      <c r="F644" s="1"/>
      <c r="G644" s="1"/>
      <c r="H644" s="4"/>
      <c r="I644" s="4"/>
      <c r="J644" s="4"/>
      <c r="K644" s="4"/>
    </row>
    <row r="645" spans="1:11" s="127" customFormat="1" x14ac:dyDescent="0.2">
      <c r="A645" s="1"/>
      <c r="B645" s="1"/>
      <c r="C645" s="1"/>
      <c r="D645" s="1"/>
      <c r="E645" s="1"/>
      <c r="F645" s="1"/>
      <c r="G645" s="1"/>
      <c r="H645" s="4"/>
      <c r="I645" s="4"/>
      <c r="J645" s="4"/>
      <c r="K645" s="4"/>
    </row>
    <row r="646" spans="1:11" s="127" customFormat="1" x14ac:dyDescent="0.2">
      <c r="A646" s="1"/>
      <c r="B646" s="1"/>
      <c r="C646" s="1"/>
      <c r="D646" s="1"/>
      <c r="E646" s="1"/>
      <c r="F646" s="1"/>
      <c r="G646" s="1"/>
      <c r="H646" s="4"/>
      <c r="I646" s="4"/>
      <c r="J646" s="4"/>
      <c r="K646" s="4"/>
    </row>
    <row r="647" spans="1:11" s="127" customFormat="1" x14ac:dyDescent="0.2">
      <c r="A647" s="1"/>
      <c r="B647" s="1"/>
      <c r="C647" s="1"/>
      <c r="D647" s="1"/>
      <c r="E647" s="1"/>
      <c r="F647" s="1"/>
      <c r="G647" s="1"/>
      <c r="H647" s="4"/>
      <c r="I647" s="4"/>
      <c r="J647" s="4"/>
      <c r="K647" s="4"/>
    </row>
    <row r="648" spans="1:11" s="127" customFormat="1" x14ac:dyDescent="0.2">
      <c r="A648" s="1"/>
      <c r="B648" s="1"/>
      <c r="C648" s="1"/>
      <c r="D648" s="1"/>
      <c r="E648" s="1"/>
      <c r="F648" s="1"/>
      <c r="G648" s="1"/>
      <c r="H648" s="4"/>
      <c r="I648" s="4"/>
      <c r="J648" s="4"/>
      <c r="K648" s="4"/>
    </row>
    <row r="649" spans="1:11" s="127" customFormat="1" x14ac:dyDescent="0.2">
      <c r="A649" s="1"/>
      <c r="B649" s="1"/>
      <c r="C649" s="1"/>
      <c r="D649" s="1"/>
      <c r="E649" s="1"/>
      <c r="F649" s="1"/>
      <c r="G649" s="1"/>
      <c r="H649" s="4"/>
      <c r="I649" s="4"/>
      <c r="J649" s="4"/>
      <c r="K649" s="4"/>
    </row>
    <row r="650" spans="1:11" s="127" customFormat="1" x14ac:dyDescent="0.2">
      <c r="A650" s="1"/>
      <c r="B650" s="1"/>
      <c r="C650" s="1"/>
      <c r="D650" s="1"/>
      <c r="E650" s="1"/>
      <c r="F650" s="1"/>
      <c r="G650" s="1"/>
      <c r="H650" s="4"/>
      <c r="I650" s="4"/>
      <c r="J650" s="4"/>
      <c r="K650" s="4"/>
    </row>
    <row r="651" spans="1:11" s="127" customFormat="1" x14ac:dyDescent="0.2">
      <c r="A651" s="1"/>
      <c r="B651" s="1"/>
      <c r="C651" s="1"/>
      <c r="D651" s="1"/>
      <c r="E651" s="1"/>
      <c r="F651" s="1"/>
      <c r="G651" s="1"/>
      <c r="H651" s="4"/>
      <c r="I651" s="4"/>
      <c r="J651" s="4"/>
      <c r="K651" s="4"/>
    </row>
    <row r="652" spans="1:11" s="127" customFormat="1" x14ac:dyDescent="0.2">
      <c r="A652" s="1"/>
      <c r="B652" s="1"/>
      <c r="C652" s="1"/>
      <c r="D652" s="1"/>
      <c r="E652" s="1"/>
      <c r="F652" s="1"/>
      <c r="G652" s="1"/>
      <c r="H652" s="4"/>
      <c r="I652" s="4"/>
      <c r="J652" s="4"/>
      <c r="K652" s="4"/>
    </row>
    <row r="653" spans="1:11" s="127" customFormat="1" x14ac:dyDescent="0.2">
      <c r="A653" s="1"/>
      <c r="B653" s="1"/>
      <c r="C653" s="1"/>
      <c r="D653" s="1"/>
      <c r="E653" s="1"/>
      <c r="F653" s="1"/>
      <c r="G653" s="1"/>
      <c r="H653" s="4"/>
      <c r="I653" s="4"/>
      <c r="J653" s="4"/>
      <c r="K653" s="4"/>
    </row>
    <row r="654" spans="1:11" s="127" customFormat="1" x14ac:dyDescent="0.2">
      <c r="A654" s="1"/>
      <c r="B654" s="1"/>
      <c r="C654" s="1"/>
      <c r="D654" s="1"/>
      <c r="E654" s="1"/>
      <c r="F654" s="1"/>
      <c r="G654" s="1"/>
      <c r="H654" s="4"/>
      <c r="I654" s="4"/>
      <c r="J654" s="4"/>
      <c r="K654" s="4"/>
    </row>
    <row r="655" spans="1:11" s="127" customFormat="1" x14ac:dyDescent="0.2">
      <c r="A655" s="1"/>
      <c r="B655" s="1"/>
      <c r="C655" s="1"/>
      <c r="D655" s="1"/>
      <c r="E655" s="1"/>
      <c r="F655" s="1"/>
      <c r="G655" s="1"/>
      <c r="H655" s="4"/>
      <c r="I655" s="4"/>
      <c r="J655" s="4"/>
      <c r="K655" s="4"/>
    </row>
    <row r="656" spans="1:11" s="127" customFormat="1" x14ac:dyDescent="0.2">
      <c r="A656" s="1"/>
      <c r="B656" s="1"/>
      <c r="C656" s="1"/>
      <c r="D656" s="1"/>
      <c r="E656" s="1"/>
      <c r="F656" s="1"/>
      <c r="G656" s="1"/>
      <c r="H656" s="4"/>
      <c r="I656" s="4"/>
      <c r="J656" s="4"/>
      <c r="K656" s="4"/>
    </row>
    <row r="657" spans="1:11" s="127" customFormat="1" x14ac:dyDescent="0.2">
      <c r="A657" s="1"/>
      <c r="B657" s="1"/>
      <c r="C657" s="1"/>
      <c r="D657" s="1"/>
      <c r="E657" s="1"/>
      <c r="F657" s="1"/>
      <c r="G657" s="1"/>
      <c r="H657" s="4"/>
      <c r="I657" s="4"/>
      <c r="J657" s="4"/>
      <c r="K657" s="4"/>
    </row>
    <row r="658" spans="1:11" s="127" customFormat="1" x14ac:dyDescent="0.2">
      <c r="A658" s="1"/>
      <c r="B658" s="1"/>
      <c r="C658" s="1"/>
      <c r="D658" s="1"/>
      <c r="E658" s="1"/>
      <c r="F658" s="1"/>
      <c r="G658" s="1"/>
      <c r="H658" s="4"/>
      <c r="I658" s="4"/>
      <c r="J658" s="4"/>
      <c r="K658" s="4"/>
    </row>
    <row r="659" spans="1:11" s="127" customFormat="1" x14ac:dyDescent="0.2">
      <c r="A659" s="1"/>
      <c r="B659" s="1"/>
      <c r="C659" s="1"/>
      <c r="D659" s="1"/>
      <c r="E659" s="1"/>
      <c r="F659" s="1"/>
      <c r="G659" s="1"/>
      <c r="H659" s="4"/>
      <c r="I659" s="4"/>
      <c r="J659" s="4"/>
      <c r="K659" s="4"/>
    </row>
    <row r="660" spans="1:11" s="127" customFormat="1" x14ac:dyDescent="0.2">
      <c r="A660" s="1"/>
      <c r="B660" s="1"/>
      <c r="C660" s="1"/>
      <c r="D660" s="1"/>
      <c r="E660" s="1"/>
      <c r="F660" s="1"/>
      <c r="G660" s="1"/>
      <c r="H660" s="4"/>
      <c r="I660" s="4"/>
      <c r="J660" s="4"/>
      <c r="K660" s="4"/>
    </row>
    <row r="661" spans="1:11" s="127" customFormat="1" x14ac:dyDescent="0.2">
      <c r="A661" s="1"/>
      <c r="B661" s="1"/>
      <c r="C661" s="1"/>
      <c r="D661" s="1"/>
      <c r="E661" s="1"/>
      <c r="F661" s="1"/>
      <c r="G661" s="1"/>
      <c r="H661" s="4"/>
      <c r="I661" s="4"/>
      <c r="J661" s="4"/>
      <c r="K661" s="4"/>
    </row>
    <row r="662" spans="1:11" s="127" customFormat="1" x14ac:dyDescent="0.2">
      <c r="A662" s="1"/>
      <c r="B662" s="1"/>
      <c r="C662" s="1"/>
      <c r="D662" s="1"/>
      <c r="E662" s="1"/>
      <c r="F662" s="1"/>
      <c r="G662" s="1"/>
      <c r="H662" s="4"/>
      <c r="I662" s="4"/>
      <c r="J662" s="4"/>
      <c r="K662" s="4"/>
    </row>
    <row r="663" spans="1:11" s="127" customFormat="1" x14ac:dyDescent="0.2">
      <c r="A663" s="1"/>
      <c r="B663" s="1"/>
      <c r="C663" s="1"/>
      <c r="D663" s="1"/>
      <c r="E663" s="1"/>
      <c r="F663" s="1"/>
      <c r="G663" s="1"/>
      <c r="H663" s="4"/>
      <c r="I663" s="4"/>
      <c r="J663" s="4"/>
      <c r="K663" s="4"/>
    </row>
    <row r="664" spans="1:11" s="127" customFormat="1" x14ac:dyDescent="0.2">
      <c r="A664" s="1"/>
      <c r="B664" s="1"/>
      <c r="C664" s="1"/>
      <c r="D664" s="1"/>
      <c r="E664" s="1"/>
      <c r="F664" s="1"/>
      <c r="G664" s="1"/>
      <c r="H664" s="4"/>
      <c r="I664" s="4"/>
      <c r="J664" s="4"/>
      <c r="K664" s="4"/>
    </row>
    <row r="665" spans="1:11" s="127" customFormat="1" x14ac:dyDescent="0.2">
      <c r="A665" s="1"/>
      <c r="B665" s="1"/>
      <c r="C665" s="1"/>
      <c r="D665" s="1"/>
      <c r="E665" s="1"/>
      <c r="F665" s="1"/>
      <c r="G665" s="1"/>
      <c r="H665" s="4"/>
      <c r="I665" s="4"/>
      <c r="J665" s="4"/>
      <c r="K665" s="4"/>
    </row>
    <row r="666" spans="1:11" s="127" customFormat="1" x14ac:dyDescent="0.2">
      <c r="A666" s="1"/>
      <c r="B666" s="1"/>
      <c r="C666" s="1"/>
      <c r="D666" s="1"/>
      <c r="E666" s="1"/>
      <c r="F666" s="1"/>
      <c r="G666" s="1"/>
      <c r="H666" s="4"/>
      <c r="I666" s="4"/>
      <c r="J666" s="4"/>
      <c r="K666" s="4"/>
    </row>
    <row r="667" spans="1:11" s="127" customFormat="1" x14ac:dyDescent="0.2">
      <c r="A667" s="1"/>
      <c r="B667" s="1"/>
      <c r="C667" s="1"/>
      <c r="D667" s="1"/>
      <c r="E667" s="1"/>
      <c r="F667" s="1"/>
      <c r="G667" s="1"/>
      <c r="H667" s="4"/>
      <c r="I667" s="4"/>
      <c r="J667" s="4"/>
      <c r="K667" s="4"/>
    </row>
    <row r="668" spans="1:11" s="127" customFormat="1" x14ac:dyDescent="0.2">
      <c r="A668" s="1"/>
      <c r="B668" s="1"/>
      <c r="C668" s="1"/>
      <c r="D668" s="1"/>
      <c r="E668" s="1"/>
      <c r="F668" s="1"/>
      <c r="G668" s="1"/>
      <c r="H668" s="4"/>
      <c r="I668" s="4"/>
      <c r="J668" s="4"/>
      <c r="K668" s="4"/>
    </row>
    <row r="669" spans="1:11" s="127" customFormat="1" x14ac:dyDescent="0.2">
      <c r="A669" s="1"/>
      <c r="B669" s="1"/>
      <c r="C669" s="1"/>
      <c r="D669" s="1"/>
      <c r="E669" s="1"/>
      <c r="F669" s="1"/>
      <c r="G669" s="1"/>
      <c r="H669" s="4"/>
      <c r="I669" s="4"/>
      <c r="J669" s="4"/>
      <c r="K669" s="4"/>
    </row>
    <row r="670" spans="1:11" s="127" customFormat="1" x14ac:dyDescent="0.2">
      <c r="A670" s="1"/>
      <c r="B670" s="1"/>
      <c r="C670" s="1"/>
      <c r="D670" s="1"/>
      <c r="E670" s="1"/>
      <c r="F670" s="1"/>
      <c r="G670" s="1"/>
      <c r="H670" s="4"/>
      <c r="I670" s="4"/>
      <c r="J670" s="4"/>
      <c r="K670" s="4"/>
    </row>
    <row r="671" spans="1:11" s="127" customFormat="1" x14ac:dyDescent="0.2">
      <c r="A671" s="1"/>
      <c r="B671" s="1"/>
      <c r="C671" s="1"/>
      <c r="D671" s="1"/>
      <c r="E671" s="1"/>
      <c r="F671" s="1"/>
      <c r="G671" s="1"/>
      <c r="H671" s="4"/>
      <c r="I671" s="4"/>
      <c r="J671" s="4"/>
      <c r="K671" s="4"/>
    </row>
    <row r="672" spans="1:11" s="127" customFormat="1" x14ac:dyDescent="0.2">
      <c r="A672" s="1"/>
      <c r="B672" s="1"/>
      <c r="C672" s="1"/>
      <c r="D672" s="1"/>
      <c r="E672" s="1"/>
      <c r="F672" s="1"/>
      <c r="G672" s="1"/>
      <c r="H672" s="4"/>
      <c r="I672" s="4"/>
      <c r="J672" s="4"/>
      <c r="K672" s="4"/>
    </row>
    <row r="673" spans="1:11" s="127" customFormat="1" x14ac:dyDescent="0.2">
      <c r="A673" s="1"/>
      <c r="B673" s="1"/>
      <c r="C673" s="1"/>
      <c r="D673" s="1"/>
      <c r="E673" s="1"/>
      <c r="F673" s="1"/>
      <c r="G673" s="1"/>
      <c r="H673" s="4"/>
      <c r="I673" s="4"/>
      <c r="J673" s="4"/>
      <c r="K673" s="4"/>
    </row>
    <row r="674" spans="1:11" s="127" customFormat="1" x14ac:dyDescent="0.2">
      <c r="A674" s="1"/>
      <c r="B674" s="1"/>
      <c r="C674" s="1"/>
      <c r="D674" s="1"/>
      <c r="E674" s="1"/>
      <c r="F674" s="1"/>
      <c r="G674" s="1"/>
      <c r="H674" s="4"/>
      <c r="I674" s="4"/>
      <c r="J674" s="4"/>
      <c r="K674" s="4"/>
    </row>
    <row r="675" spans="1:11" s="127" customFormat="1" x14ac:dyDescent="0.2">
      <c r="A675" s="1"/>
      <c r="B675" s="1"/>
      <c r="C675" s="1"/>
      <c r="D675" s="1"/>
      <c r="E675" s="1"/>
      <c r="F675" s="1"/>
      <c r="G675" s="1"/>
      <c r="H675" s="4"/>
      <c r="I675" s="4"/>
      <c r="J675" s="4"/>
      <c r="K675" s="4"/>
    </row>
    <row r="676" spans="1:11" s="127" customFormat="1" x14ac:dyDescent="0.2">
      <c r="A676" s="1"/>
      <c r="B676" s="1"/>
      <c r="C676" s="1"/>
      <c r="D676" s="1"/>
      <c r="E676" s="1"/>
      <c r="F676" s="1"/>
      <c r="G676" s="1"/>
      <c r="H676" s="4"/>
      <c r="I676" s="4"/>
      <c r="J676" s="4"/>
      <c r="K676" s="4"/>
    </row>
    <row r="677" spans="1:11" s="127" customFormat="1" x14ac:dyDescent="0.2">
      <c r="A677" s="1"/>
      <c r="B677" s="1"/>
      <c r="C677" s="1"/>
      <c r="D677" s="1"/>
      <c r="E677" s="1"/>
      <c r="F677" s="1"/>
      <c r="G677" s="1"/>
      <c r="H677" s="4"/>
      <c r="I677" s="4"/>
      <c r="J677" s="4"/>
      <c r="K677" s="4"/>
    </row>
    <row r="678" spans="1:11" s="127" customFormat="1" x14ac:dyDescent="0.2">
      <c r="A678" s="1"/>
      <c r="B678" s="1"/>
      <c r="C678" s="1"/>
      <c r="D678" s="1"/>
      <c r="E678" s="1"/>
      <c r="F678" s="1"/>
      <c r="G678" s="1"/>
      <c r="H678" s="4"/>
      <c r="I678" s="4"/>
      <c r="J678" s="4"/>
      <c r="K678" s="4"/>
    </row>
    <row r="679" spans="1:11" s="127" customFormat="1" x14ac:dyDescent="0.2">
      <c r="A679" s="1"/>
      <c r="B679" s="1"/>
      <c r="C679" s="1"/>
      <c r="D679" s="1"/>
      <c r="E679" s="1"/>
      <c r="F679" s="1"/>
      <c r="G679" s="1"/>
      <c r="H679" s="4"/>
      <c r="I679" s="4"/>
      <c r="J679" s="4"/>
      <c r="K679" s="4"/>
    </row>
  </sheetData>
  <mergeCells count="12">
    <mergeCell ref="I1:K1"/>
    <mergeCell ref="A415:F415"/>
    <mergeCell ref="A5:A7"/>
    <mergeCell ref="B5:F5"/>
    <mergeCell ref="G5:G7"/>
    <mergeCell ref="I2:K2"/>
    <mergeCell ref="A3:K3"/>
    <mergeCell ref="H5:H7"/>
    <mergeCell ref="I5:I7"/>
    <mergeCell ref="J5:J7"/>
    <mergeCell ref="K5:K7"/>
    <mergeCell ref="B6:F6"/>
  </mergeCells>
  <pageMargins left="0.98425196850393704" right="0" top="0.19685039370078741" bottom="0.19685039370078741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 8 (2014)</vt:lpstr>
      <vt:lpstr>прил 10 2014 </vt:lpstr>
      <vt:lpstr>Прил 9(2015-2016)</vt:lpstr>
      <vt:lpstr>прил 11 2015-2016</vt:lpstr>
      <vt:lpstr>'прил 10 2014 '!Заголовки_для_печати</vt:lpstr>
      <vt:lpstr>'прил 11 2015-2016'!Заголовки_для_печати</vt:lpstr>
      <vt:lpstr>'Прил 8 (2014)'!Заголовки_для_печати</vt:lpstr>
      <vt:lpstr>'Прил 9(2015-2016)'!Заголовки_для_печати</vt:lpstr>
      <vt:lpstr>'прил 10 2014 '!Область_печати</vt:lpstr>
      <vt:lpstr>'прил 11 2015-2016'!Область_печати</vt:lpstr>
      <vt:lpstr>'Прил 8 (2014)'!Область_печати</vt:lpstr>
      <vt:lpstr>'Прил 9(2015-2016)'!Область_печати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2013-11-14T13:59:44Z</cp:lastPrinted>
  <dcterms:created xsi:type="dcterms:W3CDTF">2013-11-14T06:17:57Z</dcterms:created>
  <dcterms:modified xsi:type="dcterms:W3CDTF">2013-11-20T05:58:49Z</dcterms:modified>
</cp:coreProperties>
</file>