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8580" firstSheet="5" activeTab="10"/>
  </bookViews>
  <sheets>
    <sheet name="приложение1" sheetId="1" state="hidden" r:id="rId1"/>
    <sheet name="ПР1" sheetId="2" state="hidden" r:id="rId2"/>
    <sheet name="ар пом" sheetId="3" state="hidden" r:id="rId3"/>
    <sheet name="% процентов" sheetId="4" state="hidden" r:id="rId4"/>
    <sheet name="реестры арен" sheetId="5" state="hidden" r:id="rId5"/>
    <sheet name="есхн " sheetId="6" r:id="rId6"/>
    <sheet name="енвд" sheetId="7" r:id="rId7"/>
    <sheet name="усн" sheetId="8" r:id="rId8"/>
    <sheet name="арендв земли1" sheetId="9" state="hidden" r:id="rId9"/>
    <sheet name="ар.помещ" sheetId="10" r:id="rId10"/>
    <sheet name="ар.земли" sheetId="11" r:id="rId11"/>
    <sheet name="прил к поясн" sheetId="12" r:id="rId12"/>
  </sheets>
  <externalReferences>
    <externalReference r:id="rId15"/>
  </externalReferences>
  <definedNames>
    <definedName name="_xlnm.Print_Titles" localSheetId="11">'прил к поясн'!$9:$11</definedName>
    <definedName name="_xlnm.Print_Area" localSheetId="3">'% процентов'!$A$1:$K$28</definedName>
    <definedName name="_xlnm.Print_Area" localSheetId="1">'ПР1'!$A$1:$M$262</definedName>
    <definedName name="_xlnm.Print_Area" localSheetId="11">'прил к поясн'!$A$1:$G$177</definedName>
    <definedName name="_xlnm.Print_Area" localSheetId="0">'приложение1'!$A$1:$S$269</definedName>
  </definedNames>
  <calcPr fullCalcOnLoad="1"/>
</workbook>
</file>

<file path=xl/sharedStrings.xml><?xml version="1.0" encoding="utf-8"?>
<sst xmlns="http://schemas.openxmlformats.org/spreadsheetml/2006/main" count="2174" uniqueCount="1492">
  <si>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</si>
  <si>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182 1 09 04000 00 0000 110</t>
  </si>
  <si>
    <t>Налоги на имущество</t>
  </si>
  <si>
    <t>182 1 09 04050 03 0000 110</t>
  </si>
  <si>
    <t>Земельный налог (по обязательствам, возникшим до 1 января 2006 г.)</t>
  </si>
  <si>
    <t>182 1 09 06000 02 0000 110</t>
  </si>
  <si>
    <t>Прочие налоги и сборы (по отмененным налогам и сборам субъектов Российской Федерации)</t>
  </si>
  <si>
    <t>182 1 09 06010 02 0000 110</t>
  </si>
  <si>
    <t>Налог с продаж</t>
  </si>
  <si>
    <t>182 1 09 07000 03 0000 110</t>
  </si>
  <si>
    <t>Прочие налоги и сборы (по отмененным местным налогам и сборам)</t>
  </si>
  <si>
    <t>182 1 09 07030 03 0000 110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</si>
  <si>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</si>
  <si>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182 1 09 07050 03 0000 110</t>
  </si>
  <si>
    <t>Прочие местные налоги и сборы</t>
  </si>
  <si>
    <t>НЕНАЛОГОВЫЕ ДОХОДЫ</t>
  </si>
  <si>
    <t xml:space="preserve"> 1 1100000 00 0000 000</t>
  </si>
  <si>
    <t>ДОХОДЫ ОТ ИСПОЛЬЗОВАНИЯ ИМУЩЕСТВА, НАХОДЯЩЕГОСЯ В ГОСУДАРСТВЕННОЙ И МУНИЦИПАЛЬНОЙ СОБСТВЕННОСТИ</t>
  </si>
  <si>
    <t xml:space="preserve"> 1 1103000 00 0000 120</t>
  </si>
  <si>
    <t>Проценты, полученные от предоставления бюджетных кредитов внутри страны</t>
  </si>
  <si>
    <t xml:space="preserve"> 1 1103050 05 0000 120</t>
  </si>
  <si>
    <t>Проценты, полученные от предоставления бюджетных кредитов внутри страны за счет средств   бюджетов муниципальных районов</t>
  </si>
  <si>
    <t xml:space="preserve"> 1 1105000 00 0000 120</t>
  </si>
  <si>
    <t>Доходы, получаемые в виде арендной  либо иной платы за передачу в возмездное пользование  государственного и муниципального имущества (за исключением имущества автономных учреждений, а так же имущества государственных и муниципальных унитарных предприятий, в том числе казенных)</t>
  </si>
  <si>
    <t xml:space="preserve"> 1 1105010 00 0000 120</t>
  </si>
  <si>
    <t>Доходы, получаемые в виде арендной платы за земельные участки,  государственная собственность на которые не разграничена,   а также средства  от продажи права на заключение договоров аренды указанных земельных участков</t>
  </si>
  <si>
    <t>092 1 11 05010 05 0000 120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</si>
  <si>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межселенных территорий муниципальных районов,   а также средства  от продажи права на заключение договоров аренды указанных земельных участков</t>
  </si>
  <si>
    <t xml:space="preserve"> 1 1105010 10 0000 120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</si>
  <si>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  а также средства  от продажи права на заключение договоров аренды указанных земельных участков</t>
  </si>
  <si>
    <t xml:space="preserve"> 1 1105030 00 0000 120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</si>
  <si>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федеральных автономных учреждений)</t>
  </si>
  <si>
    <t xml:space="preserve"> 1 1105035 05 0000 120</t>
  </si>
  <si>
    <t>Доходы от сдачи в аренду имущества, находящегося в оперативном управлении  органов управления  муниципальных районов и созданных ими учреждений ( за исключением имущества муниципальных автономных учреждений)</t>
  </si>
  <si>
    <t>000 1 11 08000 00 0000 120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</si>
  <si>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</si>
  <si>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1 11 08010 00 0000 120</t>
  </si>
  <si>
    <t>Доходы от распоряжения 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</si>
  <si>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>1 11 08013 03 0000 120</t>
  </si>
  <si>
    <t>Доходы от распоряжения  правами на результаты интеллектуальной деятельности военного, специального и двойного назначения, находящимися в муниципальной собственности</t>
  </si>
  <si>
    <t>1 11 08020 00 0000 120</t>
  </si>
  <si>
    <t>Доходы от распоряжения  правами на результаты научно-технической деятельности, находящимися в государственной и муниципальной собственности</t>
  </si>
  <si>
    <t>1 11 08023 03 0000 120</t>
  </si>
  <si>
    <t>Доходы от распоряжения  правами на результаты научно-технической деятельности, находящимися в  муниципальной собственности</t>
  </si>
  <si>
    <t>1 11 08030 00 0000 120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</si>
  <si>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</si>
  <si>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1 11 08033 03 0000 120</t>
  </si>
  <si>
    <t>Доходы от эксплуатации и использования имущества автомобильных дорог, находящихся в муниципальной собственности</t>
  </si>
  <si>
    <t>092 1 11 08040 00 0000 120</t>
  </si>
  <si>
    <t>(тыс. руб.)</t>
  </si>
  <si>
    <t>ожидаемое поступление</t>
  </si>
  <si>
    <t>% исполнения плана</t>
  </si>
  <si>
    <t>Прочие поступления от использования имущества, находящегося в государственной и муниципальной собственности</t>
  </si>
  <si>
    <t>092 1 11 08043 03 0000 120</t>
  </si>
  <si>
    <t>Прочие поступления от использования имущества, находящегося в муниципальной собственности</t>
  </si>
  <si>
    <t xml:space="preserve"> 1 1200000 00 0000 000</t>
  </si>
  <si>
    <t>ПЛАТЕЖИ ПРИ ПОЛЬЗОВАНИИ ПРИРОДНЫМИ РЕСУРСАМИ</t>
  </si>
  <si>
    <t xml:space="preserve"> 1 1201000 01 0000 120</t>
  </si>
  <si>
    <t>Плата за негативное воздействие на окружающую среду</t>
  </si>
  <si>
    <t>1 12 02100 00 0000 120</t>
  </si>
  <si>
    <t>Прочие платежи при пользовании недрами</t>
  </si>
  <si>
    <t>1 12 02103 01 0000 120</t>
  </si>
  <si>
    <t>Прочие платежи при пользовании недрами, зачисляемые в местные бюджеты</t>
  </si>
  <si>
    <t xml:space="preserve"> 1 1300000 00 0000 000</t>
  </si>
  <si>
    <t>ДОХОДЫ ОТ ОКАЗАНИЯ ПЛАТНЫХ УСЛУГ И КОМПЕНСАЦИИ ЗАТРАТ ГОСУДАРСТВА</t>
  </si>
  <si>
    <t>000 1 13 01000 00 0000 130</t>
  </si>
  <si>
    <t>Доходы от оказания услуг или компенсации затрат государства</t>
  </si>
  <si>
    <t>000 1 13 02000 00 0000 130</t>
  </si>
  <si>
    <t>Лицензионные сборы</t>
  </si>
  <si>
    <t xml:space="preserve"> 1 1302020 00 0000 130</t>
  </si>
  <si>
    <t>Сборы за выдачу лицензий  на розничную продажу алкогольной продукции</t>
  </si>
  <si>
    <t xml:space="preserve"> 1 1302024 05 0000 130</t>
  </si>
  <si>
    <t>Сборы за выдачу  органами местного самоуправления муници пальных районов лицензий на розничную продажу алкогольной продукции</t>
  </si>
  <si>
    <t xml:space="preserve"> 1 1303000 00 0000 130</t>
  </si>
  <si>
    <t>Прочие доходы от оказания платных услуг и компенсации затрат государства</t>
  </si>
  <si>
    <t xml:space="preserve"> 1 1303050 05 0000 130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</si>
  <si>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</si>
  <si>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</si>
  <si>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</si>
  <si>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</si>
  <si>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</si>
  <si>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1 14 01030 03 0000 410</t>
  </si>
  <si>
    <t>Доходы местных бюджетов от продажи квартир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</si>
  <si>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</si>
  <si>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</si>
  <si>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</si>
  <si>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</si>
  <si>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r>
      <t xml:space="preserve">000 1 14 02030 05 0000 </t>
    </r>
    <r>
      <rPr>
        <sz val="11"/>
        <color indexed="10"/>
        <rFont val="Times New Roman"/>
        <family val="1"/>
      </rPr>
      <t>440</t>
    </r>
  </si>
  <si>
    <r>
      <t xml:space="preserve">Доходы от реализации имущества, находящегося в  собственности муниципальных районов (в части реализации </t>
    </r>
    <r>
      <rPr>
        <sz val="11"/>
        <color indexed="10"/>
        <rFont val="Times New Roman"/>
        <family val="1"/>
      </rPr>
      <t>материальных запасов</t>
    </r>
    <r>
      <rPr>
        <sz val="11"/>
        <color indexed="8"/>
        <rFont val="Times New Roman"/>
        <family val="1"/>
      </rPr>
      <t xml:space="preserve"> по указанному имуществу)</t>
    </r>
  </si>
  <si>
    <t>092 1 14 02031 03 0000 410</t>
  </si>
  <si>
    <t>Доходы от реализации имущества муниципальных унитарных предприятий (в части реализации основных средств по указанному имуществу)</t>
  </si>
  <si>
    <t>092 1 14 02031 03 0000 440</t>
  </si>
  <si>
    <t>Доходы от реализации имущества муниципальных унитарных предприятий (в части реализации материальных запасов по указанному имуществу)</t>
  </si>
  <si>
    <t>092 1 14 02032 03 0000 410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</si>
  <si>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(в части реализации основных средств по указанному имуществу)</t>
  </si>
  <si>
    <t>092 1 14 02032 03 0000 440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</si>
  <si>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(в части реализации материальных запасов по указанному имуществу)</t>
  </si>
  <si>
    <t>092 1 14 02033 03 0000 410</t>
  </si>
  <si>
    <t>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</si>
  <si>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>092 1 14 02033 03 0000 440</t>
  </si>
  <si>
    <t>Доходы от реализации иного имущества, находящегося в муниципальной собственности (в части реализации материальных запасов по указанному имуществу)</t>
  </si>
  <si>
    <r>
      <t xml:space="preserve">000 1 14 03000 00 0000 </t>
    </r>
    <r>
      <rPr>
        <sz val="11"/>
        <color indexed="10"/>
        <rFont val="Times New Roman"/>
        <family val="1"/>
      </rPr>
      <t>410</t>
    </r>
  </si>
  <si>
    <r>
      <t xml:space="preserve">Средства от распоряжения и реализации конфискованного и иного имущества, обращенного в доход государства (в части реализации </t>
    </r>
    <r>
      <rPr>
        <sz val="11"/>
        <color indexed="10"/>
        <rFont val="Times New Roman"/>
        <family val="1"/>
      </rPr>
      <t>основных средств</t>
    </r>
    <r>
      <rPr>
        <sz val="11"/>
        <color indexed="8"/>
        <rFont val="Times New Roman"/>
        <family val="1"/>
      </rPr>
      <t xml:space="preserve"> по указанному имуществу)</t>
    </r>
  </si>
  <si>
    <r>
      <t xml:space="preserve">000 1 14 03000 00 0000 </t>
    </r>
    <r>
      <rPr>
        <sz val="11"/>
        <color indexed="10"/>
        <rFont val="Times New Roman"/>
        <family val="1"/>
      </rPr>
      <t>440</t>
    </r>
  </si>
  <si>
    <r>
      <t xml:space="preserve">Средства от распоряжения и реализации конфискованного и иного имущества, обращенного в доход государства (в части реализации </t>
    </r>
    <r>
      <rPr>
        <sz val="11"/>
        <color indexed="10"/>
        <rFont val="Times New Roman"/>
        <family val="1"/>
      </rPr>
      <t>материальных запасов</t>
    </r>
    <r>
      <rPr>
        <sz val="11"/>
        <color indexed="8"/>
        <rFont val="Times New Roman"/>
        <family val="1"/>
      </rPr>
      <t xml:space="preserve"> по указанному имуществу)</t>
    </r>
  </si>
  <si>
    <t xml:space="preserve">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</si>
  <si>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</si>
  <si>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</si>
  <si>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</si>
  <si>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000 1 14 04000 00 0000 420</t>
  </si>
  <si>
    <t>Доходы от продажи нематериальных активов</t>
  </si>
  <si>
    <t>092 1 14 04030 03 0000 420</t>
  </si>
  <si>
    <t>Доходы местных бюджетов от продажи нематериальных активов</t>
  </si>
  <si>
    <t xml:space="preserve"> 1 15 00000 00 0000 000</t>
  </si>
  <si>
    <t>АДМИНИСТРАТИВНЫЕ ПЛАТЕЖИ И СБОРЫ</t>
  </si>
  <si>
    <t>092 1 15 01000 00 0000 140</t>
  </si>
  <si>
    <t>Административные сборы</t>
  </si>
  <si>
    <t>092 1 15 01010 01 0000 140</t>
  </si>
  <si>
    <t>Исполнительский сбор</t>
  </si>
  <si>
    <t xml:space="preserve"> 1 1502000 00 0000 140</t>
  </si>
  <si>
    <t>Платежи, взимаемые государственными и муниципальными организациями за выполнение определенных функций</t>
  </si>
  <si>
    <t xml:space="preserve"> 1 1502050 05 0000 140</t>
  </si>
  <si>
    <t>Платежи, взимаемые   организациями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</si>
  <si>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</si>
  <si>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</si>
  <si>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1 16 03000 00 0000 140</t>
  </si>
  <si>
    <t>Денежные взыскания (штрафы) за нарушение законодательства о налогах и сборах</t>
  </si>
  <si>
    <t xml:space="preserve"> 1 16 03010 01 0000 140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</si>
  <si>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, 132, 134,  135 и  135.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Налогового кодекса Российской Федерации</t>
    </r>
  </si>
  <si>
    <t>182 1 16 03020 02 0000 140</t>
  </si>
  <si>
    <t>Денежные взыскания (штрафы) за нарушение законодательства о налогах и сборах, предусмотренные  статьей 129.2 Налогового кодекса Российской Федерации</t>
  </si>
  <si>
    <t xml:space="preserve">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</si>
  <si>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</si>
  <si>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</si>
  <si>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</si>
  <si>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</si>
  <si>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спирта,алкогольной, спиртсодержащей и табачной  продукции 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</si>
  <si>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</si>
  <si>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</si>
  <si>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1 16 25010 01 0000 140</t>
  </si>
  <si>
    <t>Денежные взыскания (штрафы) за нарушение  законодательства о недрах</t>
  </si>
  <si>
    <t xml:space="preserve"> 1 16 25030 01 0000 140</t>
  </si>
  <si>
    <t xml:space="preserve">Денежные взыскания (штрафы) за нарушение  законодательства об охране и использовании животного мира  </t>
  </si>
  <si>
    <t xml:space="preserve"> 1 16 25050  01 0000 140</t>
  </si>
  <si>
    <t>Денежные взыскания (штрафы) за нарушение законодательства в области охраны окружающей среды</t>
  </si>
  <si>
    <t xml:space="preserve"> 1 16 25060 01 0000 140</t>
  </si>
  <si>
    <t>Денежные взыскания (штрафы) за нарушение земельного законодательства</t>
  </si>
  <si>
    <t>141 1 16 27000 01 0000 140</t>
  </si>
  <si>
    <t>Денежные взыскания (штрафы) за нарушение федерального закона "О пожарной безопасности"</t>
  </si>
  <si>
    <t xml:space="preserve">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</si>
  <si>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</si>
  <si>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1 16 30000 01 0000 140</t>
  </si>
  <si>
    <t>Денежные взыскания (штрафы) за административные правонарушения в области дорожного движения</t>
  </si>
  <si>
    <t xml:space="preserve"> 1 16 33050 05 0000 140</t>
  </si>
  <si>
    <t>Денежные взыскания (штрафы) за нарушение  законодательства РФ о размещении заказов на поставки товаров, выполнение работ, оказание услуг для нужд муниципальных районов</t>
  </si>
  <si>
    <t xml:space="preserve">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</si>
  <si>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</si>
  <si>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 1 1690050 05 0000 140</t>
  </si>
  <si>
    <t xml:space="preserve"> 1 17 00000 00 0000 000</t>
  </si>
  <si>
    <t>ПРОЧИЕ НЕНАЛОГОВЫЕ ДОХОДЫ</t>
  </si>
  <si>
    <t>000 1 17 01000 00 0000 180</t>
  </si>
  <si>
    <t>Невыясненные поступления</t>
  </si>
  <si>
    <t>092 1 17 01030 03 0000 180</t>
  </si>
  <si>
    <t>Невыясненные поступления, зачисляемые в местные бюджеты</t>
  </si>
  <si>
    <t>092 1 17 02000 03 0000 120</t>
  </si>
  <si>
    <t>Возмещение потерь сельскохозяйственного производства, связанных с изъятием сельскохозяйственных угодий</t>
  </si>
  <si>
    <t xml:space="preserve"> 1 1705000 00 0000 180</t>
  </si>
  <si>
    <t>Прочие неналоговые доходы</t>
  </si>
  <si>
    <t xml:space="preserve"> 1 1705050 05 0000 180</t>
  </si>
  <si>
    <t>Прочие неналоговые доходы бюджетов муниципальных районов</t>
  </si>
  <si>
    <t xml:space="preserve"> 1 1900000 00 0000 000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</si>
  <si>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</si>
  <si>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1 1905000 05 0000 151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</si>
  <si>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</si>
  <si>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092 2 02 09000 00 0000 151</t>
  </si>
  <si>
    <t>Прочие безвозмездные поступления  от других бюджетов бюджетной системы</t>
  </si>
  <si>
    <t>092 2 02 09024 05 0000 151</t>
  </si>
  <si>
    <t>Прочие безвозмездные поступления  в бюджеты муниципальных районов от  бюджетов субъектов Российской Федерации</t>
  </si>
  <si>
    <t xml:space="preserve"> 2 0000000 00 0000 000</t>
  </si>
  <si>
    <t>БЕЗВОЗМЕЗДНЫЕ ПОСТУПЛЕНИЯ</t>
  </si>
  <si>
    <t>2 0200000 00 0000 000</t>
  </si>
  <si>
    <t>БЕЗВОЗМЕЗДНЫЕ ПОСТУПЛЕНИЯ ОТ ДРУГИХ БЮДЖЕТОВ БЮДЖЕТНОЙ СИСТЕМЫ РОССИЙСКОЙ ФЕДЕРАЦИИ</t>
  </si>
  <si>
    <t xml:space="preserve"> 2 0201000 00 0000 000</t>
  </si>
  <si>
    <t>Дотации бюджетам субъектов Российской Федерации и муниципальных образований</t>
  </si>
  <si>
    <t>2 0201001 05 0000 151</t>
  </si>
  <si>
    <t>Дотации бюджетам муниципальных районов на выравнивание бюджетной обеспеченности</t>
  </si>
  <si>
    <t xml:space="preserve"> 2 0201001 05 0000 151</t>
  </si>
  <si>
    <t>Дотации  бюджетам муниципальных районов на выравнивание уровня бюджетной обеспеченности</t>
  </si>
  <si>
    <t xml:space="preserve"> 2 0201003 05 0000 151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</si>
  <si>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</si>
  <si>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2 0202000 00 0000 000</t>
  </si>
  <si>
    <t>Субсидии бюджетам субъектов Российской Федерации и муниципальных образований (межбюджетные субсидии)</t>
  </si>
  <si>
    <t>092 2 02 02003 05 0000 151</t>
  </si>
  <si>
    <t>Субсидии бюджетам муниципальных районов на реформирование муниципальных финансов</t>
  </si>
  <si>
    <t>092 2 02 02004 05 0000 151</t>
  </si>
  <si>
    <t>Субсидии бюджетам муниципальных районов на развитие социальной и инженерной инфраструктуры муниципальных образований</t>
  </si>
  <si>
    <t>092 2 02 02042 05 0000 151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</si>
  <si>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</si>
  <si>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092 2 02 02008 05 0000 151</t>
  </si>
  <si>
    <t>Субсидии на реализацию РЦП "Жилище" на 2002-2010 годы"  подпрограмма "Обеспечение жильем молодых семей" (через Министерство образования, науки и молодежной политики РА)</t>
  </si>
  <si>
    <t>000 2 02 02009 05 0000 151</t>
  </si>
  <si>
    <t>поддержка малого предпринимательства</t>
  </si>
  <si>
    <t>092 2 02 02051 05 0000 151</t>
  </si>
  <si>
    <t>Субсидии бюджетам муниципальных районов на реализацию федеральных целевых программ (строительство водопровода в село Онгудай через Минрегион)</t>
  </si>
  <si>
    <t>092 2 02 02024 05 0000 151</t>
  </si>
  <si>
    <t>Субсидии бюджетам муниципальных районов на денежные выплаты мед.персоналу фельдшерско-акушерских пунктов, врачам, фельдшерам и медицинским сестрам скорой медицинской помощи</t>
  </si>
  <si>
    <t xml:space="preserve"> 2 0202051 05 0000 151</t>
  </si>
  <si>
    <t>Субсидии    бюджетам    муниципальных   районов  на  реализацию   федеральных      целевых программ</t>
  </si>
  <si>
    <t xml:space="preserve"> 2 0202999 05 0000 151</t>
  </si>
  <si>
    <t>Прочие субсидии  бюджетам муниципальных районов</t>
  </si>
  <si>
    <t>092 2 02 02999 05 0000 151</t>
  </si>
  <si>
    <t>Субсидии на подпрограмму "Обеспечение земельных участков коммунальной инфраструктурой в целях жилищного строительства на территории Республики Алтай" РЦП "Жилище" на 2002-2010 годы" (софинансирование подготовки градостроительной документации)</t>
  </si>
  <si>
    <t>Субсидии на подготовку к отопительному сезону объектов ЖКХ (через Минрегин)</t>
  </si>
  <si>
    <t>Субсидии на благоустройство территорий сельских поселений, городского округа</t>
  </si>
  <si>
    <t>Субсидии на благоустройство территорий муниципальных образований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</si>
  <si>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</si>
  <si>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капитальный и текущий ремонт объектов социально-культурной сферы</t>
  </si>
  <si>
    <t>Субсидии на софинансирование расходов по подготовке проектно-сметной документации на строительство, реконструкцию и модернизацию дорог муниципальных образований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</si>
  <si>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</si>
  <si>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>Субсидии   на комплектование книжных фондов библиотек муниципальных образований Республики Алтай (через Министерство культуры Республики Алтай)</t>
  </si>
  <si>
    <t>Субсидии на реализацию респуликанской целевой программы "Развитие агропромышленного комплеса Республики Алтай на 2009-2012 годы" (через Министерство сельского хозяйства Республики Алтай), электороснабжение с.Онгудай</t>
  </si>
  <si>
    <t>Субсидии на реализацию респуликанской целевой программы "Развитие агропромышленного комплеса Республики Алтай на 2009-2012 годы" (через Министерство сельского хозяйства Республики Алтай), строительство водопровода  с.Онгудай</t>
  </si>
  <si>
    <t>Субсидии на реализацию региональной целевой программы "Жилище" на 2008-2010гг"подпрограмма "Обеспечение земельных участков коммунальной инфраструктуой на территории Республики Алтай"(Через Министерства регионального развития Республики Алтай) водопроводс.Кулада</t>
  </si>
  <si>
    <t xml:space="preserve"> 2 0203000 00 0000 000</t>
  </si>
  <si>
    <t>Субвенции  бюджетам субъектов Российской Федерации и мунициапальных образований</t>
  </si>
  <si>
    <t xml:space="preserve"> 2 0203001 05 0000 151</t>
  </si>
  <si>
    <t>Субвенции  бюджетам  муниципальных районов на оплату жилищно-коммунальных услуг отдельным категориям граждан</t>
  </si>
  <si>
    <t xml:space="preserve"> 2 0203002 05 0000 151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</si>
  <si>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</si>
  <si>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 xml:space="preserve"> 2 0203004 05 0000 151</t>
  </si>
  <si>
    <t>Субвенции бюджетам муниципальных районов на обеспечение мер социальной поддержки для лиц, награжденных знаками "Почетный донор СССР" , "Почетный донор России"</t>
  </si>
  <si>
    <t>092 2 02 03007 05 0000 151</t>
  </si>
  <si>
    <t>Субвенции  бюджетам 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(дополнению и изменению) списков кандидатов в   присяжные заседатели федер. судов общей юрисдикции в РФ</t>
  </si>
  <si>
    <t>092 2 02 02009 05 0000 151</t>
  </si>
  <si>
    <t>Субвенции  бюджетам  муниципальных районов.на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РФ</t>
  </si>
  <si>
    <t>2 0203012  05 0000 151</t>
  </si>
  <si>
    <t>Субвенции  бюджетам 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</si>
  <si>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2 0203013  05 0000 151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</si>
  <si>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</si>
  <si>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2 0203015 05 0000 151</t>
  </si>
  <si>
    <t>Субвенции бюджетам муниципальных районов на осуществление  первичного  воинскоого учета на территориях, где отсутствуют военные комиссариаты</t>
  </si>
  <si>
    <t>092 2 02 02025 05 0000 151</t>
  </si>
  <si>
    <t>Средства  бюджета муниципального района,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</si>
  <si>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092 2 02 03020 05 0000 151</t>
  </si>
  <si>
    <t xml:space="preserve">Субвенции бюджетам муниципальных районов на  выплату единовременного  пособия при всех формах устройства детей, лишенных роди тельского попечения, в семью (через Мин. образ.,науки и мол.пол. РА) </t>
  </si>
  <si>
    <t xml:space="preserve"> 2 0203021 05 0000 151</t>
  </si>
  <si>
    <t xml:space="preserve">Субвенции бюджетам муниципальных районов на ежемесячное денежное вознаграждение  за классное руководство </t>
  </si>
  <si>
    <t xml:space="preserve"> 2 0203022 05 0000 151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</si>
  <si>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</si>
  <si>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2 0203024 05 0000 151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</si>
  <si>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</si>
  <si>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092 2 02 03024 05 0000 151</t>
  </si>
  <si>
    <t>Субвенции на реализацию Закона Республики Алтай "О наделении органов местного самоуправления в Республике Алтай отдельными государственными полномочиями по вопросам административного законодательства"</t>
  </si>
  <si>
    <t>Субвенции органам местного самоуправления муниципальных районов на осуществление государственных полномочий Республики Алтай по расчету и предоставлению дотации на выравнивание уровня бюджетной обеспеченности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</si>
  <si>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</si>
  <si>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</si>
  <si>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на реализацию ведомственной целевой программы "Проведение ремонта аварийных объектов, находящихся в хозяйственном ведении предприятий жилищно-коммунального комплексаРА на 2007 год"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</si>
  <si>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</si>
  <si>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</si>
  <si>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</si>
  <si>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</si>
  <si>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</si>
  <si>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</si>
  <si>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</si>
  <si>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</si>
  <si>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</si>
  <si>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</si>
  <si>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2 0203024 05 0000 151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</si>
  <si>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</si>
  <si>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</si>
  <si>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</si>
  <si>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на осуществление  назначения и выплаты доплат к пенсиям</t>
  </si>
  <si>
    <t xml:space="preserve"> 2 0203026 05 0000 151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</si>
  <si>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</si>
  <si>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2 0203027 05 0000 151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</si>
  <si>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</si>
  <si>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2 0202052 05 0000 151</t>
  </si>
  <si>
    <t>Субвенции бюджетам муниципальных районов на  внедрение инновационных образовательных программ в муниципальных общеобразовательных учреждениях</t>
  </si>
  <si>
    <t xml:space="preserve"> 2 0203029 05 0000 151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</si>
  <si>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 общеобразовательную программу дошкольного образования</t>
  </si>
  <si>
    <t xml:space="preserve"> 2 0203030 05 0000 151</t>
  </si>
  <si>
    <t>Сувенции бюджетам муниципальных районов на обеспечение жильем инвалидов войны и инвалидов боевых действий, участников Великой Отечественной войны , ветеранов боевых действий, военослужащих, проходивших военную службу в период с 22 июня 1941 года по 3 сентября 1945 года, граждан, награжденных знаком "Жителю блкадного Ленинграда", лиц, работавших на военных объектах в период Великой Отечечственной войны, членов семей погибших (умерших) инвалидов войны,участников Великой Отечественной войны, ветеранов боевых действий, инвалидов и семей, имеющих детей-инвалидов.</t>
  </si>
  <si>
    <t xml:space="preserve"> 2 0203033 05 0000 151</t>
  </si>
  <si>
    <t>Субвенции бюджетам муниципальных районов на оздоровление детей</t>
  </si>
  <si>
    <t xml:space="preserve"> 2 0203055 05 0000 151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</si>
  <si>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</si>
  <si>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</si>
  <si>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</si>
  <si>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202 03999 05 0000 151</t>
  </si>
  <si>
    <t>Прочие субвенции бюджетам муниципального района</t>
  </si>
  <si>
    <t xml:space="preserve"> 2 0204000 00 0000 000</t>
  </si>
  <si>
    <t>Иные межбюдетные трансферты</t>
  </si>
  <si>
    <t xml:space="preserve"> 2 0700000 00 0000 000</t>
  </si>
  <si>
    <t xml:space="preserve">Прочие безвозмездные поступления </t>
  </si>
  <si>
    <t xml:space="preserve"> 2 0705000 05 0000 180</t>
  </si>
  <si>
    <t>Прочие безвозмездные поступления в бюджеты муниципальных районов</t>
  </si>
  <si>
    <t>3 0000000 00 0000 000</t>
  </si>
  <si>
    <t>ДОХОДЫ ОТ ПРЕДПРИНИМАТЕЛЬСКОЙ И ИНОЙ ПРИНОСЯЩЕЙ ДОХОД  ДЕЯТЕЛЬНОСТИ</t>
  </si>
  <si>
    <t xml:space="preserve"> 3 0200000 00 0000 000</t>
  </si>
  <si>
    <t>РЫНОЧНЫЕ ПРОДАЖИ ТОВАРОВ И УСЛУГ</t>
  </si>
  <si>
    <t>3 0201050 05 0000 130</t>
  </si>
  <si>
    <t>Доходы от  оказания услуг  учреждениями,   находящимися   в   ведении  органов   местного  самоуправления   муниципальных районов</t>
  </si>
  <si>
    <t>092 3 02 02050 05 0000 440</t>
  </si>
  <si>
    <t>Доходы от продажи товаров, осуществляемой муниципальными учреждениями</t>
  </si>
  <si>
    <t xml:space="preserve"> 3 0300000 00 0000 000</t>
  </si>
  <si>
    <t>БЕЗВОЗМЕЗДНЫЕ ПОСТУПЛЕНИЯ ОТ ПРЕДПРИНИМАТЕЛЬСКОЙ И ИНОЙ ПРИНОСЯЩЕЙ ДОХОД ДЕЯТЕЛЬНОСТИ</t>
  </si>
  <si>
    <t>092 3 03 01050 05 0000 151</t>
  </si>
  <si>
    <t>Безвозмездные поступления от бюджетов бюджетной системы в местные бюджеты</t>
  </si>
  <si>
    <t xml:space="preserve"> 3 0399050 05 0000 180</t>
  </si>
  <si>
    <t>Прочие безвозмездные поступления   учреждениям, находящимся в ведении органов местного самоуправления  муниципальных районов</t>
  </si>
  <si>
    <t>ВСЕГО ДОХОДОВ</t>
  </si>
  <si>
    <t xml:space="preserve"> ДОХОДЫ без объема безвозмездных поступлений</t>
  </si>
  <si>
    <t>Показатели</t>
  </si>
  <si>
    <t xml:space="preserve">Приложение </t>
  </si>
  <si>
    <t>№ п/п</t>
  </si>
  <si>
    <t>2011 год</t>
  </si>
  <si>
    <t>2012 год</t>
  </si>
  <si>
    <t>п.п.</t>
  </si>
  <si>
    <t>Ставка налога, %</t>
  </si>
  <si>
    <t>Арендатор</t>
  </si>
  <si>
    <t>Юридический адрес арендуемого помещения</t>
  </si>
  <si>
    <t>Игнатенко С.А</t>
  </si>
  <si>
    <t>Зырянов И.А</t>
  </si>
  <si>
    <t>ПУ-65</t>
  </si>
  <si>
    <t>в рублях</t>
  </si>
  <si>
    <t>Иня</t>
  </si>
  <si>
    <t>Купчегень</t>
  </si>
  <si>
    <t>Хабаровка</t>
  </si>
  <si>
    <t>Онгудай</t>
  </si>
  <si>
    <t>Шашикман</t>
  </si>
  <si>
    <t>Н-талда</t>
  </si>
  <si>
    <t>Каракол</t>
  </si>
  <si>
    <t>Кулада</t>
  </si>
  <si>
    <t>Теньга</t>
  </si>
  <si>
    <t>Ело</t>
  </si>
  <si>
    <t>ИЖС</t>
  </si>
  <si>
    <t>СХ назначения</t>
  </si>
  <si>
    <t>Несх назначения</t>
  </si>
  <si>
    <t>ВСЕГО аренда земли</t>
  </si>
  <si>
    <t>Район 50%</t>
  </si>
  <si>
    <t>сп 50%</t>
  </si>
  <si>
    <t>№№ п/п</t>
  </si>
  <si>
    <t xml:space="preserve">Наименование показателей </t>
  </si>
  <si>
    <t>Сумма исчисленного налога</t>
  </si>
  <si>
    <t>2013 год</t>
  </si>
  <si>
    <t>Налоговая ставка</t>
  </si>
  <si>
    <t>доходы</t>
  </si>
  <si>
    <t>доходы, уменьшенные на величину расходов</t>
  </si>
  <si>
    <t>в том числе:</t>
  </si>
  <si>
    <t>налога с доходов</t>
  </si>
  <si>
    <t>налога с доходов, уменьшенных на величину расходов</t>
  </si>
  <si>
    <t>Налоговая ставка (%.)</t>
  </si>
  <si>
    <t>№</t>
  </si>
  <si>
    <t>Норматив отчисления в бюджет муниципального района</t>
  </si>
  <si>
    <t>Сумма налога, тыс.руб</t>
  </si>
  <si>
    <t>Норматив отчисления в бюджет района</t>
  </si>
  <si>
    <t>Наименование заемщика</t>
  </si>
  <si>
    <t>Дата предоставления кредита</t>
  </si>
  <si>
    <t>Дата погашения кредита</t>
  </si>
  <si>
    <t>% ставка</t>
  </si>
  <si>
    <t>сумма бюджетного кредита</t>
  </si>
  <si>
    <t>сумма долга в 2011 году</t>
  </si>
  <si>
    <t>Плановое назначения поступления процентов в 2011г</t>
  </si>
  <si>
    <t>сумма долга в 2012году</t>
  </si>
  <si>
    <t>Плановое назначения поступления процентов в 2012г</t>
  </si>
  <si>
    <t>ООО "Байрус"</t>
  </si>
  <si>
    <t>МУП "Онгудайсельстрой"</t>
  </si>
  <si>
    <t>Каташева ВВ</t>
  </si>
  <si>
    <t>Мандаев В.П.</t>
  </si>
  <si>
    <t>Бабитов П.Ч.</t>
  </si>
  <si>
    <t>Хабарова Р.Т.</t>
  </si>
  <si>
    <t>кх "Кулун"</t>
  </si>
  <si>
    <t>кх "Кадын"</t>
  </si>
  <si>
    <t>кх "Бай-Ару"</t>
  </si>
  <si>
    <t>кх "Элита"</t>
  </si>
  <si>
    <t>кх "Миг"</t>
  </si>
  <si>
    <t>кх "Элес"</t>
  </si>
  <si>
    <t>ООО "Вектор"</t>
  </si>
  <si>
    <t>ООО "Аркем"</t>
  </si>
  <si>
    <t>СПК "Ойрот"</t>
  </si>
  <si>
    <t>СПК "Аржан"</t>
  </si>
  <si>
    <t>СПоК "Родник"</t>
  </si>
  <si>
    <t>СПК "Ижемди"</t>
  </si>
  <si>
    <t>МУП "Охотничье хоз-во Урсул"</t>
  </si>
  <si>
    <t>тыс.рублей</t>
  </si>
  <si>
    <t>№ п\п</t>
  </si>
  <si>
    <t>Сумма арендной платы за 1 год</t>
  </si>
  <si>
    <t>Срок аренды</t>
  </si>
  <si>
    <t>Поступления на 01.10.10</t>
  </si>
  <si>
    <t>Задолж.</t>
  </si>
  <si>
    <t>Анатова М.А</t>
  </si>
  <si>
    <t>с. Онгудай, ул.Ленина 10</t>
  </si>
  <si>
    <t>с. Онгудай,Космонавтов 84</t>
  </si>
  <si>
    <t>Сибирьтелеком</t>
  </si>
  <si>
    <t>с.Бичикту-Бом</t>
  </si>
  <si>
    <t>Гу ЦЗН</t>
  </si>
  <si>
    <t>с. Улита</t>
  </si>
  <si>
    <t>Алтайстат</t>
  </si>
  <si>
    <t>с. Онгудай Советская 78</t>
  </si>
  <si>
    <t>с. Онгудай, ул.Ленина 16</t>
  </si>
  <si>
    <t>с. Онгудай,Советская 81</t>
  </si>
  <si>
    <t>Суркашева А.М</t>
  </si>
  <si>
    <t>Кудачина Э.В.</t>
  </si>
  <si>
    <t>сумма долга в 2010 году</t>
  </si>
  <si>
    <t>Приложение 1</t>
  </si>
  <si>
    <t>Код бюджетной классификации Российской Федерации</t>
  </si>
  <si>
    <t>Наименование доходов</t>
  </si>
  <si>
    <t>Фактическое поступление 2006 год</t>
  </si>
  <si>
    <t>2007 год</t>
  </si>
  <si>
    <t>2008 год</t>
  </si>
  <si>
    <t>2009 год</t>
  </si>
  <si>
    <t>2010 год</t>
  </si>
  <si>
    <t>фактическое поступление</t>
  </si>
  <si>
    <t>темп роста к предыдущему  году</t>
  </si>
  <si>
    <t>утвержденый план</t>
  </si>
  <si>
    <t>сумма на утверждение</t>
  </si>
  <si>
    <t xml:space="preserve"> 1 0000000 00 0000 000</t>
  </si>
  <si>
    <t>НАЛОГОВЫЕ И НЕНАЛОГОВЫЕ ДОХОДЫ</t>
  </si>
  <si>
    <t>НАЛОГОВЫЕ ДОХОДЫ</t>
  </si>
  <si>
    <t xml:space="preserve"> 1 0100000 00 0000 000</t>
  </si>
  <si>
    <t>НАЛОГИ НА ПРИБЫЛЬ, ДОХОДЫ</t>
  </si>
  <si>
    <t xml:space="preserve"> 1 0102000 01 0000 110</t>
  </si>
  <si>
    <t>Налог на доходы физических лиц</t>
  </si>
  <si>
    <t xml:space="preserve"> 1 0102010 01 0000 110</t>
  </si>
  <si>
    <t>Платные услуги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</si>
  <si>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</si>
  <si>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1 0102020 01 0000 110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</si>
  <si>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</si>
  <si>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1 0102021 01 0000 110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</si>
  <si>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</si>
  <si>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1 0102022 01 0000 110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</si>
  <si>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</si>
  <si>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1 0102030 01 0000 110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</si>
  <si>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</si>
  <si>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1 0102040 01 0000 110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</si>
  <si>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  на процентах при получении  заемных (кредитных) средств.</t>
  </si>
  <si>
    <t>000 1 03 00000 00 0000 000</t>
  </si>
  <si>
    <t>НАЛОГИ НА ТОВАРЫ (РАБОТЫ, УСЛУГИ), РЕАЛИЗУЕМЫЕ НА ТЕРРИТОРИИ РОССИЙСКОЙ ФЕДЕРАЦИИ</t>
  </si>
  <si>
    <t xml:space="preserve"> 1 0500000 00 0000 000</t>
  </si>
  <si>
    <t>НАЛОГИ НА СОВОКУПНЫЙ ДОХОД</t>
  </si>
  <si>
    <t xml:space="preserve"> 1 0501000 00 0000 110</t>
  </si>
  <si>
    <t>Налог, взимаемый в связи с применением упрощенной системы налогообложения</t>
  </si>
  <si>
    <t xml:space="preserve"> 1 0501010 01 0000 110</t>
  </si>
  <si>
    <t>Налог, взимаемый  с налогоплательщиков, выбравших в качестве объекта налогообложения доходы</t>
  </si>
  <si>
    <t xml:space="preserve"> 1 0501020 01 0000 110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</si>
  <si>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</si>
  <si>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1 0502000 02 0000 110</t>
  </si>
  <si>
    <t>Единый налог на вмененный доход для отдельных видов деятельности</t>
  </si>
  <si>
    <t xml:space="preserve"> 1 0503000 01 0000 110</t>
  </si>
  <si>
    <t>Единый сельскохозяйственный налог</t>
  </si>
  <si>
    <t xml:space="preserve"> 1 0600000 00 0000 000</t>
  </si>
  <si>
    <t>НАЛОГИ НА ИМУЩЕСТВО</t>
  </si>
  <si>
    <t>182 1 06 01000 03 0000 110</t>
  </si>
  <si>
    <t>Налог на имущество физических лиц</t>
  </si>
  <si>
    <t xml:space="preserve"> 1 0602000 02 0000 110</t>
  </si>
  <si>
    <t>Налог на имущество организаций</t>
  </si>
  <si>
    <t xml:space="preserve"> 1 0602010 02 0000 110</t>
  </si>
  <si>
    <t>Налог на имущество организаций по имуществу, не входящему в Единую систему газоснабжения</t>
  </si>
  <si>
    <t xml:space="preserve"> 1 0602020 02 0000 110</t>
  </si>
  <si>
    <t>Налог на имущество организаций по имуществу, входящему в Единую систему газоснабжения</t>
  </si>
  <si>
    <t xml:space="preserve"> 1 0604000 02 0000 110</t>
  </si>
  <si>
    <t>Транспортный налог</t>
  </si>
  <si>
    <t xml:space="preserve"> 1 0604011 02 0000 110</t>
  </si>
  <si>
    <t>Транспортный налог с организаций</t>
  </si>
  <si>
    <t xml:space="preserve"> 1 0604012 02 0000 110</t>
  </si>
  <si>
    <t>Транспортный налог с физических лиц</t>
  </si>
  <si>
    <t>182 1 06 05000 02 0000 110</t>
  </si>
  <si>
    <t>Налог на игорный бизнес</t>
  </si>
  <si>
    <t>182 1 06 06000 00 0000 110</t>
  </si>
  <si>
    <t>Земельный налог</t>
  </si>
  <si>
    <t xml:space="preserve"> 1 0700000 00 0000 000</t>
  </si>
  <si>
    <t>НАЛОГИ, СБОРЫ И РЕГУЛЯРНЫЕ ПЛАТЕЖИ ЗА ПОЛЬЗОВАНИЕ ПРИРОДНЫМИ РЕСУРСАМИ</t>
  </si>
  <si>
    <t xml:space="preserve"> 1 0701000 01 0000 110</t>
  </si>
  <si>
    <t>Налог на добычу полезных ископаемых</t>
  </si>
  <si>
    <t xml:space="preserve"> 1 0701020 01 0000 110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</si>
  <si>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</si>
  <si>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</si>
  <si>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 ( за исключением полезных ископаемых в виде природных алмазов)</t>
  </si>
  <si>
    <t>182 1 07 04000 01 0000 110</t>
  </si>
  <si>
    <t>Сборы за пользование объектами животного мира и за пользование объектами водных биологических ресурсов</t>
  </si>
  <si>
    <t>182 1 07 04010 01 0000 110</t>
  </si>
  <si>
    <t>Сбор за пользование объектами животного мира</t>
  </si>
  <si>
    <t xml:space="preserve"> 1 0800000 00 0000 000</t>
  </si>
  <si>
    <t>ГОСУДАРСТВЕННАЯ ПОШЛИНА</t>
  </si>
  <si>
    <t xml:space="preserve"> 1 0803000 01 0000 000</t>
  </si>
  <si>
    <t>Государственная пошлина по делам, рассматриваемым в судах общей юрисдикции, мировыми судьями</t>
  </si>
  <si>
    <t xml:space="preserve"> 1 0803010 01 0000 110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</si>
  <si>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</si>
  <si>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092 1 08 04000 01 0000 110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</si>
  <si>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</si>
  <si>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</si>
  <si>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</si>
  <si>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</si>
  <si>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</si>
  <si>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 xml:space="preserve"> 1 0807140 01 0000 110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</si>
  <si>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</si>
  <si>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1 0807140 01 0000 110</t>
  </si>
  <si>
    <t xml:space="preserve"> 1 0900000 00 0000 000</t>
  </si>
  <si>
    <t>ЗАДОЛЖЕННОСТЬ И ПЕРЕРАСЧЕТЫ ПО ОТМЕНЕННЫМ НАЛОГАМ, СБОРАМ И ИНЫМ ОБЯЗАТЕЛЬНЫМ ПЛАТЕЖАМ</t>
  </si>
  <si>
    <t>182 1 09 01000 03 0000 110</t>
  </si>
  <si>
    <t>к пояснительной записке "О бюджете МО "Онгудайский район" на 2012 год и на плановый период 2013-2014 годов"</t>
  </si>
  <si>
    <t>Фактическое поступление 2007 год</t>
  </si>
  <si>
    <t>2014 год</t>
  </si>
  <si>
    <t xml:space="preserve"> ДОХОДЫ собственные (плюс платные услуги)</t>
  </si>
  <si>
    <t>АНАЛИЗ ПОСТУПЛЕНИЯ  ДОХОДОВ ПО ОСНОВНЫМ ИСТОЧНИКАМ МУНИЦИПАЛЬНОГО ОБРАЗОВАНИЯ "ОНГУДАЙСКИЙ РАЙОН"  ЗА  2007- 2011ГОДЫ НА 2012 ГОД И НА ПЛАНОВЫЙ ПЕРИОД 2013-2014ГОДЫ.</t>
  </si>
  <si>
    <t xml:space="preserve"> ПОСТУПЛЕНИЕ  ДОХОДОВ В БЮДЖЕТ МУНИЦИПАЛЬНОГО ОБРАЗОВАНИЯ "ОНГУДАЙСКИЙ РАЙОН"  В 2012-2014ГОДАХ</t>
  </si>
  <si>
    <t>Расчет поступления за аренду  муниципального помещения МО "Онгудайский район" в 2012-2014 годы.</t>
  </si>
  <si>
    <t>Расчет поступления прогноза возврата процентов за выданные бюджетные кредиты МО "Онгудайский район" в 2012-2014 годы.</t>
  </si>
  <si>
    <t>К2 за 2011год среднее значение</t>
  </si>
  <si>
    <t>в руб.</t>
  </si>
  <si>
    <t>Онгудай -тур</t>
  </si>
  <si>
    <t>ОАО " Россельхозбанк"</t>
  </si>
  <si>
    <t>ЗАО "Капитал медстрахования"</t>
  </si>
  <si>
    <t>Центр регистрации недвижимости</t>
  </si>
  <si>
    <t>ЗАГС</t>
  </si>
  <si>
    <t>ГУП "Фармация"</t>
  </si>
  <si>
    <t>Сумма арендной платы за 1 квартал</t>
  </si>
  <si>
    <t>с. Онгудай Советская 78,гараж</t>
  </si>
  <si>
    <t>Ф.И.О.</t>
  </si>
  <si>
    <t>Сумма арендной платы</t>
  </si>
  <si>
    <t>Приложение 1а</t>
  </si>
  <si>
    <t>ожидаемое  поступление на  2012 год</t>
  </si>
  <si>
    <t xml:space="preserve">2011 г </t>
  </si>
  <si>
    <t>ожидаемое поступление за 2012 год</t>
  </si>
  <si>
    <t>2015 год</t>
  </si>
  <si>
    <t>минимальный налог</t>
  </si>
  <si>
    <t>2011год</t>
  </si>
  <si>
    <t>Сумма доходов (тыс.руб.)</t>
  </si>
  <si>
    <t>Сумма расходов (тыс.руб.)</t>
  </si>
  <si>
    <t>Реестр 2009 год</t>
  </si>
  <si>
    <t>Номер дата постановления</t>
  </si>
  <si>
    <t>Срок окончания договора</t>
  </si>
  <si>
    <t>Площадь кв.м.</t>
  </si>
  <si>
    <t>Номер,дата постановления</t>
  </si>
  <si>
    <t>Аганина Анастасия Олеговна</t>
  </si>
  <si>
    <t>№898 06.10.09</t>
  </si>
  <si>
    <t>Адеева Светлана Владимировна</t>
  </si>
  <si>
    <t>№53 01.12.08</t>
  </si>
  <si>
    <t xml:space="preserve">Адышев Мерген Юрьевич </t>
  </si>
  <si>
    <t>№1042 09.12.09</t>
  </si>
  <si>
    <t>Тепукова Арусу Юрьевна</t>
  </si>
  <si>
    <t>№484 16.07.08</t>
  </si>
  <si>
    <t>Аелдашев Салым Андреевич</t>
  </si>
  <si>
    <t>№659 21.07.2009</t>
  </si>
  <si>
    <t>Аксенова Людмила Викторовна</t>
  </si>
  <si>
    <t>№249 30.03.09</t>
  </si>
  <si>
    <t>Арбаев Ырысту Николаевич</t>
  </si>
  <si>
    <t>№963 26.10.09</t>
  </si>
  <si>
    <t>Аргамаев Альберт Николаевич</t>
  </si>
  <si>
    <t xml:space="preserve"> №66 30.01.09</t>
  </si>
  <si>
    <t>Аспанов айдар Николаевич</t>
  </si>
  <si>
    <t>№76 02.02.09</t>
  </si>
  <si>
    <t>Аткунова Алтынай Прокопьевна</t>
  </si>
  <si>
    <t>№931 15.10.09</t>
  </si>
  <si>
    <t>Аткунова Мария Мундусовна</t>
  </si>
  <si>
    <t>№943 21.10.09</t>
  </si>
  <si>
    <t>Бадыев Эзен Сергеевич</t>
  </si>
  <si>
    <t>№848 16.09.09</t>
  </si>
  <si>
    <t>Битешева Марина Васильевна</t>
  </si>
  <si>
    <t>№210 17.03.2009</t>
  </si>
  <si>
    <t>Бокчиев Мирон Сергеевич</t>
  </si>
  <si>
    <t>№381 19.05.09</t>
  </si>
  <si>
    <t>Бокчиева Евдокия Ивановна</t>
  </si>
  <si>
    <t>№173 03.03.09</t>
  </si>
  <si>
    <t>Боронов Борис Карымович</t>
  </si>
  <si>
    <t>№753 20.08.09</t>
  </si>
  <si>
    <t>Боронова Зоя Мамойтовна</t>
  </si>
  <si>
    <t>№962 23.10.09</t>
  </si>
  <si>
    <t>Елдепеева Вера Ивановна</t>
  </si>
  <si>
    <t>№215 18.03.09</t>
  </si>
  <si>
    <t>Елдошев Алан Михайлович</t>
  </si>
  <si>
    <t>№1030 4.12.09</t>
  </si>
  <si>
    <t>Емендеев Роберт Михайлович</t>
  </si>
  <si>
    <t>№79 02.02.09</t>
  </si>
  <si>
    <t>Енчинова Лариса Аркадьевна</t>
  </si>
  <si>
    <t>№901 07.10.09</t>
  </si>
  <si>
    <t>Ередеев Владислав Васильевич</t>
  </si>
  <si>
    <t>№754 20.08.09</t>
  </si>
  <si>
    <t>Еткоков Марат Макарович</t>
  </si>
  <si>
    <t>№894 06.10.09</t>
  </si>
  <si>
    <t>Ешова Нина Иркитовна</t>
  </si>
  <si>
    <t>№645 06.07.09</t>
  </si>
  <si>
    <t>Ибрагимов Артем Валерьевич</t>
  </si>
  <si>
    <t>№681 03.08.09</t>
  </si>
  <si>
    <t>Камбаров Юрий Алексеевич</t>
  </si>
  <si>
    <t>№897 06.10.09</t>
  </si>
  <si>
    <t>Киндикова Сынару Сергеевна</t>
  </si>
  <si>
    <t>№379 19.05.09</t>
  </si>
  <si>
    <t>Кокулев Эркемен Николаевич</t>
  </si>
  <si>
    <t>№1029 03.12.09</t>
  </si>
  <si>
    <t>Колтышев Роберт Юрьевич</t>
  </si>
  <si>
    <t>№682 03.08.09</t>
  </si>
  <si>
    <t>Комин Евгений Юрьевич</t>
  </si>
  <si>
    <t>№1074 24.12.09</t>
  </si>
  <si>
    <t>Константинов Сергей Витальевич</t>
  </si>
  <si>
    <t>№739 17.08.09</t>
  </si>
  <si>
    <t>Краскова Зоя Григорьевна</t>
  </si>
  <si>
    <t>№04 13.01.09</t>
  </si>
  <si>
    <t>Кубашева Рада Станиславовна</t>
  </si>
  <si>
    <t>№361 12.05.09</t>
  </si>
  <si>
    <t>Кундучина Айтана Мереевна</t>
  </si>
  <si>
    <t>№752 20.08.09</t>
  </si>
  <si>
    <t>Кухаева Айана Владиславовна</t>
  </si>
  <si>
    <t>№378 19.05.09</t>
  </si>
  <si>
    <t xml:space="preserve">Кучинов Мерген Андреевич </t>
  </si>
  <si>
    <t>№209 17.03.09</t>
  </si>
  <si>
    <t>Кыбыева Мария Прокопьевна</t>
  </si>
  <si>
    <t>№315 11.11.09</t>
  </si>
  <si>
    <t>Кыдыева Айана Михайловна</t>
  </si>
  <si>
    <t>№666 21.07.09</t>
  </si>
  <si>
    <t>Леонтьев Максим Николаевич</t>
  </si>
  <si>
    <t>№691 05.08.09</t>
  </si>
  <si>
    <t>Макышев Тиму Владимирович</t>
  </si>
  <si>
    <t>№451 01.06.09</t>
  </si>
  <si>
    <t>Макышева Клавдия Мундусовна</t>
  </si>
  <si>
    <t>№1110 29,12.09</t>
  </si>
  <si>
    <t>Малкина Айжана Николевна</t>
  </si>
  <si>
    <t>№84 06.0209</t>
  </si>
  <si>
    <t>Мамыева Татьяна Даниловна</t>
  </si>
  <si>
    <t>№227 26.03.09</t>
  </si>
  <si>
    <t>Матов Артур Мереевич</t>
  </si>
  <si>
    <t>№824 07.09.09</t>
  </si>
  <si>
    <t>Мордошев Константин Алексеевич</t>
  </si>
  <si>
    <t>№1007 18.11.09</t>
  </si>
  <si>
    <t>Мундусова айару Владимировна</t>
  </si>
  <si>
    <t>№743 19.08.09</t>
  </si>
  <si>
    <t>Науменко Николай Викторович</t>
  </si>
  <si>
    <t>№338 04.05.09</t>
  </si>
  <si>
    <t>Нырова Валерия Олеговна</t>
  </si>
  <si>
    <t>№885 30.09.09</t>
  </si>
  <si>
    <t>Оинчинова Лидия Алексеевна</t>
  </si>
  <si>
    <t>№950 23.10.09</t>
  </si>
  <si>
    <t>Ороев Айас Юрьевич</t>
  </si>
  <si>
    <t>№78 02.02.09</t>
  </si>
  <si>
    <t>Попошев Виталий Валерьевич</t>
  </si>
  <si>
    <t>№849 16.09.09</t>
  </si>
  <si>
    <t>Рыжкина Римма Михайловна</t>
  </si>
  <si>
    <t>№442 01.06.09</t>
  </si>
  <si>
    <t>Сабашкина айана Садучиновна</t>
  </si>
  <si>
    <t>№1071 24.12.09</t>
  </si>
  <si>
    <t>Саламырова светлана Ижешовна</t>
  </si>
  <si>
    <t>№443 01.06.09</t>
  </si>
  <si>
    <t>Сарина Айару Олеговна</t>
  </si>
  <si>
    <t>№474 05.06.09</t>
  </si>
  <si>
    <t>Сергеев Сергей Николаевич</t>
  </si>
  <si>
    <t>№260 03.04.09</t>
  </si>
  <si>
    <t>Сулатаева Марина Сергеевна</t>
  </si>
  <si>
    <t>№226 26.03.09</t>
  </si>
  <si>
    <t>Тадыров Дамир Валерьевич Текенов Сурдаш Эдуардович</t>
  </si>
  <si>
    <t>№405 27.05.09</t>
  </si>
  <si>
    <t>Тадышев сергей Артурович</t>
  </si>
  <si>
    <t>№1108 29.12.09</t>
  </si>
  <si>
    <t>Тантыбаров Василий Михайлович</t>
  </si>
  <si>
    <t>№16 15.01.09</t>
  </si>
  <si>
    <t>№19 15.01.09</t>
  </si>
  <si>
    <t>Танытпасов Владимир Кулукович</t>
  </si>
  <si>
    <t>№620 25.06.09</t>
  </si>
  <si>
    <t>Тарбанаев Чедирген Байкалович</t>
  </si>
  <si>
    <t>№643 06.07.09</t>
  </si>
  <si>
    <t>Тарбанаев Эркемен Байкалович</t>
  </si>
  <si>
    <t>№644 06.07.09</t>
  </si>
  <si>
    <t>Темеев Эдуард Васильевич</t>
  </si>
  <si>
    <t>№55 30.01.09</t>
  </si>
  <si>
    <t>Теркин Танкист Иванович</t>
  </si>
  <si>
    <t>№339 04.05.09</t>
  </si>
  <si>
    <t>Термишева Елена Иженеровна</t>
  </si>
  <si>
    <t>№669 22.07.09</t>
  </si>
  <si>
    <t>Течинова Наталья Петровна</t>
  </si>
  <si>
    <t>№696 05.08.09</t>
  </si>
  <si>
    <t>Типикин Андрей Александрович</t>
  </si>
  <si>
    <t>№477 05.06.09</t>
  </si>
  <si>
    <t>Токарев Евгений Сергеевич</t>
  </si>
  <si>
    <t>№02 13.01.09</t>
  </si>
  <si>
    <t>Тонов Юрий Борисович</t>
  </si>
  <si>
    <t>№251  31.03.09</t>
  </si>
  <si>
    <t>Тукпашева Екатерина Юрьевна</t>
  </si>
  <si>
    <t>№966 27.10.09</t>
  </si>
  <si>
    <t>Тутина Сынару Мендешевна</t>
  </si>
  <si>
    <t>№216 18.03.09</t>
  </si>
  <si>
    <t>Тыйданов Батыр Олегович</t>
  </si>
  <si>
    <t>№37 27.01.09</t>
  </si>
  <si>
    <t>Тябаев Амыр Захарович</t>
  </si>
  <si>
    <t>№1075 24.12.09</t>
  </si>
  <si>
    <t>Уланкин Эркин Григорьевич</t>
  </si>
  <si>
    <t>№377 19.05.09</t>
  </si>
  <si>
    <t>Чекурашева Людмила Школчиновна</t>
  </si>
  <si>
    <t>№690 05.08.09</t>
  </si>
  <si>
    <t>Чепонов Айат Владимирович</t>
  </si>
  <si>
    <t>№380 19.05.09</t>
  </si>
  <si>
    <t>Чепонов Владимир Кирбикович</t>
  </si>
  <si>
    <t>№222 25.03.09</t>
  </si>
  <si>
    <t>Чуруков Эркин Константинович</t>
  </si>
  <si>
    <t>№171 03.03.09</t>
  </si>
  <si>
    <t>Шабыков Анатолий Маркович</t>
  </si>
  <si>
    <t>№667 21.07.09</t>
  </si>
  <si>
    <t>Штанакова Неля Владимировна</t>
  </si>
  <si>
    <t>№944 21.10.09</t>
  </si>
  <si>
    <t>Шуров Юрий Владимирович</t>
  </si>
  <si>
    <t>№941 19.10.09</t>
  </si>
  <si>
    <t>Шухнаренко Любовь Дмитриевна</t>
  </si>
  <si>
    <t>№242 30.03.09</t>
  </si>
  <si>
    <t>Щербаков дмитрий Анатольевич</t>
  </si>
  <si>
    <t>№476 05.06.09</t>
  </si>
  <si>
    <t>Ыжикова Лариса Якомаевна</t>
  </si>
  <si>
    <t>№907 12.10.09</t>
  </si>
  <si>
    <t>Эгамбердиев Отабек Усенбаевич</t>
  </si>
  <si>
    <t>№204 16.03.09</t>
  </si>
  <si>
    <t>Ялбаков Адар Борисович</t>
  </si>
  <si>
    <t>№6 13.01.09</t>
  </si>
  <si>
    <t>Ямангулова Надежда Донскоевна</t>
  </si>
  <si>
    <t>№327 04.05.09</t>
  </si>
  <si>
    <t>Ямангулова Нина Мереевна</t>
  </si>
  <si>
    <t>№674 30.07.09</t>
  </si>
  <si>
    <t>Реестр за 2010 год</t>
  </si>
  <si>
    <t>Номер дата постановлени</t>
  </si>
  <si>
    <t>Сумма Арендной платы</t>
  </si>
  <si>
    <t>Адаров Александр Сергеевич</t>
  </si>
  <si>
    <t>№434 03.06.10</t>
  </si>
  <si>
    <t>Адаров Евгений Александрович</t>
  </si>
  <si>
    <t>№435 03.06.10</t>
  </si>
  <si>
    <t>Адеев Амыр Афанасьевич</t>
  </si>
  <si>
    <t>№702 30.08.10</t>
  </si>
  <si>
    <t>Айбыков Валентин Яковлевич</t>
  </si>
  <si>
    <t>№96 27.02.10</t>
  </si>
  <si>
    <t>Аргамаев А.Н.Дитрих К.Р.</t>
  </si>
  <si>
    <t>№932 29.10.10</t>
  </si>
  <si>
    <t>Артушева Алина Васильевна</t>
  </si>
  <si>
    <t>№721 06.09.10</t>
  </si>
  <si>
    <t>Атаров Сергей Таныевич</t>
  </si>
  <si>
    <t>№641 06.08.10</t>
  </si>
  <si>
    <t>Аткунова Лидия Даниловна</t>
  </si>
  <si>
    <t>№703 30.08.10</t>
  </si>
  <si>
    <t>Аянова Урсула Геннадьевна</t>
  </si>
  <si>
    <t>№206 05.04.10</t>
  </si>
  <si>
    <t>Бакчабаев Нарын Чорвонович</t>
  </si>
  <si>
    <t>№689 20.08.10</t>
  </si>
  <si>
    <t>Бекпеев Аржан Геннадьевич</t>
  </si>
  <si>
    <t>№698 24.08.10</t>
  </si>
  <si>
    <t>Бектенеков Артур Владимирович</t>
  </si>
  <si>
    <t>№716 06.09.10</t>
  </si>
  <si>
    <t>Бокчиев Эрмен Николаевич</t>
  </si>
  <si>
    <t>№827 07.10.10</t>
  </si>
  <si>
    <t>Боронова Вера Николаевна</t>
  </si>
  <si>
    <t>№528 24.06.10</t>
  </si>
  <si>
    <t>Глазырин Павел алексеевич</t>
  </si>
  <si>
    <t>№875 18.10.10</t>
  </si>
  <si>
    <t>Головин Василий Маркович</t>
  </si>
  <si>
    <t>№918 26.10.10</t>
  </si>
  <si>
    <t>Горелкин Александр Николаевич</t>
  </si>
  <si>
    <t>№677 13.08.10</t>
  </si>
  <si>
    <t>Дедеев Андрей Альбертович</t>
  </si>
  <si>
    <t>№820 07.10.10</t>
  </si>
  <si>
    <t>Дедеев Эрмен Михайлович</t>
  </si>
  <si>
    <t>№665 12.08.10</t>
  </si>
  <si>
    <t>Екчебеев Айсанат Владимирович</t>
  </si>
  <si>
    <t>№719 06.09.10</t>
  </si>
  <si>
    <t>Енчинова Светлана Тампуновна</t>
  </si>
  <si>
    <t>№574 09.07.10</t>
  </si>
  <si>
    <t>Ептеева О.А. Минакова М.С.</t>
  </si>
  <si>
    <t>№85812.10.10</t>
  </si>
  <si>
    <t>Задонцев Максим Андреевич</t>
  </si>
  <si>
    <t>№786 29.09.10</t>
  </si>
  <si>
    <t>Ильдина Галина Кулеровна</t>
  </si>
  <si>
    <t>№637 06.08.10</t>
  </si>
  <si>
    <t>Карушев Николай Николаевич</t>
  </si>
  <si>
    <t>№02.08.10</t>
  </si>
  <si>
    <t>Кахтунов Ижен Рашидович</t>
  </si>
  <si>
    <t>№904 22.10.10</t>
  </si>
  <si>
    <t>Кебеков Юрий Николаевич</t>
  </si>
  <si>
    <t>№40 29.01.10</t>
  </si>
  <si>
    <t>Кемдикова Мария Михайловна</t>
  </si>
  <si>
    <t>№209 07.04.10</t>
  </si>
  <si>
    <t>Кохоев Баир Яковлевич</t>
  </si>
  <si>
    <t>№69 15.02.10</t>
  </si>
  <si>
    <t>Кудачинова Галина Николаевна</t>
  </si>
  <si>
    <t>№276 20.04.10</t>
  </si>
  <si>
    <t>Кужакова Елена Васильевна</t>
  </si>
  <si>
    <t>№834 07.10.10</t>
  </si>
  <si>
    <t>Кундешева Марина Анатольевна</t>
  </si>
  <si>
    <t>№639 06.08.10</t>
  </si>
  <si>
    <t>Кучинов Александр Семнович</t>
  </si>
  <si>
    <t>№523 23.06.10</t>
  </si>
  <si>
    <t>Кыбыев Эркей Олегович</t>
  </si>
  <si>
    <t>№743 14.09.10</t>
  </si>
  <si>
    <t>Кыдыева Айару Геннадьевна</t>
  </si>
  <si>
    <t>№652 11.08.10</t>
  </si>
  <si>
    <t>Кыймыштаев олег Борисович</t>
  </si>
  <si>
    <t>№67 12.02.10</t>
  </si>
  <si>
    <t>Кыпчаков Борис Егорович</t>
  </si>
  <si>
    <t>№529 24.06.10</t>
  </si>
  <si>
    <t>Кыхыев Юрий Леонидович</t>
  </si>
  <si>
    <t>№846 07.10.10</t>
  </si>
  <si>
    <t xml:space="preserve">Макарьева Анна Сергеевна </t>
  </si>
  <si>
    <t>№55 09.02.10</t>
  </si>
  <si>
    <t xml:space="preserve">Мамонов Иван Сергеевич </t>
  </si>
  <si>
    <t>№666 12.08.10</t>
  </si>
  <si>
    <t>Мампина Надежда Николаевна</t>
  </si>
  <si>
    <t>№815 07.10.10</t>
  </si>
  <si>
    <t>Мамыев Валерий Челканович</t>
  </si>
  <si>
    <t>№345 12.05.10</t>
  </si>
  <si>
    <t>Мандаев Айабас Аймрокович</t>
  </si>
  <si>
    <t>№699 26.08.10</t>
  </si>
  <si>
    <t>Мандаева Айана Аймроковна</t>
  </si>
  <si>
    <t>№39 29.01.10</t>
  </si>
  <si>
    <t>Мандаева Алтынай Валерьевна</t>
  </si>
  <si>
    <t>№649 11.08.10</t>
  </si>
  <si>
    <t>Мекечинова Любовь Дмитриевна</t>
  </si>
  <si>
    <t>№902 21.10.10</t>
  </si>
  <si>
    <t>Мерзляченко Константин Александрович</t>
  </si>
  <si>
    <t>№848 07.10.10</t>
  </si>
  <si>
    <t>МонголоваЛолла Валерьевна</t>
  </si>
  <si>
    <t>№787 29.09.10</t>
  </si>
  <si>
    <t>Моносов Евгений Владимирович</t>
  </si>
  <si>
    <t>№136-Р 30.04.10</t>
  </si>
  <si>
    <t>Мунатова Галина Санабаевна</t>
  </si>
  <si>
    <t>№46 03.02.10</t>
  </si>
  <si>
    <t>Оинчинова Чейнеш Сергеевна</t>
  </si>
  <si>
    <t>№402 25.05.10</t>
  </si>
  <si>
    <t>Ойнчинова Чейнеш Сергеевна</t>
  </si>
  <si>
    <t>№826 07.10.10</t>
  </si>
  <si>
    <t>Ороев Айабас Борисович</t>
  </si>
  <si>
    <t>№629 30.07.10</t>
  </si>
  <si>
    <t>Ороев Юрий Константинович</t>
  </si>
  <si>
    <t>№409 26.05.10</t>
  </si>
  <si>
    <t>Ороева Нина Юрьевна</t>
  </si>
  <si>
    <t>№676 13.08.10</t>
  </si>
  <si>
    <t xml:space="preserve">Охрашева Анастасия Сергеевна </t>
  </si>
  <si>
    <t>№403 25.05.10</t>
  </si>
  <si>
    <t>Оштушев Эжер Михайлович</t>
  </si>
  <si>
    <t>№823 07.10.10</t>
  </si>
  <si>
    <t xml:space="preserve">Пекпеев Экене Сергеевич </t>
  </si>
  <si>
    <t>№781 29.09.10</t>
  </si>
  <si>
    <t>Пиянтин Батыр Анатольевич</t>
  </si>
  <si>
    <t>№283 23.04.10</t>
  </si>
  <si>
    <t>Пиянтинов Айабас Олегович</t>
  </si>
  <si>
    <t>№400 25.05.10</t>
  </si>
  <si>
    <t>Пиянтинов Арчиндай Олегович</t>
  </si>
  <si>
    <t>№253 16.04.10</t>
  </si>
  <si>
    <t>Савельева Елена Алексеевна</t>
  </si>
  <si>
    <t>№650 11.08.10</t>
  </si>
  <si>
    <t>Савранкин Петр Владимирович</t>
  </si>
  <si>
    <t>№189 01.04.10</t>
  </si>
  <si>
    <t>Сакладов Аткыр Константинович</t>
  </si>
  <si>
    <t>№742 14.09.10</t>
  </si>
  <si>
    <t>Саламов Судур Сергеевич</t>
  </si>
  <si>
    <t>№129 02.06.10</t>
  </si>
  <si>
    <t xml:space="preserve">Саманов Амаду Артурович </t>
  </si>
  <si>
    <t>№437 03.06.10</t>
  </si>
  <si>
    <t>Сандыкова Чечек Саватовна</t>
  </si>
  <si>
    <t>№41 29.01.10</t>
  </si>
  <si>
    <t>Сарина Нина Детышевна</t>
  </si>
  <si>
    <t>№825 07.10.10</t>
  </si>
  <si>
    <t>Сарыбашев Константин Солунович</t>
  </si>
  <si>
    <t>№414 26.05.10</t>
  </si>
  <si>
    <t>Семендеева Анна Ельякшиновна</t>
  </si>
  <si>
    <t>15989 47967</t>
  </si>
  <si>
    <t>Сендикеева лидия Артуровна</t>
  </si>
  <si>
    <t>№830 07.10.10</t>
  </si>
  <si>
    <t>Соколов Иван Анатольевич</t>
  </si>
  <si>
    <t>№671 12.08.10</t>
  </si>
  <si>
    <t>Спиридонов Юрий Васильевич</t>
  </si>
  <si>
    <t>№874 18.10.10</t>
  </si>
  <si>
    <t>Сумин Карим Николаевич</t>
  </si>
  <si>
    <t>№833 07.10.10</t>
  </si>
  <si>
    <t>Суркашев Юзлай Юзлаевич</t>
  </si>
  <si>
    <t>№711 02.09.10</t>
  </si>
  <si>
    <t>Суркашева Айнагуль Михайловна</t>
  </si>
  <si>
    <t>№785 29.09.10</t>
  </si>
  <si>
    <t>Тайтаков Виталий Анатольевич</t>
  </si>
  <si>
    <t>№635 06.08.10</t>
  </si>
  <si>
    <t>Тайтакова Оксана Петровна</t>
  </si>
  <si>
    <t>№144 16.03.10</t>
  </si>
  <si>
    <t>Тантыбаров Николай Александрович</t>
  </si>
  <si>
    <t>№715 06.09.10</t>
  </si>
  <si>
    <t>Танытпасов Владимир Кулунович</t>
  </si>
  <si>
    <t>№525 23.06.10</t>
  </si>
  <si>
    <t>Телесова Лариса Савенковна</t>
  </si>
  <si>
    <t>№694 24.08.10</t>
  </si>
  <si>
    <t>Тобонкина Чейне Валерьевна</t>
  </si>
  <si>
    <t>№213 09.04.10</t>
  </si>
  <si>
    <t>Толбина Алена Анатольевна</t>
  </si>
  <si>
    <t>№783 29.09.10</t>
  </si>
  <si>
    <t>Торломоева Аяна Лаврентьевна</t>
  </si>
  <si>
    <t>№448 09.06.10</t>
  </si>
  <si>
    <t>Тохтонова Айару Артуровна</t>
  </si>
  <si>
    <t>№670 12.08.10</t>
  </si>
  <si>
    <t>Трышпакова Надежда Семеновна</t>
  </si>
  <si>
    <t>№647 11.08.10</t>
  </si>
  <si>
    <t>Тырдаева Марина Владимировна</t>
  </si>
  <si>
    <t>№733 08.09.10</t>
  </si>
  <si>
    <t>Урбанова Светлана Таспашевна</t>
  </si>
  <si>
    <t>№680 17.08.10</t>
  </si>
  <si>
    <t>Чабакова Зинаида Саксаргаевна</t>
  </si>
  <si>
    <t>№717 06.09.10</t>
  </si>
  <si>
    <t>Челтенова Аласа Петровна</t>
  </si>
  <si>
    <t>№412 26.05.10</t>
  </si>
  <si>
    <t>Ченчулаев Виталий Олегович</t>
  </si>
  <si>
    <t>№896 21.10.10</t>
  </si>
  <si>
    <t>Черноев Арнат Николаевич</t>
  </si>
  <si>
    <t>№828 07.10.10</t>
  </si>
  <si>
    <t>Чичиеков Николай Иванович</t>
  </si>
  <si>
    <t>№714 06.09.10</t>
  </si>
  <si>
    <t>Чичияков Байрам Юрьевич</t>
  </si>
  <si>
    <t>№832 07.10.10</t>
  </si>
  <si>
    <t>Чичияков Батыр Юрьевич</t>
  </si>
  <si>
    <t>№831 07.10.10</t>
  </si>
  <si>
    <t>Шестакова Вера Николаевна</t>
  </si>
  <si>
    <t>№744 14.09.10</t>
  </si>
  <si>
    <t>Шилыков Константин Ергончинович</t>
  </si>
  <si>
    <t>№648 11.08.10</t>
  </si>
  <si>
    <t>Шинжин Михаил Бедесович</t>
  </si>
  <si>
    <t>№294 30.04.10</t>
  </si>
  <si>
    <t>Шнитова Марина Владимировна</t>
  </si>
  <si>
    <t>№593 14.07.10</t>
  </si>
  <si>
    <t>Шухнаренко Владимир Викторович</t>
  </si>
  <si>
    <t>№275 20.04.10</t>
  </si>
  <si>
    <t>Щербаков Александр Александрович</t>
  </si>
  <si>
    <t>№850 07.10.10</t>
  </si>
  <si>
    <t>Щербакова Надежда Николаевна</t>
  </si>
  <si>
    <t>№851 07.10.10</t>
  </si>
  <si>
    <t>Ямангулов Алексей Мамедович</t>
  </si>
  <si>
    <t>№423 02.06.10</t>
  </si>
  <si>
    <t>Ямангулова Ольга Александровна</t>
  </si>
  <si>
    <t>№638 6.08.10</t>
  </si>
  <si>
    <t>Яманов Сюмер Николаевич</t>
  </si>
  <si>
    <t>№636 06.08.10</t>
  </si>
  <si>
    <t>Яраскина Ольга Еремеевна</t>
  </si>
  <si>
    <t>№882 18.10.10</t>
  </si>
  <si>
    <t>Реестр 2010год</t>
  </si>
  <si>
    <t>РЕЕСТР  2011 год</t>
  </si>
  <si>
    <t>Бабий Олег Юрьевич</t>
  </si>
  <si>
    <t>№ 31 19.01.11</t>
  </si>
  <si>
    <t>Онгудай, Советская,204а</t>
  </si>
  <si>
    <t>Еткокова Лариса Михайловна</t>
  </si>
  <si>
    <t>№ 35 20.01.11</t>
  </si>
  <si>
    <t>Онгудай, Черемуховая,7</t>
  </si>
  <si>
    <t>Судуева Лариса акойтовна</t>
  </si>
  <si>
    <t>№33 02.03.11</t>
  </si>
  <si>
    <t>Б-Боом, Сетерлинская,23 а</t>
  </si>
  <si>
    <t>Магазин</t>
  </si>
  <si>
    <t>Анчибаев Эркин Евгеньевич</t>
  </si>
  <si>
    <t>№32 19.01.11</t>
  </si>
  <si>
    <t>Онгудай, Талдинская,1а</t>
  </si>
  <si>
    <t>Кыймаштаев Валерий Борисович</t>
  </si>
  <si>
    <t>№117 10.02.11</t>
  </si>
  <si>
    <t>Онгудай, Заречная,8а</t>
  </si>
  <si>
    <t>1кв.11-г-1314р.</t>
  </si>
  <si>
    <t>Боронов Сергей Эрекенович</t>
  </si>
  <si>
    <t>№212 11.03.11</t>
  </si>
  <si>
    <t>Онгудай, Строителей,27</t>
  </si>
  <si>
    <t>Произ.база</t>
  </si>
  <si>
    <t>Мурзагалиев Алексей Викторович</t>
  </si>
  <si>
    <t>№107 09.02.10</t>
  </si>
  <si>
    <t>Онгудай, Ленина,137</t>
  </si>
  <si>
    <t>Раскошный Олег Сергеевич</t>
  </si>
  <si>
    <t>№100 07.02.10</t>
  </si>
  <si>
    <t>Онгудай, Рабочий,8</t>
  </si>
  <si>
    <t>Мальцев Виктор Александрович</t>
  </si>
  <si>
    <t>№113 10.02.11</t>
  </si>
  <si>
    <t>Онгудай, Онгудайская,4а</t>
  </si>
  <si>
    <t>Чичинов Эдуард Германович</t>
  </si>
  <si>
    <t>№116 10.02.11</t>
  </si>
  <si>
    <t>Онгудай, Онгудайская,2а</t>
  </si>
  <si>
    <t>Глазырин Максим</t>
  </si>
  <si>
    <t>Алексеевич</t>
  </si>
  <si>
    <t>№ 142 24.02.11</t>
  </si>
  <si>
    <t>Онгудай, Набережная,33а</t>
  </si>
  <si>
    <t>Калкин Булан Альбертович</t>
  </si>
  <si>
    <t>№157 02.03.11</t>
  </si>
  <si>
    <t>Онгудай, Юбилейная,77а</t>
  </si>
  <si>
    <t>Шадрина</t>
  </si>
  <si>
    <t>Алена</t>
  </si>
  <si>
    <t>Геннадьевна</t>
  </si>
  <si>
    <t>№207</t>
  </si>
  <si>
    <t>Онгудай,</t>
  </si>
  <si>
    <t>Подгорная,31</t>
  </si>
  <si>
    <t>Береков Максим Георгиевич</t>
  </si>
  <si>
    <t>№208 11.03.11</t>
  </si>
  <si>
    <t>Онгудай, Юбилейная,93</t>
  </si>
  <si>
    <t>Кыдыева</t>
  </si>
  <si>
    <t>Неля</t>
  </si>
  <si>
    <t>Михайловна</t>
  </si>
  <si>
    <t>№244</t>
  </si>
  <si>
    <t>Подгорная,2</t>
  </si>
  <si>
    <t>Сыкыков Аркадий Прокопьевич</t>
  </si>
  <si>
    <t>№243 17.03.11</t>
  </si>
  <si>
    <t>Онгудай, Подгорная,7</t>
  </si>
  <si>
    <t>11г-295,</t>
  </si>
  <si>
    <t>12г-708</t>
  </si>
  <si>
    <t>Кубашев Муклай Темирович</t>
  </si>
  <si>
    <t>№ 242 17.03.11</t>
  </si>
  <si>
    <t xml:space="preserve">Онгудай, Мира, 6 а </t>
  </si>
  <si>
    <t>Суркашев</t>
  </si>
  <si>
    <t>Айдар</t>
  </si>
  <si>
    <t>Юзлаевич</t>
  </si>
  <si>
    <t>№241</t>
  </si>
  <si>
    <t>Ленина,120</t>
  </si>
  <si>
    <t>Чучина</t>
  </si>
  <si>
    <t xml:space="preserve">Марина </t>
  </si>
  <si>
    <t>Алексеевна</t>
  </si>
  <si>
    <t>№261</t>
  </si>
  <si>
    <t>Каташева,9</t>
  </si>
  <si>
    <t>Шалтагачев Чингиз Владимирович</t>
  </si>
  <si>
    <t>№318 04.04.11</t>
  </si>
  <si>
    <t>Онгудай, Каменная,9</t>
  </si>
  <si>
    <t>Тантыбарова Карина Николаевна</t>
  </si>
  <si>
    <t>№346 11.04.11</t>
  </si>
  <si>
    <t>Онгудай, Советская,204б</t>
  </si>
  <si>
    <t>11г-358р</t>
  </si>
  <si>
    <t>Кыбыев Анатолий Юрьевич</t>
  </si>
  <si>
    <t>№385 21.04.11</t>
  </si>
  <si>
    <t>Онгудай, Солнечная,3</t>
  </si>
  <si>
    <t>Ойноткинова Екатерина Тайгыловна</t>
  </si>
  <si>
    <t>№386 21.04.11</t>
  </si>
  <si>
    <t>Онгудай, Кокышева,3</t>
  </si>
  <si>
    <t>ОПЛАЧЕНО</t>
  </si>
  <si>
    <t>Алушкина</t>
  </si>
  <si>
    <t>Арина</t>
  </si>
  <si>
    <t>Чагашевна</t>
  </si>
  <si>
    <t>№389</t>
  </si>
  <si>
    <t>Кооперат,5</t>
  </si>
  <si>
    <t xml:space="preserve">                                                       </t>
  </si>
  <si>
    <t>Тузачинова</t>
  </si>
  <si>
    <t>Эмилдей</t>
  </si>
  <si>
    <t>Анатольевна</t>
  </si>
  <si>
    <t>№399</t>
  </si>
  <si>
    <t>Песчаная,12</t>
  </si>
  <si>
    <t>Тарайкин</t>
  </si>
  <si>
    <t>Роман</t>
  </si>
  <si>
    <t>Анатольевич</t>
  </si>
  <si>
    <t>№422</t>
  </si>
  <si>
    <t>Юбилейная,89</t>
  </si>
  <si>
    <t>Самокрутов Алексей Валерьевич</t>
  </si>
  <si>
    <t>№447 05.05.11</t>
  </si>
  <si>
    <t>Онгудай, Юбилейная,45б</t>
  </si>
  <si>
    <t>Мендешева Эркене Андреевна</t>
  </si>
  <si>
    <t>№457 10.05.11</t>
  </si>
  <si>
    <t>Онгудай, Онгудайская,10</t>
  </si>
  <si>
    <t>Кырдашев</t>
  </si>
  <si>
    <t>Аржан</t>
  </si>
  <si>
    <t>Николаевич</t>
  </si>
  <si>
    <t>№473</t>
  </si>
  <si>
    <t>Песчаная,49</t>
  </si>
  <si>
    <t>Мундусова Натали Александровна</t>
  </si>
  <si>
    <t>№459 10.05.11</t>
  </si>
  <si>
    <t>Онгудай, Подгорная,19</t>
  </si>
  <si>
    <t>Челбаева</t>
  </si>
  <si>
    <t>Олеся</t>
  </si>
  <si>
    <t>Альбертовна</t>
  </si>
  <si>
    <t>№490</t>
  </si>
  <si>
    <t>Кокышева,15</t>
  </si>
  <si>
    <t>Киндиков Александр Альбертович</t>
  </si>
  <si>
    <t>№526 23.05.11</t>
  </si>
  <si>
    <t>Онгудай, Советская,206а</t>
  </si>
  <si>
    <t>Матвеенко</t>
  </si>
  <si>
    <t>Александр</t>
  </si>
  <si>
    <t>Юрьевич</t>
  </si>
  <si>
    <t>№544</t>
  </si>
  <si>
    <t>Подгорная,25</t>
  </si>
  <si>
    <t>Ошлыков Сергей Владимирович</t>
  </si>
  <si>
    <t>№538 24.05.11</t>
  </si>
  <si>
    <t>Онгудай, Проточная,46а</t>
  </si>
  <si>
    <t>Охрашев Евгений Кажанович</t>
  </si>
  <si>
    <t>№596 06.06.11</t>
  </si>
  <si>
    <t>Онгудай, Рабочая,2б</t>
  </si>
  <si>
    <t>Кудрявцев Андрей Борисович</t>
  </si>
  <si>
    <t>№597 06.06.11</t>
  </si>
  <si>
    <t>Онгудай, Зеленая,9б</t>
  </si>
  <si>
    <t>Толкочоков Василий Курешович</t>
  </si>
  <si>
    <t>№613 07.06.11</t>
  </si>
  <si>
    <t>Онгудай, Онгудайская,2</t>
  </si>
  <si>
    <t>Яков</t>
  </si>
  <si>
    <t>Амаду</t>
  </si>
  <si>
    <t>Дмитриевич</t>
  </si>
  <si>
    <t>№614</t>
  </si>
  <si>
    <t>Заречная,1а</t>
  </si>
  <si>
    <t>Ойноткинова</t>
  </si>
  <si>
    <t>Любовь</t>
  </si>
  <si>
    <t>Николаевна</t>
  </si>
  <si>
    <t>№615</t>
  </si>
  <si>
    <t>Онгудайская,17</t>
  </si>
  <si>
    <t>Шестаков Вячеслав Владимирович</t>
  </si>
  <si>
    <t>№629 09.06.11</t>
  </si>
  <si>
    <t>Онгудай, Юбилейная,82</t>
  </si>
  <si>
    <t>Алушкин Ойгор Александрович</t>
  </si>
  <si>
    <t>№831 04.07.11</t>
  </si>
  <si>
    <t>Онгудай, Онгудайская,4 б</t>
  </si>
  <si>
    <t>Мамакова</t>
  </si>
  <si>
    <t>Мария</t>
  </si>
  <si>
    <t>№836</t>
  </si>
  <si>
    <t>Партизанская,9</t>
  </si>
  <si>
    <t>Башканов</t>
  </si>
  <si>
    <t>Василий</t>
  </si>
  <si>
    <t>Васильевич</t>
  </si>
  <si>
    <t>№835</t>
  </si>
  <si>
    <t>Иненень,</t>
  </si>
  <si>
    <t>Заречная,18</t>
  </si>
  <si>
    <t>Барнулова</t>
  </si>
  <si>
    <t>Тамара</t>
  </si>
  <si>
    <t>Федотовна</t>
  </si>
  <si>
    <t>Строителей,19 б</t>
  </si>
  <si>
    <t>Борина Татьяна Сергеевна</t>
  </si>
  <si>
    <t>№839 06.07.11</t>
  </si>
  <si>
    <t>Онгудай, Коротких,5</t>
  </si>
  <si>
    <t>Мамыев</t>
  </si>
  <si>
    <t>Данил</t>
  </si>
  <si>
    <t>Иванович</t>
  </si>
  <si>
    <t>Ленина,130а</t>
  </si>
  <si>
    <t>Едикеева Юлия Николаевна</t>
  </si>
  <si>
    <t>№850 13.07.10</t>
  </si>
  <si>
    <t>Онгудай, Советская,189а</t>
  </si>
  <si>
    <t>Пупыева</t>
  </si>
  <si>
    <t>Озошева</t>
  </si>
  <si>
    <t>№857</t>
  </si>
  <si>
    <t>Песчаная,18</t>
  </si>
  <si>
    <t>Красиков Евгений Павлович</t>
  </si>
  <si>
    <t>№967 19.07.11</t>
  </si>
  <si>
    <t xml:space="preserve">Онгудай, Семенова,36а </t>
  </si>
  <si>
    <t>Вагон</t>
  </si>
  <si>
    <t>Чакпыртов</t>
  </si>
  <si>
    <t>Андрей</t>
  </si>
  <si>
    <t>№881</t>
  </si>
  <si>
    <t>Первомайская,2</t>
  </si>
  <si>
    <t>Чадин</t>
  </si>
  <si>
    <t>Анатолий</t>
  </si>
  <si>
    <t>Викторович</t>
  </si>
  <si>
    <t>№883</t>
  </si>
  <si>
    <t>Лесная,15</t>
  </si>
  <si>
    <t>Унуков Александр Иванович</t>
  </si>
  <si>
    <t>№883 22.07.11</t>
  </si>
  <si>
    <t>Онгудай,Талдинская,22</t>
  </si>
  <si>
    <t>Письменных</t>
  </si>
  <si>
    <t>Сергей</t>
  </si>
  <si>
    <t>Газетович</t>
  </si>
  <si>
    <t>№916</t>
  </si>
  <si>
    <t>Черемуховая, 23</t>
  </si>
  <si>
    <t>Тыйданов</t>
  </si>
  <si>
    <t>Олег</t>
  </si>
  <si>
    <t>№1012</t>
  </si>
  <si>
    <t>Подгорная, 20</t>
  </si>
  <si>
    <t>Бабаков Тимур Леонидович</t>
  </si>
  <si>
    <t>№1037 21.09.11</t>
  </si>
  <si>
    <t>Онгудай, Подгорная,5</t>
  </si>
  <si>
    <t>Кыбыева</t>
  </si>
  <si>
    <t>Андреевна</t>
  </si>
  <si>
    <t>№1026</t>
  </si>
  <si>
    <t>Онгудай, Подгорная, 14</t>
  </si>
  <si>
    <t>Типинина</t>
  </si>
  <si>
    <t>Людмила</t>
  </si>
  <si>
    <t>Александрова</t>
  </si>
  <si>
    <t>№1027</t>
  </si>
  <si>
    <t>Онгудай, Онгудайская,26</t>
  </si>
  <si>
    <t>Ачимова Рита Викторовна</t>
  </si>
  <si>
    <t>№1064 04.10.11</t>
  </si>
  <si>
    <t>Онгудай, Каташа,6</t>
  </si>
  <si>
    <t>Нонов Григорий Майманович</t>
  </si>
  <si>
    <t>№1113 19.10.11</t>
  </si>
  <si>
    <t>Онгудай, Лесная,7</t>
  </si>
  <si>
    <t>Морозова</t>
  </si>
  <si>
    <t>Раиса</t>
  </si>
  <si>
    <t>Петровна</t>
  </si>
  <si>
    <t>№1091</t>
  </si>
  <si>
    <t>Красноармейская,10</t>
  </si>
  <si>
    <t>Иванов</t>
  </si>
  <si>
    <t>Леонид</t>
  </si>
  <si>
    <t>№1137</t>
  </si>
  <si>
    <t>Подгорная,1</t>
  </si>
  <si>
    <t>Канашев</t>
  </si>
  <si>
    <t>Вениамин</t>
  </si>
  <si>
    <t>Валентинович</t>
  </si>
  <si>
    <t>№1233</t>
  </si>
  <si>
    <t>Юбилейная, 51</t>
  </si>
  <si>
    <t>Шабыков</t>
  </si>
  <si>
    <t>Александрович</t>
  </si>
  <si>
    <t>№1272</t>
  </si>
  <si>
    <t>Первомайская,1</t>
  </si>
  <si>
    <t>Реестр 2011год</t>
  </si>
  <si>
    <t>Приложение 7</t>
  </si>
  <si>
    <t>Расчет поступлений в доход за аренду земли  (000 111 05010 10 0000 120) на 2012-2014 годы</t>
  </si>
  <si>
    <t>Наименование показателя</t>
  </si>
  <si>
    <t>Код дохода по КД</t>
  </si>
  <si>
    <t>Доходы бюджета - Всего</t>
  </si>
  <si>
    <t>000  8  50  00000  00  0000  000</t>
  </si>
  <si>
    <t>000  1  00  00000  00  0000  000</t>
  </si>
  <si>
    <t>НАЛОГОВЫЕ  ДОХОДЫ</t>
  </si>
  <si>
    <t>000  1  01  00000  00  0000  000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</si>
  <si>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</si>
  <si>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</si>
  <si>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</si>
  <si>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</si>
  <si>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</si>
  <si>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</si>
  <si>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</si>
  <si>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</si>
  <si>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>182  1  01  02040  01  0000  110</t>
  </si>
  <si>
    <t>000  1  05  00000  00  0000  000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</si>
  <si>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</si>
  <si>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</si>
  <si>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</si>
  <si>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</si>
  <si>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</si>
  <si>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Минимальный налог, зачисляемый в бюджеты субъектов Российской Федерации</t>
  </si>
  <si>
    <t>182  1  05  01050  01  0000  110</t>
  </si>
  <si>
    <t>182  1  05  02000  00  0000  110</t>
  </si>
  <si>
    <t>182  1  05  03000  00  0000  110</t>
  </si>
  <si>
    <t>000  1  06  00000  00  0000  000</t>
  </si>
  <si>
    <t>000  1  06  02000  02  0000  110</t>
  </si>
  <si>
    <t>182  1  06  02010  02  0000  110</t>
  </si>
  <si>
    <t>182  1  06  02020  02  0000  110</t>
  </si>
  <si>
    <t>000  1  06  04000  02  0000  110</t>
  </si>
  <si>
    <t>000  1  06  04011  02  0000  110</t>
  </si>
  <si>
    <t>000  1  06  04012  02  0000  110</t>
  </si>
  <si>
    <t>000  1  07  00000  00  0000  000</t>
  </si>
  <si>
    <t>000  1  07  01000  01  0000  110</t>
  </si>
  <si>
    <t>182  1  07  01020  01  0000  110</t>
  </si>
  <si>
    <t>000  1  08  00000  00  0000  000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</si>
  <si>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</si>
  <si>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</si>
  <si>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</si>
  <si>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</si>
  <si>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</si>
  <si>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</si>
  <si>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</si>
  <si>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</si>
  <si>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</si>
  <si>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</si>
  <si>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</si>
  <si>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</si>
  <si>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000  1  11  00000  00  0000  000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</si>
  <si>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</si>
  <si>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</si>
  <si>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</si>
  <si>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</si>
  <si>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</si>
  <si>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</si>
  <si>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</si>
  <si>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</si>
  <si>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</si>
  <si>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</si>
  <si>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</si>
  <si>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</si>
  <si>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</si>
  <si>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000  1  12  00000  00  0000  000</t>
  </si>
  <si>
    <t>048  1  12  01000  01  0000  120</t>
  </si>
  <si>
    <t>000  1  13  00000  00  0000  000</t>
  </si>
  <si>
    <t>000  1  13  01000  00  0000  130</t>
  </si>
  <si>
    <t>092  1  13  01995  05  0000  130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</si>
  <si>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</si>
  <si>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</si>
  <si>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</si>
  <si>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</si>
  <si>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</si>
  <si>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</si>
  <si>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</si>
  <si>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</si>
  <si>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</si>
  <si>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</si>
  <si>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</si>
  <si>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</si>
  <si>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</si>
  <si>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>000  1  15  00000  00  0000  000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</si>
  <si>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</si>
  <si>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</si>
  <si>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</si>
  <si>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000  1  16  00000  00  0000  000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</si>
  <si>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</si>
  <si>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</si>
  <si>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</si>
  <si>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</si>
  <si>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</si>
  <si>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</si>
  <si>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</si>
  <si>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321  1  16  25060  01  0000  140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</si>
  <si>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</si>
  <si>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</si>
  <si>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</si>
  <si>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</si>
  <si>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</si>
  <si>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000  1  17  00000  00  0000  000</t>
  </si>
  <si>
    <t>000  1  17  05000  00  0000  180</t>
  </si>
  <si>
    <t>092  1  17  05050  05  0000  180</t>
  </si>
  <si>
    <t>000  2  00  00000  00  0000  000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</si>
  <si>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</si>
  <si>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</si>
  <si>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</si>
  <si>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</si>
  <si>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</si>
  <si>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</si>
  <si>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</si>
  <si>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</si>
  <si>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</si>
  <si>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</si>
  <si>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</si>
  <si>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</si>
  <si>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</si>
  <si>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</si>
  <si>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</si>
  <si>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</si>
  <si>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</si>
  <si>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</si>
  <si>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</si>
  <si>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</si>
  <si>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</si>
  <si>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</si>
  <si>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</si>
  <si>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</si>
  <si>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</si>
  <si>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</si>
  <si>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</si>
  <si>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</si>
  <si>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</si>
  <si>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</si>
  <si>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</si>
  <si>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</si>
  <si>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</si>
  <si>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</si>
  <si>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</si>
  <si>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</si>
  <si>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</si>
  <si>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</si>
  <si>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</si>
  <si>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</si>
  <si>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</si>
  <si>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</si>
  <si>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</si>
  <si>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</si>
  <si>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</si>
  <si>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</si>
  <si>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</si>
  <si>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</si>
  <si>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</si>
  <si>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</si>
  <si>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</si>
  <si>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</si>
  <si>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</si>
  <si>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</si>
  <si>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</si>
  <si>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</si>
  <si>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</si>
  <si>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</si>
  <si>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</si>
  <si>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</si>
  <si>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</si>
  <si>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</si>
  <si>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</si>
  <si>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</si>
  <si>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</si>
  <si>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</si>
  <si>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</si>
  <si>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</si>
  <si>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</si>
  <si>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</si>
  <si>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</si>
  <si>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</si>
  <si>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</si>
  <si>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</si>
  <si>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</si>
  <si>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</si>
  <si>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</si>
  <si>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</si>
  <si>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</si>
  <si>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</si>
  <si>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</si>
  <si>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</si>
  <si>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</si>
  <si>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</si>
  <si>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</si>
  <si>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</si>
  <si>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</si>
  <si>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</si>
  <si>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</si>
  <si>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</si>
  <si>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</si>
  <si>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</si>
  <si>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092  2  02  03024  05  0000  151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</si>
  <si>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</si>
  <si>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</si>
  <si>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</si>
  <si>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</si>
  <si>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</si>
  <si>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</si>
  <si>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</si>
  <si>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</si>
  <si>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</si>
  <si>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</si>
  <si>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</si>
  <si>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</si>
  <si>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092  2  02  03033  05  0000  151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</si>
  <si>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</si>
  <si>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</si>
  <si>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</si>
  <si>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</si>
  <si>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</si>
  <si>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</si>
  <si>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</si>
  <si>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</si>
  <si>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</si>
  <si>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092  2  02  03070  05  0000  151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</si>
  <si>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</si>
  <si>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</si>
  <si>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</si>
  <si>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</si>
  <si>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</si>
  <si>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</si>
  <si>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на реализацию программ модернизации здравоохранения</t>
  </si>
  <si>
    <t>000  2  02  04034  00  0000  151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</si>
  <si>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</si>
  <si>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000  2  02  04034  05  0002  151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</si>
  <si>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</si>
  <si>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</si>
  <si>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</si>
  <si>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092  2  02  04999  05  0000  151</t>
  </si>
  <si>
    <t>ПРОЧИЕ БЕЗВОЗМЕЗДНЫЕ ПОСТУПЛЕНИЯ</t>
  </si>
  <si>
    <t>000  2  07  00000  00  0000  180</t>
  </si>
  <si>
    <t>810  2  07  05000  05  0000  180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</si>
  <si>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</si>
  <si>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</si>
  <si>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</si>
  <si>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</si>
  <si>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</si>
  <si>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</si>
  <si>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</si>
  <si>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</si>
  <si>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2015г к 2014г</t>
  </si>
  <si>
    <t>Сумма на 2014год, тыс.руб</t>
  </si>
  <si>
    <t>Сумма на 2015год, тыс.руб</t>
  </si>
  <si>
    <t>920  1  08  07140  01  0000  110</t>
  </si>
  <si>
    <t>Приложение 3</t>
  </si>
  <si>
    <t>Приложение4</t>
  </si>
  <si>
    <t>Приложение5</t>
  </si>
  <si>
    <t>Приложение8</t>
  </si>
  <si>
    <t>2016 год</t>
  </si>
  <si>
    <t>Поступление налога за 3 квартала планируемого года</t>
  </si>
  <si>
    <t>Начисление налога</t>
  </si>
  <si>
    <t>Сумма поступления за 1кв.предыдушего года</t>
  </si>
  <si>
    <t xml:space="preserve">Поступление налога </t>
  </si>
  <si>
    <t>Поступление за 1 квартал</t>
  </si>
  <si>
    <t>Сумма на 2016год, тыс.руб</t>
  </si>
  <si>
    <t>2016г к 2015г</t>
  </si>
  <si>
    <t>к пояснительной записке</t>
  </si>
  <si>
    <t>к проекту решения "О бюджете муниципального образования "Онгудайский район" на 2014 год и на плановый период 2015 и 2016 годов"</t>
  </si>
  <si>
    <t xml:space="preserve">к пояснительной записке </t>
  </si>
  <si>
    <t>Расчет поступлений налога,взимаемый в связи с применением упрощенной системы налогообложения в бюджет муниципального образования "Онгудайский район" на 2014 год и на плановый период 2015 и 2016 годов.</t>
  </si>
  <si>
    <t xml:space="preserve">Расчет поступлений единого сельскохозяйственного налога  в бюджет муниципального образования "Онгудайский район" на 2014 год и на плановый период 2015 и 2016 годов </t>
  </si>
  <si>
    <t>Сумма налога, тыс.руб.</t>
  </si>
  <si>
    <t>Налоговая база , тыс.руб.</t>
  </si>
  <si>
    <t>Налоговая база, тыс.руб.</t>
  </si>
  <si>
    <t>Сумма исчисленного  налога за налоговый период, тыс.руб.</t>
  </si>
  <si>
    <t>К1 за 2013год</t>
  </si>
  <si>
    <t>Сумма исчисленного налога  ЕНВД, тыс.руб</t>
  </si>
  <si>
    <t>Сумма поступления за 1 кв.предыдушего года, тыс.руб.</t>
  </si>
  <si>
    <t>Поступление налога за 3 квартала планируемого года, тыс.руб.</t>
  </si>
  <si>
    <t>Начисление налога, тыс.руб.</t>
  </si>
  <si>
    <t>Норматив отчисления в бюджет района,%</t>
  </si>
  <si>
    <t>Расчет поступлений единого налога на вмененный доход в бюджет муниципального образования "Онгудайский район" на 2014 год и на плановый период 2015 и 2016 годов</t>
  </si>
  <si>
    <t xml:space="preserve">к пояснительной записке к проекту  решения "О бюджете муниципального образования "Онгудайский район" на 2014 год и на плановый период 2015 и 2016 годов" </t>
  </si>
  <si>
    <t>Расчет поступления за аренду  муниципального помещения муниципального образования "Онгудайский район" в 2014-2016годы.</t>
  </si>
  <si>
    <t>БУ РА «Управление социальной поддержки населения Онгудайского района»</t>
  </si>
  <si>
    <t>с. Онгудай Советская 78, гараж</t>
  </si>
  <si>
    <t>Территориальный орган Федеральной службы государственной статистики по Республике Алтай</t>
  </si>
  <si>
    <t>Природный парк "Уч Энмек"</t>
  </si>
  <si>
    <t>Сумма арендной платы за 1 месяц, руб.</t>
  </si>
  <si>
    <t>Сумма арендной платы за 1 год, руб.</t>
  </si>
  <si>
    <t xml:space="preserve"> ПОСТУПЛЕНИЯ ДОХОДОВ В РАЙОННЫЙ БЮДЖЕТ МУНИЦИПАЛЬНОГО ОБРАЗОВАНИЯ "ОНГУДАЙСКИЙ РАЙОН"  В 2014-2016 ГОДЫ                    </t>
  </si>
  <si>
    <t>Темп роста, %</t>
  </si>
  <si>
    <t>На основании данных Отдела по земельным и имущественным  отношениям района (7 приложений на 12 листах )</t>
  </si>
  <si>
    <t xml:space="preserve">к Пояснительной записке к проекту  решения "О бюджете муниципального образования "Онгудайский район" на 2014 год и на плановый период 2015 и 2016 годов" </t>
  </si>
  <si>
    <t>Расчет поступлений в доход муниципального образования "Онгудайский район"  за аренду земльных участков на 2014-2016 годы</t>
  </si>
  <si>
    <t xml:space="preserve">Наименование </t>
  </si>
  <si>
    <t>земли для рекреационной деятельности</t>
  </si>
  <si>
    <t>земли    сельхозназначения</t>
  </si>
  <si>
    <t>земли несельхозназначения</t>
  </si>
  <si>
    <t>земли под ИЖС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</si>
  <si>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</si>
  <si>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</si>
  <si>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</si>
  <si>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</si>
  <si>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</si>
  <si>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</si>
  <si>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</si>
  <si>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</si>
  <si>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</si>
  <si>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</si>
  <si>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</si>
  <si>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</si>
  <si>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</si>
  <si>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</si>
  <si>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ИТОГО</t>
  </si>
  <si>
    <t>Поступление в бюджет района</t>
  </si>
  <si>
    <t>ВСЕГО планиуремое поступление</t>
  </si>
  <si>
    <t>Суммы по действующим договорам, тыс.руб.:</t>
  </si>
  <si>
    <t>Суммы по планируемым договорам, тыс.руб.: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</si>
</sst>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_р_._-;_-@_-"/>
    <numFmt numFmtId="174" formatCode="0.000000000"/>
    <numFmt numFmtId="175" formatCode="0.0%"/>
    <numFmt numFmtId="176" formatCode="00\.00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"/>
    <numFmt numFmtId="183" formatCode="_-* #,##0.000_р_._-;\-* #,##0.000_р_._-;_-* &quot;-&quot;???_р_._-;_-@_-"/>
    <numFmt numFmtId="184" formatCode="#,##0.0_р_."/>
    <numFmt numFmtId="185" formatCode="_т_ы_с_._р_.#,##0,"/>
    <numFmt numFmtId="186" formatCode="#,##0_р_."/>
    <numFmt numFmtId="187" formatCode="_-* #,##0.00000_р_._-;\-* #,##0.00000_р_._-;_-* &quot;-&quot;?????_р_._-;_-@_-"/>
    <numFmt numFmtId="188" formatCode="#,##0.00000"/>
    <numFmt numFmtId="189" formatCode="_-* #,##0.00000_р_._-;\-* #,##0.00000_р_._-;_-* &quot;-&quot;??_р_._-;_-@_-"/>
    <numFmt numFmtId="190" formatCode="#,##0.0000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0"/>
    </font>
    <font>
      <b/>
      <sz val="10"/>
      <color indexed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8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8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43" fontId="0" fillId="0" borderId="0" xfId="64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5" fontId="0" fillId="0" borderId="10" xfId="6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3" fontId="0" fillId="0" borderId="10" xfId="64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3" fontId="4" fillId="0" borderId="10" xfId="64" applyFont="1" applyBorder="1" applyAlignment="1">
      <alignment/>
    </xf>
    <xf numFmtId="0" fontId="2" fillId="0" borderId="10" xfId="0" applyFont="1" applyFill="1" applyBorder="1" applyAlignment="1">
      <alignment wrapText="1"/>
    </xf>
    <xf numFmtId="43" fontId="6" fillId="0" borderId="10" xfId="64" applyFont="1" applyBorder="1" applyAlignment="1">
      <alignment/>
    </xf>
    <xf numFmtId="43" fontId="2" fillId="0" borderId="10" xfId="64" applyFont="1" applyBorder="1" applyAlignment="1">
      <alignment/>
    </xf>
    <xf numFmtId="43" fontId="4" fillId="0" borderId="0" xfId="64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9" fontId="0" fillId="0" borderId="10" xfId="64" applyNumberFormat="1" applyFont="1" applyBorder="1" applyAlignment="1">
      <alignment/>
    </xf>
    <xf numFmtId="9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4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 indent="2"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43" fontId="2" fillId="33" borderId="10" xfId="64" applyFont="1" applyFill="1" applyBorder="1" applyAlignment="1">
      <alignment/>
    </xf>
    <xf numFmtId="0" fontId="9" fillId="0" borderId="10" xfId="0" applyFont="1" applyBorder="1" applyAlignment="1">
      <alignment wrapText="1"/>
    </xf>
    <xf numFmtId="43" fontId="9" fillId="0" borderId="10" xfId="64" applyFont="1" applyBorder="1" applyAlignment="1">
      <alignment horizontal="right" wrapText="1"/>
    </xf>
    <xf numFmtId="14" fontId="9" fillId="0" borderId="10" xfId="0" applyNumberFormat="1" applyFont="1" applyBorder="1" applyAlignment="1">
      <alignment horizontal="right" wrapText="1"/>
    </xf>
    <xf numFmtId="43" fontId="9" fillId="0" borderId="10" xfId="64" applyFont="1" applyBorder="1" applyAlignment="1">
      <alignment wrapText="1"/>
    </xf>
    <xf numFmtId="14" fontId="0" fillId="0" borderId="10" xfId="0" applyNumberForma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14" fontId="9" fillId="0" borderId="10" xfId="0" applyNumberFormat="1" applyFont="1" applyBorder="1" applyAlignment="1">
      <alignment wrapText="1"/>
    </xf>
    <xf numFmtId="43" fontId="10" fillId="0" borderId="10" xfId="64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43" fontId="0" fillId="0" borderId="0" xfId="64" applyFont="1" applyAlignment="1">
      <alignment vertical="top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3" fontId="2" fillId="0" borderId="10" xfId="64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4" xfId="0" applyFont="1" applyFill="1" applyBorder="1" applyAlignment="1">
      <alignment horizontal="left" vertical="top" wrapText="1"/>
    </xf>
    <xf numFmtId="43" fontId="11" fillId="0" borderId="15" xfId="64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43" fontId="7" fillId="34" borderId="10" xfId="64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3" fontId="11" fillId="0" borderId="10" xfId="64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35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43" fontId="7" fillId="0" borderId="10" xfId="64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43" fontId="11" fillId="34" borderId="10" xfId="64" applyFont="1" applyFill="1" applyBorder="1" applyAlignment="1">
      <alignment horizontal="left" vertical="top" wrapText="1"/>
    </xf>
    <xf numFmtId="0" fontId="7" fillId="34" borderId="0" xfId="0" applyFont="1" applyFill="1" applyAlignment="1">
      <alignment/>
    </xf>
    <xf numFmtId="0" fontId="7" fillId="0" borderId="10" xfId="57" applyFont="1" applyFill="1" applyBorder="1" applyAlignment="1">
      <alignment wrapText="1"/>
      <protection/>
    </xf>
    <xf numFmtId="43" fontId="7" fillId="0" borderId="10" xfId="64" applyFont="1" applyFill="1" applyBorder="1" applyAlignment="1">
      <alignment wrapText="1"/>
    </xf>
    <xf numFmtId="0" fontId="7" fillId="36" borderId="0" xfId="0" applyFont="1" applyFill="1" applyAlignment="1">
      <alignment/>
    </xf>
    <xf numFmtId="176" fontId="7" fillId="0" borderId="10" xfId="56" applyNumberFormat="1" applyFont="1" applyFill="1" applyBorder="1" applyAlignment="1" applyProtection="1">
      <alignment horizontal="left" vertical="center" wrapText="1"/>
      <protection hidden="1"/>
    </xf>
    <xf numFmtId="43" fontId="7" fillId="0" borderId="10" xfId="64" applyFont="1" applyFill="1" applyBorder="1" applyAlignment="1" applyProtection="1">
      <alignment horizontal="left" vertical="center" wrapText="1"/>
      <protection hidden="1"/>
    </xf>
    <xf numFmtId="176" fontId="11" fillId="0" borderId="10" xfId="56" applyNumberFormat="1" applyFont="1" applyFill="1" applyBorder="1" applyAlignment="1" applyProtection="1">
      <alignment horizontal="left" vertical="center" wrapText="1"/>
      <protection hidden="1"/>
    </xf>
    <xf numFmtId="43" fontId="11" fillId="0" borderId="10" xfId="64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wrapText="1"/>
    </xf>
    <xf numFmtId="43" fontId="7" fillId="0" borderId="0" xfId="0" applyNumberFormat="1" applyFont="1" applyAlignment="1">
      <alignment/>
    </xf>
    <xf numFmtId="0" fontId="7" fillId="0" borderId="10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vertical="top" wrapText="1"/>
      <protection/>
    </xf>
    <xf numFmtId="43" fontId="7" fillId="0" borderId="10" xfId="64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left" vertical="top" wrapText="1"/>
    </xf>
    <xf numFmtId="43" fontId="7" fillId="0" borderId="16" xfId="64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1" fillId="0" borderId="15" xfId="0" applyFont="1" applyFill="1" applyBorder="1" applyAlignment="1">
      <alignment horizontal="left" vertical="top" wrapText="1"/>
    </xf>
    <xf numFmtId="43" fontId="0" fillId="0" borderId="0" xfId="64" applyFont="1" applyFill="1" applyAlignment="1">
      <alignment/>
    </xf>
    <xf numFmtId="2" fontId="11" fillId="0" borderId="15" xfId="0" applyNumberFormat="1" applyFont="1" applyFill="1" applyBorder="1" applyAlignment="1">
      <alignment horizontal="left" vertical="top" wrapText="1"/>
    </xf>
    <xf numFmtId="43" fontId="0" fillId="0" borderId="0" xfId="0" applyNumberFormat="1" applyFont="1" applyFill="1" applyAlignment="1">
      <alignment/>
    </xf>
    <xf numFmtId="0" fontId="11" fillId="0" borderId="17" xfId="0" applyFont="1" applyFill="1" applyBorder="1" applyAlignment="1">
      <alignment horizontal="left" vertical="top" wrapText="1"/>
    </xf>
    <xf numFmtId="2" fontId="11" fillId="0" borderId="17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43" fontId="0" fillId="0" borderId="0" xfId="64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64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43" fontId="15" fillId="0" borderId="15" xfId="64" applyFont="1" applyFill="1" applyBorder="1" applyAlignment="1">
      <alignment horizontal="left" vertical="top" wrapText="1"/>
    </xf>
    <xf numFmtId="43" fontId="16" fillId="34" borderId="10" xfId="64" applyFont="1" applyFill="1" applyBorder="1" applyAlignment="1">
      <alignment horizontal="left" vertical="top" wrapText="1"/>
    </xf>
    <xf numFmtId="43" fontId="15" fillId="0" borderId="10" xfId="64" applyFont="1" applyFill="1" applyBorder="1" applyAlignment="1">
      <alignment horizontal="left" vertical="top" wrapText="1"/>
    </xf>
    <xf numFmtId="43" fontId="16" fillId="0" borderId="10" xfId="64" applyFont="1" applyFill="1" applyBorder="1" applyAlignment="1">
      <alignment horizontal="left" vertical="top" wrapText="1"/>
    </xf>
    <xf numFmtId="43" fontId="15" fillId="34" borderId="10" xfId="64" applyFont="1" applyFill="1" applyBorder="1" applyAlignment="1">
      <alignment horizontal="left" vertical="top" wrapText="1"/>
    </xf>
    <xf numFmtId="43" fontId="16" fillId="0" borderId="10" xfId="64" applyFont="1" applyFill="1" applyBorder="1" applyAlignment="1">
      <alignment wrapText="1"/>
    </xf>
    <xf numFmtId="43" fontId="16" fillId="0" borderId="10" xfId="64" applyFont="1" applyFill="1" applyBorder="1" applyAlignment="1" applyProtection="1">
      <alignment horizontal="left" vertical="center" wrapText="1"/>
      <protection hidden="1"/>
    </xf>
    <xf numFmtId="43" fontId="15" fillId="0" borderId="10" xfId="64" applyFont="1" applyFill="1" applyBorder="1" applyAlignment="1" applyProtection="1">
      <alignment horizontal="left" vertical="center" wrapText="1"/>
      <protection hidden="1"/>
    </xf>
    <xf numFmtId="43" fontId="16" fillId="0" borderId="10" xfId="64" applyFont="1" applyFill="1" applyBorder="1" applyAlignment="1">
      <alignment vertical="top" wrapText="1"/>
    </xf>
    <xf numFmtId="43" fontId="16" fillId="0" borderId="16" xfId="64" applyFont="1" applyFill="1" applyBorder="1" applyAlignment="1">
      <alignment horizontal="left" vertical="top" wrapText="1"/>
    </xf>
    <xf numFmtId="2" fontId="7" fillId="34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2" fontId="11" fillId="0" borderId="16" xfId="0" applyNumberFormat="1" applyFont="1" applyFill="1" applyBorder="1" applyAlignment="1">
      <alignment horizontal="left" vertical="top" wrapText="1"/>
    </xf>
    <xf numFmtId="2" fontId="11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 vertical="top" wrapText="1"/>
    </xf>
    <xf numFmtId="2" fontId="11" fillId="34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3" fontId="0" fillId="0" borderId="10" xfId="64" applyFont="1" applyBorder="1" applyAlignment="1">
      <alignment horizontal="center"/>
    </xf>
    <xf numFmtId="43" fontId="0" fillId="0" borderId="18" xfId="64" applyFont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left" wrapText="1"/>
    </xf>
    <xf numFmtId="43" fontId="0" fillId="0" borderId="10" xfId="64" applyFont="1" applyFill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right" wrapText="1"/>
    </xf>
    <xf numFmtId="43" fontId="0" fillId="0" borderId="0" xfId="0" applyNumberFormat="1" applyAlignment="1">
      <alignment vertical="top" wrapText="1"/>
    </xf>
    <xf numFmtId="3" fontId="0" fillId="0" borderId="20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left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22" xfId="0" applyNumberFormat="1" applyFont="1" applyBorder="1" applyAlignment="1">
      <alignment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14" fontId="10" fillId="0" borderId="26" xfId="0" applyNumberFormat="1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43" fontId="2" fillId="0" borderId="0" xfId="0" applyNumberFormat="1" applyFont="1" applyAlignment="1">
      <alignment/>
    </xf>
    <xf numFmtId="14" fontId="10" fillId="0" borderId="11" xfId="0" applyNumberFormat="1" applyFont="1" applyBorder="1" applyAlignment="1">
      <alignment vertical="center" wrapText="1"/>
    </xf>
    <xf numFmtId="14" fontId="10" fillId="0" borderId="25" xfId="0" applyNumberFormat="1" applyFont="1" applyBorder="1" applyAlignment="1">
      <alignment vertical="center" wrapText="1"/>
    </xf>
    <xf numFmtId="14" fontId="10" fillId="0" borderId="23" xfId="0" applyNumberFormat="1" applyFont="1" applyBorder="1" applyAlignment="1">
      <alignment vertical="center" wrapText="1"/>
    </xf>
    <xf numFmtId="43" fontId="2" fillId="0" borderId="18" xfId="64" applyFont="1" applyBorder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58" fillId="0" borderId="0" xfId="0" applyFont="1" applyAlignment="1">
      <alignment/>
    </xf>
    <xf numFmtId="0" fontId="58" fillId="0" borderId="0" xfId="0" applyFont="1" applyAlignment="1">
      <alignment vertical="center" wrapText="1"/>
    </xf>
    <xf numFmtId="49" fontId="58" fillId="0" borderId="0" xfId="0" applyNumberFormat="1" applyFont="1" applyAlignment="1">
      <alignment/>
    </xf>
    <xf numFmtId="0" fontId="59" fillId="0" borderId="0" xfId="0" applyFont="1" applyAlignment="1">
      <alignment horizontal="center" vertical="center" wrapText="1"/>
    </xf>
    <xf numFmtId="0" fontId="58" fillId="37" borderId="10" xfId="0" applyFont="1" applyFill="1" applyBorder="1" applyAlignment="1">
      <alignment vertical="center" wrapText="1"/>
    </xf>
    <xf numFmtId="49" fontId="58" fillId="37" borderId="10" xfId="0" applyNumberFormat="1" applyFont="1" applyFill="1" applyBorder="1" applyAlignment="1">
      <alignment horizontal="left"/>
    </xf>
    <xf numFmtId="43" fontId="58" fillId="37" borderId="10" xfId="64" applyFont="1" applyFill="1" applyBorder="1" applyAlignment="1">
      <alignment horizontal="center"/>
    </xf>
    <xf numFmtId="43" fontId="58" fillId="37" borderId="10" xfId="64" applyNumberFormat="1" applyFont="1" applyFill="1" applyBorder="1" applyAlignment="1">
      <alignment horizontal="center"/>
    </xf>
    <xf numFmtId="0" fontId="58" fillId="37" borderId="10" xfId="0" applyFont="1" applyFill="1" applyBorder="1" applyAlignment="1">
      <alignment horizontal="right" vertical="center" wrapText="1"/>
    </xf>
    <xf numFmtId="49" fontId="60" fillId="37" borderId="10" xfId="0" applyNumberFormat="1" applyFont="1" applyFill="1" applyBorder="1" applyAlignment="1">
      <alignment horizontal="left"/>
    </xf>
    <xf numFmtId="43" fontId="60" fillId="37" borderId="10" xfId="64" applyFont="1" applyFill="1" applyBorder="1" applyAlignment="1">
      <alignment horizontal="center" vertical="top" wrapText="1"/>
    </xf>
    <xf numFmtId="0" fontId="60" fillId="37" borderId="10" xfId="0" applyFont="1" applyFill="1" applyBorder="1" applyAlignment="1">
      <alignment vertical="center" wrapText="1"/>
    </xf>
    <xf numFmtId="43" fontId="58" fillId="37" borderId="10" xfId="64" applyFont="1" applyFill="1" applyBorder="1" applyAlignment="1">
      <alignment horizontal="center" wrapText="1"/>
    </xf>
    <xf numFmtId="0" fontId="21" fillId="37" borderId="10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/>
    </xf>
    <xf numFmtId="49" fontId="58" fillId="37" borderId="10" xfId="0" applyNumberFormat="1" applyFont="1" applyFill="1" applyBorder="1" applyAlignment="1">
      <alignment/>
    </xf>
    <xf numFmtId="4" fontId="58" fillId="37" borderId="10" xfId="0" applyNumberFormat="1" applyFont="1" applyFill="1" applyBorder="1" applyAlignment="1">
      <alignment/>
    </xf>
    <xf numFmtId="188" fontId="58" fillId="0" borderId="0" xfId="0" applyNumberFormat="1" applyFont="1" applyAlignment="1">
      <alignment/>
    </xf>
    <xf numFmtId="0" fontId="61" fillId="0" borderId="0" xfId="0" applyFont="1" applyAlignment="1">
      <alignment/>
    </xf>
    <xf numFmtId="188" fontId="61" fillId="0" borderId="0" xfId="0" applyNumberFormat="1" applyFont="1" applyAlignment="1">
      <alignment/>
    </xf>
    <xf numFmtId="187" fontId="61" fillId="0" borderId="0" xfId="0" applyNumberFormat="1" applyFont="1" applyAlignment="1">
      <alignment/>
    </xf>
    <xf numFmtId="43" fontId="61" fillId="0" borderId="0" xfId="0" applyNumberFormat="1" applyFont="1" applyAlignment="1">
      <alignment/>
    </xf>
    <xf numFmtId="0" fontId="59" fillId="37" borderId="10" xfId="0" applyFont="1" applyFill="1" applyBorder="1" applyAlignment="1">
      <alignment vertical="center" wrapText="1"/>
    </xf>
    <xf numFmtId="164" fontId="58" fillId="37" borderId="10" xfId="0" applyNumberFormat="1" applyFont="1" applyFill="1" applyBorder="1" applyAlignment="1">
      <alignment/>
    </xf>
    <xf numFmtId="164" fontId="58" fillId="0" borderId="10" xfId="0" applyNumberFormat="1" applyFont="1" applyBorder="1" applyAlignment="1">
      <alignment/>
    </xf>
    <xf numFmtId="4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165" fontId="0" fillId="0" borderId="10" xfId="66" applyNumberFormat="1" applyFont="1" applyBorder="1" applyAlignment="1">
      <alignment/>
    </xf>
    <xf numFmtId="43" fontId="0" fillId="0" borderId="10" xfId="66" applyFont="1" applyBorder="1" applyAlignment="1">
      <alignment/>
    </xf>
    <xf numFmtId="9" fontId="0" fillId="0" borderId="10" xfId="66" applyNumberFormat="1" applyFont="1" applyBorder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>
      <alignment vertical="center" wrapText="1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vertical="top" wrapText="1"/>
    </xf>
    <xf numFmtId="43" fontId="2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43" fontId="2" fillId="37" borderId="10" xfId="64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3" fontId="0" fillId="0" borderId="16" xfId="64" applyFont="1" applyBorder="1" applyAlignment="1">
      <alignment horizontal="center" vertical="top" wrapText="1"/>
    </xf>
    <xf numFmtId="43" fontId="0" fillId="0" borderId="15" xfId="64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10" fillId="0" borderId="11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top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right" vertical="top" wrapText="1" indent="2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17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49" fontId="59" fillId="37" borderId="16" xfId="0" applyNumberFormat="1" applyFont="1" applyFill="1" applyBorder="1" applyAlignment="1">
      <alignment horizontal="center" vertical="center" wrapText="1"/>
    </xf>
    <xf numFmtId="49" fontId="59" fillId="37" borderId="17" xfId="0" applyNumberFormat="1" applyFont="1" applyFill="1" applyBorder="1" applyAlignment="1">
      <alignment horizontal="center" vertical="center" wrapText="1"/>
    </xf>
    <xf numFmtId="49" fontId="59" fillId="37" borderId="15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7" xfId="54"/>
    <cellStyle name="Обычный_2009-2010 г.г Пр№7." xfId="55"/>
    <cellStyle name="Обычный_Tmp1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1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2;&#1089;&#1103;\&#1056;&#1072;&#1073;&#1086;&#1095;&#1080;&#1081;%20&#1089;&#1090;&#1086;&#1083;\2012\&#1041;&#1070;&#1044;&#1046;&#1045;&#1058;%2012%20&#1043;&#1054;&#1044;\2012%20&#1086;&#1090;%2009.11\&#1073;&#1102;&#1076;&#1078;&#1077;&#1090;%202012%20&#1074;&#1090;&#1086;&#1088;&#1086;&#1077;%20&#1095;&#1090;&#1077;&#1085;&#1080;&#1077;\&#1042;&#1057;&#1045;%202009\&#1040;&#1051;&#1040;&#1057;&#1040;%202009\2010\&#1040;&#1056;&#1045;&#1053;&#1044;&#1040;%20&#1047;&#1045;&#1052;&#1051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ело"/>
      <sheetName val="купчегень"/>
      <sheetName val="онгудай"/>
      <sheetName val="теньга"/>
      <sheetName val="кулада"/>
      <sheetName val="каракол"/>
      <sheetName val="шашикман"/>
      <sheetName val="хабар"/>
      <sheetName val="н-талда"/>
      <sheetName val="иня"/>
    </sheetNames>
    <sheetDataSet>
      <sheetData sheetId="1">
        <row r="43">
          <cell r="F43">
            <v>29201</v>
          </cell>
        </row>
        <row r="118">
          <cell r="F118">
            <v>68187.596488</v>
          </cell>
        </row>
      </sheetData>
      <sheetData sheetId="2">
        <row r="34">
          <cell r="F34">
            <v>53996.560000000005</v>
          </cell>
        </row>
      </sheetData>
      <sheetData sheetId="3">
        <row r="434">
          <cell r="G434">
            <v>98725</v>
          </cell>
        </row>
      </sheetData>
      <sheetData sheetId="4">
        <row r="60">
          <cell r="F60">
            <v>171225</v>
          </cell>
        </row>
        <row r="61">
          <cell r="F61">
            <v>91375</v>
          </cell>
        </row>
      </sheetData>
      <sheetData sheetId="5">
        <row r="40">
          <cell r="F40">
            <v>40665</v>
          </cell>
        </row>
      </sheetData>
      <sheetData sheetId="7">
        <row r="16">
          <cell r="F16">
            <v>14721</v>
          </cell>
        </row>
        <row r="17">
          <cell r="F17">
            <v>53531</v>
          </cell>
        </row>
      </sheetData>
      <sheetData sheetId="8">
        <row r="241">
          <cell r="F241">
            <v>168074.2</v>
          </cell>
        </row>
      </sheetData>
      <sheetData sheetId="9">
        <row r="40">
          <cell r="F40">
            <v>33716.33</v>
          </cell>
        </row>
      </sheetData>
      <sheetData sheetId="10">
        <row r="59">
          <cell r="F59">
            <v>55388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5"/>
  <sheetViews>
    <sheetView view="pageBreakPreview" zoomScale="60" zoomScalePageLayoutView="0" workbookViewId="0" topLeftCell="F84">
      <selection activeCell="K309" sqref="K309"/>
    </sheetView>
  </sheetViews>
  <sheetFormatPr defaultColWidth="9.00390625" defaultRowHeight="12.75"/>
  <cols>
    <col min="1" max="1" width="24.25390625" style="0" hidden="1" customWidth="1"/>
    <col min="2" max="2" width="40.625" style="0" customWidth="1"/>
    <col min="3" max="3" width="18.125" style="0" customWidth="1"/>
    <col min="4" max="4" width="17.375" style="0" customWidth="1"/>
    <col min="5" max="5" width="13.75390625" style="0" customWidth="1"/>
    <col min="6" max="6" width="17.375" style="6" customWidth="1"/>
    <col min="7" max="7" width="18.25390625" style="0" customWidth="1"/>
    <col min="8" max="8" width="19.125" style="6" customWidth="1"/>
    <col min="9" max="9" width="16.625" style="0" customWidth="1"/>
    <col min="10" max="10" width="18.125" style="0" customWidth="1"/>
    <col min="11" max="11" width="18.75390625" style="6" customWidth="1"/>
    <col min="12" max="12" width="16.375" style="0" customWidth="1"/>
    <col min="13" max="13" width="12.375" style="0" customWidth="1"/>
    <col min="14" max="14" width="17.125" style="0" customWidth="1"/>
    <col min="15" max="15" width="14.125" style="11" customWidth="1"/>
    <col min="16" max="16" width="17.25390625" style="11" customWidth="1"/>
    <col min="17" max="17" width="13.75390625" style="11" customWidth="1"/>
    <col min="18" max="18" width="18.125" style="11" customWidth="1"/>
    <col min="19" max="19" width="14.375" style="11" customWidth="1"/>
    <col min="20" max="20" width="13.125" style="11" bestFit="1" customWidth="1"/>
    <col min="21" max="21" width="21.00390625" style="0" customWidth="1"/>
    <col min="22" max="22" width="17.75390625" style="0" customWidth="1"/>
  </cols>
  <sheetData>
    <row r="1" spans="1:17" ht="12.75" customHeight="1">
      <c r="A1" s="59"/>
      <c r="B1" s="59"/>
      <c r="C1" s="59"/>
      <c r="D1" s="59"/>
      <c r="E1" s="59"/>
      <c r="F1" s="60"/>
      <c r="G1" s="59"/>
      <c r="H1" s="60"/>
      <c r="I1" s="59"/>
      <c r="J1" s="59"/>
      <c r="K1" s="60"/>
      <c r="L1" s="59"/>
      <c r="M1" s="59"/>
      <c r="N1" s="61" t="s">
        <v>404</v>
      </c>
      <c r="P1" s="61"/>
      <c r="Q1" s="61"/>
    </row>
    <row r="2" spans="1:17" ht="12.75" customHeight="1">
      <c r="A2" s="59"/>
      <c r="B2" s="59"/>
      <c r="C2" s="59"/>
      <c r="D2" s="59"/>
      <c r="E2" s="59"/>
      <c r="F2" s="60"/>
      <c r="G2" s="59"/>
      <c r="H2" s="60"/>
      <c r="I2" s="59"/>
      <c r="J2" s="59"/>
      <c r="K2" s="60"/>
      <c r="L2" s="59"/>
      <c r="M2" s="229" t="s">
        <v>500</v>
      </c>
      <c r="N2" s="229"/>
      <c r="O2" s="229"/>
      <c r="P2" s="113"/>
      <c r="Q2" s="113"/>
    </row>
    <row r="3" spans="1:15" ht="12.75">
      <c r="A3" s="59"/>
      <c r="M3" s="229"/>
      <c r="N3" s="229"/>
      <c r="O3" s="229"/>
    </row>
    <row r="4" spans="1:16" ht="37.5" customHeight="1">
      <c r="A4" s="59"/>
      <c r="M4" s="229"/>
      <c r="N4" s="229"/>
      <c r="O4" s="229"/>
      <c r="P4" s="58"/>
    </row>
    <row r="5" spans="1:14" ht="12.75">
      <c r="A5" s="59"/>
      <c r="B5" s="59"/>
      <c r="C5" s="59"/>
      <c r="D5" s="59"/>
      <c r="E5" s="59"/>
      <c r="F5" s="60"/>
      <c r="G5" s="59"/>
      <c r="H5" s="60"/>
      <c r="I5" s="59"/>
      <c r="J5" s="59"/>
      <c r="K5" s="60"/>
      <c r="L5" s="59"/>
      <c r="M5" s="59"/>
      <c r="N5" s="59"/>
    </row>
    <row r="6" spans="1:16" ht="12.75" customHeight="1">
      <c r="A6" s="230" t="s">
        <v>504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114"/>
    </row>
    <row r="7" spans="1:17" ht="15.75">
      <c r="A7" s="59"/>
      <c r="B7" s="59"/>
      <c r="C7" s="59"/>
      <c r="D7" s="59"/>
      <c r="E7" s="59"/>
      <c r="F7" s="60"/>
      <c r="G7" s="59"/>
      <c r="H7" s="60"/>
      <c r="I7" s="59"/>
      <c r="J7" s="59"/>
      <c r="K7" s="60"/>
      <c r="L7" s="59"/>
      <c r="M7" s="59"/>
      <c r="N7" s="59"/>
      <c r="O7" s="62"/>
      <c r="P7" s="62"/>
      <c r="Q7" s="62" t="s">
        <v>49</v>
      </c>
    </row>
    <row r="8" spans="1:19" ht="12.75" customHeight="1">
      <c r="A8" s="231" t="s">
        <v>405</v>
      </c>
      <c r="B8" s="231" t="s">
        <v>406</v>
      </c>
      <c r="C8" s="232" t="s">
        <v>501</v>
      </c>
      <c r="D8" s="232" t="s">
        <v>409</v>
      </c>
      <c r="E8" s="232"/>
      <c r="F8" s="232" t="s">
        <v>410</v>
      </c>
      <c r="G8" s="232"/>
      <c r="H8" s="232" t="s">
        <v>411</v>
      </c>
      <c r="I8" s="232"/>
      <c r="J8" s="232" t="s">
        <v>315</v>
      </c>
      <c r="K8" s="232"/>
      <c r="L8" s="232"/>
      <c r="M8" s="232"/>
      <c r="N8" s="232" t="s">
        <v>316</v>
      </c>
      <c r="O8" s="232"/>
      <c r="P8" s="228" t="s">
        <v>344</v>
      </c>
      <c r="Q8" s="228"/>
      <c r="R8" s="228" t="s">
        <v>502</v>
      </c>
      <c r="S8" s="228"/>
    </row>
    <row r="9" spans="1:19" ht="72" customHeight="1">
      <c r="A9" s="231"/>
      <c r="B9" s="231"/>
      <c r="C9" s="232"/>
      <c r="D9" s="64" t="s">
        <v>412</v>
      </c>
      <c r="E9" s="66" t="s">
        <v>413</v>
      </c>
      <c r="F9" s="67" t="s">
        <v>412</v>
      </c>
      <c r="G9" s="66" t="s">
        <v>413</v>
      </c>
      <c r="H9" s="67" t="s">
        <v>412</v>
      </c>
      <c r="I9" s="66" t="s">
        <v>413</v>
      </c>
      <c r="J9" s="64" t="s">
        <v>414</v>
      </c>
      <c r="K9" s="67" t="s">
        <v>50</v>
      </c>
      <c r="L9" s="66" t="s">
        <v>413</v>
      </c>
      <c r="M9" s="64" t="s">
        <v>51</v>
      </c>
      <c r="N9" s="64" t="s">
        <v>415</v>
      </c>
      <c r="O9" s="66" t="s">
        <v>413</v>
      </c>
      <c r="P9" s="64" t="s">
        <v>415</v>
      </c>
      <c r="Q9" s="66" t="s">
        <v>413</v>
      </c>
      <c r="R9" s="64" t="s">
        <v>415</v>
      </c>
      <c r="S9" s="66" t="s">
        <v>413</v>
      </c>
    </row>
    <row r="10" spans="1:20" s="70" customFormat="1" ht="13.5" thickBot="1">
      <c r="A10" s="68">
        <v>1</v>
      </c>
      <c r="B10" s="68">
        <v>1</v>
      </c>
      <c r="C10" s="68">
        <f>B10+1</f>
        <v>2</v>
      </c>
      <c r="D10" s="68">
        <f aca="true" t="shared" si="0" ref="D10:S10">C10+1</f>
        <v>3</v>
      </c>
      <c r="E10" s="68">
        <f t="shared" si="0"/>
        <v>4</v>
      </c>
      <c r="F10" s="68">
        <f t="shared" si="0"/>
        <v>5</v>
      </c>
      <c r="G10" s="68">
        <f t="shared" si="0"/>
        <v>6</v>
      </c>
      <c r="H10" s="68">
        <f t="shared" si="0"/>
        <v>7</v>
      </c>
      <c r="I10" s="68">
        <f t="shared" si="0"/>
        <v>8</v>
      </c>
      <c r="J10" s="68">
        <f t="shared" si="0"/>
        <v>9</v>
      </c>
      <c r="K10" s="68">
        <f t="shared" si="0"/>
        <v>10</v>
      </c>
      <c r="L10" s="68">
        <f t="shared" si="0"/>
        <v>11</v>
      </c>
      <c r="M10" s="68">
        <f t="shared" si="0"/>
        <v>12</v>
      </c>
      <c r="N10" s="68">
        <f t="shared" si="0"/>
        <v>13</v>
      </c>
      <c r="O10" s="68">
        <f t="shared" si="0"/>
        <v>14</v>
      </c>
      <c r="P10" s="68">
        <f t="shared" si="0"/>
        <v>15</v>
      </c>
      <c r="Q10" s="68">
        <f t="shared" si="0"/>
        <v>16</v>
      </c>
      <c r="R10" s="68">
        <f t="shared" si="0"/>
        <v>17</v>
      </c>
      <c r="S10" s="68">
        <f t="shared" si="0"/>
        <v>18</v>
      </c>
      <c r="T10" s="69"/>
    </row>
    <row r="11" spans="1:19" s="73" customFormat="1" ht="28.5" customHeight="1">
      <c r="A11" s="71" t="s">
        <v>416</v>
      </c>
      <c r="B11" s="71" t="s">
        <v>417</v>
      </c>
      <c r="C11" s="116">
        <f>C12+C61</f>
        <v>30485.609969999998</v>
      </c>
      <c r="D11" s="116">
        <f>D12+D61</f>
        <v>37683.32761</v>
      </c>
      <c r="E11" s="116">
        <f aca="true" t="shared" si="1" ref="E11:E74">D11/C11*100</f>
        <v>123.61021362893203</v>
      </c>
      <c r="F11" s="116">
        <f>F12+F61</f>
        <v>45795.456640000004</v>
      </c>
      <c r="G11" s="116">
        <f>F11/D11*100</f>
        <v>121.5271037471948</v>
      </c>
      <c r="H11" s="116">
        <f>H12+H61</f>
        <v>54088.481479999995</v>
      </c>
      <c r="I11" s="116">
        <f>H11/F11*100</f>
        <v>118.10883753205434</v>
      </c>
      <c r="J11" s="116">
        <f>J12+J61</f>
        <v>60503.347</v>
      </c>
      <c r="K11" s="116">
        <f>K12+K61</f>
        <v>57566.259999999995</v>
      </c>
      <c r="L11" s="116">
        <f>K11/H11*100</f>
        <v>106.4297950780629</v>
      </c>
      <c r="M11" s="116">
        <f>K11/J11*100</f>
        <v>95.14557930158804</v>
      </c>
      <c r="N11" s="116">
        <f>N12+N61</f>
        <v>53792.62000000001</v>
      </c>
      <c r="O11" s="116">
        <f>N11/K11*100</f>
        <v>93.44470180970592</v>
      </c>
      <c r="P11" s="116">
        <f>P12+P61</f>
        <v>54745.8</v>
      </c>
      <c r="Q11" s="116">
        <f>P11/N11*100</f>
        <v>101.77195310434777</v>
      </c>
      <c r="R11" s="116">
        <f>R12+R61</f>
        <v>57389.694</v>
      </c>
      <c r="S11" s="116">
        <f>R11/P11*100</f>
        <v>104.82940061155377</v>
      </c>
    </row>
    <row r="12" spans="1:19" s="73" customFormat="1" ht="18.75">
      <c r="A12" s="76"/>
      <c r="B12" s="74" t="s">
        <v>418</v>
      </c>
      <c r="C12" s="117">
        <f>C13+C22+C28+C38+C44+C52</f>
        <v>26102.813479999997</v>
      </c>
      <c r="D12" s="117">
        <f>D13+D22+D28+D38+D44+D52</f>
        <v>32918.01861</v>
      </c>
      <c r="E12" s="117">
        <f t="shared" si="1"/>
        <v>126.10908259073996</v>
      </c>
      <c r="F12" s="117">
        <f>F13+F22+F28+F38+F44+F52</f>
        <v>40125.56184</v>
      </c>
      <c r="G12" s="117">
        <f aca="true" t="shared" si="2" ref="G12:G75">F12/D12*100</f>
        <v>121.89543458065384</v>
      </c>
      <c r="H12" s="117">
        <f>H13+H22+H28+H38+H44+H52</f>
        <v>44558.900689999995</v>
      </c>
      <c r="I12" s="117">
        <f aca="true" t="shared" si="3" ref="I12:I75">H12/F12*100</f>
        <v>111.04866485777285</v>
      </c>
      <c r="J12" s="117">
        <f>J13+J22+J28+J38+J44+J52</f>
        <v>52856.03</v>
      </c>
      <c r="K12" s="117">
        <f>K13+K22+K28+K38+K44+K52</f>
        <v>49584.67</v>
      </c>
      <c r="L12" s="117">
        <f aca="true" t="shared" si="4" ref="L12:L75">K12/H12*100</f>
        <v>111.27893469581913</v>
      </c>
      <c r="M12" s="117">
        <f aca="true" t="shared" si="5" ref="M12:M75">K12/J12*100</f>
        <v>93.81081023300464</v>
      </c>
      <c r="N12" s="117">
        <f>N13+N22+N28+N38+N44+N52</f>
        <v>48326.420000000006</v>
      </c>
      <c r="O12" s="117">
        <f aca="true" t="shared" si="6" ref="O12:O75">N12/K12*100</f>
        <v>97.46242134917911</v>
      </c>
      <c r="P12" s="117">
        <f>P13+P22+P28+P38+P44+P52</f>
        <v>49280.21</v>
      </c>
      <c r="Q12" s="117">
        <f aca="true" t="shared" si="7" ref="Q12:Q75">P12/N12*100</f>
        <v>101.9736409193977</v>
      </c>
      <c r="R12" s="117">
        <f>R13+R22+R28+R38+R44+R52</f>
        <v>51924.104</v>
      </c>
      <c r="S12" s="117">
        <f aca="true" t="shared" si="8" ref="S12:S75">R12/P12*100</f>
        <v>105.36502178054843</v>
      </c>
    </row>
    <row r="13" spans="1:19" s="78" customFormat="1" ht="18.75">
      <c r="A13" s="76" t="s">
        <v>419</v>
      </c>
      <c r="B13" s="76" t="s">
        <v>420</v>
      </c>
      <c r="C13" s="118">
        <v>19223.607</v>
      </c>
      <c r="D13" s="118">
        <v>23215.105</v>
      </c>
      <c r="E13" s="118">
        <f t="shared" si="1"/>
        <v>120.76352268333407</v>
      </c>
      <c r="F13" s="118">
        <v>25722.53984</v>
      </c>
      <c r="G13" s="118">
        <f t="shared" si="2"/>
        <v>110.80087658444793</v>
      </c>
      <c r="H13" s="118">
        <v>26550.11978</v>
      </c>
      <c r="I13" s="118">
        <f t="shared" si="3"/>
        <v>103.21733368923805</v>
      </c>
      <c r="J13" s="118">
        <v>34023.03</v>
      </c>
      <c r="K13" s="118">
        <v>32936.46</v>
      </c>
      <c r="L13" s="118">
        <f t="shared" si="4"/>
        <v>124.05390360916857</v>
      </c>
      <c r="M13" s="118">
        <f t="shared" si="5"/>
        <v>96.80636909763768</v>
      </c>
      <c r="N13" s="118">
        <v>28496</v>
      </c>
      <c r="O13" s="118">
        <f t="shared" si="6"/>
        <v>86.51810182393615</v>
      </c>
      <c r="P13" s="118">
        <f>(N13*5%)+N13</f>
        <v>29920.8</v>
      </c>
      <c r="Q13" s="118">
        <f t="shared" si="7"/>
        <v>105</v>
      </c>
      <c r="R13" s="118">
        <f>(P13*8%)+P13</f>
        <v>32314.464</v>
      </c>
      <c r="S13" s="118">
        <f t="shared" si="8"/>
        <v>108</v>
      </c>
    </row>
    <row r="14" spans="1:19" s="78" customFormat="1" ht="18.75" hidden="1">
      <c r="A14" s="76" t="s">
        <v>421</v>
      </c>
      <c r="B14" s="76" t="s">
        <v>422</v>
      </c>
      <c r="C14" s="118"/>
      <c r="D14" s="118"/>
      <c r="E14" s="118" t="e">
        <f t="shared" si="1"/>
        <v>#DIV/0!</v>
      </c>
      <c r="F14" s="118"/>
      <c r="G14" s="118" t="e">
        <f t="shared" si="2"/>
        <v>#DIV/0!</v>
      </c>
      <c r="H14" s="118"/>
      <c r="I14" s="118" t="e">
        <f t="shared" si="3"/>
        <v>#DIV/0!</v>
      </c>
      <c r="J14" s="118"/>
      <c r="K14" s="118"/>
      <c r="L14" s="118" t="e">
        <f t="shared" si="4"/>
        <v>#DIV/0!</v>
      </c>
      <c r="M14" s="118" t="e">
        <f t="shared" si="5"/>
        <v>#DIV/0!</v>
      </c>
      <c r="N14" s="118"/>
      <c r="O14" s="118" t="e">
        <f t="shared" si="6"/>
        <v>#DIV/0!</v>
      </c>
      <c r="P14" s="118"/>
      <c r="Q14" s="118" t="e">
        <f t="shared" si="7"/>
        <v>#DIV/0!</v>
      </c>
      <c r="R14" s="118"/>
      <c r="S14" s="118" t="e">
        <f t="shared" si="8"/>
        <v>#DIV/0!</v>
      </c>
    </row>
    <row r="15" spans="1:19" s="73" customFormat="1" ht="38.25" customHeight="1" hidden="1">
      <c r="A15" s="76" t="s">
        <v>423</v>
      </c>
      <c r="B15" s="76" t="s">
        <v>425</v>
      </c>
      <c r="C15" s="118"/>
      <c r="D15" s="118"/>
      <c r="E15" s="118" t="e">
        <f t="shared" si="1"/>
        <v>#DIV/0!</v>
      </c>
      <c r="F15" s="118"/>
      <c r="G15" s="118" t="e">
        <f t="shared" si="2"/>
        <v>#DIV/0!</v>
      </c>
      <c r="H15" s="118"/>
      <c r="I15" s="118" t="e">
        <f t="shared" si="3"/>
        <v>#DIV/0!</v>
      </c>
      <c r="J15" s="118"/>
      <c r="K15" s="118"/>
      <c r="L15" s="118" t="e">
        <f t="shared" si="4"/>
        <v>#DIV/0!</v>
      </c>
      <c r="M15" s="118" t="e">
        <f t="shared" si="5"/>
        <v>#DIV/0!</v>
      </c>
      <c r="N15" s="118"/>
      <c r="O15" s="118" t="e">
        <f t="shared" si="6"/>
        <v>#DIV/0!</v>
      </c>
      <c r="P15" s="118"/>
      <c r="Q15" s="118" t="e">
        <f t="shared" si="7"/>
        <v>#DIV/0!</v>
      </c>
      <c r="R15" s="118"/>
      <c r="S15" s="118" t="e">
        <f t="shared" si="8"/>
        <v>#DIV/0!</v>
      </c>
    </row>
    <row r="16" spans="1:19" s="79" customFormat="1" ht="75" hidden="1">
      <c r="A16" s="76" t="s">
        <v>426</v>
      </c>
      <c r="B16" s="76" t="s">
        <v>427</v>
      </c>
      <c r="C16" s="118"/>
      <c r="D16" s="118"/>
      <c r="E16" s="118" t="e">
        <f t="shared" si="1"/>
        <v>#DIV/0!</v>
      </c>
      <c r="F16" s="118"/>
      <c r="G16" s="118" t="e">
        <f t="shared" si="2"/>
        <v>#DIV/0!</v>
      </c>
      <c r="H16" s="118"/>
      <c r="I16" s="118" t="e">
        <f t="shared" si="3"/>
        <v>#DIV/0!</v>
      </c>
      <c r="J16" s="118"/>
      <c r="K16" s="118"/>
      <c r="L16" s="118" t="e">
        <f t="shared" si="4"/>
        <v>#DIV/0!</v>
      </c>
      <c r="M16" s="118" t="e">
        <f t="shared" si="5"/>
        <v>#DIV/0!</v>
      </c>
      <c r="N16" s="118"/>
      <c r="O16" s="118" t="e">
        <f t="shared" si="6"/>
        <v>#DIV/0!</v>
      </c>
      <c r="P16" s="118"/>
      <c r="Q16" s="118" t="e">
        <f t="shared" si="7"/>
        <v>#DIV/0!</v>
      </c>
      <c r="R16" s="118"/>
      <c r="S16" s="118" t="e">
        <f t="shared" si="8"/>
        <v>#DIV/0!</v>
      </c>
    </row>
    <row r="17" spans="1:19" s="73" customFormat="1" ht="150" hidden="1">
      <c r="A17" s="76" t="s">
        <v>428</v>
      </c>
      <c r="B17" s="76" t="s">
        <v>429</v>
      </c>
      <c r="C17" s="118"/>
      <c r="D17" s="118"/>
      <c r="E17" s="118" t="e">
        <f t="shared" si="1"/>
        <v>#DIV/0!</v>
      </c>
      <c r="F17" s="118"/>
      <c r="G17" s="118" t="e">
        <f t="shared" si="2"/>
        <v>#DIV/0!</v>
      </c>
      <c r="H17" s="118"/>
      <c r="I17" s="118" t="e">
        <f t="shared" si="3"/>
        <v>#DIV/0!</v>
      </c>
      <c r="J17" s="118"/>
      <c r="K17" s="118"/>
      <c r="L17" s="118" t="e">
        <f t="shared" si="4"/>
        <v>#DIV/0!</v>
      </c>
      <c r="M17" s="118" t="e">
        <f t="shared" si="5"/>
        <v>#DIV/0!</v>
      </c>
      <c r="N17" s="118"/>
      <c r="O17" s="118" t="e">
        <f t="shared" si="6"/>
        <v>#DIV/0!</v>
      </c>
      <c r="P17" s="118"/>
      <c r="Q17" s="118" t="e">
        <f t="shared" si="7"/>
        <v>#DIV/0!</v>
      </c>
      <c r="R17" s="118"/>
      <c r="S17" s="118" t="e">
        <f t="shared" si="8"/>
        <v>#DIV/0!</v>
      </c>
    </row>
    <row r="18" spans="1:19" s="73" customFormat="1" ht="38.25" customHeight="1" hidden="1">
      <c r="A18" s="76" t="s">
        <v>430</v>
      </c>
      <c r="B18" s="76" t="s">
        <v>431</v>
      </c>
      <c r="C18" s="118"/>
      <c r="D18" s="118"/>
      <c r="E18" s="118" t="e">
        <f t="shared" si="1"/>
        <v>#DIV/0!</v>
      </c>
      <c r="F18" s="118"/>
      <c r="G18" s="118" t="e">
        <f t="shared" si="2"/>
        <v>#DIV/0!</v>
      </c>
      <c r="H18" s="118"/>
      <c r="I18" s="118" t="e">
        <f t="shared" si="3"/>
        <v>#DIV/0!</v>
      </c>
      <c r="J18" s="118"/>
      <c r="K18" s="118"/>
      <c r="L18" s="118" t="e">
        <f t="shared" si="4"/>
        <v>#DIV/0!</v>
      </c>
      <c r="M18" s="118" t="e">
        <f t="shared" si="5"/>
        <v>#DIV/0!</v>
      </c>
      <c r="N18" s="118"/>
      <c r="O18" s="118" t="e">
        <f t="shared" si="6"/>
        <v>#DIV/0!</v>
      </c>
      <c r="P18" s="118"/>
      <c r="Q18" s="118" t="e">
        <f t="shared" si="7"/>
        <v>#DIV/0!</v>
      </c>
      <c r="R18" s="118"/>
      <c r="S18" s="118" t="e">
        <f t="shared" si="8"/>
        <v>#DIV/0!</v>
      </c>
    </row>
    <row r="19" spans="1:19" s="73" customFormat="1" ht="38.25" customHeight="1" hidden="1">
      <c r="A19" s="76" t="s">
        <v>432</v>
      </c>
      <c r="B19" s="76" t="s">
        <v>433</v>
      </c>
      <c r="C19" s="118"/>
      <c r="D19" s="118"/>
      <c r="E19" s="118" t="e">
        <f t="shared" si="1"/>
        <v>#DIV/0!</v>
      </c>
      <c r="F19" s="118"/>
      <c r="G19" s="118" t="e">
        <f t="shared" si="2"/>
        <v>#DIV/0!</v>
      </c>
      <c r="H19" s="118"/>
      <c r="I19" s="118" t="e">
        <f t="shared" si="3"/>
        <v>#DIV/0!</v>
      </c>
      <c r="J19" s="118"/>
      <c r="K19" s="118"/>
      <c r="L19" s="118" t="e">
        <f t="shared" si="4"/>
        <v>#DIV/0!</v>
      </c>
      <c r="M19" s="118" t="e">
        <f t="shared" si="5"/>
        <v>#DIV/0!</v>
      </c>
      <c r="N19" s="118"/>
      <c r="O19" s="118" t="e">
        <f t="shared" si="6"/>
        <v>#DIV/0!</v>
      </c>
      <c r="P19" s="118"/>
      <c r="Q19" s="118" t="e">
        <f t="shared" si="7"/>
        <v>#DIV/0!</v>
      </c>
      <c r="R19" s="118"/>
      <c r="S19" s="118" t="e">
        <f t="shared" si="8"/>
        <v>#DIV/0!</v>
      </c>
    </row>
    <row r="20" spans="1:19" s="73" customFormat="1" ht="38.25" customHeight="1" hidden="1">
      <c r="A20" s="76" t="s">
        <v>434</v>
      </c>
      <c r="B20" s="76" t="s">
        <v>435</v>
      </c>
      <c r="C20" s="118"/>
      <c r="D20" s="118"/>
      <c r="E20" s="118" t="e">
        <f t="shared" si="1"/>
        <v>#DIV/0!</v>
      </c>
      <c r="F20" s="118"/>
      <c r="G20" s="118" t="e">
        <f t="shared" si="2"/>
        <v>#DIV/0!</v>
      </c>
      <c r="H20" s="118"/>
      <c r="I20" s="118" t="e">
        <f t="shared" si="3"/>
        <v>#DIV/0!</v>
      </c>
      <c r="J20" s="118"/>
      <c r="K20" s="118"/>
      <c r="L20" s="118" t="e">
        <f t="shared" si="4"/>
        <v>#DIV/0!</v>
      </c>
      <c r="M20" s="118" t="e">
        <f t="shared" si="5"/>
        <v>#DIV/0!</v>
      </c>
      <c r="N20" s="118"/>
      <c r="O20" s="118" t="e">
        <f t="shared" si="6"/>
        <v>#DIV/0!</v>
      </c>
      <c r="P20" s="118"/>
      <c r="Q20" s="118" t="e">
        <f t="shared" si="7"/>
        <v>#DIV/0!</v>
      </c>
      <c r="R20" s="118"/>
      <c r="S20" s="118" t="e">
        <f t="shared" si="8"/>
        <v>#DIV/0!</v>
      </c>
    </row>
    <row r="21" spans="1:19" s="73" customFormat="1" ht="60" hidden="1">
      <c r="A21" s="76" t="s">
        <v>436</v>
      </c>
      <c r="B21" s="76" t="s">
        <v>437</v>
      </c>
      <c r="C21" s="118"/>
      <c r="D21" s="118"/>
      <c r="E21" s="118" t="e">
        <f t="shared" si="1"/>
        <v>#DIV/0!</v>
      </c>
      <c r="F21" s="118"/>
      <c r="G21" s="118" t="e">
        <f t="shared" si="2"/>
        <v>#DIV/0!</v>
      </c>
      <c r="H21" s="118"/>
      <c r="I21" s="118" t="e">
        <f t="shared" si="3"/>
        <v>#DIV/0!</v>
      </c>
      <c r="J21" s="118"/>
      <c r="K21" s="118"/>
      <c r="L21" s="118" t="e">
        <f t="shared" si="4"/>
        <v>#DIV/0!</v>
      </c>
      <c r="M21" s="118" t="e">
        <f t="shared" si="5"/>
        <v>#DIV/0!</v>
      </c>
      <c r="N21" s="118"/>
      <c r="O21" s="118" t="e">
        <f t="shared" si="6"/>
        <v>#DIV/0!</v>
      </c>
      <c r="P21" s="118"/>
      <c r="Q21" s="118" t="e">
        <f t="shared" si="7"/>
        <v>#DIV/0!</v>
      </c>
      <c r="R21" s="118"/>
      <c r="S21" s="118" t="e">
        <f t="shared" si="8"/>
        <v>#DIV/0!</v>
      </c>
    </row>
    <row r="22" spans="1:19" s="73" customFormat="1" ht="18.75">
      <c r="A22" s="76" t="s">
        <v>438</v>
      </c>
      <c r="B22" s="76" t="s">
        <v>439</v>
      </c>
      <c r="C22" s="118">
        <v>4019.9466</v>
      </c>
      <c r="D22" s="118">
        <v>5755.305</v>
      </c>
      <c r="E22" s="118">
        <f t="shared" si="1"/>
        <v>143.16869283786008</v>
      </c>
      <c r="F22" s="118">
        <v>9471.032</v>
      </c>
      <c r="G22" s="118">
        <f t="shared" si="2"/>
        <v>164.56177387644962</v>
      </c>
      <c r="H22" s="118">
        <v>10554.74495</v>
      </c>
      <c r="I22" s="118">
        <f t="shared" si="3"/>
        <v>111.44239561222051</v>
      </c>
      <c r="J22" s="118">
        <v>13140</v>
      </c>
      <c r="K22" s="118">
        <v>11895.14</v>
      </c>
      <c r="L22" s="118">
        <f t="shared" si="4"/>
        <v>112.69945466564779</v>
      </c>
      <c r="M22" s="118">
        <f t="shared" si="5"/>
        <v>90.52617960426178</v>
      </c>
      <c r="N22" s="118">
        <f>14171.02+2000</f>
        <v>16171.02</v>
      </c>
      <c r="O22" s="118">
        <f>N22/K22*100</f>
        <v>135.94644535499373</v>
      </c>
      <c r="P22" s="118">
        <f>13697.01+2000</f>
        <v>15697.01</v>
      </c>
      <c r="Q22" s="118">
        <f t="shared" si="7"/>
        <v>97.06876869857312</v>
      </c>
      <c r="R22" s="118">
        <f>13960.24+2000</f>
        <v>15960.24</v>
      </c>
      <c r="S22" s="118">
        <f t="shared" si="8"/>
        <v>101.67694357078194</v>
      </c>
    </row>
    <row r="23" spans="1:19" s="73" customFormat="1" ht="30" hidden="1">
      <c r="A23" s="76" t="s">
        <v>440</v>
      </c>
      <c r="B23" s="76" t="s">
        <v>441</v>
      </c>
      <c r="C23" s="118"/>
      <c r="D23" s="118"/>
      <c r="E23" s="118" t="e">
        <f t="shared" si="1"/>
        <v>#DIV/0!</v>
      </c>
      <c r="F23" s="118"/>
      <c r="G23" s="118" t="e">
        <f t="shared" si="2"/>
        <v>#DIV/0!</v>
      </c>
      <c r="H23" s="118"/>
      <c r="I23" s="118" t="e">
        <f t="shared" si="3"/>
        <v>#DIV/0!</v>
      </c>
      <c r="J23" s="118"/>
      <c r="K23" s="118"/>
      <c r="L23" s="118" t="e">
        <f t="shared" si="4"/>
        <v>#DIV/0!</v>
      </c>
      <c r="M23" s="118" t="e">
        <f t="shared" si="5"/>
        <v>#DIV/0!</v>
      </c>
      <c r="N23" s="118"/>
      <c r="O23" s="118" t="e">
        <f t="shared" si="6"/>
        <v>#DIV/0!</v>
      </c>
      <c r="P23" s="118"/>
      <c r="Q23" s="118" t="e">
        <f t="shared" si="7"/>
        <v>#DIV/0!</v>
      </c>
      <c r="R23" s="118"/>
      <c r="S23" s="118" t="e">
        <f t="shared" si="8"/>
        <v>#DIV/0!</v>
      </c>
    </row>
    <row r="24" spans="1:19" s="73" customFormat="1" ht="45" hidden="1">
      <c r="A24" s="76" t="s">
        <v>442</v>
      </c>
      <c r="B24" s="76" t="s">
        <v>443</v>
      </c>
      <c r="C24" s="118"/>
      <c r="D24" s="118"/>
      <c r="E24" s="118" t="e">
        <f t="shared" si="1"/>
        <v>#DIV/0!</v>
      </c>
      <c r="F24" s="118"/>
      <c r="G24" s="118" t="e">
        <f t="shared" si="2"/>
        <v>#DIV/0!</v>
      </c>
      <c r="H24" s="118"/>
      <c r="I24" s="118" t="e">
        <f t="shared" si="3"/>
        <v>#DIV/0!</v>
      </c>
      <c r="J24" s="118"/>
      <c r="K24" s="118"/>
      <c r="L24" s="118" t="e">
        <f t="shared" si="4"/>
        <v>#DIV/0!</v>
      </c>
      <c r="M24" s="118" t="e">
        <f t="shared" si="5"/>
        <v>#DIV/0!</v>
      </c>
      <c r="N24" s="118"/>
      <c r="O24" s="118" t="e">
        <f t="shared" si="6"/>
        <v>#DIV/0!</v>
      </c>
      <c r="P24" s="118"/>
      <c r="Q24" s="118" t="e">
        <f t="shared" si="7"/>
        <v>#DIV/0!</v>
      </c>
      <c r="R24" s="118"/>
      <c r="S24" s="118" t="e">
        <f t="shared" si="8"/>
        <v>#DIV/0!</v>
      </c>
    </row>
    <row r="25" spans="1:19" s="73" customFormat="1" ht="38.25" customHeight="1" hidden="1">
      <c r="A25" s="76" t="s">
        <v>444</v>
      </c>
      <c r="B25" s="76" t="s">
        <v>445</v>
      </c>
      <c r="C25" s="118"/>
      <c r="D25" s="118"/>
      <c r="E25" s="118" t="e">
        <f t="shared" si="1"/>
        <v>#DIV/0!</v>
      </c>
      <c r="F25" s="118"/>
      <c r="G25" s="118" t="e">
        <f t="shared" si="2"/>
        <v>#DIV/0!</v>
      </c>
      <c r="H25" s="118"/>
      <c r="I25" s="118" t="e">
        <f t="shared" si="3"/>
        <v>#DIV/0!</v>
      </c>
      <c r="J25" s="118"/>
      <c r="K25" s="118"/>
      <c r="L25" s="118" t="e">
        <f t="shared" si="4"/>
        <v>#DIV/0!</v>
      </c>
      <c r="M25" s="118" t="e">
        <f t="shared" si="5"/>
        <v>#DIV/0!</v>
      </c>
      <c r="N25" s="118"/>
      <c r="O25" s="118" t="e">
        <f t="shared" si="6"/>
        <v>#DIV/0!</v>
      </c>
      <c r="P25" s="118"/>
      <c r="Q25" s="118" t="e">
        <f t="shared" si="7"/>
        <v>#DIV/0!</v>
      </c>
      <c r="R25" s="118"/>
      <c r="S25" s="118" t="e">
        <f t="shared" si="8"/>
        <v>#DIV/0!</v>
      </c>
    </row>
    <row r="26" spans="1:19" s="73" customFormat="1" ht="38.25" customHeight="1" hidden="1">
      <c r="A26" s="76" t="s">
        <v>446</v>
      </c>
      <c r="B26" s="76" t="s">
        <v>447</v>
      </c>
      <c r="C26" s="118"/>
      <c r="D26" s="118"/>
      <c r="E26" s="118" t="e">
        <f t="shared" si="1"/>
        <v>#DIV/0!</v>
      </c>
      <c r="F26" s="118"/>
      <c r="G26" s="118" t="e">
        <f t="shared" si="2"/>
        <v>#DIV/0!</v>
      </c>
      <c r="H26" s="118"/>
      <c r="I26" s="118" t="e">
        <f t="shared" si="3"/>
        <v>#DIV/0!</v>
      </c>
      <c r="J26" s="118"/>
      <c r="K26" s="118"/>
      <c r="L26" s="118" t="e">
        <f t="shared" si="4"/>
        <v>#DIV/0!</v>
      </c>
      <c r="M26" s="118" t="e">
        <f t="shared" si="5"/>
        <v>#DIV/0!</v>
      </c>
      <c r="N26" s="118"/>
      <c r="O26" s="118" t="e">
        <f t="shared" si="6"/>
        <v>#DIV/0!</v>
      </c>
      <c r="P26" s="118"/>
      <c r="Q26" s="118" t="e">
        <f t="shared" si="7"/>
        <v>#DIV/0!</v>
      </c>
      <c r="R26" s="118"/>
      <c r="S26" s="118" t="e">
        <f t="shared" si="8"/>
        <v>#DIV/0!</v>
      </c>
    </row>
    <row r="27" spans="1:19" s="73" customFormat="1" ht="18.75" hidden="1">
      <c r="A27" s="76" t="s">
        <v>448</v>
      </c>
      <c r="B27" s="76" t="s">
        <v>449</v>
      </c>
      <c r="C27" s="118"/>
      <c r="D27" s="118"/>
      <c r="E27" s="118" t="e">
        <f t="shared" si="1"/>
        <v>#DIV/0!</v>
      </c>
      <c r="F27" s="118"/>
      <c r="G27" s="118" t="e">
        <f t="shared" si="2"/>
        <v>#DIV/0!</v>
      </c>
      <c r="H27" s="118"/>
      <c r="I27" s="118" t="e">
        <f t="shared" si="3"/>
        <v>#DIV/0!</v>
      </c>
      <c r="J27" s="118"/>
      <c r="K27" s="118"/>
      <c r="L27" s="118" t="e">
        <f t="shared" si="4"/>
        <v>#DIV/0!</v>
      </c>
      <c r="M27" s="118" t="e">
        <f t="shared" si="5"/>
        <v>#DIV/0!</v>
      </c>
      <c r="N27" s="118"/>
      <c r="O27" s="118" t="e">
        <f t="shared" si="6"/>
        <v>#DIV/0!</v>
      </c>
      <c r="P27" s="118"/>
      <c r="Q27" s="118" t="e">
        <f t="shared" si="7"/>
        <v>#DIV/0!</v>
      </c>
      <c r="R27" s="118"/>
      <c r="S27" s="118" t="e">
        <f t="shared" si="8"/>
        <v>#DIV/0!</v>
      </c>
    </row>
    <row r="28" spans="1:19" s="73" customFormat="1" ht="18.75">
      <c r="A28" s="76" t="s">
        <v>450</v>
      </c>
      <c r="B28" s="76" t="s">
        <v>451</v>
      </c>
      <c r="C28" s="118">
        <v>2043.59521</v>
      </c>
      <c r="D28" s="118">
        <v>3132.9237</v>
      </c>
      <c r="E28" s="118">
        <f t="shared" si="1"/>
        <v>153.3045137642498</v>
      </c>
      <c r="F28" s="118">
        <v>4001.087</v>
      </c>
      <c r="G28" s="118">
        <f t="shared" si="2"/>
        <v>127.71096212780415</v>
      </c>
      <c r="H28" s="118">
        <v>5368.84201</v>
      </c>
      <c r="I28" s="118">
        <f t="shared" si="3"/>
        <v>134.18458558886624</v>
      </c>
      <c r="J28" s="118">
        <v>2743</v>
      </c>
      <c r="K28" s="118">
        <v>2606.82</v>
      </c>
      <c r="L28" s="118">
        <f t="shared" si="4"/>
        <v>48.5546044220437</v>
      </c>
      <c r="M28" s="118">
        <f t="shared" si="5"/>
        <v>95.03536274152388</v>
      </c>
      <c r="N28" s="118">
        <v>2603.4</v>
      </c>
      <c r="O28" s="118">
        <f t="shared" si="6"/>
        <v>99.86880567127766</v>
      </c>
      <c r="P28" s="118">
        <v>2603.4</v>
      </c>
      <c r="Q28" s="118">
        <f t="shared" si="7"/>
        <v>100</v>
      </c>
      <c r="R28" s="118">
        <v>2590.4</v>
      </c>
      <c r="S28" s="118">
        <f t="shared" si="8"/>
        <v>99.50065299224092</v>
      </c>
    </row>
    <row r="29" spans="1:19" s="73" customFormat="1" ht="30" hidden="1">
      <c r="A29" s="76" t="s">
        <v>452</v>
      </c>
      <c r="B29" s="76" t="s">
        <v>453</v>
      </c>
      <c r="C29" s="118"/>
      <c r="D29" s="118"/>
      <c r="E29" s="118" t="e">
        <f t="shared" si="1"/>
        <v>#DIV/0!</v>
      </c>
      <c r="F29" s="118"/>
      <c r="G29" s="118" t="e">
        <f t="shared" si="2"/>
        <v>#DIV/0!</v>
      </c>
      <c r="H29" s="118"/>
      <c r="I29" s="118" t="e">
        <f t="shared" si="3"/>
        <v>#DIV/0!</v>
      </c>
      <c r="J29" s="118"/>
      <c r="K29" s="118"/>
      <c r="L29" s="118" t="e">
        <f t="shared" si="4"/>
        <v>#DIV/0!</v>
      </c>
      <c r="M29" s="118" t="e">
        <f t="shared" si="5"/>
        <v>#DIV/0!</v>
      </c>
      <c r="N29" s="118"/>
      <c r="O29" s="118" t="e">
        <f t="shared" si="6"/>
        <v>#DIV/0!</v>
      </c>
      <c r="P29" s="118"/>
      <c r="Q29" s="118" t="e">
        <f t="shared" si="7"/>
        <v>#DIV/0!</v>
      </c>
      <c r="R29" s="118"/>
      <c r="S29" s="118" t="e">
        <f t="shared" si="8"/>
        <v>#DIV/0!</v>
      </c>
    </row>
    <row r="30" spans="1:19" s="79" customFormat="1" ht="18.75" hidden="1">
      <c r="A30" s="76" t="s">
        <v>454</v>
      </c>
      <c r="B30" s="76" t="s">
        <v>455</v>
      </c>
      <c r="C30" s="118"/>
      <c r="D30" s="118"/>
      <c r="E30" s="118" t="e">
        <f t="shared" si="1"/>
        <v>#DIV/0!</v>
      </c>
      <c r="F30" s="118"/>
      <c r="G30" s="118" t="e">
        <f t="shared" si="2"/>
        <v>#DIV/0!</v>
      </c>
      <c r="H30" s="118"/>
      <c r="I30" s="118" t="e">
        <f t="shared" si="3"/>
        <v>#DIV/0!</v>
      </c>
      <c r="J30" s="118"/>
      <c r="K30" s="118"/>
      <c r="L30" s="118" t="e">
        <f t="shared" si="4"/>
        <v>#DIV/0!</v>
      </c>
      <c r="M30" s="118" t="e">
        <f t="shared" si="5"/>
        <v>#DIV/0!</v>
      </c>
      <c r="N30" s="118"/>
      <c r="O30" s="118" t="e">
        <f t="shared" si="6"/>
        <v>#DIV/0!</v>
      </c>
      <c r="P30" s="118"/>
      <c r="Q30" s="118" t="e">
        <f t="shared" si="7"/>
        <v>#DIV/0!</v>
      </c>
      <c r="R30" s="118"/>
      <c r="S30" s="118" t="e">
        <f t="shared" si="8"/>
        <v>#DIV/0!</v>
      </c>
    </row>
    <row r="31" spans="1:19" s="73" customFormat="1" ht="45" hidden="1">
      <c r="A31" s="76" t="s">
        <v>456</v>
      </c>
      <c r="B31" s="76" t="s">
        <v>457</v>
      </c>
      <c r="C31" s="118"/>
      <c r="D31" s="118"/>
      <c r="E31" s="118" t="e">
        <f t="shared" si="1"/>
        <v>#DIV/0!</v>
      </c>
      <c r="F31" s="118"/>
      <c r="G31" s="118" t="e">
        <f t="shared" si="2"/>
        <v>#DIV/0!</v>
      </c>
      <c r="H31" s="118"/>
      <c r="I31" s="118" t="e">
        <f t="shared" si="3"/>
        <v>#DIV/0!</v>
      </c>
      <c r="J31" s="118"/>
      <c r="K31" s="118"/>
      <c r="L31" s="118" t="e">
        <f t="shared" si="4"/>
        <v>#DIV/0!</v>
      </c>
      <c r="M31" s="118" t="e">
        <f t="shared" si="5"/>
        <v>#DIV/0!</v>
      </c>
      <c r="N31" s="118"/>
      <c r="O31" s="118" t="e">
        <f t="shared" si="6"/>
        <v>#DIV/0!</v>
      </c>
      <c r="P31" s="118"/>
      <c r="Q31" s="118" t="e">
        <f t="shared" si="7"/>
        <v>#DIV/0!</v>
      </c>
      <c r="R31" s="118"/>
      <c r="S31" s="118" t="e">
        <f t="shared" si="8"/>
        <v>#DIV/0!</v>
      </c>
    </row>
    <row r="32" spans="1:19" s="73" customFormat="1" ht="45" hidden="1">
      <c r="A32" s="76" t="s">
        <v>458</v>
      </c>
      <c r="B32" s="76" t="s">
        <v>459</v>
      </c>
      <c r="C32" s="118"/>
      <c r="D32" s="118"/>
      <c r="E32" s="118" t="e">
        <f t="shared" si="1"/>
        <v>#DIV/0!</v>
      </c>
      <c r="F32" s="118"/>
      <c r="G32" s="118" t="e">
        <f t="shared" si="2"/>
        <v>#DIV/0!</v>
      </c>
      <c r="H32" s="118"/>
      <c r="I32" s="118" t="e">
        <f t="shared" si="3"/>
        <v>#DIV/0!</v>
      </c>
      <c r="J32" s="118"/>
      <c r="K32" s="118"/>
      <c r="L32" s="118" t="e">
        <f t="shared" si="4"/>
        <v>#DIV/0!</v>
      </c>
      <c r="M32" s="118" t="e">
        <f t="shared" si="5"/>
        <v>#DIV/0!</v>
      </c>
      <c r="N32" s="118"/>
      <c r="O32" s="118" t="e">
        <f t="shared" si="6"/>
        <v>#DIV/0!</v>
      </c>
      <c r="P32" s="118"/>
      <c r="Q32" s="118" t="e">
        <f t="shared" si="7"/>
        <v>#DIV/0!</v>
      </c>
      <c r="R32" s="118"/>
      <c r="S32" s="118" t="e">
        <f t="shared" si="8"/>
        <v>#DIV/0!</v>
      </c>
    </row>
    <row r="33" spans="1:19" s="79" customFormat="1" ht="18.75" hidden="1">
      <c r="A33" s="76" t="s">
        <v>460</v>
      </c>
      <c r="B33" s="76" t="s">
        <v>461</v>
      </c>
      <c r="C33" s="118"/>
      <c r="D33" s="118"/>
      <c r="E33" s="118" t="e">
        <f t="shared" si="1"/>
        <v>#DIV/0!</v>
      </c>
      <c r="F33" s="118"/>
      <c r="G33" s="118" t="e">
        <f t="shared" si="2"/>
        <v>#DIV/0!</v>
      </c>
      <c r="H33" s="118"/>
      <c r="I33" s="118" t="e">
        <f t="shared" si="3"/>
        <v>#DIV/0!</v>
      </c>
      <c r="J33" s="118"/>
      <c r="K33" s="118"/>
      <c r="L33" s="118" t="e">
        <f t="shared" si="4"/>
        <v>#DIV/0!</v>
      </c>
      <c r="M33" s="118" t="e">
        <f t="shared" si="5"/>
        <v>#DIV/0!</v>
      </c>
      <c r="N33" s="118"/>
      <c r="O33" s="118" t="e">
        <f t="shared" si="6"/>
        <v>#DIV/0!</v>
      </c>
      <c r="P33" s="118"/>
      <c r="Q33" s="118" t="e">
        <f t="shared" si="7"/>
        <v>#DIV/0!</v>
      </c>
      <c r="R33" s="118"/>
      <c r="S33" s="118" t="e">
        <f t="shared" si="8"/>
        <v>#DIV/0!</v>
      </c>
    </row>
    <row r="34" spans="1:19" s="73" customFormat="1" ht="18.75" hidden="1">
      <c r="A34" s="76" t="s">
        <v>462</v>
      </c>
      <c r="B34" s="76" t="s">
        <v>463</v>
      </c>
      <c r="C34" s="118"/>
      <c r="D34" s="118"/>
      <c r="E34" s="118" t="e">
        <f t="shared" si="1"/>
        <v>#DIV/0!</v>
      </c>
      <c r="F34" s="118"/>
      <c r="G34" s="118" t="e">
        <f t="shared" si="2"/>
        <v>#DIV/0!</v>
      </c>
      <c r="H34" s="118"/>
      <c r="I34" s="118" t="e">
        <f t="shared" si="3"/>
        <v>#DIV/0!</v>
      </c>
      <c r="J34" s="118"/>
      <c r="K34" s="118"/>
      <c r="L34" s="118" t="e">
        <f t="shared" si="4"/>
        <v>#DIV/0!</v>
      </c>
      <c r="M34" s="118" t="e">
        <f t="shared" si="5"/>
        <v>#DIV/0!</v>
      </c>
      <c r="N34" s="118"/>
      <c r="O34" s="118" t="e">
        <f t="shared" si="6"/>
        <v>#DIV/0!</v>
      </c>
      <c r="P34" s="118"/>
      <c r="Q34" s="118" t="e">
        <f t="shared" si="7"/>
        <v>#DIV/0!</v>
      </c>
      <c r="R34" s="118"/>
      <c r="S34" s="118" t="e">
        <f t="shared" si="8"/>
        <v>#DIV/0!</v>
      </c>
    </row>
    <row r="35" spans="1:19" s="73" customFormat="1" ht="18.75" hidden="1">
      <c r="A35" s="76" t="s">
        <v>464</v>
      </c>
      <c r="B35" s="76" t="s">
        <v>465</v>
      </c>
      <c r="C35" s="118"/>
      <c r="D35" s="118"/>
      <c r="E35" s="118" t="e">
        <f t="shared" si="1"/>
        <v>#DIV/0!</v>
      </c>
      <c r="F35" s="118"/>
      <c r="G35" s="118" t="e">
        <f t="shared" si="2"/>
        <v>#DIV/0!</v>
      </c>
      <c r="H35" s="118"/>
      <c r="I35" s="118" t="e">
        <f t="shared" si="3"/>
        <v>#DIV/0!</v>
      </c>
      <c r="J35" s="118"/>
      <c r="K35" s="118"/>
      <c r="L35" s="118" t="e">
        <f t="shared" si="4"/>
        <v>#DIV/0!</v>
      </c>
      <c r="M35" s="118" t="e">
        <f t="shared" si="5"/>
        <v>#DIV/0!</v>
      </c>
      <c r="N35" s="118"/>
      <c r="O35" s="118" t="e">
        <f t="shared" si="6"/>
        <v>#DIV/0!</v>
      </c>
      <c r="P35" s="118"/>
      <c r="Q35" s="118" t="e">
        <f t="shared" si="7"/>
        <v>#DIV/0!</v>
      </c>
      <c r="R35" s="118"/>
      <c r="S35" s="118" t="e">
        <f t="shared" si="8"/>
        <v>#DIV/0!</v>
      </c>
    </row>
    <row r="36" spans="1:19" s="73" customFormat="1" ht="30" hidden="1">
      <c r="A36" s="76" t="s">
        <v>466</v>
      </c>
      <c r="B36" s="76" t="s">
        <v>467</v>
      </c>
      <c r="C36" s="118"/>
      <c r="D36" s="118"/>
      <c r="E36" s="118" t="e">
        <f t="shared" si="1"/>
        <v>#DIV/0!</v>
      </c>
      <c r="F36" s="118"/>
      <c r="G36" s="118" t="e">
        <f t="shared" si="2"/>
        <v>#DIV/0!</v>
      </c>
      <c r="H36" s="118"/>
      <c r="I36" s="118" t="e">
        <f t="shared" si="3"/>
        <v>#DIV/0!</v>
      </c>
      <c r="J36" s="118"/>
      <c r="K36" s="118"/>
      <c r="L36" s="118" t="e">
        <f t="shared" si="4"/>
        <v>#DIV/0!</v>
      </c>
      <c r="M36" s="118" t="e">
        <f t="shared" si="5"/>
        <v>#DIV/0!</v>
      </c>
      <c r="N36" s="118"/>
      <c r="O36" s="118" t="e">
        <f t="shared" si="6"/>
        <v>#DIV/0!</v>
      </c>
      <c r="P36" s="118"/>
      <c r="Q36" s="118" t="e">
        <f t="shared" si="7"/>
        <v>#DIV/0!</v>
      </c>
      <c r="R36" s="118"/>
      <c r="S36" s="118" t="e">
        <f t="shared" si="8"/>
        <v>#DIV/0!</v>
      </c>
    </row>
    <row r="37" spans="1:19" s="73" customFormat="1" ht="30" hidden="1">
      <c r="A37" s="76" t="s">
        <v>468</v>
      </c>
      <c r="B37" s="76" t="s">
        <v>469</v>
      </c>
      <c r="C37" s="118"/>
      <c r="D37" s="118"/>
      <c r="E37" s="118" t="e">
        <f t="shared" si="1"/>
        <v>#DIV/0!</v>
      </c>
      <c r="F37" s="118"/>
      <c r="G37" s="118" t="e">
        <f t="shared" si="2"/>
        <v>#DIV/0!</v>
      </c>
      <c r="H37" s="118"/>
      <c r="I37" s="118" t="e">
        <f t="shared" si="3"/>
        <v>#DIV/0!</v>
      </c>
      <c r="J37" s="118"/>
      <c r="K37" s="118"/>
      <c r="L37" s="118" t="e">
        <f t="shared" si="4"/>
        <v>#DIV/0!</v>
      </c>
      <c r="M37" s="118" t="e">
        <f t="shared" si="5"/>
        <v>#DIV/0!</v>
      </c>
      <c r="N37" s="118"/>
      <c r="O37" s="118" t="e">
        <f t="shared" si="6"/>
        <v>#DIV/0!</v>
      </c>
      <c r="P37" s="118"/>
      <c r="Q37" s="118" t="e">
        <f t="shared" si="7"/>
        <v>#DIV/0!</v>
      </c>
      <c r="R37" s="118"/>
      <c r="S37" s="118" t="e">
        <f t="shared" si="8"/>
        <v>#DIV/0!</v>
      </c>
    </row>
    <row r="38" spans="1:19" s="73" customFormat="1" ht="45">
      <c r="A38" s="76" t="s">
        <v>470</v>
      </c>
      <c r="B38" s="76" t="s">
        <v>471</v>
      </c>
      <c r="C38" s="118">
        <v>187.24601</v>
      </c>
      <c r="D38" s="118">
        <v>120.687</v>
      </c>
      <c r="E38" s="118">
        <f t="shared" si="1"/>
        <v>64.45370985475203</v>
      </c>
      <c r="F38" s="118">
        <v>185.598</v>
      </c>
      <c r="G38" s="118">
        <f t="shared" si="2"/>
        <v>153.78458326083177</v>
      </c>
      <c r="H38" s="118">
        <v>168.24415</v>
      </c>
      <c r="I38" s="118">
        <f t="shared" si="3"/>
        <v>90.64976454487656</v>
      </c>
      <c r="J38" s="118">
        <v>150</v>
      </c>
      <c r="K38" s="118">
        <v>30.08</v>
      </c>
      <c r="L38" s="118">
        <f t="shared" si="4"/>
        <v>17.878779143286707</v>
      </c>
      <c r="M38" s="118">
        <f t="shared" si="5"/>
        <v>20.05333333333333</v>
      </c>
      <c r="N38" s="118">
        <v>150</v>
      </c>
      <c r="O38" s="118">
        <f t="shared" si="6"/>
        <v>498.67021276595744</v>
      </c>
      <c r="P38" s="118">
        <v>150</v>
      </c>
      <c r="Q38" s="118">
        <f t="shared" si="7"/>
        <v>100</v>
      </c>
      <c r="R38" s="118">
        <v>150</v>
      </c>
      <c r="S38" s="118">
        <f t="shared" si="8"/>
        <v>100</v>
      </c>
    </row>
    <row r="39" spans="1:19" s="73" customFormat="1" ht="18.75" hidden="1">
      <c r="A39" s="76" t="s">
        <v>472</v>
      </c>
      <c r="B39" s="76" t="s">
        <v>473</v>
      </c>
      <c r="C39" s="118"/>
      <c r="D39" s="118"/>
      <c r="E39" s="118" t="e">
        <f t="shared" si="1"/>
        <v>#DIV/0!</v>
      </c>
      <c r="F39" s="118"/>
      <c r="G39" s="118" t="e">
        <f t="shared" si="2"/>
        <v>#DIV/0!</v>
      </c>
      <c r="H39" s="118"/>
      <c r="I39" s="118" t="e">
        <f t="shared" si="3"/>
        <v>#DIV/0!</v>
      </c>
      <c r="J39" s="118"/>
      <c r="K39" s="118"/>
      <c r="L39" s="118" t="e">
        <f t="shared" si="4"/>
        <v>#DIV/0!</v>
      </c>
      <c r="M39" s="118" t="e">
        <f t="shared" si="5"/>
        <v>#DIV/0!</v>
      </c>
      <c r="N39" s="118"/>
      <c r="O39" s="118" t="e">
        <f t="shared" si="6"/>
        <v>#DIV/0!</v>
      </c>
      <c r="P39" s="118"/>
      <c r="Q39" s="118" t="e">
        <f t="shared" si="7"/>
        <v>#DIV/0!</v>
      </c>
      <c r="R39" s="118"/>
      <c r="S39" s="118" t="e">
        <f t="shared" si="8"/>
        <v>#DIV/0!</v>
      </c>
    </row>
    <row r="40" spans="1:19" s="73" customFormat="1" ht="30" hidden="1">
      <c r="A40" s="76" t="s">
        <v>474</v>
      </c>
      <c r="B40" s="76" t="s">
        <v>475</v>
      </c>
      <c r="C40" s="118"/>
      <c r="D40" s="118"/>
      <c r="E40" s="118" t="e">
        <f t="shared" si="1"/>
        <v>#DIV/0!</v>
      </c>
      <c r="F40" s="118"/>
      <c r="G40" s="118" t="e">
        <f t="shared" si="2"/>
        <v>#DIV/0!</v>
      </c>
      <c r="H40" s="118"/>
      <c r="I40" s="118" t="e">
        <f t="shared" si="3"/>
        <v>#DIV/0!</v>
      </c>
      <c r="J40" s="118"/>
      <c r="K40" s="118"/>
      <c r="L40" s="118" t="e">
        <f t="shared" si="4"/>
        <v>#DIV/0!</v>
      </c>
      <c r="M40" s="118" t="e">
        <f t="shared" si="5"/>
        <v>#DIV/0!</v>
      </c>
      <c r="N40" s="118"/>
      <c r="O40" s="118" t="e">
        <f t="shared" si="6"/>
        <v>#DIV/0!</v>
      </c>
      <c r="P40" s="118"/>
      <c r="Q40" s="118" t="e">
        <f t="shared" si="7"/>
        <v>#DIV/0!</v>
      </c>
      <c r="R40" s="118"/>
      <c r="S40" s="118" t="e">
        <f t="shared" si="8"/>
        <v>#DIV/0!</v>
      </c>
    </row>
    <row r="41" spans="1:19" s="73" customFormat="1" ht="45" hidden="1">
      <c r="A41" s="76" t="s">
        <v>476</v>
      </c>
      <c r="B41" s="76" t="s">
        <v>477</v>
      </c>
      <c r="C41" s="118"/>
      <c r="D41" s="118"/>
      <c r="E41" s="118" t="e">
        <f t="shared" si="1"/>
        <v>#DIV/0!</v>
      </c>
      <c r="F41" s="118"/>
      <c r="G41" s="118" t="e">
        <f t="shared" si="2"/>
        <v>#DIV/0!</v>
      </c>
      <c r="H41" s="118"/>
      <c r="I41" s="118" t="e">
        <f t="shared" si="3"/>
        <v>#DIV/0!</v>
      </c>
      <c r="J41" s="118"/>
      <c r="K41" s="118"/>
      <c r="L41" s="118" t="e">
        <f t="shared" si="4"/>
        <v>#DIV/0!</v>
      </c>
      <c r="M41" s="118" t="e">
        <f t="shared" si="5"/>
        <v>#DIV/0!</v>
      </c>
      <c r="N41" s="118"/>
      <c r="O41" s="118" t="e">
        <f t="shared" si="6"/>
        <v>#DIV/0!</v>
      </c>
      <c r="P41" s="118"/>
      <c r="Q41" s="118" t="e">
        <f t="shared" si="7"/>
        <v>#DIV/0!</v>
      </c>
      <c r="R41" s="118"/>
      <c r="S41" s="118" t="e">
        <f t="shared" si="8"/>
        <v>#DIV/0!</v>
      </c>
    </row>
    <row r="42" spans="1:19" s="73" customFormat="1" ht="60" hidden="1">
      <c r="A42" s="76" t="s">
        <v>478</v>
      </c>
      <c r="B42" s="76" t="s">
        <v>479</v>
      </c>
      <c r="C42" s="118"/>
      <c r="D42" s="118"/>
      <c r="E42" s="118" t="e">
        <f t="shared" si="1"/>
        <v>#DIV/0!</v>
      </c>
      <c r="F42" s="118"/>
      <c r="G42" s="118" t="e">
        <f t="shared" si="2"/>
        <v>#DIV/0!</v>
      </c>
      <c r="H42" s="118"/>
      <c r="I42" s="118" t="e">
        <f t="shared" si="3"/>
        <v>#DIV/0!</v>
      </c>
      <c r="J42" s="118"/>
      <c r="K42" s="118"/>
      <c r="L42" s="118" t="e">
        <f t="shared" si="4"/>
        <v>#DIV/0!</v>
      </c>
      <c r="M42" s="118" t="e">
        <f t="shared" si="5"/>
        <v>#DIV/0!</v>
      </c>
      <c r="N42" s="118"/>
      <c r="O42" s="118" t="e">
        <f t="shared" si="6"/>
        <v>#DIV/0!</v>
      </c>
      <c r="P42" s="118"/>
      <c r="Q42" s="118" t="e">
        <f t="shared" si="7"/>
        <v>#DIV/0!</v>
      </c>
      <c r="R42" s="118"/>
      <c r="S42" s="118" t="e">
        <f t="shared" si="8"/>
        <v>#DIV/0!</v>
      </c>
    </row>
    <row r="43" spans="1:19" s="73" customFormat="1" ht="30" hidden="1">
      <c r="A43" s="76" t="s">
        <v>480</v>
      </c>
      <c r="B43" s="76" t="s">
        <v>481</v>
      </c>
      <c r="C43" s="118"/>
      <c r="D43" s="118"/>
      <c r="E43" s="118" t="e">
        <f t="shared" si="1"/>
        <v>#DIV/0!</v>
      </c>
      <c r="F43" s="118"/>
      <c r="G43" s="118" t="e">
        <f t="shared" si="2"/>
        <v>#DIV/0!</v>
      </c>
      <c r="H43" s="118"/>
      <c r="I43" s="118" t="e">
        <f t="shared" si="3"/>
        <v>#DIV/0!</v>
      </c>
      <c r="J43" s="118"/>
      <c r="K43" s="118"/>
      <c r="L43" s="118" t="e">
        <f t="shared" si="4"/>
        <v>#DIV/0!</v>
      </c>
      <c r="M43" s="118" t="e">
        <f t="shared" si="5"/>
        <v>#DIV/0!</v>
      </c>
      <c r="N43" s="118"/>
      <c r="O43" s="118" t="e">
        <f t="shared" si="6"/>
        <v>#DIV/0!</v>
      </c>
      <c r="P43" s="118"/>
      <c r="Q43" s="118" t="e">
        <f t="shared" si="7"/>
        <v>#DIV/0!</v>
      </c>
      <c r="R43" s="118"/>
      <c r="S43" s="118" t="e">
        <f t="shared" si="8"/>
        <v>#DIV/0!</v>
      </c>
    </row>
    <row r="44" spans="1:19" s="73" customFormat="1" ht="18.75">
      <c r="A44" s="76" t="s">
        <v>482</v>
      </c>
      <c r="B44" s="76" t="s">
        <v>483</v>
      </c>
      <c r="C44" s="118">
        <v>716.1431</v>
      </c>
      <c r="D44" s="118">
        <v>679.39905</v>
      </c>
      <c r="E44" s="118">
        <f t="shared" si="1"/>
        <v>94.86917488976714</v>
      </c>
      <c r="F44" s="118">
        <v>742.148</v>
      </c>
      <c r="G44" s="118">
        <f t="shared" si="2"/>
        <v>109.23594903466527</v>
      </c>
      <c r="H44" s="118">
        <f>2448.615-636.667</f>
        <v>1811.9479999999999</v>
      </c>
      <c r="I44" s="118">
        <f t="shared" si="3"/>
        <v>244.1491454534675</v>
      </c>
      <c r="J44" s="118">
        <f>4280-1480</f>
        <v>2800</v>
      </c>
      <c r="K44" s="118">
        <f>3868.23-1753.3</f>
        <v>2114.9300000000003</v>
      </c>
      <c r="L44" s="118">
        <f t="shared" si="4"/>
        <v>116.7213407890293</v>
      </c>
      <c r="M44" s="118">
        <f t="shared" si="5"/>
        <v>75.5332142857143</v>
      </c>
      <c r="N44" s="118">
        <f>2186-1280</f>
        <v>906</v>
      </c>
      <c r="O44" s="118">
        <f t="shared" si="6"/>
        <v>42.8382972486087</v>
      </c>
      <c r="P44" s="118">
        <f>1839-1280+350</f>
        <v>909</v>
      </c>
      <c r="Q44" s="118">
        <f t="shared" si="7"/>
        <v>100.33112582781456</v>
      </c>
      <c r="R44" s="118">
        <f>559+350</f>
        <v>909</v>
      </c>
      <c r="S44" s="118">
        <f t="shared" si="8"/>
        <v>100</v>
      </c>
    </row>
    <row r="45" spans="1:19" s="73" customFormat="1" ht="45" hidden="1">
      <c r="A45" s="76" t="s">
        <v>484</v>
      </c>
      <c r="B45" s="76" t="s">
        <v>485</v>
      </c>
      <c r="C45" s="118"/>
      <c r="D45" s="118"/>
      <c r="E45" s="118" t="e">
        <f t="shared" si="1"/>
        <v>#DIV/0!</v>
      </c>
      <c r="F45" s="118"/>
      <c r="G45" s="118" t="e">
        <f t="shared" si="2"/>
        <v>#DIV/0!</v>
      </c>
      <c r="H45" s="118"/>
      <c r="I45" s="118" t="e">
        <f t="shared" si="3"/>
        <v>#DIV/0!</v>
      </c>
      <c r="J45" s="118"/>
      <c r="K45" s="118"/>
      <c r="L45" s="118" t="e">
        <f t="shared" si="4"/>
        <v>#DIV/0!</v>
      </c>
      <c r="M45" s="118" t="e">
        <f t="shared" si="5"/>
        <v>#DIV/0!</v>
      </c>
      <c r="N45" s="118"/>
      <c r="O45" s="118" t="e">
        <f t="shared" si="6"/>
        <v>#DIV/0!</v>
      </c>
      <c r="P45" s="118"/>
      <c r="Q45" s="118" t="e">
        <f t="shared" si="7"/>
        <v>#DIV/0!</v>
      </c>
      <c r="R45" s="118"/>
      <c r="S45" s="118" t="e">
        <f t="shared" si="8"/>
        <v>#DIV/0!</v>
      </c>
    </row>
    <row r="46" spans="1:19" s="73" customFormat="1" ht="75" hidden="1">
      <c r="A46" s="76" t="s">
        <v>486</v>
      </c>
      <c r="B46" s="76" t="s">
        <v>487</v>
      </c>
      <c r="C46" s="118"/>
      <c r="D46" s="118"/>
      <c r="E46" s="118" t="e">
        <f t="shared" si="1"/>
        <v>#DIV/0!</v>
      </c>
      <c r="F46" s="118"/>
      <c r="G46" s="118" t="e">
        <f t="shared" si="2"/>
        <v>#DIV/0!</v>
      </c>
      <c r="H46" s="118"/>
      <c r="I46" s="118" t="e">
        <f t="shared" si="3"/>
        <v>#DIV/0!</v>
      </c>
      <c r="J46" s="118"/>
      <c r="K46" s="118"/>
      <c r="L46" s="118" t="e">
        <f t="shared" si="4"/>
        <v>#DIV/0!</v>
      </c>
      <c r="M46" s="118" t="e">
        <f t="shared" si="5"/>
        <v>#DIV/0!</v>
      </c>
      <c r="N46" s="118"/>
      <c r="O46" s="118" t="e">
        <f t="shared" si="6"/>
        <v>#DIV/0!</v>
      </c>
      <c r="P46" s="118"/>
      <c r="Q46" s="118" t="e">
        <f t="shared" si="7"/>
        <v>#DIV/0!</v>
      </c>
      <c r="R46" s="118"/>
      <c r="S46" s="118" t="e">
        <f t="shared" si="8"/>
        <v>#DIV/0!</v>
      </c>
    </row>
    <row r="47" spans="1:19" s="73" customFormat="1" ht="60" hidden="1">
      <c r="A47" s="76" t="s">
        <v>488</v>
      </c>
      <c r="B47" s="76" t="s">
        <v>489</v>
      </c>
      <c r="C47" s="118"/>
      <c r="D47" s="118"/>
      <c r="E47" s="118" t="e">
        <f t="shared" si="1"/>
        <v>#DIV/0!</v>
      </c>
      <c r="F47" s="118"/>
      <c r="G47" s="118" t="e">
        <f t="shared" si="2"/>
        <v>#DIV/0!</v>
      </c>
      <c r="H47" s="118"/>
      <c r="I47" s="118" t="e">
        <f t="shared" si="3"/>
        <v>#DIV/0!</v>
      </c>
      <c r="J47" s="118"/>
      <c r="K47" s="118"/>
      <c r="L47" s="118" t="e">
        <f t="shared" si="4"/>
        <v>#DIV/0!</v>
      </c>
      <c r="M47" s="118" t="e">
        <f t="shared" si="5"/>
        <v>#DIV/0!</v>
      </c>
      <c r="N47" s="118"/>
      <c r="O47" s="118" t="e">
        <f t="shared" si="6"/>
        <v>#DIV/0!</v>
      </c>
      <c r="P47" s="118"/>
      <c r="Q47" s="118" t="e">
        <f t="shared" si="7"/>
        <v>#DIV/0!</v>
      </c>
      <c r="R47" s="118"/>
      <c r="S47" s="118" t="e">
        <f t="shared" si="8"/>
        <v>#DIV/0!</v>
      </c>
    </row>
    <row r="48" spans="1:19" s="80" customFormat="1" ht="60" hidden="1">
      <c r="A48" s="76" t="s">
        <v>490</v>
      </c>
      <c r="B48" s="76" t="s">
        <v>491</v>
      </c>
      <c r="C48" s="118"/>
      <c r="D48" s="118"/>
      <c r="E48" s="118" t="e">
        <f t="shared" si="1"/>
        <v>#DIV/0!</v>
      </c>
      <c r="F48" s="118"/>
      <c r="G48" s="118" t="e">
        <f t="shared" si="2"/>
        <v>#DIV/0!</v>
      </c>
      <c r="H48" s="118"/>
      <c r="I48" s="118" t="e">
        <f t="shared" si="3"/>
        <v>#DIV/0!</v>
      </c>
      <c r="J48" s="118"/>
      <c r="K48" s="118"/>
      <c r="L48" s="118" t="e">
        <f t="shared" si="4"/>
        <v>#DIV/0!</v>
      </c>
      <c r="M48" s="118" t="e">
        <f t="shared" si="5"/>
        <v>#DIV/0!</v>
      </c>
      <c r="N48" s="118"/>
      <c r="O48" s="118" t="e">
        <f t="shared" si="6"/>
        <v>#DIV/0!</v>
      </c>
      <c r="P48" s="118"/>
      <c r="Q48" s="118" t="e">
        <f t="shared" si="7"/>
        <v>#DIV/0!</v>
      </c>
      <c r="R48" s="118"/>
      <c r="S48" s="118" t="e">
        <f t="shared" si="8"/>
        <v>#DIV/0!</v>
      </c>
    </row>
    <row r="49" spans="1:19" s="78" customFormat="1" ht="105" hidden="1">
      <c r="A49" s="81" t="s">
        <v>492</v>
      </c>
      <c r="B49" s="81" t="s">
        <v>493</v>
      </c>
      <c r="C49" s="119"/>
      <c r="D49" s="119"/>
      <c r="E49" s="119" t="e">
        <f t="shared" si="1"/>
        <v>#DIV/0!</v>
      </c>
      <c r="F49" s="119"/>
      <c r="G49" s="119" t="e">
        <f t="shared" si="2"/>
        <v>#DIV/0!</v>
      </c>
      <c r="H49" s="119"/>
      <c r="I49" s="119" t="e">
        <f t="shared" si="3"/>
        <v>#DIV/0!</v>
      </c>
      <c r="J49" s="119"/>
      <c r="K49" s="119"/>
      <c r="L49" s="119" t="e">
        <f t="shared" si="4"/>
        <v>#DIV/0!</v>
      </c>
      <c r="M49" s="119" t="e">
        <f t="shared" si="5"/>
        <v>#DIV/0!</v>
      </c>
      <c r="N49" s="119"/>
      <c r="O49" s="119" t="e">
        <f t="shared" si="6"/>
        <v>#DIV/0!</v>
      </c>
      <c r="P49" s="119"/>
      <c r="Q49" s="119" t="e">
        <f t="shared" si="7"/>
        <v>#DIV/0!</v>
      </c>
      <c r="R49" s="119"/>
      <c r="S49" s="119" t="e">
        <f t="shared" si="8"/>
        <v>#DIV/0!</v>
      </c>
    </row>
    <row r="50" spans="1:19" s="73" customFormat="1" ht="38.25" customHeight="1" hidden="1">
      <c r="A50" s="81" t="s">
        <v>494</v>
      </c>
      <c r="B50" s="81" t="s">
        <v>495</v>
      </c>
      <c r="C50" s="119"/>
      <c r="D50" s="119"/>
      <c r="E50" s="119" t="e">
        <f t="shared" si="1"/>
        <v>#DIV/0!</v>
      </c>
      <c r="F50" s="119"/>
      <c r="G50" s="119" t="e">
        <f t="shared" si="2"/>
        <v>#DIV/0!</v>
      </c>
      <c r="H50" s="119"/>
      <c r="I50" s="119" t="e">
        <f t="shared" si="3"/>
        <v>#DIV/0!</v>
      </c>
      <c r="J50" s="119"/>
      <c r="K50" s="119"/>
      <c r="L50" s="119" t="e">
        <f t="shared" si="4"/>
        <v>#DIV/0!</v>
      </c>
      <c r="M50" s="119" t="e">
        <f t="shared" si="5"/>
        <v>#DIV/0!</v>
      </c>
      <c r="N50" s="119"/>
      <c r="O50" s="119" t="e">
        <f t="shared" si="6"/>
        <v>#DIV/0!</v>
      </c>
      <c r="P50" s="119"/>
      <c r="Q50" s="119" t="e">
        <f t="shared" si="7"/>
        <v>#DIV/0!</v>
      </c>
      <c r="R50" s="119"/>
      <c r="S50" s="119" t="e">
        <f t="shared" si="8"/>
        <v>#DIV/0!</v>
      </c>
    </row>
    <row r="51" spans="1:19" s="73" customFormat="1" ht="38.25" customHeight="1" hidden="1">
      <c r="A51" s="81" t="s">
        <v>496</v>
      </c>
      <c r="B51" s="81" t="s">
        <v>495</v>
      </c>
      <c r="C51" s="119"/>
      <c r="D51" s="119"/>
      <c r="E51" s="119" t="e">
        <f t="shared" si="1"/>
        <v>#DIV/0!</v>
      </c>
      <c r="F51" s="119"/>
      <c r="G51" s="119" t="e">
        <f t="shared" si="2"/>
        <v>#DIV/0!</v>
      </c>
      <c r="H51" s="119"/>
      <c r="I51" s="119" t="e">
        <f t="shared" si="3"/>
        <v>#DIV/0!</v>
      </c>
      <c r="J51" s="119"/>
      <c r="K51" s="119"/>
      <c r="L51" s="119" t="e">
        <f t="shared" si="4"/>
        <v>#DIV/0!</v>
      </c>
      <c r="M51" s="119" t="e">
        <f t="shared" si="5"/>
        <v>#DIV/0!</v>
      </c>
      <c r="N51" s="119"/>
      <c r="O51" s="119" t="e">
        <f t="shared" si="6"/>
        <v>#DIV/0!</v>
      </c>
      <c r="P51" s="119"/>
      <c r="Q51" s="119" t="e">
        <f t="shared" si="7"/>
        <v>#DIV/0!</v>
      </c>
      <c r="R51" s="119"/>
      <c r="S51" s="119" t="e">
        <f t="shared" si="8"/>
        <v>#DIV/0!</v>
      </c>
    </row>
    <row r="52" spans="1:19" s="73" customFormat="1" ht="60">
      <c r="A52" s="81" t="s">
        <v>497</v>
      </c>
      <c r="B52" s="81" t="s">
        <v>498</v>
      </c>
      <c r="C52" s="119">
        <v>-87.72444</v>
      </c>
      <c r="D52" s="119">
        <v>14.59886</v>
      </c>
      <c r="E52" s="119">
        <f t="shared" si="1"/>
        <v>-16.641724928651584</v>
      </c>
      <c r="F52" s="119">
        <v>3.157</v>
      </c>
      <c r="G52" s="119">
        <f t="shared" si="2"/>
        <v>21.624976196771527</v>
      </c>
      <c r="H52" s="119">
        <v>105.0018</v>
      </c>
      <c r="I52" s="119">
        <f t="shared" si="3"/>
        <v>3325.9993664871713</v>
      </c>
      <c r="J52" s="119">
        <v>0</v>
      </c>
      <c r="K52" s="119">
        <v>1.24</v>
      </c>
      <c r="L52" s="119">
        <f t="shared" si="4"/>
        <v>1.180932136401471</v>
      </c>
      <c r="M52" s="119"/>
      <c r="N52" s="119">
        <v>0</v>
      </c>
      <c r="O52" s="119">
        <f t="shared" si="6"/>
        <v>0</v>
      </c>
      <c r="P52" s="119">
        <v>0</v>
      </c>
      <c r="Q52" s="119">
        <v>0</v>
      </c>
      <c r="R52" s="119">
        <v>0</v>
      </c>
      <c r="S52" s="119">
        <v>0</v>
      </c>
    </row>
    <row r="53" spans="1:19" s="73" customFormat="1" ht="60" hidden="1">
      <c r="A53" s="76" t="s">
        <v>499</v>
      </c>
      <c r="B53" s="76" t="s">
        <v>0</v>
      </c>
      <c r="C53" s="118"/>
      <c r="D53" s="118"/>
      <c r="E53" s="118" t="e">
        <f t="shared" si="1"/>
        <v>#DIV/0!</v>
      </c>
      <c r="F53" s="118"/>
      <c r="G53" s="118" t="e">
        <f t="shared" si="2"/>
        <v>#DIV/0!</v>
      </c>
      <c r="H53" s="118"/>
      <c r="I53" s="118" t="e">
        <f t="shared" si="3"/>
        <v>#DIV/0!</v>
      </c>
      <c r="J53" s="118"/>
      <c r="K53" s="118"/>
      <c r="L53" s="118" t="e">
        <f t="shared" si="4"/>
        <v>#DIV/0!</v>
      </c>
      <c r="M53" s="118" t="e">
        <f t="shared" si="5"/>
        <v>#DIV/0!</v>
      </c>
      <c r="N53" s="118"/>
      <c r="O53" s="118" t="e">
        <f t="shared" si="6"/>
        <v>#DIV/0!</v>
      </c>
      <c r="P53" s="118"/>
      <c r="Q53" s="118" t="e">
        <f t="shared" si="7"/>
        <v>#DIV/0!</v>
      </c>
      <c r="R53" s="118"/>
      <c r="S53" s="118" t="e">
        <f t="shared" si="8"/>
        <v>#DIV/0!</v>
      </c>
    </row>
    <row r="54" spans="1:19" s="73" customFormat="1" ht="30" hidden="1">
      <c r="A54" s="76" t="s">
        <v>1</v>
      </c>
      <c r="B54" s="76" t="s">
        <v>2</v>
      </c>
      <c r="C54" s="118"/>
      <c r="D54" s="118"/>
      <c r="E54" s="118" t="e">
        <f t="shared" si="1"/>
        <v>#DIV/0!</v>
      </c>
      <c r="F54" s="118"/>
      <c r="G54" s="118" t="e">
        <f t="shared" si="2"/>
        <v>#DIV/0!</v>
      </c>
      <c r="H54" s="118"/>
      <c r="I54" s="118" t="e">
        <f t="shared" si="3"/>
        <v>#DIV/0!</v>
      </c>
      <c r="J54" s="118"/>
      <c r="K54" s="118"/>
      <c r="L54" s="118" t="e">
        <f t="shared" si="4"/>
        <v>#DIV/0!</v>
      </c>
      <c r="M54" s="118" t="e">
        <f t="shared" si="5"/>
        <v>#DIV/0!</v>
      </c>
      <c r="N54" s="118"/>
      <c r="O54" s="118" t="e">
        <f t="shared" si="6"/>
        <v>#DIV/0!</v>
      </c>
      <c r="P54" s="118"/>
      <c r="Q54" s="118" t="e">
        <f t="shared" si="7"/>
        <v>#DIV/0!</v>
      </c>
      <c r="R54" s="118"/>
      <c r="S54" s="118" t="e">
        <f t="shared" si="8"/>
        <v>#DIV/0!</v>
      </c>
    </row>
    <row r="55" spans="1:19" s="73" customFormat="1" ht="30" hidden="1">
      <c r="A55" s="76" t="s">
        <v>3</v>
      </c>
      <c r="B55" s="76" t="s">
        <v>4</v>
      </c>
      <c r="C55" s="118"/>
      <c r="D55" s="118"/>
      <c r="E55" s="118" t="e">
        <f t="shared" si="1"/>
        <v>#DIV/0!</v>
      </c>
      <c r="F55" s="118"/>
      <c r="G55" s="118" t="e">
        <f t="shared" si="2"/>
        <v>#DIV/0!</v>
      </c>
      <c r="H55" s="118"/>
      <c r="I55" s="118" t="e">
        <f t="shared" si="3"/>
        <v>#DIV/0!</v>
      </c>
      <c r="J55" s="118"/>
      <c r="K55" s="118"/>
      <c r="L55" s="118" t="e">
        <f t="shared" si="4"/>
        <v>#DIV/0!</v>
      </c>
      <c r="M55" s="118" t="e">
        <f t="shared" si="5"/>
        <v>#DIV/0!</v>
      </c>
      <c r="N55" s="118"/>
      <c r="O55" s="118" t="e">
        <f t="shared" si="6"/>
        <v>#DIV/0!</v>
      </c>
      <c r="P55" s="118"/>
      <c r="Q55" s="118" t="e">
        <f t="shared" si="7"/>
        <v>#DIV/0!</v>
      </c>
      <c r="R55" s="118"/>
      <c r="S55" s="118" t="e">
        <f t="shared" si="8"/>
        <v>#DIV/0!</v>
      </c>
    </row>
    <row r="56" spans="1:19" s="73" customFormat="1" ht="45" hidden="1">
      <c r="A56" s="76" t="s">
        <v>5</v>
      </c>
      <c r="B56" s="76" t="s">
        <v>6</v>
      </c>
      <c r="C56" s="118"/>
      <c r="D56" s="118"/>
      <c r="E56" s="118" t="e">
        <f t="shared" si="1"/>
        <v>#DIV/0!</v>
      </c>
      <c r="F56" s="118"/>
      <c r="G56" s="118" t="e">
        <f t="shared" si="2"/>
        <v>#DIV/0!</v>
      </c>
      <c r="H56" s="118"/>
      <c r="I56" s="118" t="e">
        <f t="shared" si="3"/>
        <v>#DIV/0!</v>
      </c>
      <c r="J56" s="118"/>
      <c r="K56" s="118"/>
      <c r="L56" s="118" t="e">
        <f t="shared" si="4"/>
        <v>#DIV/0!</v>
      </c>
      <c r="M56" s="118" t="e">
        <f t="shared" si="5"/>
        <v>#DIV/0!</v>
      </c>
      <c r="N56" s="118"/>
      <c r="O56" s="118" t="e">
        <f t="shared" si="6"/>
        <v>#DIV/0!</v>
      </c>
      <c r="P56" s="118"/>
      <c r="Q56" s="118" t="e">
        <f t="shared" si="7"/>
        <v>#DIV/0!</v>
      </c>
      <c r="R56" s="118"/>
      <c r="S56" s="118" t="e">
        <f t="shared" si="8"/>
        <v>#DIV/0!</v>
      </c>
    </row>
    <row r="57" spans="1:19" s="73" customFormat="1" ht="30" hidden="1">
      <c r="A57" s="76" t="s">
        <v>7</v>
      </c>
      <c r="B57" s="76" t="s">
        <v>8</v>
      </c>
      <c r="C57" s="118"/>
      <c r="D57" s="118"/>
      <c r="E57" s="118" t="e">
        <f t="shared" si="1"/>
        <v>#DIV/0!</v>
      </c>
      <c r="F57" s="118"/>
      <c r="G57" s="118" t="e">
        <f t="shared" si="2"/>
        <v>#DIV/0!</v>
      </c>
      <c r="H57" s="118"/>
      <c r="I57" s="118" t="e">
        <f t="shared" si="3"/>
        <v>#DIV/0!</v>
      </c>
      <c r="J57" s="118"/>
      <c r="K57" s="118"/>
      <c r="L57" s="118" t="e">
        <f t="shared" si="4"/>
        <v>#DIV/0!</v>
      </c>
      <c r="M57" s="118" t="e">
        <f t="shared" si="5"/>
        <v>#DIV/0!</v>
      </c>
      <c r="N57" s="118"/>
      <c r="O57" s="118" t="e">
        <f t="shared" si="6"/>
        <v>#DIV/0!</v>
      </c>
      <c r="P57" s="118"/>
      <c r="Q57" s="118" t="e">
        <f t="shared" si="7"/>
        <v>#DIV/0!</v>
      </c>
      <c r="R57" s="118"/>
      <c r="S57" s="118" t="e">
        <f t="shared" si="8"/>
        <v>#DIV/0!</v>
      </c>
    </row>
    <row r="58" spans="1:19" s="73" customFormat="1" ht="30" hidden="1">
      <c r="A58" s="76" t="s">
        <v>9</v>
      </c>
      <c r="B58" s="76" t="s">
        <v>10</v>
      </c>
      <c r="C58" s="118"/>
      <c r="D58" s="118"/>
      <c r="E58" s="118" t="e">
        <f t="shared" si="1"/>
        <v>#DIV/0!</v>
      </c>
      <c r="F58" s="118"/>
      <c r="G58" s="118" t="e">
        <f t="shared" si="2"/>
        <v>#DIV/0!</v>
      </c>
      <c r="H58" s="118"/>
      <c r="I58" s="118" t="e">
        <f t="shared" si="3"/>
        <v>#DIV/0!</v>
      </c>
      <c r="J58" s="118"/>
      <c r="K58" s="118"/>
      <c r="L58" s="118" t="e">
        <f t="shared" si="4"/>
        <v>#DIV/0!</v>
      </c>
      <c r="M58" s="118" t="e">
        <f t="shared" si="5"/>
        <v>#DIV/0!</v>
      </c>
      <c r="N58" s="118"/>
      <c r="O58" s="118" t="e">
        <f t="shared" si="6"/>
        <v>#DIV/0!</v>
      </c>
      <c r="P58" s="118"/>
      <c r="Q58" s="118" t="e">
        <f t="shared" si="7"/>
        <v>#DIV/0!</v>
      </c>
      <c r="R58" s="118"/>
      <c r="S58" s="118" t="e">
        <f t="shared" si="8"/>
        <v>#DIV/0!</v>
      </c>
    </row>
    <row r="59" spans="1:19" s="73" customFormat="1" ht="60" hidden="1">
      <c r="A59" s="76" t="s">
        <v>11</v>
      </c>
      <c r="B59" s="76" t="s">
        <v>12</v>
      </c>
      <c r="C59" s="118"/>
      <c r="D59" s="118"/>
      <c r="E59" s="118" t="e">
        <f t="shared" si="1"/>
        <v>#DIV/0!</v>
      </c>
      <c r="F59" s="118"/>
      <c r="G59" s="118" t="e">
        <f t="shared" si="2"/>
        <v>#DIV/0!</v>
      </c>
      <c r="H59" s="118"/>
      <c r="I59" s="118" t="e">
        <f t="shared" si="3"/>
        <v>#DIV/0!</v>
      </c>
      <c r="J59" s="118"/>
      <c r="K59" s="118"/>
      <c r="L59" s="118" t="e">
        <f t="shared" si="4"/>
        <v>#DIV/0!</v>
      </c>
      <c r="M59" s="118" t="e">
        <f t="shared" si="5"/>
        <v>#DIV/0!</v>
      </c>
      <c r="N59" s="118"/>
      <c r="O59" s="118" t="e">
        <f t="shared" si="6"/>
        <v>#DIV/0!</v>
      </c>
      <c r="P59" s="118"/>
      <c r="Q59" s="118" t="e">
        <f t="shared" si="7"/>
        <v>#DIV/0!</v>
      </c>
      <c r="R59" s="118"/>
      <c r="S59" s="118" t="e">
        <f t="shared" si="8"/>
        <v>#DIV/0!</v>
      </c>
    </row>
    <row r="60" spans="1:19" s="73" customFormat="1" ht="30" hidden="1">
      <c r="A60" s="76" t="s">
        <v>13</v>
      </c>
      <c r="B60" s="76" t="s">
        <v>14</v>
      </c>
      <c r="C60" s="118"/>
      <c r="D60" s="118"/>
      <c r="E60" s="118" t="e">
        <f t="shared" si="1"/>
        <v>#DIV/0!</v>
      </c>
      <c r="F60" s="118"/>
      <c r="G60" s="118" t="e">
        <f t="shared" si="2"/>
        <v>#DIV/0!</v>
      </c>
      <c r="H60" s="118"/>
      <c r="I60" s="118" t="e">
        <f t="shared" si="3"/>
        <v>#DIV/0!</v>
      </c>
      <c r="J60" s="118"/>
      <c r="K60" s="118"/>
      <c r="L60" s="118" t="e">
        <f t="shared" si="4"/>
        <v>#DIV/0!</v>
      </c>
      <c r="M60" s="118" t="e">
        <f t="shared" si="5"/>
        <v>#DIV/0!</v>
      </c>
      <c r="N60" s="118"/>
      <c r="O60" s="118" t="e">
        <f t="shared" si="6"/>
        <v>#DIV/0!</v>
      </c>
      <c r="P60" s="118"/>
      <c r="Q60" s="118" t="e">
        <f t="shared" si="7"/>
        <v>#DIV/0!</v>
      </c>
      <c r="R60" s="118"/>
      <c r="S60" s="118" t="e">
        <f t="shared" si="8"/>
        <v>#DIV/0!</v>
      </c>
    </row>
    <row r="61" spans="1:19" s="85" customFormat="1" ht="18.75">
      <c r="A61" s="83"/>
      <c r="B61" s="83" t="s">
        <v>15</v>
      </c>
      <c r="C61" s="120">
        <f>C62+C80+C84+C91+C109+C114+C134</f>
        <v>4382.79649</v>
      </c>
      <c r="D61" s="120">
        <f>D62+D80+D84+D91+D109+D114+D134</f>
        <v>4765.309</v>
      </c>
      <c r="E61" s="120">
        <f t="shared" si="1"/>
        <v>108.7275900414897</v>
      </c>
      <c r="F61" s="120">
        <f>F62+F80+F84+F91+F109+F114+F134</f>
        <v>5669.894800000001</v>
      </c>
      <c r="G61" s="120">
        <f t="shared" si="2"/>
        <v>118.98273123526724</v>
      </c>
      <c r="H61" s="120">
        <f>H62+H80+H84+H91+H109+H114+H134</f>
        <v>9529.58079</v>
      </c>
      <c r="I61" s="120">
        <f t="shared" si="3"/>
        <v>168.0733263340265</v>
      </c>
      <c r="J61" s="120">
        <f>J62+J80+J84+J91+J109+J114+J134</f>
        <v>7647.317</v>
      </c>
      <c r="K61" s="120">
        <f>K62+K80+K84+K91+K109+K114+K134</f>
        <v>7981.59</v>
      </c>
      <c r="L61" s="120">
        <f t="shared" si="4"/>
        <v>83.7559403281999</v>
      </c>
      <c r="M61" s="120">
        <f t="shared" si="5"/>
        <v>104.37111473213416</v>
      </c>
      <c r="N61" s="120">
        <f>N62+N80+N84+N91+N109+N114+N134</f>
        <v>5466.200000000001</v>
      </c>
      <c r="O61" s="120">
        <f t="shared" si="6"/>
        <v>68.48510133945743</v>
      </c>
      <c r="P61" s="120">
        <f>P62+P80+P84+P91+P109+P114+P134</f>
        <v>5465.59</v>
      </c>
      <c r="Q61" s="120">
        <f t="shared" si="7"/>
        <v>99.9888405107753</v>
      </c>
      <c r="R61" s="120">
        <f>R62+R80+R84+R91+R109+R114+R134</f>
        <v>5465.59</v>
      </c>
      <c r="S61" s="120">
        <f t="shared" si="8"/>
        <v>100</v>
      </c>
    </row>
    <row r="62" spans="1:19" s="73" customFormat="1" ht="91.5" customHeight="1">
      <c r="A62" s="76" t="s">
        <v>16</v>
      </c>
      <c r="B62" s="76" t="s">
        <v>17</v>
      </c>
      <c r="C62" s="118">
        <v>1203.55349</v>
      </c>
      <c r="D62" s="118">
        <v>1526.33147</v>
      </c>
      <c r="E62" s="118">
        <f t="shared" si="1"/>
        <v>126.81874820536643</v>
      </c>
      <c r="F62" s="118">
        <v>1471.22773</v>
      </c>
      <c r="G62" s="118">
        <f t="shared" si="2"/>
        <v>96.38979205480183</v>
      </c>
      <c r="H62" s="118">
        <v>1296.73499</v>
      </c>
      <c r="I62" s="118">
        <f t="shared" si="3"/>
        <v>88.13965122856948</v>
      </c>
      <c r="J62" s="118">
        <v>1341.769</v>
      </c>
      <c r="K62" s="118">
        <v>1244.39</v>
      </c>
      <c r="L62" s="118">
        <f t="shared" si="4"/>
        <v>95.9633240096344</v>
      </c>
      <c r="M62" s="118">
        <f t="shared" si="5"/>
        <v>92.74249144226764</v>
      </c>
      <c r="N62" s="118">
        <v>1340.9</v>
      </c>
      <c r="O62" s="118">
        <f t="shared" si="6"/>
        <v>107.75560716495632</v>
      </c>
      <c r="P62" s="118">
        <v>1320.1</v>
      </c>
      <c r="Q62" s="118">
        <f t="shared" si="7"/>
        <v>98.44880304273248</v>
      </c>
      <c r="R62" s="118">
        <v>1320.1</v>
      </c>
      <c r="S62" s="118">
        <f t="shared" si="8"/>
        <v>100</v>
      </c>
    </row>
    <row r="63" spans="1:19" s="73" customFormat="1" ht="30" hidden="1">
      <c r="A63" s="76" t="s">
        <v>18</v>
      </c>
      <c r="B63" s="76" t="s">
        <v>19</v>
      </c>
      <c r="C63" s="118"/>
      <c r="D63" s="118"/>
      <c r="E63" s="118" t="e">
        <f t="shared" si="1"/>
        <v>#DIV/0!</v>
      </c>
      <c r="F63" s="118"/>
      <c r="G63" s="118" t="e">
        <f t="shared" si="2"/>
        <v>#DIV/0!</v>
      </c>
      <c r="H63" s="118"/>
      <c r="I63" s="118" t="e">
        <f t="shared" si="3"/>
        <v>#DIV/0!</v>
      </c>
      <c r="J63" s="118"/>
      <c r="K63" s="118"/>
      <c r="L63" s="118" t="e">
        <f t="shared" si="4"/>
        <v>#DIV/0!</v>
      </c>
      <c r="M63" s="118" t="e">
        <f t="shared" si="5"/>
        <v>#DIV/0!</v>
      </c>
      <c r="N63" s="118"/>
      <c r="O63" s="118" t="e">
        <f t="shared" si="6"/>
        <v>#DIV/0!</v>
      </c>
      <c r="P63" s="118"/>
      <c r="Q63" s="118" t="e">
        <f t="shared" si="7"/>
        <v>#DIV/0!</v>
      </c>
      <c r="R63" s="118"/>
      <c r="S63" s="118" t="e">
        <f t="shared" si="8"/>
        <v>#DIV/0!</v>
      </c>
    </row>
    <row r="64" spans="1:19" s="73" customFormat="1" ht="60" hidden="1">
      <c r="A64" s="76" t="s">
        <v>20</v>
      </c>
      <c r="B64" s="76" t="s">
        <v>21</v>
      </c>
      <c r="C64" s="118"/>
      <c r="D64" s="118"/>
      <c r="E64" s="118" t="e">
        <f t="shared" si="1"/>
        <v>#DIV/0!</v>
      </c>
      <c r="F64" s="118"/>
      <c r="G64" s="118" t="e">
        <f t="shared" si="2"/>
        <v>#DIV/0!</v>
      </c>
      <c r="H64" s="118"/>
      <c r="I64" s="118" t="e">
        <f t="shared" si="3"/>
        <v>#DIV/0!</v>
      </c>
      <c r="J64" s="118"/>
      <c r="K64" s="118"/>
      <c r="L64" s="118" t="e">
        <f t="shared" si="4"/>
        <v>#DIV/0!</v>
      </c>
      <c r="M64" s="118" t="e">
        <f t="shared" si="5"/>
        <v>#DIV/0!</v>
      </c>
      <c r="N64" s="118"/>
      <c r="O64" s="118" t="e">
        <f t="shared" si="6"/>
        <v>#DIV/0!</v>
      </c>
      <c r="P64" s="118"/>
      <c r="Q64" s="118" t="e">
        <f t="shared" si="7"/>
        <v>#DIV/0!</v>
      </c>
      <c r="R64" s="118"/>
      <c r="S64" s="118" t="e">
        <f t="shared" si="8"/>
        <v>#DIV/0!</v>
      </c>
    </row>
    <row r="65" spans="1:19" s="73" customFormat="1" ht="38.25" customHeight="1" hidden="1">
      <c r="A65" s="76" t="s">
        <v>22</v>
      </c>
      <c r="B65" s="76" t="s">
        <v>23</v>
      </c>
      <c r="C65" s="118"/>
      <c r="D65" s="118"/>
      <c r="E65" s="118" t="e">
        <f t="shared" si="1"/>
        <v>#DIV/0!</v>
      </c>
      <c r="F65" s="118"/>
      <c r="G65" s="118" t="e">
        <f t="shared" si="2"/>
        <v>#DIV/0!</v>
      </c>
      <c r="H65" s="118"/>
      <c r="I65" s="118" t="e">
        <f t="shared" si="3"/>
        <v>#DIV/0!</v>
      </c>
      <c r="J65" s="118"/>
      <c r="K65" s="118"/>
      <c r="L65" s="118" t="e">
        <f t="shared" si="4"/>
        <v>#DIV/0!</v>
      </c>
      <c r="M65" s="118" t="e">
        <f t="shared" si="5"/>
        <v>#DIV/0!</v>
      </c>
      <c r="N65" s="118"/>
      <c r="O65" s="118" t="e">
        <f t="shared" si="6"/>
        <v>#DIV/0!</v>
      </c>
      <c r="P65" s="118"/>
      <c r="Q65" s="118" t="e">
        <f t="shared" si="7"/>
        <v>#DIV/0!</v>
      </c>
      <c r="R65" s="118"/>
      <c r="S65" s="118" t="e">
        <f t="shared" si="8"/>
        <v>#DIV/0!</v>
      </c>
    </row>
    <row r="66" spans="1:19" s="73" customFormat="1" ht="38.25" customHeight="1" hidden="1">
      <c r="A66" s="76" t="s">
        <v>24</v>
      </c>
      <c r="B66" s="76" t="s">
        <v>25</v>
      </c>
      <c r="C66" s="118"/>
      <c r="D66" s="118"/>
      <c r="E66" s="118" t="e">
        <f t="shared" si="1"/>
        <v>#DIV/0!</v>
      </c>
      <c r="F66" s="118"/>
      <c r="G66" s="118" t="e">
        <f t="shared" si="2"/>
        <v>#DIV/0!</v>
      </c>
      <c r="H66" s="118"/>
      <c r="I66" s="118" t="e">
        <f t="shared" si="3"/>
        <v>#DIV/0!</v>
      </c>
      <c r="J66" s="118"/>
      <c r="K66" s="118"/>
      <c r="L66" s="118" t="e">
        <f t="shared" si="4"/>
        <v>#DIV/0!</v>
      </c>
      <c r="M66" s="118" t="e">
        <f t="shared" si="5"/>
        <v>#DIV/0!</v>
      </c>
      <c r="N66" s="118"/>
      <c r="O66" s="118" t="e">
        <f t="shared" si="6"/>
        <v>#DIV/0!</v>
      </c>
      <c r="P66" s="118"/>
      <c r="Q66" s="118" t="e">
        <f t="shared" si="7"/>
        <v>#DIV/0!</v>
      </c>
      <c r="R66" s="118"/>
      <c r="S66" s="118" t="e">
        <f t="shared" si="8"/>
        <v>#DIV/0!</v>
      </c>
    </row>
    <row r="67" spans="1:19" s="73" customFormat="1" ht="38.25" customHeight="1" hidden="1">
      <c r="A67" s="76" t="s">
        <v>26</v>
      </c>
      <c r="B67" s="76" t="s">
        <v>27</v>
      </c>
      <c r="C67" s="118"/>
      <c r="D67" s="118"/>
      <c r="E67" s="118" t="e">
        <f t="shared" si="1"/>
        <v>#DIV/0!</v>
      </c>
      <c r="F67" s="118"/>
      <c r="G67" s="118" t="e">
        <f t="shared" si="2"/>
        <v>#DIV/0!</v>
      </c>
      <c r="H67" s="118"/>
      <c r="I67" s="118" t="e">
        <f t="shared" si="3"/>
        <v>#DIV/0!</v>
      </c>
      <c r="J67" s="118"/>
      <c r="K67" s="118"/>
      <c r="L67" s="118" t="e">
        <f t="shared" si="4"/>
        <v>#DIV/0!</v>
      </c>
      <c r="M67" s="118" t="e">
        <f t="shared" si="5"/>
        <v>#DIV/0!</v>
      </c>
      <c r="N67" s="118"/>
      <c r="O67" s="118" t="e">
        <f t="shared" si="6"/>
        <v>#DIV/0!</v>
      </c>
      <c r="P67" s="118"/>
      <c r="Q67" s="118" t="e">
        <f t="shared" si="7"/>
        <v>#DIV/0!</v>
      </c>
      <c r="R67" s="118"/>
      <c r="S67" s="118" t="e">
        <f t="shared" si="8"/>
        <v>#DIV/0!</v>
      </c>
    </row>
    <row r="68" spans="1:19" s="73" customFormat="1" ht="38.25" customHeight="1" hidden="1">
      <c r="A68" s="76" t="s">
        <v>28</v>
      </c>
      <c r="B68" s="76" t="s">
        <v>29</v>
      </c>
      <c r="C68" s="118"/>
      <c r="D68" s="118"/>
      <c r="E68" s="118" t="e">
        <f t="shared" si="1"/>
        <v>#DIV/0!</v>
      </c>
      <c r="F68" s="118"/>
      <c r="G68" s="118" t="e">
        <f t="shared" si="2"/>
        <v>#DIV/0!</v>
      </c>
      <c r="H68" s="118"/>
      <c r="I68" s="118" t="e">
        <f t="shared" si="3"/>
        <v>#DIV/0!</v>
      </c>
      <c r="J68" s="118"/>
      <c r="K68" s="118"/>
      <c r="L68" s="118" t="e">
        <f t="shared" si="4"/>
        <v>#DIV/0!</v>
      </c>
      <c r="M68" s="118" t="e">
        <f t="shared" si="5"/>
        <v>#DIV/0!</v>
      </c>
      <c r="N68" s="118"/>
      <c r="O68" s="118" t="e">
        <f t="shared" si="6"/>
        <v>#DIV/0!</v>
      </c>
      <c r="P68" s="118"/>
      <c r="Q68" s="118" t="e">
        <f t="shared" si="7"/>
        <v>#DIV/0!</v>
      </c>
      <c r="R68" s="118"/>
      <c r="S68" s="118" t="e">
        <f t="shared" si="8"/>
        <v>#DIV/0!</v>
      </c>
    </row>
    <row r="69" spans="1:19" s="73" customFormat="1" ht="38.25" customHeight="1" hidden="1">
      <c r="A69" s="76" t="s">
        <v>30</v>
      </c>
      <c r="B69" s="76" t="s">
        <v>31</v>
      </c>
      <c r="C69" s="118"/>
      <c r="D69" s="118"/>
      <c r="E69" s="118" t="e">
        <f t="shared" si="1"/>
        <v>#DIV/0!</v>
      </c>
      <c r="F69" s="118"/>
      <c r="G69" s="118" t="e">
        <f t="shared" si="2"/>
        <v>#DIV/0!</v>
      </c>
      <c r="H69" s="118"/>
      <c r="I69" s="118" t="e">
        <f t="shared" si="3"/>
        <v>#DIV/0!</v>
      </c>
      <c r="J69" s="118"/>
      <c r="K69" s="118"/>
      <c r="L69" s="118" t="e">
        <f t="shared" si="4"/>
        <v>#DIV/0!</v>
      </c>
      <c r="M69" s="118" t="e">
        <f t="shared" si="5"/>
        <v>#DIV/0!</v>
      </c>
      <c r="N69" s="118"/>
      <c r="O69" s="118" t="e">
        <f t="shared" si="6"/>
        <v>#DIV/0!</v>
      </c>
      <c r="P69" s="118"/>
      <c r="Q69" s="118" t="e">
        <f t="shared" si="7"/>
        <v>#DIV/0!</v>
      </c>
      <c r="R69" s="118"/>
      <c r="S69" s="118" t="e">
        <f t="shared" si="8"/>
        <v>#DIV/0!</v>
      </c>
    </row>
    <row r="70" spans="1:19" s="73" customFormat="1" ht="90" hidden="1">
      <c r="A70" s="76" t="s">
        <v>32</v>
      </c>
      <c r="B70" s="76" t="s">
        <v>33</v>
      </c>
      <c r="C70" s="118"/>
      <c r="D70" s="118"/>
      <c r="E70" s="118" t="e">
        <f t="shared" si="1"/>
        <v>#DIV/0!</v>
      </c>
      <c r="F70" s="118"/>
      <c r="G70" s="118" t="e">
        <f t="shared" si="2"/>
        <v>#DIV/0!</v>
      </c>
      <c r="H70" s="118"/>
      <c r="I70" s="118" t="e">
        <f t="shared" si="3"/>
        <v>#DIV/0!</v>
      </c>
      <c r="J70" s="118"/>
      <c r="K70" s="118"/>
      <c r="L70" s="118" t="e">
        <f t="shared" si="4"/>
        <v>#DIV/0!</v>
      </c>
      <c r="M70" s="118" t="e">
        <f t="shared" si="5"/>
        <v>#DIV/0!</v>
      </c>
      <c r="N70" s="118"/>
      <c r="O70" s="118" t="e">
        <f t="shared" si="6"/>
        <v>#DIV/0!</v>
      </c>
      <c r="P70" s="118"/>
      <c r="Q70" s="118" t="e">
        <f t="shared" si="7"/>
        <v>#DIV/0!</v>
      </c>
      <c r="R70" s="118"/>
      <c r="S70" s="118" t="e">
        <f t="shared" si="8"/>
        <v>#DIV/0!</v>
      </c>
    </row>
    <row r="71" spans="1:19" s="73" customFormat="1" ht="60" hidden="1">
      <c r="A71" s="76" t="s">
        <v>34</v>
      </c>
      <c r="B71" s="76" t="s">
        <v>35</v>
      </c>
      <c r="C71" s="118"/>
      <c r="D71" s="118"/>
      <c r="E71" s="118" t="e">
        <f t="shared" si="1"/>
        <v>#DIV/0!</v>
      </c>
      <c r="F71" s="118"/>
      <c r="G71" s="118" t="e">
        <f t="shared" si="2"/>
        <v>#DIV/0!</v>
      </c>
      <c r="H71" s="118"/>
      <c r="I71" s="118" t="e">
        <f t="shared" si="3"/>
        <v>#DIV/0!</v>
      </c>
      <c r="J71" s="118"/>
      <c r="K71" s="118"/>
      <c r="L71" s="118" t="e">
        <f t="shared" si="4"/>
        <v>#DIV/0!</v>
      </c>
      <c r="M71" s="118" t="e">
        <f t="shared" si="5"/>
        <v>#DIV/0!</v>
      </c>
      <c r="N71" s="118"/>
      <c r="O71" s="118" t="e">
        <f t="shared" si="6"/>
        <v>#DIV/0!</v>
      </c>
      <c r="P71" s="118"/>
      <c r="Q71" s="118" t="e">
        <f t="shared" si="7"/>
        <v>#DIV/0!</v>
      </c>
      <c r="R71" s="118"/>
      <c r="S71" s="118" t="e">
        <f t="shared" si="8"/>
        <v>#DIV/0!</v>
      </c>
    </row>
    <row r="72" spans="1:19" s="73" customFormat="1" ht="90" hidden="1">
      <c r="A72" s="76" t="s">
        <v>36</v>
      </c>
      <c r="B72" s="76" t="s">
        <v>37</v>
      </c>
      <c r="C72" s="118"/>
      <c r="D72" s="118"/>
      <c r="E72" s="118" t="e">
        <f t="shared" si="1"/>
        <v>#DIV/0!</v>
      </c>
      <c r="F72" s="118"/>
      <c r="G72" s="118" t="e">
        <f t="shared" si="2"/>
        <v>#DIV/0!</v>
      </c>
      <c r="H72" s="118"/>
      <c r="I72" s="118" t="e">
        <f t="shared" si="3"/>
        <v>#DIV/0!</v>
      </c>
      <c r="J72" s="118"/>
      <c r="K72" s="118"/>
      <c r="L72" s="118" t="e">
        <f t="shared" si="4"/>
        <v>#DIV/0!</v>
      </c>
      <c r="M72" s="118" t="e">
        <f t="shared" si="5"/>
        <v>#DIV/0!</v>
      </c>
      <c r="N72" s="118"/>
      <c r="O72" s="118" t="e">
        <f t="shared" si="6"/>
        <v>#DIV/0!</v>
      </c>
      <c r="P72" s="118"/>
      <c r="Q72" s="118" t="e">
        <f t="shared" si="7"/>
        <v>#DIV/0!</v>
      </c>
      <c r="R72" s="118"/>
      <c r="S72" s="118" t="e">
        <f t="shared" si="8"/>
        <v>#DIV/0!</v>
      </c>
    </row>
    <row r="73" spans="1:19" s="73" customFormat="1" ht="75" hidden="1">
      <c r="A73" s="76" t="s">
        <v>38</v>
      </c>
      <c r="B73" s="76" t="s">
        <v>39</v>
      </c>
      <c r="C73" s="118"/>
      <c r="D73" s="118"/>
      <c r="E73" s="118" t="e">
        <f t="shared" si="1"/>
        <v>#DIV/0!</v>
      </c>
      <c r="F73" s="118"/>
      <c r="G73" s="118" t="e">
        <f t="shared" si="2"/>
        <v>#DIV/0!</v>
      </c>
      <c r="H73" s="118"/>
      <c r="I73" s="118" t="e">
        <f t="shared" si="3"/>
        <v>#DIV/0!</v>
      </c>
      <c r="J73" s="118"/>
      <c r="K73" s="118"/>
      <c r="L73" s="118" t="e">
        <f t="shared" si="4"/>
        <v>#DIV/0!</v>
      </c>
      <c r="M73" s="118" t="e">
        <f t="shared" si="5"/>
        <v>#DIV/0!</v>
      </c>
      <c r="N73" s="118"/>
      <c r="O73" s="118" t="e">
        <f t="shared" si="6"/>
        <v>#DIV/0!</v>
      </c>
      <c r="P73" s="118"/>
      <c r="Q73" s="118" t="e">
        <f t="shared" si="7"/>
        <v>#DIV/0!</v>
      </c>
      <c r="R73" s="118"/>
      <c r="S73" s="118" t="e">
        <f t="shared" si="8"/>
        <v>#DIV/0!</v>
      </c>
    </row>
    <row r="74" spans="1:19" s="73" customFormat="1" ht="75" hidden="1">
      <c r="A74" s="76" t="s">
        <v>40</v>
      </c>
      <c r="B74" s="76" t="s">
        <v>41</v>
      </c>
      <c r="C74" s="118"/>
      <c r="D74" s="118"/>
      <c r="E74" s="118" t="e">
        <f t="shared" si="1"/>
        <v>#DIV/0!</v>
      </c>
      <c r="F74" s="118"/>
      <c r="G74" s="118" t="e">
        <f t="shared" si="2"/>
        <v>#DIV/0!</v>
      </c>
      <c r="H74" s="118"/>
      <c r="I74" s="118" t="e">
        <f t="shared" si="3"/>
        <v>#DIV/0!</v>
      </c>
      <c r="J74" s="118"/>
      <c r="K74" s="118"/>
      <c r="L74" s="118" t="e">
        <f t="shared" si="4"/>
        <v>#DIV/0!</v>
      </c>
      <c r="M74" s="118" t="e">
        <f t="shared" si="5"/>
        <v>#DIV/0!</v>
      </c>
      <c r="N74" s="118"/>
      <c r="O74" s="118" t="e">
        <f t="shared" si="6"/>
        <v>#DIV/0!</v>
      </c>
      <c r="P74" s="118"/>
      <c r="Q74" s="118" t="e">
        <f t="shared" si="7"/>
        <v>#DIV/0!</v>
      </c>
      <c r="R74" s="118"/>
      <c r="S74" s="118" t="e">
        <f t="shared" si="8"/>
        <v>#DIV/0!</v>
      </c>
    </row>
    <row r="75" spans="1:19" s="73" customFormat="1" ht="60" hidden="1">
      <c r="A75" s="76" t="s">
        <v>42</v>
      </c>
      <c r="B75" s="76" t="s">
        <v>43</v>
      </c>
      <c r="C75" s="118"/>
      <c r="D75" s="118"/>
      <c r="E75" s="118" t="e">
        <f aca="true" t="shared" si="9" ref="E75:E138">D75/C75*100</f>
        <v>#DIV/0!</v>
      </c>
      <c r="F75" s="118"/>
      <c r="G75" s="118" t="e">
        <f t="shared" si="2"/>
        <v>#DIV/0!</v>
      </c>
      <c r="H75" s="118"/>
      <c r="I75" s="118" t="e">
        <f t="shared" si="3"/>
        <v>#DIV/0!</v>
      </c>
      <c r="J75" s="118"/>
      <c r="K75" s="118"/>
      <c r="L75" s="118" t="e">
        <f t="shared" si="4"/>
        <v>#DIV/0!</v>
      </c>
      <c r="M75" s="118" t="e">
        <f t="shared" si="5"/>
        <v>#DIV/0!</v>
      </c>
      <c r="N75" s="118"/>
      <c r="O75" s="118" t="e">
        <f t="shared" si="6"/>
        <v>#DIV/0!</v>
      </c>
      <c r="P75" s="118"/>
      <c r="Q75" s="118" t="e">
        <f t="shared" si="7"/>
        <v>#DIV/0!</v>
      </c>
      <c r="R75" s="118"/>
      <c r="S75" s="118" t="e">
        <f t="shared" si="8"/>
        <v>#DIV/0!</v>
      </c>
    </row>
    <row r="76" spans="1:19" s="73" customFormat="1" ht="60" hidden="1">
      <c r="A76" s="76" t="s">
        <v>44</v>
      </c>
      <c r="B76" s="76" t="s">
        <v>45</v>
      </c>
      <c r="C76" s="118"/>
      <c r="D76" s="118"/>
      <c r="E76" s="118" t="e">
        <f t="shared" si="9"/>
        <v>#DIV/0!</v>
      </c>
      <c r="F76" s="118"/>
      <c r="G76" s="118" t="e">
        <f aca="true" t="shared" si="10" ref="G76:G139">F76/D76*100</f>
        <v>#DIV/0!</v>
      </c>
      <c r="H76" s="118"/>
      <c r="I76" s="118" t="e">
        <f aca="true" t="shared" si="11" ref="I76:I139">H76/F76*100</f>
        <v>#DIV/0!</v>
      </c>
      <c r="J76" s="118"/>
      <c r="K76" s="118"/>
      <c r="L76" s="118" t="e">
        <f aca="true" t="shared" si="12" ref="L76:L139">K76/H76*100</f>
        <v>#DIV/0!</v>
      </c>
      <c r="M76" s="118" t="e">
        <f aca="true" t="shared" si="13" ref="M76:M139">K76/J76*100</f>
        <v>#DIV/0!</v>
      </c>
      <c r="N76" s="118"/>
      <c r="O76" s="118" t="e">
        <f aca="true" t="shared" si="14" ref="O76:O139">N76/K76*100</f>
        <v>#DIV/0!</v>
      </c>
      <c r="P76" s="118"/>
      <c r="Q76" s="118" t="e">
        <f aca="true" t="shared" si="15" ref="Q76:Q139">P76/N76*100</f>
        <v>#DIV/0!</v>
      </c>
      <c r="R76" s="118"/>
      <c r="S76" s="118" t="e">
        <f aca="true" t="shared" si="16" ref="S76:S139">R76/P76*100</f>
        <v>#DIV/0!</v>
      </c>
    </row>
    <row r="77" spans="1:19" s="73" customFormat="1" ht="60" hidden="1">
      <c r="A77" s="76" t="s">
        <v>46</v>
      </c>
      <c r="B77" s="76" t="s">
        <v>47</v>
      </c>
      <c r="C77" s="118"/>
      <c r="D77" s="118"/>
      <c r="E77" s="118" t="e">
        <f t="shared" si="9"/>
        <v>#DIV/0!</v>
      </c>
      <c r="F77" s="118"/>
      <c r="G77" s="118" t="e">
        <f t="shared" si="10"/>
        <v>#DIV/0!</v>
      </c>
      <c r="H77" s="118"/>
      <c r="I77" s="118" t="e">
        <f t="shared" si="11"/>
        <v>#DIV/0!</v>
      </c>
      <c r="J77" s="118"/>
      <c r="K77" s="118"/>
      <c r="L77" s="118" t="e">
        <f t="shared" si="12"/>
        <v>#DIV/0!</v>
      </c>
      <c r="M77" s="118" t="e">
        <f t="shared" si="13"/>
        <v>#DIV/0!</v>
      </c>
      <c r="N77" s="118"/>
      <c r="O77" s="118" t="e">
        <f t="shared" si="14"/>
        <v>#DIV/0!</v>
      </c>
      <c r="P77" s="118"/>
      <c r="Q77" s="118" t="e">
        <f t="shared" si="15"/>
        <v>#DIV/0!</v>
      </c>
      <c r="R77" s="118"/>
      <c r="S77" s="118" t="e">
        <f t="shared" si="16"/>
        <v>#DIV/0!</v>
      </c>
    </row>
    <row r="78" spans="1:19" s="73" customFormat="1" ht="60" hidden="1">
      <c r="A78" s="76" t="s">
        <v>48</v>
      </c>
      <c r="B78" s="76" t="s">
        <v>52</v>
      </c>
      <c r="C78" s="118"/>
      <c r="D78" s="118"/>
      <c r="E78" s="118" t="e">
        <f t="shared" si="9"/>
        <v>#DIV/0!</v>
      </c>
      <c r="F78" s="118"/>
      <c r="G78" s="118" t="e">
        <f t="shared" si="10"/>
        <v>#DIV/0!</v>
      </c>
      <c r="H78" s="118"/>
      <c r="I78" s="118" t="e">
        <f t="shared" si="11"/>
        <v>#DIV/0!</v>
      </c>
      <c r="J78" s="118"/>
      <c r="K78" s="118"/>
      <c r="L78" s="118" t="e">
        <f t="shared" si="12"/>
        <v>#DIV/0!</v>
      </c>
      <c r="M78" s="118" t="e">
        <f t="shared" si="13"/>
        <v>#DIV/0!</v>
      </c>
      <c r="N78" s="118"/>
      <c r="O78" s="118" t="e">
        <f t="shared" si="14"/>
        <v>#DIV/0!</v>
      </c>
      <c r="P78" s="118"/>
      <c r="Q78" s="118" t="e">
        <f t="shared" si="15"/>
        <v>#DIV/0!</v>
      </c>
      <c r="R78" s="118"/>
      <c r="S78" s="118" t="e">
        <f t="shared" si="16"/>
        <v>#DIV/0!</v>
      </c>
    </row>
    <row r="79" spans="1:19" s="73" customFormat="1" ht="45" hidden="1">
      <c r="A79" s="76" t="s">
        <v>53</v>
      </c>
      <c r="B79" s="76" t="s">
        <v>54</v>
      </c>
      <c r="C79" s="118"/>
      <c r="D79" s="118"/>
      <c r="E79" s="118" t="e">
        <f t="shared" si="9"/>
        <v>#DIV/0!</v>
      </c>
      <c r="F79" s="118"/>
      <c r="G79" s="118" t="e">
        <f t="shared" si="10"/>
        <v>#DIV/0!</v>
      </c>
      <c r="H79" s="118"/>
      <c r="I79" s="118" t="e">
        <f t="shared" si="11"/>
        <v>#DIV/0!</v>
      </c>
      <c r="J79" s="118"/>
      <c r="K79" s="118"/>
      <c r="L79" s="118" t="e">
        <f t="shared" si="12"/>
        <v>#DIV/0!</v>
      </c>
      <c r="M79" s="118" t="e">
        <f t="shared" si="13"/>
        <v>#DIV/0!</v>
      </c>
      <c r="N79" s="118"/>
      <c r="O79" s="118" t="e">
        <f t="shared" si="14"/>
        <v>#DIV/0!</v>
      </c>
      <c r="P79" s="118"/>
      <c r="Q79" s="118" t="e">
        <f t="shared" si="15"/>
        <v>#DIV/0!</v>
      </c>
      <c r="R79" s="118"/>
      <c r="S79" s="118" t="e">
        <f t="shared" si="16"/>
        <v>#DIV/0!</v>
      </c>
    </row>
    <row r="80" spans="1:19" s="73" customFormat="1" ht="54.75" customHeight="1">
      <c r="A80" s="76" t="s">
        <v>55</v>
      </c>
      <c r="B80" s="76" t="s">
        <v>56</v>
      </c>
      <c r="C80" s="118">
        <v>142.1739</v>
      </c>
      <c r="D80" s="118">
        <v>95.64474</v>
      </c>
      <c r="E80" s="118">
        <f t="shared" si="9"/>
        <v>67.27306488743714</v>
      </c>
      <c r="F80" s="118">
        <v>135.92603</v>
      </c>
      <c r="G80" s="118">
        <f t="shared" si="10"/>
        <v>142.11553086975823</v>
      </c>
      <c r="H80" s="118">
        <v>79.9565</v>
      </c>
      <c r="I80" s="118">
        <f t="shared" si="11"/>
        <v>58.8235380669913</v>
      </c>
      <c r="J80" s="118">
        <v>100</v>
      </c>
      <c r="K80" s="118">
        <v>171</v>
      </c>
      <c r="L80" s="118">
        <f t="shared" si="12"/>
        <v>213.86628979507606</v>
      </c>
      <c r="M80" s="118">
        <f t="shared" si="13"/>
        <v>171</v>
      </c>
      <c r="N80" s="118">
        <v>170</v>
      </c>
      <c r="O80" s="118">
        <f t="shared" si="14"/>
        <v>99.41520467836257</v>
      </c>
      <c r="P80" s="118">
        <v>170</v>
      </c>
      <c r="Q80" s="118">
        <f t="shared" si="15"/>
        <v>100</v>
      </c>
      <c r="R80" s="118">
        <v>170</v>
      </c>
      <c r="S80" s="118">
        <f t="shared" si="16"/>
        <v>100</v>
      </c>
    </row>
    <row r="81" spans="1:19" s="73" customFormat="1" ht="30" hidden="1">
      <c r="A81" s="76" t="s">
        <v>57</v>
      </c>
      <c r="B81" s="76" t="s">
        <v>58</v>
      </c>
      <c r="C81" s="118"/>
      <c r="D81" s="118"/>
      <c r="E81" s="118" t="e">
        <f t="shared" si="9"/>
        <v>#DIV/0!</v>
      </c>
      <c r="F81" s="118"/>
      <c r="G81" s="118" t="e">
        <f t="shared" si="10"/>
        <v>#DIV/0!</v>
      </c>
      <c r="H81" s="118"/>
      <c r="I81" s="118" t="e">
        <f t="shared" si="11"/>
        <v>#DIV/0!</v>
      </c>
      <c r="J81" s="118"/>
      <c r="K81" s="118"/>
      <c r="L81" s="118" t="e">
        <f t="shared" si="12"/>
        <v>#DIV/0!</v>
      </c>
      <c r="M81" s="118" t="e">
        <f t="shared" si="13"/>
        <v>#DIV/0!</v>
      </c>
      <c r="N81" s="118"/>
      <c r="O81" s="118" t="e">
        <f t="shared" si="14"/>
        <v>#DIV/0!</v>
      </c>
      <c r="P81" s="118"/>
      <c r="Q81" s="118" t="e">
        <f t="shared" si="15"/>
        <v>#DIV/0!</v>
      </c>
      <c r="R81" s="118"/>
      <c r="S81" s="118" t="e">
        <f t="shared" si="16"/>
        <v>#DIV/0!</v>
      </c>
    </row>
    <row r="82" spans="1:19" s="73" customFormat="1" ht="18.75" hidden="1">
      <c r="A82" s="76" t="s">
        <v>59</v>
      </c>
      <c r="B82" s="76" t="s">
        <v>60</v>
      </c>
      <c r="C82" s="118"/>
      <c r="D82" s="118"/>
      <c r="E82" s="118" t="e">
        <f t="shared" si="9"/>
        <v>#DIV/0!</v>
      </c>
      <c r="F82" s="118"/>
      <c r="G82" s="118" t="e">
        <f t="shared" si="10"/>
        <v>#DIV/0!</v>
      </c>
      <c r="H82" s="118"/>
      <c r="I82" s="118" t="e">
        <f t="shared" si="11"/>
        <v>#DIV/0!</v>
      </c>
      <c r="J82" s="118"/>
      <c r="K82" s="118"/>
      <c r="L82" s="118" t="e">
        <f t="shared" si="12"/>
        <v>#DIV/0!</v>
      </c>
      <c r="M82" s="118" t="e">
        <f t="shared" si="13"/>
        <v>#DIV/0!</v>
      </c>
      <c r="N82" s="118"/>
      <c r="O82" s="118" t="e">
        <f t="shared" si="14"/>
        <v>#DIV/0!</v>
      </c>
      <c r="P82" s="118"/>
      <c r="Q82" s="118" t="e">
        <f t="shared" si="15"/>
        <v>#DIV/0!</v>
      </c>
      <c r="R82" s="118"/>
      <c r="S82" s="118" t="e">
        <f t="shared" si="16"/>
        <v>#DIV/0!</v>
      </c>
    </row>
    <row r="83" spans="1:19" s="73" customFormat="1" ht="30" hidden="1">
      <c r="A83" s="76" t="s">
        <v>61</v>
      </c>
      <c r="B83" s="76" t="s">
        <v>62</v>
      </c>
      <c r="C83" s="118"/>
      <c r="D83" s="118"/>
      <c r="E83" s="118" t="e">
        <f t="shared" si="9"/>
        <v>#DIV/0!</v>
      </c>
      <c r="F83" s="118"/>
      <c r="G83" s="118" t="e">
        <f t="shared" si="10"/>
        <v>#DIV/0!</v>
      </c>
      <c r="H83" s="118"/>
      <c r="I83" s="118" t="e">
        <f t="shared" si="11"/>
        <v>#DIV/0!</v>
      </c>
      <c r="J83" s="118"/>
      <c r="K83" s="118"/>
      <c r="L83" s="118" t="e">
        <f t="shared" si="12"/>
        <v>#DIV/0!</v>
      </c>
      <c r="M83" s="118" t="e">
        <f t="shared" si="13"/>
        <v>#DIV/0!</v>
      </c>
      <c r="N83" s="118"/>
      <c r="O83" s="118" t="e">
        <f t="shared" si="14"/>
        <v>#DIV/0!</v>
      </c>
      <c r="P83" s="118"/>
      <c r="Q83" s="118" t="e">
        <f t="shared" si="15"/>
        <v>#DIV/0!</v>
      </c>
      <c r="R83" s="118"/>
      <c r="S83" s="118" t="e">
        <f t="shared" si="16"/>
        <v>#DIV/0!</v>
      </c>
    </row>
    <row r="84" spans="1:19" s="73" customFormat="1" ht="45">
      <c r="A84" s="76" t="s">
        <v>63</v>
      </c>
      <c r="B84" s="76" t="s">
        <v>64</v>
      </c>
      <c r="C84" s="118">
        <v>341.04</v>
      </c>
      <c r="D84" s="118">
        <v>219.1</v>
      </c>
      <c r="E84" s="118">
        <f t="shared" si="9"/>
        <v>64.24466338259441</v>
      </c>
      <c r="F84" s="118">
        <v>235</v>
      </c>
      <c r="G84" s="118">
        <f t="shared" si="10"/>
        <v>107.25696029210408</v>
      </c>
      <c r="H84" s="118">
        <v>636.667</v>
      </c>
      <c r="I84" s="118">
        <f t="shared" si="11"/>
        <v>270.92212765957447</v>
      </c>
      <c r="J84" s="118">
        <v>1480</v>
      </c>
      <c r="K84" s="118">
        <v>1753.3</v>
      </c>
      <c r="L84" s="118">
        <f t="shared" si="12"/>
        <v>275.38729037314636</v>
      </c>
      <c r="M84" s="118">
        <f t="shared" si="13"/>
        <v>118.4662162162162</v>
      </c>
      <c r="N84" s="118">
        <v>1280</v>
      </c>
      <c r="O84" s="118">
        <v>0</v>
      </c>
      <c r="P84" s="118">
        <v>1280</v>
      </c>
      <c r="Q84" s="118">
        <v>0</v>
      </c>
      <c r="R84" s="118">
        <v>1280</v>
      </c>
      <c r="S84" s="118">
        <v>0</v>
      </c>
    </row>
    <row r="85" spans="1:19" s="73" customFormat="1" ht="30" hidden="1">
      <c r="A85" s="76" t="s">
        <v>65</v>
      </c>
      <c r="B85" s="76" t="s">
        <v>66</v>
      </c>
      <c r="C85" s="118"/>
      <c r="D85" s="118"/>
      <c r="E85" s="118" t="e">
        <f t="shared" si="9"/>
        <v>#DIV/0!</v>
      </c>
      <c r="F85" s="118"/>
      <c r="G85" s="118" t="e">
        <f t="shared" si="10"/>
        <v>#DIV/0!</v>
      </c>
      <c r="H85" s="118"/>
      <c r="I85" s="118" t="e">
        <f t="shared" si="11"/>
        <v>#DIV/0!</v>
      </c>
      <c r="J85" s="118"/>
      <c r="K85" s="118"/>
      <c r="L85" s="118" t="e">
        <f t="shared" si="12"/>
        <v>#DIV/0!</v>
      </c>
      <c r="M85" s="118" t="e">
        <f t="shared" si="13"/>
        <v>#DIV/0!</v>
      </c>
      <c r="N85" s="118"/>
      <c r="O85" s="118" t="e">
        <f t="shared" si="14"/>
        <v>#DIV/0!</v>
      </c>
      <c r="P85" s="118"/>
      <c r="Q85" s="118" t="e">
        <f t="shared" si="15"/>
        <v>#DIV/0!</v>
      </c>
      <c r="R85" s="118"/>
      <c r="S85" s="118" t="e">
        <f t="shared" si="16"/>
        <v>#DIV/0!</v>
      </c>
    </row>
    <row r="86" spans="1:19" s="73" customFormat="1" ht="30" hidden="1">
      <c r="A86" s="76" t="s">
        <v>67</v>
      </c>
      <c r="B86" s="76" t="s">
        <v>68</v>
      </c>
      <c r="C86" s="118"/>
      <c r="D86" s="118"/>
      <c r="E86" s="118" t="e">
        <f t="shared" si="9"/>
        <v>#DIV/0!</v>
      </c>
      <c r="F86" s="118"/>
      <c r="G86" s="118" t="e">
        <f t="shared" si="10"/>
        <v>#DIV/0!</v>
      </c>
      <c r="H86" s="118"/>
      <c r="I86" s="118" t="e">
        <f t="shared" si="11"/>
        <v>#DIV/0!</v>
      </c>
      <c r="J86" s="118"/>
      <c r="K86" s="118"/>
      <c r="L86" s="118" t="e">
        <f t="shared" si="12"/>
        <v>#DIV/0!</v>
      </c>
      <c r="M86" s="118" t="e">
        <f t="shared" si="13"/>
        <v>#DIV/0!</v>
      </c>
      <c r="N86" s="118"/>
      <c r="O86" s="118" t="e">
        <f t="shared" si="14"/>
        <v>#DIV/0!</v>
      </c>
      <c r="P86" s="118"/>
      <c r="Q86" s="118" t="e">
        <f t="shared" si="15"/>
        <v>#DIV/0!</v>
      </c>
      <c r="R86" s="118"/>
      <c r="S86" s="118" t="e">
        <f t="shared" si="16"/>
        <v>#DIV/0!</v>
      </c>
    </row>
    <row r="87" spans="1:19" s="73" customFormat="1" ht="30" hidden="1">
      <c r="A87" s="76" t="s">
        <v>69</v>
      </c>
      <c r="B87" s="76" t="s">
        <v>70</v>
      </c>
      <c r="C87" s="118"/>
      <c r="D87" s="118"/>
      <c r="E87" s="118" t="e">
        <f t="shared" si="9"/>
        <v>#DIV/0!</v>
      </c>
      <c r="F87" s="118"/>
      <c r="G87" s="118" t="e">
        <f t="shared" si="10"/>
        <v>#DIV/0!</v>
      </c>
      <c r="H87" s="118"/>
      <c r="I87" s="118" t="e">
        <f t="shared" si="11"/>
        <v>#DIV/0!</v>
      </c>
      <c r="J87" s="118"/>
      <c r="K87" s="118"/>
      <c r="L87" s="118" t="e">
        <f t="shared" si="12"/>
        <v>#DIV/0!</v>
      </c>
      <c r="M87" s="118" t="e">
        <f t="shared" si="13"/>
        <v>#DIV/0!</v>
      </c>
      <c r="N87" s="118"/>
      <c r="O87" s="118" t="e">
        <f t="shared" si="14"/>
        <v>#DIV/0!</v>
      </c>
      <c r="P87" s="118"/>
      <c r="Q87" s="118" t="e">
        <f t="shared" si="15"/>
        <v>#DIV/0!</v>
      </c>
      <c r="R87" s="118"/>
      <c r="S87" s="118" t="e">
        <f t="shared" si="16"/>
        <v>#DIV/0!</v>
      </c>
    </row>
    <row r="88" spans="1:19" s="73" customFormat="1" ht="38.25" customHeight="1" hidden="1">
      <c r="A88" s="76" t="s">
        <v>71</v>
      </c>
      <c r="B88" s="76" t="s">
        <v>72</v>
      </c>
      <c r="C88" s="118"/>
      <c r="D88" s="118"/>
      <c r="E88" s="118" t="e">
        <f t="shared" si="9"/>
        <v>#DIV/0!</v>
      </c>
      <c r="F88" s="118"/>
      <c r="G88" s="118" t="e">
        <f t="shared" si="10"/>
        <v>#DIV/0!</v>
      </c>
      <c r="H88" s="118"/>
      <c r="I88" s="118" t="e">
        <f t="shared" si="11"/>
        <v>#DIV/0!</v>
      </c>
      <c r="J88" s="118"/>
      <c r="K88" s="118"/>
      <c r="L88" s="118" t="e">
        <f t="shared" si="12"/>
        <v>#DIV/0!</v>
      </c>
      <c r="M88" s="118" t="e">
        <f t="shared" si="13"/>
        <v>#DIV/0!</v>
      </c>
      <c r="N88" s="118"/>
      <c r="O88" s="118" t="e">
        <f t="shared" si="14"/>
        <v>#DIV/0!</v>
      </c>
      <c r="P88" s="118"/>
      <c r="Q88" s="118" t="e">
        <f t="shared" si="15"/>
        <v>#DIV/0!</v>
      </c>
      <c r="R88" s="118"/>
      <c r="S88" s="118" t="e">
        <f t="shared" si="16"/>
        <v>#DIV/0!</v>
      </c>
    </row>
    <row r="89" spans="1:19" s="73" customFormat="1" ht="30" hidden="1">
      <c r="A89" s="76" t="s">
        <v>73</v>
      </c>
      <c r="B89" s="76" t="s">
        <v>74</v>
      </c>
      <c r="C89" s="118"/>
      <c r="D89" s="118"/>
      <c r="E89" s="118" t="e">
        <f t="shared" si="9"/>
        <v>#DIV/0!</v>
      </c>
      <c r="F89" s="118"/>
      <c r="G89" s="118" t="e">
        <f t="shared" si="10"/>
        <v>#DIV/0!</v>
      </c>
      <c r="H89" s="118"/>
      <c r="I89" s="118" t="e">
        <f t="shared" si="11"/>
        <v>#DIV/0!</v>
      </c>
      <c r="J89" s="118"/>
      <c r="K89" s="118"/>
      <c r="L89" s="118" t="e">
        <f t="shared" si="12"/>
        <v>#DIV/0!</v>
      </c>
      <c r="M89" s="118" t="e">
        <f t="shared" si="13"/>
        <v>#DIV/0!</v>
      </c>
      <c r="N89" s="118"/>
      <c r="O89" s="118" t="e">
        <f t="shared" si="14"/>
        <v>#DIV/0!</v>
      </c>
      <c r="P89" s="118"/>
      <c r="Q89" s="118" t="e">
        <f t="shared" si="15"/>
        <v>#DIV/0!</v>
      </c>
      <c r="R89" s="118"/>
      <c r="S89" s="118" t="e">
        <f t="shared" si="16"/>
        <v>#DIV/0!</v>
      </c>
    </row>
    <row r="90" spans="1:19" s="73" customFormat="1" ht="60" hidden="1">
      <c r="A90" s="76" t="s">
        <v>75</v>
      </c>
      <c r="B90" s="76" t="s">
        <v>76</v>
      </c>
      <c r="C90" s="118"/>
      <c r="D90" s="118"/>
      <c r="E90" s="118" t="e">
        <f t="shared" si="9"/>
        <v>#DIV/0!</v>
      </c>
      <c r="F90" s="118"/>
      <c r="G90" s="118" t="e">
        <f t="shared" si="10"/>
        <v>#DIV/0!</v>
      </c>
      <c r="H90" s="118"/>
      <c r="I90" s="118" t="e">
        <f t="shared" si="11"/>
        <v>#DIV/0!</v>
      </c>
      <c r="J90" s="118"/>
      <c r="K90" s="118"/>
      <c r="L90" s="118" t="e">
        <f t="shared" si="12"/>
        <v>#DIV/0!</v>
      </c>
      <c r="M90" s="118" t="e">
        <f t="shared" si="13"/>
        <v>#DIV/0!</v>
      </c>
      <c r="N90" s="118"/>
      <c r="O90" s="118" t="e">
        <f t="shared" si="14"/>
        <v>#DIV/0!</v>
      </c>
      <c r="P90" s="118"/>
      <c r="Q90" s="118" t="e">
        <f t="shared" si="15"/>
        <v>#DIV/0!</v>
      </c>
      <c r="R90" s="118"/>
      <c r="S90" s="118" t="e">
        <f t="shared" si="16"/>
        <v>#DIV/0!</v>
      </c>
    </row>
    <row r="91" spans="1:19" s="73" customFormat="1" ht="45">
      <c r="A91" s="76" t="s">
        <v>77</v>
      </c>
      <c r="B91" s="76" t="s">
        <v>78</v>
      </c>
      <c r="C91" s="118">
        <v>54.80198</v>
      </c>
      <c r="D91" s="118">
        <v>1.094</v>
      </c>
      <c r="E91" s="118">
        <f t="shared" si="9"/>
        <v>1.9962782366622522</v>
      </c>
      <c r="F91" s="118">
        <v>694.7471</v>
      </c>
      <c r="G91" s="118">
        <f t="shared" si="10"/>
        <v>63505.219378427784</v>
      </c>
      <c r="H91" s="118">
        <v>3684.05433</v>
      </c>
      <c r="I91" s="118">
        <f t="shared" si="11"/>
        <v>530.2727179429752</v>
      </c>
      <c r="J91" s="118">
        <v>1500</v>
      </c>
      <c r="K91" s="118">
        <v>1394.82</v>
      </c>
      <c r="L91" s="118">
        <f t="shared" si="12"/>
        <v>37.8610051605835</v>
      </c>
      <c r="M91" s="118">
        <f t="shared" si="13"/>
        <v>92.988</v>
      </c>
      <c r="N91" s="118">
        <v>0</v>
      </c>
      <c r="O91" s="118">
        <f t="shared" si="14"/>
        <v>0</v>
      </c>
      <c r="P91" s="118"/>
      <c r="Q91" s="118"/>
      <c r="R91" s="118"/>
      <c r="S91" s="118"/>
    </row>
    <row r="92" spans="1:19" s="73" customFormat="1" ht="18.75" hidden="1">
      <c r="A92" s="76" t="s">
        <v>79</v>
      </c>
      <c r="B92" s="76" t="s">
        <v>80</v>
      </c>
      <c r="C92" s="118"/>
      <c r="D92" s="118"/>
      <c r="E92" s="118" t="e">
        <f t="shared" si="9"/>
        <v>#DIV/0!</v>
      </c>
      <c r="F92" s="118"/>
      <c r="G92" s="118" t="e">
        <f t="shared" si="10"/>
        <v>#DIV/0!</v>
      </c>
      <c r="H92" s="118"/>
      <c r="I92" s="118" t="e">
        <f t="shared" si="11"/>
        <v>#DIV/0!</v>
      </c>
      <c r="J92" s="118"/>
      <c r="K92" s="118"/>
      <c r="L92" s="118" t="e">
        <f t="shared" si="12"/>
        <v>#DIV/0!</v>
      </c>
      <c r="M92" s="118" t="e">
        <f t="shared" si="13"/>
        <v>#DIV/0!</v>
      </c>
      <c r="N92" s="118"/>
      <c r="O92" s="118" t="e">
        <f t="shared" si="14"/>
        <v>#DIV/0!</v>
      </c>
      <c r="P92" s="118"/>
      <c r="Q92" s="118"/>
      <c r="R92" s="118"/>
      <c r="S92" s="118"/>
    </row>
    <row r="93" spans="1:19" s="73" customFormat="1" ht="30" hidden="1">
      <c r="A93" s="76" t="s">
        <v>81</v>
      </c>
      <c r="B93" s="76" t="s">
        <v>82</v>
      </c>
      <c r="C93" s="118"/>
      <c r="D93" s="118"/>
      <c r="E93" s="118" t="e">
        <f t="shared" si="9"/>
        <v>#DIV/0!</v>
      </c>
      <c r="F93" s="118"/>
      <c r="G93" s="118" t="e">
        <f t="shared" si="10"/>
        <v>#DIV/0!</v>
      </c>
      <c r="H93" s="118"/>
      <c r="I93" s="118" t="e">
        <f t="shared" si="11"/>
        <v>#DIV/0!</v>
      </c>
      <c r="J93" s="118"/>
      <c r="K93" s="118"/>
      <c r="L93" s="118" t="e">
        <f t="shared" si="12"/>
        <v>#DIV/0!</v>
      </c>
      <c r="M93" s="118" t="e">
        <f t="shared" si="13"/>
        <v>#DIV/0!</v>
      </c>
      <c r="N93" s="118"/>
      <c r="O93" s="118" t="e">
        <f t="shared" si="14"/>
        <v>#DIV/0!</v>
      </c>
      <c r="P93" s="118"/>
      <c r="Q93" s="118"/>
      <c r="R93" s="118"/>
      <c r="S93" s="118"/>
    </row>
    <row r="94" spans="1:19" s="73" customFormat="1" ht="38.25" customHeight="1" hidden="1">
      <c r="A94" s="76" t="s">
        <v>83</v>
      </c>
      <c r="B94" s="76" t="s">
        <v>84</v>
      </c>
      <c r="C94" s="118"/>
      <c r="D94" s="118"/>
      <c r="E94" s="118" t="e">
        <f t="shared" si="9"/>
        <v>#DIV/0!</v>
      </c>
      <c r="F94" s="118"/>
      <c r="G94" s="118" t="e">
        <f t="shared" si="10"/>
        <v>#DIV/0!</v>
      </c>
      <c r="H94" s="118"/>
      <c r="I94" s="118" t="e">
        <f t="shared" si="11"/>
        <v>#DIV/0!</v>
      </c>
      <c r="J94" s="118"/>
      <c r="K94" s="118"/>
      <c r="L94" s="118" t="e">
        <f t="shared" si="12"/>
        <v>#DIV/0!</v>
      </c>
      <c r="M94" s="118" t="e">
        <f t="shared" si="13"/>
        <v>#DIV/0!</v>
      </c>
      <c r="N94" s="118"/>
      <c r="O94" s="118" t="e">
        <f t="shared" si="14"/>
        <v>#DIV/0!</v>
      </c>
      <c r="P94" s="118"/>
      <c r="Q94" s="118"/>
      <c r="R94" s="118"/>
      <c r="S94" s="118"/>
    </row>
    <row r="95" spans="1:19" s="73" customFormat="1" ht="120" hidden="1">
      <c r="A95" s="76" t="s">
        <v>85</v>
      </c>
      <c r="B95" s="76" t="s">
        <v>86</v>
      </c>
      <c r="C95" s="118"/>
      <c r="D95" s="118"/>
      <c r="E95" s="118" t="e">
        <f t="shared" si="9"/>
        <v>#DIV/0!</v>
      </c>
      <c r="F95" s="118"/>
      <c r="G95" s="118" t="e">
        <f t="shared" si="10"/>
        <v>#DIV/0!</v>
      </c>
      <c r="H95" s="118"/>
      <c r="I95" s="118" t="e">
        <f t="shared" si="11"/>
        <v>#DIV/0!</v>
      </c>
      <c r="J95" s="118"/>
      <c r="K95" s="118"/>
      <c r="L95" s="118" t="e">
        <f t="shared" si="12"/>
        <v>#DIV/0!</v>
      </c>
      <c r="M95" s="118" t="e">
        <f t="shared" si="13"/>
        <v>#DIV/0!</v>
      </c>
      <c r="N95" s="118"/>
      <c r="O95" s="118" t="e">
        <f t="shared" si="14"/>
        <v>#DIV/0!</v>
      </c>
      <c r="P95" s="118"/>
      <c r="Q95" s="118"/>
      <c r="R95" s="118"/>
      <c r="S95" s="118"/>
    </row>
    <row r="96" spans="1:19" s="73" customFormat="1" ht="75" hidden="1">
      <c r="A96" s="76" t="s">
        <v>87</v>
      </c>
      <c r="B96" s="76" t="s">
        <v>88</v>
      </c>
      <c r="C96" s="118"/>
      <c r="D96" s="118"/>
      <c r="E96" s="118" t="e">
        <f t="shared" si="9"/>
        <v>#DIV/0!</v>
      </c>
      <c r="F96" s="118"/>
      <c r="G96" s="118" t="e">
        <f t="shared" si="10"/>
        <v>#DIV/0!</v>
      </c>
      <c r="H96" s="118"/>
      <c r="I96" s="118" t="e">
        <f t="shared" si="11"/>
        <v>#DIV/0!</v>
      </c>
      <c r="J96" s="118"/>
      <c r="K96" s="118"/>
      <c r="L96" s="118" t="e">
        <f t="shared" si="12"/>
        <v>#DIV/0!</v>
      </c>
      <c r="M96" s="118" t="e">
        <f t="shared" si="13"/>
        <v>#DIV/0!</v>
      </c>
      <c r="N96" s="118"/>
      <c r="O96" s="118" t="e">
        <f t="shared" si="14"/>
        <v>#DIV/0!</v>
      </c>
      <c r="P96" s="118"/>
      <c r="Q96" s="118"/>
      <c r="R96" s="118"/>
      <c r="S96" s="118"/>
    </row>
    <row r="97" spans="1:19" s="73" customFormat="1" ht="60" hidden="1">
      <c r="A97" s="76" t="s">
        <v>89</v>
      </c>
      <c r="B97" s="76" t="s">
        <v>90</v>
      </c>
      <c r="C97" s="118"/>
      <c r="D97" s="118"/>
      <c r="E97" s="118" t="e">
        <f t="shared" si="9"/>
        <v>#DIV/0!</v>
      </c>
      <c r="F97" s="118"/>
      <c r="G97" s="118" t="e">
        <f t="shared" si="10"/>
        <v>#DIV/0!</v>
      </c>
      <c r="H97" s="118"/>
      <c r="I97" s="118" t="e">
        <f t="shared" si="11"/>
        <v>#DIV/0!</v>
      </c>
      <c r="J97" s="118"/>
      <c r="K97" s="118"/>
      <c r="L97" s="118" t="e">
        <f t="shared" si="12"/>
        <v>#DIV/0!</v>
      </c>
      <c r="M97" s="118" t="e">
        <f t="shared" si="13"/>
        <v>#DIV/0!</v>
      </c>
      <c r="N97" s="118"/>
      <c r="O97" s="118" t="e">
        <f t="shared" si="14"/>
        <v>#DIV/0!</v>
      </c>
      <c r="P97" s="118"/>
      <c r="Q97" s="118"/>
      <c r="R97" s="118"/>
      <c r="S97" s="118"/>
    </row>
    <row r="98" spans="1:19" s="73" customFormat="1" ht="60" hidden="1">
      <c r="A98" s="76" t="s">
        <v>91</v>
      </c>
      <c r="B98" s="76" t="s">
        <v>92</v>
      </c>
      <c r="C98" s="118"/>
      <c r="D98" s="118"/>
      <c r="E98" s="118" t="e">
        <f t="shared" si="9"/>
        <v>#DIV/0!</v>
      </c>
      <c r="F98" s="118"/>
      <c r="G98" s="118" t="e">
        <f t="shared" si="10"/>
        <v>#DIV/0!</v>
      </c>
      <c r="H98" s="118"/>
      <c r="I98" s="118" t="e">
        <f t="shared" si="11"/>
        <v>#DIV/0!</v>
      </c>
      <c r="J98" s="118"/>
      <c r="K98" s="118"/>
      <c r="L98" s="118" t="e">
        <f t="shared" si="12"/>
        <v>#DIV/0!</v>
      </c>
      <c r="M98" s="118" t="e">
        <f t="shared" si="13"/>
        <v>#DIV/0!</v>
      </c>
      <c r="N98" s="118"/>
      <c r="O98" s="118" t="e">
        <f t="shared" si="14"/>
        <v>#DIV/0!</v>
      </c>
      <c r="P98" s="118"/>
      <c r="Q98" s="118"/>
      <c r="R98" s="118"/>
      <c r="S98" s="118"/>
    </row>
    <row r="99" spans="1:19" s="73" customFormat="1" ht="90" hidden="1">
      <c r="A99" s="76" t="s">
        <v>93</v>
      </c>
      <c r="B99" s="76" t="s">
        <v>94</v>
      </c>
      <c r="C99" s="118"/>
      <c r="D99" s="118"/>
      <c r="E99" s="118" t="e">
        <f t="shared" si="9"/>
        <v>#DIV/0!</v>
      </c>
      <c r="F99" s="118"/>
      <c r="G99" s="118" t="e">
        <f t="shared" si="10"/>
        <v>#DIV/0!</v>
      </c>
      <c r="H99" s="118"/>
      <c r="I99" s="118" t="e">
        <f t="shared" si="11"/>
        <v>#DIV/0!</v>
      </c>
      <c r="J99" s="118"/>
      <c r="K99" s="118"/>
      <c r="L99" s="118" t="e">
        <f t="shared" si="12"/>
        <v>#DIV/0!</v>
      </c>
      <c r="M99" s="118" t="e">
        <f t="shared" si="13"/>
        <v>#DIV/0!</v>
      </c>
      <c r="N99" s="118"/>
      <c r="O99" s="118" t="e">
        <f t="shared" si="14"/>
        <v>#DIV/0!</v>
      </c>
      <c r="P99" s="118"/>
      <c r="Q99" s="118"/>
      <c r="R99" s="118"/>
      <c r="S99" s="118"/>
    </row>
    <row r="100" spans="1:19" s="73" customFormat="1" ht="90" hidden="1">
      <c r="A100" s="76" t="s">
        <v>95</v>
      </c>
      <c r="B100" s="76" t="s">
        <v>96</v>
      </c>
      <c r="C100" s="118"/>
      <c r="D100" s="118"/>
      <c r="E100" s="118" t="e">
        <f t="shared" si="9"/>
        <v>#DIV/0!</v>
      </c>
      <c r="F100" s="118"/>
      <c r="G100" s="118" t="e">
        <f t="shared" si="10"/>
        <v>#DIV/0!</v>
      </c>
      <c r="H100" s="118"/>
      <c r="I100" s="118" t="e">
        <f t="shared" si="11"/>
        <v>#DIV/0!</v>
      </c>
      <c r="J100" s="118"/>
      <c r="K100" s="118"/>
      <c r="L100" s="118" t="e">
        <f t="shared" si="12"/>
        <v>#DIV/0!</v>
      </c>
      <c r="M100" s="118" t="e">
        <f t="shared" si="13"/>
        <v>#DIV/0!</v>
      </c>
      <c r="N100" s="118"/>
      <c r="O100" s="118" t="e">
        <f t="shared" si="14"/>
        <v>#DIV/0!</v>
      </c>
      <c r="P100" s="118"/>
      <c r="Q100" s="118"/>
      <c r="R100" s="118"/>
      <c r="S100" s="118"/>
    </row>
    <row r="101" spans="1:19" s="73" customFormat="1" ht="75" hidden="1">
      <c r="A101" s="81" t="s">
        <v>97</v>
      </c>
      <c r="B101" s="81" t="s">
        <v>98</v>
      </c>
      <c r="C101" s="119"/>
      <c r="D101" s="119"/>
      <c r="E101" s="119" t="e">
        <f t="shared" si="9"/>
        <v>#DIV/0!</v>
      </c>
      <c r="F101" s="119"/>
      <c r="G101" s="119" t="e">
        <f t="shared" si="10"/>
        <v>#DIV/0!</v>
      </c>
      <c r="H101" s="119"/>
      <c r="I101" s="119" t="e">
        <f t="shared" si="11"/>
        <v>#DIV/0!</v>
      </c>
      <c r="J101" s="119"/>
      <c r="K101" s="119"/>
      <c r="L101" s="119" t="e">
        <f t="shared" si="12"/>
        <v>#DIV/0!</v>
      </c>
      <c r="M101" s="119" t="e">
        <f t="shared" si="13"/>
        <v>#DIV/0!</v>
      </c>
      <c r="N101" s="119"/>
      <c r="O101" s="119" t="e">
        <f t="shared" si="14"/>
        <v>#DIV/0!</v>
      </c>
      <c r="P101" s="119"/>
      <c r="Q101" s="119"/>
      <c r="R101" s="119"/>
      <c r="S101" s="119"/>
    </row>
    <row r="102" spans="1:19" s="73" customFormat="1" ht="75" hidden="1">
      <c r="A102" s="81" t="s">
        <v>99</v>
      </c>
      <c r="B102" s="81" t="s">
        <v>100</v>
      </c>
      <c r="C102" s="119"/>
      <c r="D102" s="119"/>
      <c r="E102" s="119" t="e">
        <f t="shared" si="9"/>
        <v>#DIV/0!</v>
      </c>
      <c r="F102" s="119"/>
      <c r="G102" s="119" t="e">
        <f t="shared" si="10"/>
        <v>#DIV/0!</v>
      </c>
      <c r="H102" s="119"/>
      <c r="I102" s="119" t="e">
        <f t="shared" si="11"/>
        <v>#DIV/0!</v>
      </c>
      <c r="J102" s="119"/>
      <c r="K102" s="119"/>
      <c r="L102" s="119" t="e">
        <f t="shared" si="12"/>
        <v>#DIV/0!</v>
      </c>
      <c r="M102" s="119" t="e">
        <f t="shared" si="13"/>
        <v>#DIV/0!</v>
      </c>
      <c r="N102" s="119"/>
      <c r="O102" s="119" t="e">
        <f t="shared" si="14"/>
        <v>#DIV/0!</v>
      </c>
      <c r="P102" s="119"/>
      <c r="Q102" s="119"/>
      <c r="R102" s="119"/>
      <c r="S102" s="119"/>
    </row>
    <row r="103" spans="1:19" s="73" customFormat="1" ht="75" hidden="1">
      <c r="A103" s="76" t="s">
        <v>101</v>
      </c>
      <c r="B103" s="76" t="s">
        <v>102</v>
      </c>
      <c r="C103" s="118"/>
      <c r="D103" s="118"/>
      <c r="E103" s="118" t="e">
        <f t="shared" si="9"/>
        <v>#DIV/0!</v>
      </c>
      <c r="F103" s="118"/>
      <c r="G103" s="118" t="e">
        <f t="shared" si="10"/>
        <v>#DIV/0!</v>
      </c>
      <c r="H103" s="118"/>
      <c r="I103" s="118" t="e">
        <f t="shared" si="11"/>
        <v>#DIV/0!</v>
      </c>
      <c r="J103" s="118"/>
      <c r="K103" s="118"/>
      <c r="L103" s="118" t="e">
        <f t="shared" si="12"/>
        <v>#DIV/0!</v>
      </c>
      <c r="M103" s="118" t="e">
        <f t="shared" si="13"/>
        <v>#DIV/0!</v>
      </c>
      <c r="N103" s="118"/>
      <c r="O103" s="118" t="e">
        <f t="shared" si="14"/>
        <v>#DIV/0!</v>
      </c>
      <c r="P103" s="118"/>
      <c r="Q103" s="118"/>
      <c r="R103" s="118"/>
      <c r="S103" s="118"/>
    </row>
    <row r="104" spans="1:19" s="73" customFormat="1" ht="75" hidden="1">
      <c r="A104" s="76" t="s">
        <v>103</v>
      </c>
      <c r="B104" s="76" t="s">
        <v>104</v>
      </c>
      <c r="C104" s="118"/>
      <c r="D104" s="118"/>
      <c r="E104" s="118" t="e">
        <f t="shared" si="9"/>
        <v>#DIV/0!</v>
      </c>
      <c r="F104" s="118"/>
      <c r="G104" s="118" t="e">
        <f t="shared" si="10"/>
        <v>#DIV/0!</v>
      </c>
      <c r="H104" s="118"/>
      <c r="I104" s="118" t="e">
        <f t="shared" si="11"/>
        <v>#DIV/0!</v>
      </c>
      <c r="J104" s="118"/>
      <c r="K104" s="118"/>
      <c r="L104" s="118" t="e">
        <f t="shared" si="12"/>
        <v>#DIV/0!</v>
      </c>
      <c r="M104" s="118" t="e">
        <f t="shared" si="13"/>
        <v>#DIV/0!</v>
      </c>
      <c r="N104" s="118"/>
      <c r="O104" s="118" t="e">
        <f t="shared" si="14"/>
        <v>#DIV/0!</v>
      </c>
      <c r="P104" s="118"/>
      <c r="Q104" s="118"/>
      <c r="R104" s="118"/>
      <c r="S104" s="118"/>
    </row>
    <row r="105" spans="1:19" s="73" customFormat="1" ht="75" hidden="1">
      <c r="A105" s="76" t="s">
        <v>105</v>
      </c>
      <c r="B105" s="76" t="s">
        <v>106</v>
      </c>
      <c r="C105" s="118"/>
      <c r="D105" s="118"/>
      <c r="E105" s="118" t="e">
        <f t="shared" si="9"/>
        <v>#DIV/0!</v>
      </c>
      <c r="F105" s="118"/>
      <c r="G105" s="118" t="e">
        <f t="shared" si="10"/>
        <v>#DIV/0!</v>
      </c>
      <c r="H105" s="118"/>
      <c r="I105" s="118" t="e">
        <f t="shared" si="11"/>
        <v>#DIV/0!</v>
      </c>
      <c r="J105" s="118"/>
      <c r="K105" s="118"/>
      <c r="L105" s="118" t="e">
        <f t="shared" si="12"/>
        <v>#DIV/0!</v>
      </c>
      <c r="M105" s="118" t="e">
        <f t="shared" si="13"/>
        <v>#DIV/0!</v>
      </c>
      <c r="N105" s="118"/>
      <c r="O105" s="118" t="e">
        <f t="shared" si="14"/>
        <v>#DIV/0!</v>
      </c>
      <c r="P105" s="118"/>
      <c r="Q105" s="118"/>
      <c r="R105" s="118"/>
      <c r="S105" s="118"/>
    </row>
    <row r="106" spans="1:19" s="73" customFormat="1" ht="38.25" customHeight="1" hidden="1">
      <c r="A106" s="76" t="s">
        <v>107</v>
      </c>
      <c r="B106" s="76" t="s">
        <v>108</v>
      </c>
      <c r="C106" s="118"/>
      <c r="D106" s="118"/>
      <c r="E106" s="118" t="e">
        <f t="shared" si="9"/>
        <v>#DIV/0!</v>
      </c>
      <c r="F106" s="118"/>
      <c r="G106" s="118" t="e">
        <f t="shared" si="10"/>
        <v>#DIV/0!</v>
      </c>
      <c r="H106" s="118"/>
      <c r="I106" s="118" t="e">
        <f t="shared" si="11"/>
        <v>#DIV/0!</v>
      </c>
      <c r="J106" s="118"/>
      <c r="K106" s="118"/>
      <c r="L106" s="118" t="e">
        <f t="shared" si="12"/>
        <v>#DIV/0!</v>
      </c>
      <c r="M106" s="118" t="e">
        <f t="shared" si="13"/>
        <v>#DIV/0!</v>
      </c>
      <c r="N106" s="118"/>
      <c r="O106" s="118" t="e">
        <f t="shared" si="14"/>
        <v>#DIV/0!</v>
      </c>
      <c r="P106" s="118"/>
      <c r="Q106" s="118"/>
      <c r="R106" s="118"/>
      <c r="S106" s="118"/>
    </row>
    <row r="107" spans="1:19" s="73" customFormat="1" ht="30" hidden="1">
      <c r="A107" s="76" t="s">
        <v>109</v>
      </c>
      <c r="B107" s="76" t="s">
        <v>110</v>
      </c>
      <c r="C107" s="118"/>
      <c r="D107" s="118"/>
      <c r="E107" s="118" t="e">
        <f t="shared" si="9"/>
        <v>#DIV/0!</v>
      </c>
      <c r="F107" s="118"/>
      <c r="G107" s="118" t="e">
        <f t="shared" si="10"/>
        <v>#DIV/0!</v>
      </c>
      <c r="H107" s="118"/>
      <c r="I107" s="118" t="e">
        <f t="shared" si="11"/>
        <v>#DIV/0!</v>
      </c>
      <c r="J107" s="118"/>
      <c r="K107" s="118"/>
      <c r="L107" s="118" t="e">
        <f t="shared" si="12"/>
        <v>#DIV/0!</v>
      </c>
      <c r="M107" s="118" t="e">
        <f t="shared" si="13"/>
        <v>#DIV/0!</v>
      </c>
      <c r="N107" s="118"/>
      <c r="O107" s="118" t="e">
        <f t="shared" si="14"/>
        <v>#DIV/0!</v>
      </c>
      <c r="P107" s="118"/>
      <c r="Q107" s="118"/>
      <c r="R107" s="118"/>
      <c r="S107" s="118"/>
    </row>
    <row r="108" spans="1:19" s="73" customFormat="1" ht="30" hidden="1">
      <c r="A108" s="76" t="s">
        <v>111</v>
      </c>
      <c r="B108" s="76" t="s">
        <v>112</v>
      </c>
      <c r="C108" s="118"/>
      <c r="D108" s="118"/>
      <c r="E108" s="118" t="e">
        <f t="shared" si="9"/>
        <v>#DIV/0!</v>
      </c>
      <c r="F108" s="118"/>
      <c r="G108" s="118" t="e">
        <f t="shared" si="10"/>
        <v>#DIV/0!</v>
      </c>
      <c r="H108" s="118"/>
      <c r="I108" s="118" t="e">
        <f t="shared" si="11"/>
        <v>#DIV/0!</v>
      </c>
      <c r="J108" s="118"/>
      <c r="K108" s="118"/>
      <c r="L108" s="118" t="e">
        <f t="shared" si="12"/>
        <v>#DIV/0!</v>
      </c>
      <c r="M108" s="118" t="e">
        <f t="shared" si="13"/>
        <v>#DIV/0!</v>
      </c>
      <c r="N108" s="118"/>
      <c r="O108" s="118" t="e">
        <f t="shared" si="14"/>
        <v>#DIV/0!</v>
      </c>
      <c r="P108" s="118"/>
      <c r="Q108" s="118"/>
      <c r="R108" s="118"/>
      <c r="S108" s="118"/>
    </row>
    <row r="109" spans="1:19" s="73" customFormat="1" ht="30">
      <c r="A109" s="76" t="s">
        <v>113</v>
      </c>
      <c r="B109" s="76" t="s">
        <v>114</v>
      </c>
      <c r="C109" s="118">
        <v>11.25</v>
      </c>
      <c r="D109" s="118">
        <v>9.935</v>
      </c>
      <c r="E109" s="118">
        <f t="shared" si="9"/>
        <v>88.31111111111112</v>
      </c>
      <c r="F109" s="118">
        <v>46.75</v>
      </c>
      <c r="G109" s="118">
        <f t="shared" si="10"/>
        <v>470.5586311021641</v>
      </c>
      <c r="H109" s="118">
        <v>36.25</v>
      </c>
      <c r="I109" s="118">
        <f t="shared" si="11"/>
        <v>77.54010695187165</v>
      </c>
      <c r="J109" s="118">
        <v>30</v>
      </c>
      <c r="K109" s="118">
        <v>0.5</v>
      </c>
      <c r="L109" s="118">
        <f t="shared" si="12"/>
        <v>1.3793103448275863</v>
      </c>
      <c r="M109" s="118">
        <f t="shared" si="13"/>
        <v>1.6666666666666667</v>
      </c>
      <c r="N109" s="118">
        <v>0</v>
      </c>
      <c r="O109" s="118">
        <f t="shared" si="14"/>
        <v>0</v>
      </c>
      <c r="P109" s="118">
        <v>0</v>
      </c>
      <c r="Q109" s="118"/>
      <c r="R109" s="118"/>
      <c r="S109" s="118"/>
    </row>
    <row r="110" spans="1:19" s="73" customFormat="1" ht="30" hidden="1">
      <c r="A110" s="76" t="s">
        <v>115</v>
      </c>
      <c r="B110" s="76" t="s">
        <v>116</v>
      </c>
      <c r="C110" s="118"/>
      <c r="D110" s="118"/>
      <c r="E110" s="118" t="e">
        <f t="shared" si="9"/>
        <v>#DIV/0!</v>
      </c>
      <c r="F110" s="118"/>
      <c r="G110" s="118" t="e">
        <f t="shared" si="10"/>
        <v>#DIV/0!</v>
      </c>
      <c r="H110" s="118"/>
      <c r="I110" s="118" t="e">
        <f t="shared" si="11"/>
        <v>#DIV/0!</v>
      </c>
      <c r="J110" s="118"/>
      <c r="K110" s="118"/>
      <c r="L110" s="118" t="e">
        <f t="shared" si="12"/>
        <v>#DIV/0!</v>
      </c>
      <c r="M110" s="118" t="e">
        <f t="shared" si="13"/>
        <v>#DIV/0!</v>
      </c>
      <c r="N110" s="118"/>
      <c r="O110" s="118" t="e">
        <f t="shared" si="14"/>
        <v>#DIV/0!</v>
      </c>
      <c r="P110" s="118"/>
      <c r="Q110" s="118" t="e">
        <f t="shared" si="15"/>
        <v>#DIV/0!</v>
      </c>
      <c r="R110" s="118"/>
      <c r="S110" s="118" t="e">
        <f t="shared" si="16"/>
        <v>#DIV/0!</v>
      </c>
    </row>
    <row r="111" spans="1:19" s="73" customFormat="1" ht="30" hidden="1">
      <c r="A111" s="76" t="s">
        <v>117</v>
      </c>
      <c r="B111" s="76" t="s">
        <v>118</v>
      </c>
      <c r="C111" s="118"/>
      <c r="D111" s="118"/>
      <c r="E111" s="118" t="e">
        <f t="shared" si="9"/>
        <v>#DIV/0!</v>
      </c>
      <c r="F111" s="118"/>
      <c r="G111" s="118" t="e">
        <f t="shared" si="10"/>
        <v>#DIV/0!</v>
      </c>
      <c r="H111" s="118"/>
      <c r="I111" s="118" t="e">
        <f t="shared" si="11"/>
        <v>#DIV/0!</v>
      </c>
      <c r="J111" s="118"/>
      <c r="K111" s="118"/>
      <c r="L111" s="118" t="e">
        <f t="shared" si="12"/>
        <v>#DIV/0!</v>
      </c>
      <c r="M111" s="118" t="e">
        <f t="shared" si="13"/>
        <v>#DIV/0!</v>
      </c>
      <c r="N111" s="118"/>
      <c r="O111" s="118" t="e">
        <f t="shared" si="14"/>
        <v>#DIV/0!</v>
      </c>
      <c r="P111" s="118"/>
      <c r="Q111" s="118" t="e">
        <f t="shared" si="15"/>
        <v>#DIV/0!</v>
      </c>
      <c r="R111" s="118"/>
      <c r="S111" s="118" t="e">
        <f t="shared" si="16"/>
        <v>#DIV/0!</v>
      </c>
    </row>
    <row r="112" spans="1:19" s="73" customFormat="1" ht="45" hidden="1">
      <c r="A112" s="76" t="s">
        <v>119</v>
      </c>
      <c r="B112" s="76" t="s">
        <v>120</v>
      </c>
      <c r="C112" s="118"/>
      <c r="D112" s="118"/>
      <c r="E112" s="118" t="e">
        <f t="shared" si="9"/>
        <v>#DIV/0!</v>
      </c>
      <c r="F112" s="118"/>
      <c r="G112" s="118" t="e">
        <f t="shared" si="10"/>
        <v>#DIV/0!</v>
      </c>
      <c r="H112" s="118"/>
      <c r="I112" s="118" t="e">
        <f t="shared" si="11"/>
        <v>#DIV/0!</v>
      </c>
      <c r="J112" s="118"/>
      <c r="K112" s="118"/>
      <c r="L112" s="118" t="e">
        <f t="shared" si="12"/>
        <v>#DIV/0!</v>
      </c>
      <c r="M112" s="118" t="e">
        <f t="shared" si="13"/>
        <v>#DIV/0!</v>
      </c>
      <c r="N112" s="118"/>
      <c r="O112" s="118" t="e">
        <f t="shared" si="14"/>
        <v>#DIV/0!</v>
      </c>
      <c r="P112" s="118"/>
      <c r="Q112" s="118" t="e">
        <f t="shared" si="15"/>
        <v>#DIV/0!</v>
      </c>
      <c r="R112" s="118"/>
      <c r="S112" s="118" t="e">
        <f t="shared" si="16"/>
        <v>#DIV/0!</v>
      </c>
    </row>
    <row r="113" spans="1:19" s="73" customFormat="1" ht="45" hidden="1">
      <c r="A113" s="76" t="s">
        <v>121</v>
      </c>
      <c r="B113" s="76" t="s">
        <v>122</v>
      </c>
      <c r="C113" s="118"/>
      <c r="D113" s="118"/>
      <c r="E113" s="118" t="e">
        <f t="shared" si="9"/>
        <v>#DIV/0!</v>
      </c>
      <c r="F113" s="118"/>
      <c r="G113" s="118" t="e">
        <f t="shared" si="10"/>
        <v>#DIV/0!</v>
      </c>
      <c r="H113" s="118"/>
      <c r="I113" s="118" t="e">
        <f t="shared" si="11"/>
        <v>#DIV/0!</v>
      </c>
      <c r="J113" s="118"/>
      <c r="K113" s="118"/>
      <c r="L113" s="118" t="e">
        <f t="shared" si="12"/>
        <v>#DIV/0!</v>
      </c>
      <c r="M113" s="118" t="e">
        <f t="shared" si="13"/>
        <v>#DIV/0!</v>
      </c>
      <c r="N113" s="118"/>
      <c r="O113" s="118" t="e">
        <f t="shared" si="14"/>
        <v>#DIV/0!</v>
      </c>
      <c r="P113" s="118"/>
      <c r="Q113" s="118" t="e">
        <f t="shared" si="15"/>
        <v>#DIV/0!</v>
      </c>
      <c r="R113" s="118"/>
      <c r="S113" s="118" t="e">
        <f t="shared" si="16"/>
        <v>#DIV/0!</v>
      </c>
    </row>
    <row r="114" spans="1:19" s="73" customFormat="1" ht="30">
      <c r="A114" s="76" t="s">
        <v>123</v>
      </c>
      <c r="B114" s="76" t="s">
        <v>124</v>
      </c>
      <c r="C114" s="118">
        <v>1514.69573</v>
      </c>
      <c r="D114" s="118">
        <v>2246.61144</v>
      </c>
      <c r="E114" s="118">
        <f t="shared" si="9"/>
        <v>148.32097268802627</v>
      </c>
      <c r="F114" s="118">
        <v>2449.68768</v>
      </c>
      <c r="G114" s="118">
        <f t="shared" si="10"/>
        <v>109.03922397902504</v>
      </c>
      <c r="H114" s="118">
        <v>3180.36897</v>
      </c>
      <c r="I114" s="118">
        <f t="shared" si="11"/>
        <v>129.8275284627304</v>
      </c>
      <c r="J114" s="118">
        <v>2445</v>
      </c>
      <c r="K114" s="118">
        <v>2656.67</v>
      </c>
      <c r="L114" s="118">
        <f t="shared" si="12"/>
        <v>83.53338952366902</v>
      </c>
      <c r="M114" s="118">
        <f t="shared" si="13"/>
        <v>108.65725971370144</v>
      </c>
      <c r="N114" s="118">
        <v>2675.3</v>
      </c>
      <c r="O114" s="118">
        <f t="shared" si="14"/>
        <v>100.7012538252775</v>
      </c>
      <c r="P114" s="118">
        <v>2695.49</v>
      </c>
      <c r="Q114" s="118">
        <f t="shared" si="15"/>
        <v>100.75468171793815</v>
      </c>
      <c r="R114" s="118">
        <v>2695.49</v>
      </c>
      <c r="S114" s="118">
        <f t="shared" si="16"/>
        <v>100</v>
      </c>
    </row>
    <row r="115" spans="1:19" s="73" customFormat="1" ht="45" hidden="1">
      <c r="A115" s="76" t="s">
        <v>125</v>
      </c>
      <c r="B115" s="76" t="s">
        <v>126</v>
      </c>
      <c r="C115" s="118"/>
      <c r="D115" s="118"/>
      <c r="E115" s="118" t="e">
        <f t="shared" si="9"/>
        <v>#DIV/0!</v>
      </c>
      <c r="F115" s="118"/>
      <c r="G115" s="118" t="e">
        <f t="shared" si="10"/>
        <v>#DIV/0!</v>
      </c>
      <c r="H115" s="118"/>
      <c r="I115" s="118" t="e">
        <f t="shared" si="11"/>
        <v>#DIV/0!</v>
      </c>
      <c r="J115" s="118"/>
      <c r="K115" s="118"/>
      <c r="L115" s="118" t="e">
        <f t="shared" si="12"/>
        <v>#DIV/0!</v>
      </c>
      <c r="M115" s="118" t="e">
        <f t="shared" si="13"/>
        <v>#DIV/0!</v>
      </c>
      <c r="N115" s="118"/>
      <c r="O115" s="118" t="e">
        <f t="shared" si="14"/>
        <v>#DIV/0!</v>
      </c>
      <c r="P115" s="118"/>
      <c r="Q115" s="118" t="e">
        <f t="shared" si="15"/>
        <v>#DIV/0!</v>
      </c>
      <c r="R115" s="118"/>
      <c r="S115" s="118" t="e">
        <f t="shared" si="16"/>
        <v>#DIV/0!</v>
      </c>
    </row>
    <row r="116" spans="1:19" s="73" customFormat="1" ht="38.25" customHeight="1" hidden="1">
      <c r="A116" s="76" t="s">
        <v>127</v>
      </c>
      <c r="B116" s="76" t="s">
        <v>128</v>
      </c>
      <c r="C116" s="118"/>
      <c r="D116" s="118"/>
      <c r="E116" s="118" t="e">
        <f t="shared" si="9"/>
        <v>#DIV/0!</v>
      </c>
      <c r="F116" s="118"/>
      <c r="G116" s="118" t="e">
        <f t="shared" si="10"/>
        <v>#DIV/0!</v>
      </c>
      <c r="H116" s="118"/>
      <c r="I116" s="118" t="e">
        <f t="shared" si="11"/>
        <v>#DIV/0!</v>
      </c>
      <c r="J116" s="118"/>
      <c r="K116" s="118"/>
      <c r="L116" s="118" t="e">
        <f t="shared" si="12"/>
        <v>#DIV/0!</v>
      </c>
      <c r="M116" s="118" t="e">
        <f t="shared" si="13"/>
        <v>#DIV/0!</v>
      </c>
      <c r="N116" s="118"/>
      <c r="O116" s="118" t="e">
        <f t="shared" si="14"/>
        <v>#DIV/0!</v>
      </c>
      <c r="P116" s="118"/>
      <c r="Q116" s="118" t="e">
        <f t="shared" si="15"/>
        <v>#DIV/0!</v>
      </c>
      <c r="R116" s="118"/>
      <c r="S116" s="118" t="e">
        <f t="shared" si="16"/>
        <v>#DIV/0!</v>
      </c>
    </row>
    <row r="117" spans="1:19" s="73" customFormat="1" ht="75" hidden="1">
      <c r="A117" s="76" t="s">
        <v>129</v>
      </c>
      <c r="B117" s="76" t="s">
        <v>130</v>
      </c>
      <c r="C117" s="118"/>
      <c r="D117" s="118"/>
      <c r="E117" s="118" t="e">
        <f t="shared" si="9"/>
        <v>#DIV/0!</v>
      </c>
      <c r="F117" s="118"/>
      <c r="G117" s="118" t="e">
        <f t="shared" si="10"/>
        <v>#DIV/0!</v>
      </c>
      <c r="H117" s="118"/>
      <c r="I117" s="118" t="e">
        <f t="shared" si="11"/>
        <v>#DIV/0!</v>
      </c>
      <c r="J117" s="118"/>
      <c r="K117" s="118"/>
      <c r="L117" s="118" t="e">
        <f t="shared" si="12"/>
        <v>#DIV/0!</v>
      </c>
      <c r="M117" s="118" t="e">
        <f t="shared" si="13"/>
        <v>#DIV/0!</v>
      </c>
      <c r="N117" s="118"/>
      <c r="O117" s="118" t="e">
        <f t="shared" si="14"/>
        <v>#DIV/0!</v>
      </c>
      <c r="P117" s="118"/>
      <c r="Q117" s="118" t="e">
        <f t="shared" si="15"/>
        <v>#DIV/0!</v>
      </c>
      <c r="R117" s="118"/>
      <c r="S117" s="118" t="e">
        <f t="shared" si="16"/>
        <v>#DIV/0!</v>
      </c>
    </row>
    <row r="118" spans="1:19" s="73" customFormat="1" ht="38.25" customHeight="1" hidden="1">
      <c r="A118" s="76" t="s">
        <v>131</v>
      </c>
      <c r="B118" s="76" t="s">
        <v>132</v>
      </c>
      <c r="C118" s="118"/>
      <c r="D118" s="118"/>
      <c r="E118" s="118" t="e">
        <f t="shared" si="9"/>
        <v>#DIV/0!</v>
      </c>
      <c r="F118" s="118"/>
      <c r="G118" s="118" t="e">
        <f t="shared" si="10"/>
        <v>#DIV/0!</v>
      </c>
      <c r="H118" s="118"/>
      <c r="I118" s="118" t="e">
        <f t="shared" si="11"/>
        <v>#DIV/0!</v>
      </c>
      <c r="J118" s="118"/>
      <c r="K118" s="118"/>
      <c r="L118" s="118" t="e">
        <f t="shared" si="12"/>
        <v>#DIV/0!</v>
      </c>
      <c r="M118" s="118" t="e">
        <f t="shared" si="13"/>
        <v>#DIV/0!</v>
      </c>
      <c r="N118" s="118"/>
      <c r="O118" s="118" t="e">
        <f t="shared" si="14"/>
        <v>#DIV/0!</v>
      </c>
      <c r="P118" s="118"/>
      <c r="Q118" s="118" t="e">
        <f t="shared" si="15"/>
        <v>#DIV/0!</v>
      </c>
      <c r="R118" s="118"/>
      <c r="S118" s="118" t="e">
        <f t="shared" si="16"/>
        <v>#DIV/0!</v>
      </c>
    </row>
    <row r="119" spans="1:19" s="73" customFormat="1" ht="38.25" customHeight="1" hidden="1">
      <c r="A119" s="76" t="s">
        <v>133</v>
      </c>
      <c r="B119" s="76" t="s">
        <v>134</v>
      </c>
      <c r="C119" s="118"/>
      <c r="D119" s="118"/>
      <c r="E119" s="118" t="e">
        <f t="shared" si="9"/>
        <v>#DIV/0!</v>
      </c>
      <c r="F119" s="118"/>
      <c r="G119" s="118" t="e">
        <f t="shared" si="10"/>
        <v>#DIV/0!</v>
      </c>
      <c r="H119" s="118"/>
      <c r="I119" s="118" t="e">
        <f t="shared" si="11"/>
        <v>#DIV/0!</v>
      </c>
      <c r="J119" s="118"/>
      <c r="K119" s="118"/>
      <c r="L119" s="118" t="e">
        <f t="shared" si="12"/>
        <v>#DIV/0!</v>
      </c>
      <c r="M119" s="118" t="e">
        <f t="shared" si="13"/>
        <v>#DIV/0!</v>
      </c>
      <c r="N119" s="118"/>
      <c r="O119" s="118" t="e">
        <f t="shared" si="14"/>
        <v>#DIV/0!</v>
      </c>
      <c r="P119" s="118"/>
      <c r="Q119" s="118" t="e">
        <f t="shared" si="15"/>
        <v>#DIV/0!</v>
      </c>
      <c r="R119" s="118"/>
      <c r="S119" s="118" t="e">
        <f t="shared" si="16"/>
        <v>#DIV/0!</v>
      </c>
    </row>
    <row r="120" spans="1:19" s="73" customFormat="1" ht="38.25" customHeight="1" hidden="1">
      <c r="A120" s="76" t="s">
        <v>135</v>
      </c>
      <c r="B120" s="76" t="s">
        <v>136</v>
      </c>
      <c r="C120" s="118"/>
      <c r="D120" s="118"/>
      <c r="E120" s="118" t="e">
        <f t="shared" si="9"/>
        <v>#DIV/0!</v>
      </c>
      <c r="F120" s="118"/>
      <c r="G120" s="118" t="e">
        <f t="shared" si="10"/>
        <v>#DIV/0!</v>
      </c>
      <c r="H120" s="118"/>
      <c r="I120" s="118" t="e">
        <f t="shared" si="11"/>
        <v>#DIV/0!</v>
      </c>
      <c r="J120" s="118"/>
      <c r="K120" s="118"/>
      <c r="L120" s="118" t="e">
        <f t="shared" si="12"/>
        <v>#DIV/0!</v>
      </c>
      <c r="M120" s="118" t="e">
        <f t="shared" si="13"/>
        <v>#DIV/0!</v>
      </c>
      <c r="N120" s="118"/>
      <c r="O120" s="118" t="e">
        <f t="shared" si="14"/>
        <v>#DIV/0!</v>
      </c>
      <c r="P120" s="118"/>
      <c r="Q120" s="118" t="e">
        <f t="shared" si="15"/>
        <v>#DIV/0!</v>
      </c>
      <c r="R120" s="118"/>
      <c r="S120" s="118" t="e">
        <f t="shared" si="16"/>
        <v>#DIV/0!</v>
      </c>
    </row>
    <row r="121" spans="1:19" s="73" customFormat="1" ht="135" hidden="1">
      <c r="A121" s="76" t="s">
        <v>137</v>
      </c>
      <c r="B121" s="76" t="s">
        <v>138</v>
      </c>
      <c r="C121" s="118"/>
      <c r="D121" s="118"/>
      <c r="E121" s="118" t="e">
        <f t="shared" si="9"/>
        <v>#DIV/0!</v>
      </c>
      <c r="F121" s="118"/>
      <c r="G121" s="118" t="e">
        <f t="shared" si="10"/>
        <v>#DIV/0!</v>
      </c>
      <c r="H121" s="118"/>
      <c r="I121" s="118" t="e">
        <f t="shared" si="11"/>
        <v>#DIV/0!</v>
      </c>
      <c r="J121" s="118"/>
      <c r="K121" s="118"/>
      <c r="L121" s="118" t="e">
        <f t="shared" si="12"/>
        <v>#DIV/0!</v>
      </c>
      <c r="M121" s="118" t="e">
        <f t="shared" si="13"/>
        <v>#DIV/0!</v>
      </c>
      <c r="N121" s="118"/>
      <c r="O121" s="118" t="e">
        <f t="shared" si="14"/>
        <v>#DIV/0!</v>
      </c>
      <c r="P121" s="118"/>
      <c r="Q121" s="118" t="e">
        <f t="shared" si="15"/>
        <v>#DIV/0!</v>
      </c>
      <c r="R121" s="118"/>
      <c r="S121" s="118" t="e">
        <f t="shared" si="16"/>
        <v>#DIV/0!</v>
      </c>
    </row>
    <row r="122" spans="1:19" s="73" customFormat="1" ht="30" hidden="1">
      <c r="A122" s="76" t="s">
        <v>139</v>
      </c>
      <c r="B122" s="76" t="s">
        <v>140</v>
      </c>
      <c r="C122" s="118"/>
      <c r="D122" s="118"/>
      <c r="E122" s="118" t="e">
        <f t="shared" si="9"/>
        <v>#DIV/0!</v>
      </c>
      <c r="F122" s="118"/>
      <c r="G122" s="118" t="e">
        <f t="shared" si="10"/>
        <v>#DIV/0!</v>
      </c>
      <c r="H122" s="118"/>
      <c r="I122" s="118" t="e">
        <f t="shared" si="11"/>
        <v>#DIV/0!</v>
      </c>
      <c r="J122" s="118"/>
      <c r="K122" s="118"/>
      <c r="L122" s="118" t="e">
        <f t="shared" si="12"/>
        <v>#DIV/0!</v>
      </c>
      <c r="M122" s="118" t="e">
        <f t="shared" si="13"/>
        <v>#DIV/0!</v>
      </c>
      <c r="N122" s="118"/>
      <c r="O122" s="118" t="e">
        <f t="shared" si="14"/>
        <v>#DIV/0!</v>
      </c>
      <c r="P122" s="118"/>
      <c r="Q122" s="118" t="e">
        <f t="shared" si="15"/>
        <v>#DIV/0!</v>
      </c>
      <c r="R122" s="118"/>
      <c r="S122" s="118" t="e">
        <f t="shared" si="16"/>
        <v>#DIV/0!</v>
      </c>
    </row>
    <row r="123" spans="1:19" s="73" customFormat="1" ht="38.25" customHeight="1" hidden="1">
      <c r="A123" s="76" t="s">
        <v>141</v>
      </c>
      <c r="B123" s="76" t="s">
        <v>142</v>
      </c>
      <c r="C123" s="118"/>
      <c r="D123" s="118"/>
      <c r="E123" s="118" t="e">
        <f t="shared" si="9"/>
        <v>#DIV/0!</v>
      </c>
      <c r="F123" s="118"/>
      <c r="G123" s="118" t="e">
        <f t="shared" si="10"/>
        <v>#DIV/0!</v>
      </c>
      <c r="H123" s="118"/>
      <c r="I123" s="118" t="e">
        <f t="shared" si="11"/>
        <v>#DIV/0!</v>
      </c>
      <c r="J123" s="118"/>
      <c r="K123" s="118"/>
      <c r="L123" s="118" t="e">
        <f t="shared" si="12"/>
        <v>#DIV/0!</v>
      </c>
      <c r="M123" s="118" t="e">
        <f t="shared" si="13"/>
        <v>#DIV/0!</v>
      </c>
      <c r="N123" s="118"/>
      <c r="O123" s="118" t="e">
        <f t="shared" si="14"/>
        <v>#DIV/0!</v>
      </c>
      <c r="P123" s="118"/>
      <c r="Q123" s="118" t="e">
        <f t="shared" si="15"/>
        <v>#DIV/0!</v>
      </c>
      <c r="R123" s="118"/>
      <c r="S123" s="118" t="e">
        <f t="shared" si="16"/>
        <v>#DIV/0!</v>
      </c>
    </row>
    <row r="124" spans="1:19" s="73" customFormat="1" ht="38.25" customHeight="1" hidden="1">
      <c r="A124" s="76" t="s">
        <v>143</v>
      </c>
      <c r="B124" s="76" t="s">
        <v>144</v>
      </c>
      <c r="C124" s="118"/>
      <c r="D124" s="118"/>
      <c r="E124" s="118" t="e">
        <f t="shared" si="9"/>
        <v>#DIV/0!</v>
      </c>
      <c r="F124" s="118"/>
      <c r="G124" s="118" t="e">
        <f t="shared" si="10"/>
        <v>#DIV/0!</v>
      </c>
      <c r="H124" s="118"/>
      <c r="I124" s="118" t="e">
        <f t="shared" si="11"/>
        <v>#DIV/0!</v>
      </c>
      <c r="J124" s="118"/>
      <c r="K124" s="118"/>
      <c r="L124" s="118" t="e">
        <f t="shared" si="12"/>
        <v>#DIV/0!</v>
      </c>
      <c r="M124" s="118" t="e">
        <f t="shared" si="13"/>
        <v>#DIV/0!</v>
      </c>
      <c r="N124" s="118"/>
      <c r="O124" s="118" t="e">
        <f t="shared" si="14"/>
        <v>#DIV/0!</v>
      </c>
      <c r="P124" s="118"/>
      <c r="Q124" s="118" t="e">
        <f t="shared" si="15"/>
        <v>#DIV/0!</v>
      </c>
      <c r="R124" s="118"/>
      <c r="S124" s="118" t="e">
        <f t="shared" si="16"/>
        <v>#DIV/0!</v>
      </c>
    </row>
    <row r="125" spans="1:19" s="73" customFormat="1" ht="30" hidden="1">
      <c r="A125" s="76" t="s">
        <v>145</v>
      </c>
      <c r="B125" s="76" t="s">
        <v>146</v>
      </c>
      <c r="C125" s="118"/>
      <c r="D125" s="118"/>
      <c r="E125" s="118" t="e">
        <f t="shared" si="9"/>
        <v>#DIV/0!</v>
      </c>
      <c r="F125" s="118"/>
      <c r="G125" s="118" t="e">
        <f t="shared" si="10"/>
        <v>#DIV/0!</v>
      </c>
      <c r="H125" s="118"/>
      <c r="I125" s="118" t="e">
        <f t="shared" si="11"/>
        <v>#DIV/0!</v>
      </c>
      <c r="J125" s="118"/>
      <c r="K125" s="118"/>
      <c r="L125" s="118" t="e">
        <f t="shared" si="12"/>
        <v>#DIV/0!</v>
      </c>
      <c r="M125" s="118" t="e">
        <f t="shared" si="13"/>
        <v>#DIV/0!</v>
      </c>
      <c r="N125" s="118"/>
      <c r="O125" s="118" t="e">
        <f t="shared" si="14"/>
        <v>#DIV/0!</v>
      </c>
      <c r="P125" s="118"/>
      <c r="Q125" s="118" t="e">
        <f t="shared" si="15"/>
        <v>#DIV/0!</v>
      </c>
      <c r="R125" s="118"/>
      <c r="S125" s="118" t="e">
        <f t="shared" si="16"/>
        <v>#DIV/0!</v>
      </c>
    </row>
    <row r="126" spans="1:19" s="73" customFormat="1" ht="45" hidden="1">
      <c r="A126" s="76" t="s">
        <v>147</v>
      </c>
      <c r="B126" s="76" t="s">
        <v>148</v>
      </c>
      <c r="C126" s="118"/>
      <c r="D126" s="118"/>
      <c r="E126" s="118" t="e">
        <f t="shared" si="9"/>
        <v>#DIV/0!</v>
      </c>
      <c r="F126" s="118"/>
      <c r="G126" s="118" t="e">
        <f t="shared" si="10"/>
        <v>#DIV/0!</v>
      </c>
      <c r="H126" s="118"/>
      <c r="I126" s="118" t="e">
        <f t="shared" si="11"/>
        <v>#DIV/0!</v>
      </c>
      <c r="J126" s="118"/>
      <c r="K126" s="118"/>
      <c r="L126" s="118" t="e">
        <f t="shared" si="12"/>
        <v>#DIV/0!</v>
      </c>
      <c r="M126" s="118" t="e">
        <f t="shared" si="13"/>
        <v>#DIV/0!</v>
      </c>
      <c r="N126" s="118"/>
      <c r="O126" s="118" t="e">
        <f t="shared" si="14"/>
        <v>#DIV/0!</v>
      </c>
      <c r="P126" s="118"/>
      <c r="Q126" s="118" t="e">
        <f t="shared" si="15"/>
        <v>#DIV/0!</v>
      </c>
      <c r="R126" s="118"/>
      <c r="S126" s="118" t="e">
        <f t="shared" si="16"/>
        <v>#DIV/0!</v>
      </c>
    </row>
    <row r="127" spans="1:19" s="73" customFormat="1" ht="90" hidden="1">
      <c r="A127" s="76" t="s">
        <v>149</v>
      </c>
      <c r="B127" s="76" t="s">
        <v>150</v>
      </c>
      <c r="C127" s="118"/>
      <c r="D127" s="118"/>
      <c r="E127" s="118" t="e">
        <f t="shared" si="9"/>
        <v>#DIV/0!</v>
      </c>
      <c r="F127" s="118"/>
      <c r="G127" s="118" t="e">
        <f t="shared" si="10"/>
        <v>#DIV/0!</v>
      </c>
      <c r="H127" s="118"/>
      <c r="I127" s="118" t="e">
        <f t="shared" si="11"/>
        <v>#DIV/0!</v>
      </c>
      <c r="J127" s="118"/>
      <c r="K127" s="118"/>
      <c r="L127" s="118" t="e">
        <f t="shared" si="12"/>
        <v>#DIV/0!</v>
      </c>
      <c r="M127" s="118" t="e">
        <f t="shared" si="13"/>
        <v>#DIV/0!</v>
      </c>
      <c r="N127" s="118"/>
      <c r="O127" s="118" t="e">
        <f t="shared" si="14"/>
        <v>#DIV/0!</v>
      </c>
      <c r="P127" s="118"/>
      <c r="Q127" s="118" t="e">
        <f t="shared" si="15"/>
        <v>#DIV/0!</v>
      </c>
      <c r="R127" s="118"/>
      <c r="S127" s="118" t="e">
        <f t="shared" si="16"/>
        <v>#DIV/0!</v>
      </c>
    </row>
    <row r="128" spans="1:19" s="73" customFormat="1" ht="45" hidden="1">
      <c r="A128" s="76" t="s">
        <v>151</v>
      </c>
      <c r="B128" s="76" t="s">
        <v>152</v>
      </c>
      <c r="C128" s="118"/>
      <c r="D128" s="118"/>
      <c r="E128" s="118" t="e">
        <f t="shared" si="9"/>
        <v>#DIV/0!</v>
      </c>
      <c r="F128" s="118"/>
      <c r="G128" s="118" t="e">
        <f t="shared" si="10"/>
        <v>#DIV/0!</v>
      </c>
      <c r="H128" s="118"/>
      <c r="I128" s="118" t="e">
        <f t="shared" si="11"/>
        <v>#DIV/0!</v>
      </c>
      <c r="J128" s="118"/>
      <c r="K128" s="118"/>
      <c r="L128" s="118" t="e">
        <f t="shared" si="12"/>
        <v>#DIV/0!</v>
      </c>
      <c r="M128" s="118" t="e">
        <f t="shared" si="13"/>
        <v>#DIV/0!</v>
      </c>
      <c r="N128" s="118"/>
      <c r="O128" s="118" t="e">
        <f t="shared" si="14"/>
        <v>#DIV/0!</v>
      </c>
      <c r="P128" s="118"/>
      <c r="Q128" s="118" t="e">
        <f t="shared" si="15"/>
        <v>#DIV/0!</v>
      </c>
      <c r="R128" s="118"/>
      <c r="S128" s="118" t="e">
        <f t="shared" si="16"/>
        <v>#DIV/0!</v>
      </c>
    </row>
    <row r="129" spans="1:19" s="73" customFormat="1" ht="38.25" customHeight="1" hidden="1">
      <c r="A129" s="76" t="s">
        <v>153</v>
      </c>
      <c r="B129" s="76" t="s">
        <v>154</v>
      </c>
      <c r="C129" s="118"/>
      <c r="D129" s="118"/>
      <c r="E129" s="118" t="e">
        <f t="shared" si="9"/>
        <v>#DIV/0!</v>
      </c>
      <c r="F129" s="118"/>
      <c r="G129" s="118" t="e">
        <f t="shared" si="10"/>
        <v>#DIV/0!</v>
      </c>
      <c r="H129" s="118"/>
      <c r="I129" s="118" t="e">
        <f t="shared" si="11"/>
        <v>#DIV/0!</v>
      </c>
      <c r="J129" s="118"/>
      <c r="K129" s="118"/>
      <c r="L129" s="118" t="e">
        <f t="shared" si="12"/>
        <v>#DIV/0!</v>
      </c>
      <c r="M129" s="118" t="e">
        <f t="shared" si="13"/>
        <v>#DIV/0!</v>
      </c>
      <c r="N129" s="118"/>
      <c r="O129" s="118" t="e">
        <f t="shared" si="14"/>
        <v>#DIV/0!</v>
      </c>
      <c r="P129" s="118"/>
      <c r="Q129" s="118" t="e">
        <f t="shared" si="15"/>
        <v>#DIV/0!</v>
      </c>
      <c r="R129" s="118"/>
      <c r="S129" s="118" t="e">
        <f t="shared" si="16"/>
        <v>#DIV/0!</v>
      </c>
    </row>
    <row r="130" spans="1:19" s="73" customFormat="1" ht="38.25" customHeight="1" hidden="1">
      <c r="A130" s="76" t="s">
        <v>155</v>
      </c>
      <c r="B130" s="76" t="s">
        <v>156</v>
      </c>
      <c r="C130" s="118"/>
      <c r="D130" s="118"/>
      <c r="E130" s="118" t="e">
        <f t="shared" si="9"/>
        <v>#DIV/0!</v>
      </c>
      <c r="F130" s="118"/>
      <c r="G130" s="118" t="e">
        <f t="shared" si="10"/>
        <v>#DIV/0!</v>
      </c>
      <c r="H130" s="118"/>
      <c r="I130" s="118" t="e">
        <f t="shared" si="11"/>
        <v>#DIV/0!</v>
      </c>
      <c r="J130" s="118"/>
      <c r="K130" s="118"/>
      <c r="L130" s="118" t="e">
        <f t="shared" si="12"/>
        <v>#DIV/0!</v>
      </c>
      <c r="M130" s="118" t="e">
        <f t="shared" si="13"/>
        <v>#DIV/0!</v>
      </c>
      <c r="N130" s="118"/>
      <c r="O130" s="118" t="e">
        <f t="shared" si="14"/>
        <v>#DIV/0!</v>
      </c>
      <c r="P130" s="118"/>
      <c r="Q130" s="118" t="e">
        <f t="shared" si="15"/>
        <v>#DIV/0!</v>
      </c>
      <c r="R130" s="118"/>
      <c r="S130" s="118" t="e">
        <f t="shared" si="16"/>
        <v>#DIV/0!</v>
      </c>
    </row>
    <row r="131" spans="1:19" s="73" customFormat="1" ht="38.25" customHeight="1" hidden="1">
      <c r="A131" s="76" t="s">
        <v>157</v>
      </c>
      <c r="B131" s="76" t="s">
        <v>156</v>
      </c>
      <c r="C131" s="118"/>
      <c r="D131" s="118"/>
      <c r="E131" s="118" t="e">
        <f t="shared" si="9"/>
        <v>#DIV/0!</v>
      </c>
      <c r="F131" s="118"/>
      <c r="G131" s="118" t="e">
        <f t="shared" si="10"/>
        <v>#DIV/0!</v>
      </c>
      <c r="H131" s="118"/>
      <c r="I131" s="118" t="e">
        <f t="shared" si="11"/>
        <v>#DIV/0!</v>
      </c>
      <c r="J131" s="118"/>
      <c r="K131" s="118"/>
      <c r="L131" s="118" t="e">
        <f t="shared" si="12"/>
        <v>#DIV/0!</v>
      </c>
      <c r="M131" s="118" t="e">
        <f t="shared" si="13"/>
        <v>#DIV/0!</v>
      </c>
      <c r="N131" s="118"/>
      <c r="O131" s="118" t="e">
        <f t="shared" si="14"/>
        <v>#DIV/0!</v>
      </c>
      <c r="P131" s="118"/>
      <c r="Q131" s="118" t="e">
        <f t="shared" si="15"/>
        <v>#DIV/0!</v>
      </c>
      <c r="R131" s="118"/>
      <c r="S131" s="118" t="e">
        <f t="shared" si="16"/>
        <v>#DIV/0!</v>
      </c>
    </row>
    <row r="132" spans="1:19" s="73" customFormat="1" ht="38.25" customHeight="1" hidden="1">
      <c r="A132" s="76" t="s">
        <v>157</v>
      </c>
      <c r="B132" s="76" t="s">
        <v>156</v>
      </c>
      <c r="C132" s="118"/>
      <c r="D132" s="118"/>
      <c r="E132" s="118" t="e">
        <f t="shared" si="9"/>
        <v>#DIV/0!</v>
      </c>
      <c r="F132" s="118"/>
      <c r="G132" s="118" t="e">
        <f t="shared" si="10"/>
        <v>#DIV/0!</v>
      </c>
      <c r="H132" s="118"/>
      <c r="I132" s="118" t="e">
        <f t="shared" si="11"/>
        <v>#DIV/0!</v>
      </c>
      <c r="J132" s="118"/>
      <c r="K132" s="118"/>
      <c r="L132" s="118" t="e">
        <f t="shared" si="12"/>
        <v>#DIV/0!</v>
      </c>
      <c r="M132" s="118" t="e">
        <f t="shared" si="13"/>
        <v>#DIV/0!</v>
      </c>
      <c r="N132" s="118"/>
      <c r="O132" s="118" t="e">
        <f t="shared" si="14"/>
        <v>#DIV/0!</v>
      </c>
      <c r="P132" s="118"/>
      <c r="Q132" s="118" t="e">
        <f t="shared" si="15"/>
        <v>#DIV/0!</v>
      </c>
      <c r="R132" s="118"/>
      <c r="S132" s="118" t="e">
        <f t="shared" si="16"/>
        <v>#DIV/0!</v>
      </c>
    </row>
    <row r="133" spans="1:19" s="73" customFormat="1" ht="38.25" customHeight="1" hidden="1">
      <c r="A133" s="76" t="s">
        <v>157</v>
      </c>
      <c r="B133" s="76" t="s">
        <v>156</v>
      </c>
      <c r="C133" s="118"/>
      <c r="D133" s="118"/>
      <c r="E133" s="118" t="e">
        <f t="shared" si="9"/>
        <v>#DIV/0!</v>
      </c>
      <c r="F133" s="118"/>
      <c r="G133" s="118" t="e">
        <f t="shared" si="10"/>
        <v>#DIV/0!</v>
      </c>
      <c r="H133" s="118"/>
      <c r="I133" s="118" t="e">
        <f t="shared" si="11"/>
        <v>#DIV/0!</v>
      </c>
      <c r="J133" s="118"/>
      <c r="K133" s="118"/>
      <c r="L133" s="118" t="e">
        <f t="shared" si="12"/>
        <v>#DIV/0!</v>
      </c>
      <c r="M133" s="118" t="e">
        <f t="shared" si="13"/>
        <v>#DIV/0!</v>
      </c>
      <c r="N133" s="118"/>
      <c r="O133" s="118" t="e">
        <f t="shared" si="14"/>
        <v>#DIV/0!</v>
      </c>
      <c r="P133" s="118"/>
      <c r="Q133" s="118" t="e">
        <f t="shared" si="15"/>
        <v>#DIV/0!</v>
      </c>
      <c r="R133" s="118"/>
      <c r="S133" s="118" t="e">
        <f t="shared" si="16"/>
        <v>#DIV/0!</v>
      </c>
    </row>
    <row r="134" spans="1:19" s="73" customFormat="1" ht="18.75">
      <c r="A134" s="76" t="s">
        <v>158</v>
      </c>
      <c r="B134" s="76" t="s">
        <v>159</v>
      </c>
      <c r="C134" s="118">
        <v>1115.28139</v>
      </c>
      <c r="D134" s="118">
        <v>666.59235</v>
      </c>
      <c r="E134" s="118">
        <f t="shared" si="9"/>
        <v>59.768983502898756</v>
      </c>
      <c r="F134" s="118">
        <v>636.55626</v>
      </c>
      <c r="G134" s="118">
        <f t="shared" si="10"/>
        <v>95.49408420303652</v>
      </c>
      <c r="H134" s="118">
        <v>615.549</v>
      </c>
      <c r="I134" s="118">
        <f t="shared" si="11"/>
        <v>96.6998580769593</v>
      </c>
      <c r="J134" s="118">
        <v>750.548</v>
      </c>
      <c r="K134" s="118">
        <v>760.91</v>
      </c>
      <c r="L134" s="118">
        <f t="shared" si="12"/>
        <v>123.6148543820232</v>
      </c>
      <c r="M134" s="118">
        <f t="shared" si="13"/>
        <v>101.38059124799479</v>
      </c>
      <c r="N134" s="118">
        <v>0</v>
      </c>
      <c r="O134" s="118">
        <f t="shared" si="14"/>
        <v>0</v>
      </c>
      <c r="P134" s="118">
        <v>0</v>
      </c>
      <c r="Q134" s="118"/>
      <c r="R134" s="118"/>
      <c r="S134" s="118"/>
    </row>
    <row r="135" spans="1:19" s="73" customFormat="1" ht="30" hidden="1">
      <c r="A135" s="76" t="s">
        <v>160</v>
      </c>
      <c r="B135" s="76" t="s">
        <v>161</v>
      </c>
      <c r="C135" s="118"/>
      <c r="D135" s="118"/>
      <c r="E135" s="118" t="e">
        <f t="shared" si="9"/>
        <v>#DIV/0!</v>
      </c>
      <c r="F135" s="118"/>
      <c r="G135" s="118" t="e">
        <f t="shared" si="10"/>
        <v>#DIV/0!</v>
      </c>
      <c r="H135" s="118"/>
      <c r="I135" s="118" t="e">
        <f t="shared" si="11"/>
        <v>#DIV/0!</v>
      </c>
      <c r="J135" s="118"/>
      <c r="K135" s="118"/>
      <c r="L135" s="118" t="e">
        <f t="shared" si="12"/>
        <v>#DIV/0!</v>
      </c>
      <c r="M135" s="118" t="e">
        <f t="shared" si="13"/>
        <v>#DIV/0!</v>
      </c>
      <c r="N135" s="118"/>
      <c r="O135" s="118" t="e">
        <f t="shared" si="14"/>
        <v>#DIV/0!</v>
      </c>
      <c r="P135" s="118"/>
      <c r="Q135" s="118" t="e">
        <f t="shared" si="15"/>
        <v>#DIV/0!</v>
      </c>
      <c r="R135" s="118"/>
      <c r="S135" s="118" t="e">
        <f t="shared" si="16"/>
        <v>#DIV/0!</v>
      </c>
    </row>
    <row r="136" spans="1:19" s="73" customFormat="1" ht="30" hidden="1">
      <c r="A136" s="76" t="s">
        <v>162</v>
      </c>
      <c r="B136" s="76" t="s">
        <v>163</v>
      </c>
      <c r="C136" s="118"/>
      <c r="D136" s="118"/>
      <c r="E136" s="118" t="e">
        <f t="shared" si="9"/>
        <v>#DIV/0!</v>
      </c>
      <c r="F136" s="118"/>
      <c r="G136" s="118" t="e">
        <f t="shared" si="10"/>
        <v>#DIV/0!</v>
      </c>
      <c r="H136" s="118"/>
      <c r="I136" s="118" t="e">
        <f t="shared" si="11"/>
        <v>#DIV/0!</v>
      </c>
      <c r="J136" s="118"/>
      <c r="K136" s="118"/>
      <c r="L136" s="118" t="e">
        <f t="shared" si="12"/>
        <v>#DIV/0!</v>
      </c>
      <c r="M136" s="118" t="e">
        <f t="shared" si="13"/>
        <v>#DIV/0!</v>
      </c>
      <c r="N136" s="118"/>
      <c r="O136" s="118" t="e">
        <f t="shared" si="14"/>
        <v>#DIV/0!</v>
      </c>
      <c r="P136" s="118"/>
      <c r="Q136" s="118" t="e">
        <f t="shared" si="15"/>
        <v>#DIV/0!</v>
      </c>
      <c r="R136" s="118"/>
      <c r="S136" s="118" t="e">
        <f t="shared" si="16"/>
        <v>#DIV/0!</v>
      </c>
    </row>
    <row r="137" spans="1:19" s="73" customFormat="1" ht="60" hidden="1">
      <c r="A137" s="76" t="s">
        <v>164</v>
      </c>
      <c r="B137" s="76" t="s">
        <v>165</v>
      </c>
      <c r="C137" s="118"/>
      <c r="D137" s="118"/>
      <c r="E137" s="118" t="e">
        <f t="shared" si="9"/>
        <v>#DIV/0!</v>
      </c>
      <c r="F137" s="118"/>
      <c r="G137" s="118" t="e">
        <f t="shared" si="10"/>
        <v>#DIV/0!</v>
      </c>
      <c r="H137" s="118"/>
      <c r="I137" s="118" t="e">
        <f t="shared" si="11"/>
        <v>#DIV/0!</v>
      </c>
      <c r="J137" s="118"/>
      <c r="K137" s="118"/>
      <c r="L137" s="118" t="e">
        <f t="shared" si="12"/>
        <v>#DIV/0!</v>
      </c>
      <c r="M137" s="118" t="e">
        <f t="shared" si="13"/>
        <v>#DIV/0!</v>
      </c>
      <c r="N137" s="118"/>
      <c r="O137" s="118" t="e">
        <f t="shared" si="14"/>
        <v>#DIV/0!</v>
      </c>
      <c r="P137" s="118"/>
      <c r="Q137" s="118" t="e">
        <f t="shared" si="15"/>
        <v>#DIV/0!</v>
      </c>
      <c r="R137" s="118"/>
      <c r="S137" s="118" t="e">
        <f t="shared" si="16"/>
        <v>#DIV/0!</v>
      </c>
    </row>
    <row r="138" spans="1:19" s="73" customFormat="1" ht="18.75" hidden="1">
      <c r="A138" s="76" t="s">
        <v>166</v>
      </c>
      <c r="B138" s="76" t="s">
        <v>167</v>
      </c>
      <c r="C138" s="118"/>
      <c r="D138" s="118"/>
      <c r="E138" s="118" t="e">
        <f t="shared" si="9"/>
        <v>#DIV/0!</v>
      </c>
      <c r="F138" s="118"/>
      <c r="G138" s="118" t="e">
        <f t="shared" si="10"/>
        <v>#DIV/0!</v>
      </c>
      <c r="H138" s="118"/>
      <c r="I138" s="118" t="e">
        <f t="shared" si="11"/>
        <v>#DIV/0!</v>
      </c>
      <c r="J138" s="118"/>
      <c r="K138" s="118"/>
      <c r="L138" s="118" t="e">
        <f t="shared" si="12"/>
        <v>#DIV/0!</v>
      </c>
      <c r="M138" s="118" t="e">
        <f t="shared" si="13"/>
        <v>#DIV/0!</v>
      </c>
      <c r="N138" s="118"/>
      <c r="O138" s="118" t="e">
        <f t="shared" si="14"/>
        <v>#DIV/0!</v>
      </c>
      <c r="P138" s="118"/>
      <c r="Q138" s="118" t="e">
        <f t="shared" si="15"/>
        <v>#DIV/0!</v>
      </c>
      <c r="R138" s="118"/>
      <c r="S138" s="118" t="e">
        <f t="shared" si="16"/>
        <v>#DIV/0!</v>
      </c>
    </row>
    <row r="139" spans="1:19" s="73" customFormat="1" ht="30" hidden="1">
      <c r="A139" s="76" t="s">
        <v>168</v>
      </c>
      <c r="B139" s="76" t="s">
        <v>169</v>
      </c>
      <c r="C139" s="118"/>
      <c r="D139" s="118"/>
      <c r="E139" s="118" t="e">
        <f aca="true" t="shared" si="17" ref="E139:E202">D139/C139*100</f>
        <v>#DIV/0!</v>
      </c>
      <c r="F139" s="118"/>
      <c r="G139" s="118" t="e">
        <f t="shared" si="10"/>
        <v>#DIV/0!</v>
      </c>
      <c r="H139" s="118"/>
      <c r="I139" s="118" t="e">
        <f t="shared" si="11"/>
        <v>#DIV/0!</v>
      </c>
      <c r="J139" s="118"/>
      <c r="K139" s="118"/>
      <c r="L139" s="118" t="e">
        <f t="shared" si="12"/>
        <v>#DIV/0!</v>
      </c>
      <c r="M139" s="118" t="e">
        <f t="shared" si="13"/>
        <v>#DIV/0!</v>
      </c>
      <c r="N139" s="118"/>
      <c r="O139" s="118" t="e">
        <f t="shared" si="14"/>
        <v>#DIV/0!</v>
      </c>
      <c r="P139" s="118"/>
      <c r="Q139" s="118" t="e">
        <f t="shared" si="15"/>
        <v>#DIV/0!</v>
      </c>
      <c r="R139" s="118"/>
      <c r="S139" s="118" t="e">
        <f t="shared" si="16"/>
        <v>#DIV/0!</v>
      </c>
    </row>
    <row r="140" spans="1:19" s="73" customFormat="1" ht="38.25" customHeight="1" hidden="1">
      <c r="A140" s="76" t="s">
        <v>170</v>
      </c>
      <c r="B140" s="76" t="s">
        <v>171</v>
      </c>
      <c r="C140" s="118"/>
      <c r="D140" s="118"/>
      <c r="E140" s="118" t="e">
        <f t="shared" si="17"/>
        <v>#DIV/0!</v>
      </c>
      <c r="F140" s="118"/>
      <c r="G140" s="118" t="e">
        <f aca="true" t="shared" si="18" ref="G140:G203">F140/D140*100</f>
        <v>#DIV/0!</v>
      </c>
      <c r="H140" s="118"/>
      <c r="I140" s="118" t="e">
        <f aca="true" t="shared" si="19" ref="I140:I203">H140/F140*100</f>
        <v>#DIV/0!</v>
      </c>
      <c r="J140" s="118"/>
      <c r="K140" s="118"/>
      <c r="L140" s="118" t="e">
        <f aca="true" t="shared" si="20" ref="L140:L203">K140/H140*100</f>
        <v>#DIV/0!</v>
      </c>
      <c r="M140" s="118" t="e">
        <f aca="true" t="shared" si="21" ref="M140:M203">K140/J140*100</f>
        <v>#DIV/0!</v>
      </c>
      <c r="N140" s="118"/>
      <c r="O140" s="118" t="e">
        <f aca="true" t="shared" si="22" ref="O140:O203">N140/K140*100</f>
        <v>#DIV/0!</v>
      </c>
      <c r="P140" s="118"/>
      <c r="Q140" s="118" t="e">
        <f aca="true" t="shared" si="23" ref="Q140:Q203">P140/N140*100</f>
        <v>#DIV/0!</v>
      </c>
      <c r="R140" s="118"/>
      <c r="S140" s="118" t="e">
        <f aca="true" t="shared" si="24" ref="S140:S203">R140/P140*100</f>
        <v>#DIV/0!</v>
      </c>
    </row>
    <row r="141" spans="1:19" s="73" customFormat="1" ht="38.25" customHeight="1" hidden="1">
      <c r="A141" s="76" t="s">
        <v>172</v>
      </c>
      <c r="B141" s="76" t="s">
        <v>173</v>
      </c>
      <c r="C141" s="118"/>
      <c r="D141" s="118"/>
      <c r="E141" s="118" t="e">
        <f t="shared" si="17"/>
        <v>#DIV/0!</v>
      </c>
      <c r="F141" s="118"/>
      <c r="G141" s="118" t="e">
        <f t="shared" si="18"/>
        <v>#DIV/0!</v>
      </c>
      <c r="H141" s="118"/>
      <c r="I141" s="118" t="e">
        <f t="shared" si="19"/>
        <v>#DIV/0!</v>
      </c>
      <c r="J141" s="118"/>
      <c r="K141" s="118"/>
      <c r="L141" s="118" t="e">
        <f t="shared" si="20"/>
        <v>#DIV/0!</v>
      </c>
      <c r="M141" s="118" t="e">
        <f t="shared" si="21"/>
        <v>#DIV/0!</v>
      </c>
      <c r="N141" s="118"/>
      <c r="O141" s="118" t="e">
        <f t="shared" si="22"/>
        <v>#DIV/0!</v>
      </c>
      <c r="P141" s="118"/>
      <c r="Q141" s="118" t="e">
        <f t="shared" si="23"/>
        <v>#DIV/0!</v>
      </c>
      <c r="R141" s="118"/>
      <c r="S141" s="118" t="e">
        <f t="shared" si="24"/>
        <v>#DIV/0!</v>
      </c>
    </row>
    <row r="142" spans="1:19" s="73" customFormat="1" ht="30" hidden="1">
      <c r="A142" s="76" t="s">
        <v>174</v>
      </c>
      <c r="B142" s="76" t="s">
        <v>175</v>
      </c>
      <c r="C142" s="118"/>
      <c r="D142" s="118"/>
      <c r="E142" s="118" t="e">
        <f t="shared" si="17"/>
        <v>#DIV/0!</v>
      </c>
      <c r="F142" s="118"/>
      <c r="G142" s="118" t="e">
        <f t="shared" si="18"/>
        <v>#DIV/0!</v>
      </c>
      <c r="H142" s="118"/>
      <c r="I142" s="118" t="e">
        <f t="shared" si="19"/>
        <v>#DIV/0!</v>
      </c>
      <c r="J142" s="118"/>
      <c r="K142" s="118"/>
      <c r="L142" s="118" t="e">
        <f t="shared" si="20"/>
        <v>#DIV/0!</v>
      </c>
      <c r="M142" s="118" t="e">
        <f t="shared" si="21"/>
        <v>#DIV/0!</v>
      </c>
      <c r="N142" s="118"/>
      <c r="O142" s="118" t="e">
        <f t="shared" si="22"/>
        <v>#DIV/0!</v>
      </c>
      <c r="P142" s="118"/>
      <c r="Q142" s="118" t="e">
        <f t="shared" si="23"/>
        <v>#DIV/0!</v>
      </c>
      <c r="R142" s="118"/>
      <c r="S142" s="118" t="e">
        <f t="shared" si="24"/>
        <v>#DIV/0!</v>
      </c>
    </row>
    <row r="143" spans="1:19" s="73" customFormat="1" ht="60" hidden="1">
      <c r="A143" s="76" t="s">
        <v>176</v>
      </c>
      <c r="B143" s="76" t="s">
        <v>177</v>
      </c>
      <c r="C143" s="118"/>
      <c r="D143" s="118"/>
      <c r="E143" s="118" t="e">
        <f t="shared" si="17"/>
        <v>#DIV/0!</v>
      </c>
      <c r="F143" s="118"/>
      <c r="G143" s="118" t="e">
        <f t="shared" si="18"/>
        <v>#DIV/0!</v>
      </c>
      <c r="H143" s="118"/>
      <c r="I143" s="118" t="e">
        <f t="shared" si="19"/>
        <v>#DIV/0!</v>
      </c>
      <c r="J143" s="118"/>
      <c r="K143" s="118"/>
      <c r="L143" s="118" t="e">
        <f t="shared" si="20"/>
        <v>#DIV/0!</v>
      </c>
      <c r="M143" s="118" t="e">
        <f t="shared" si="21"/>
        <v>#DIV/0!</v>
      </c>
      <c r="N143" s="118"/>
      <c r="O143" s="118" t="e">
        <f t="shared" si="22"/>
        <v>#DIV/0!</v>
      </c>
      <c r="P143" s="118"/>
      <c r="Q143" s="118" t="e">
        <f t="shared" si="23"/>
        <v>#DIV/0!</v>
      </c>
      <c r="R143" s="118"/>
      <c r="S143" s="118" t="e">
        <f t="shared" si="24"/>
        <v>#DIV/0!</v>
      </c>
    </row>
    <row r="144" spans="1:19" s="85" customFormat="1" ht="18.75">
      <c r="A144" s="83" t="s">
        <v>178</v>
      </c>
      <c r="B144" s="83" t="s">
        <v>179</v>
      </c>
      <c r="C144" s="120">
        <f>C145+C219</f>
        <v>246609.62048999997</v>
      </c>
      <c r="D144" s="120">
        <f>D145+D219</f>
        <v>305041.67077</v>
      </c>
      <c r="E144" s="120">
        <f t="shared" si="17"/>
        <v>123.69414873754671</v>
      </c>
      <c r="F144" s="120">
        <f>F145+F219</f>
        <v>413455.69345</v>
      </c>
      <c r="G144" s="120">
        <f t="shared" si="18"/>
        <v>135.54072543804799</v>
      </c>
      <c r="H144" s="120">
        <f>H145+H219</f>
        <v>500518.44207</v>
      </c>
      <c r="I144" s="120">
        <f t="shared" si="19"/>
        <v>121.0573345582744</v>
      </c>
      <c r="J144" s="120">
        <f>J145+J219</f>
        <v>511134.82399999996</v>
      </c>
      <c r="K144" s="120">
        <f>K145+K219</f>
        <v>511134.82399999996</v>
      </c>
      <c r="L144" s="120">
        <f t="shared" si="20"/>
        <v>102.12107707482139</v>
      </c>
      <c r="M144" s="120">
        <f t="shared" si="21"/>
        <v>100</v>
      </c>
      <c r="N144" s="120">
        <f>N145+N219</f>
        <v>227522.80000000002</v>
      </c>
      <c r="O144" s="120">
        <f t="shared" si="22"/>
        <v>44.51326525151807</v>
      </c>
      <c r="P144" s="120">
        <f>P145+P219</f>
        <v>235081.3</v>
      </c>
      <c r="Q144" s="120">
        <f t="shared" si="23"/>
        <v>103.32208464382468</v>
      </c>
      <c r="R144" s="120">
        <f>R145+R219</f>
        <v>235081.3</v>
      </c>
      <c r="S144" s="120">
        <f t="shared" si="24"/>
        <v>100</v>
      </c>
    </row>
    <row r="145" spans="1:19" s="73" customFormat="1" ht="65.25" customHeight="1">
      <c r="A145" s="76" t="s">
        <v>180</v>
      </c>
      <c r="B145" s="76" t="s">
        <v>181</v>
      </c>
      <c r="C145" s="118">
        <f>C146+C150+C173+C217</f>
        <v>245931.19554</v>
      </c>
      <c r="D145" s="118">
        <f>D146+D150+D173+D217</f>
        <v>303701.21389</v>
      </c>
      <c r="E145" s="118">
        <f t="shared" si="17"/>
        <v>123.490317372366</v>
      </c>
      <c r="F145" s="118">
        <f>F146+F150+F173+F217</f>
        <v>411702.11345</v>
      </c>
      <c r="G145" s="118">
        <f t="shared" si="18"/>
        <v>135.56156334597915</v>
      </c>
      <c r="H145" s="118">
        <f>H146+H150+H173+H217</f>
        <v>500518.44207</v>
      </c>
      <c r="I145" s="118">
        <f t="shared" si="19"/>
        <v>121.57295911739021</v>
      </c>
      <c r="J145" s="118">
        <f>J146+J150+J173+J217</f>
        <v>511134.82399999996</v>
      </c>
      <c r="K145" s="118">
        <f>K146+K150+K173+K217</f>
        <v>511134.82399999996</v>
      </c>
      <c r="L145" s="118">
        <f t="shared" si="20"/>
        <v>102.12107707482139</v>
      </c>
      <c r="M145" s="118">
        <f t="shared" si="21"/>
        <v>100</v>
      </c>
      <c r="N145" s="118">
        <f>N146+N150+N173+N217</f>
        <v>227522.80000000002</v>
      </c>
      <c r="O145" s="118">
        <f t="shared" si="22"/>
        <v>44.51326525151807</v>
      </c>
      <c r="P145" s="118">
        <f>P146+P150+P173+P217</f>
        <v>235081.3</v>
      </c>
      <c r="Q145" s="118">
        <f t="shared" si="23"/>
        <v>103.32208464382468</v>
      </c>
      <c r="R145" s="118">
        <f>R146+R150+R173+R217</f>
        <v>235081.3</v>
      </c>
      <c r="S145" s="118">
        <f t="shared" si="24"/>
        <v>100</v>
      </c>
    </row>
    <row r="146" spans="1:19" s="73" customFormat="1" ht="30">
      <c r="A146" s="76" t="s">
        <v>182</v>
      </c>
      <c r="B146" s="76" t="s">
        <v>183</v>
      </c>
      <c r="C146" s="118">
        <v>104835.3</v>
      </c>
      <c r="D146" s="118">
        <v>113882</v>
      </c>
      <c r="E146" s="118">
        <f t="shared" si="17"/>
        <v>108.62944065596226</v>
      </c>
      <c r="F146" s="118">
        <v>113147.5</v>
      </c>
      <c r="G146" s="118">
        <f t="shared" si="18"/>
        <v>99.35503415816372</v>
      </c>
      <c r="H146" s="118">
        <v>111383.9</v>
      </c>
      <c r="I146" s="118">
        <f t="shared" si="19"/>
        <v>98.44132658697717</v>
      </c>
      <c r="J146" s="118">
        <v>102003.7</v>
      </c>
      <c r="K146" s="118">
        <v>102003.7</v>
      </c>
      <c r="L146" s="118">
        <f t="shared" si="20"/>
        <v>91.57849563536561</v>
      </c>
      <c r="M146" s="118">
        <f t="shared" si="21"/>
        <v>100</v>
      </c>
      <c r="N146" s="118">
        <v>73867.6</v>
      </c>
      <c r="O146" s="118">
        <f t="shared" si="22"/>
        <v>72.41658881001376</v>
      </c>
      <c r="P146" s="118">
        <v>74004</v>
      </c>
      <c r="Q146" s="118">
        <f t="shared" si="23"/>
        <v>100.18465470652897</v>
      </c>
      <c r="R146" s="118">
        <v>74004</v>
      </c>
      <c r="S146" s="118">
        <f t="shared" si="24"/>
        <v>100</v>
      </c>
    </row>
    <row r="147" spans="1:19" s="73" customFormat="1" ht="45" hidden="1">
      <c r="A147" s="81" t="s">
        <v>184</v>
      </c>
      <c r="B147" s="81" t="s">
        <v>185</v>
      </c>
      <c r="C147" s="119"/>
      <c r="D147" s="119"/>
      <c r="E147" s="119" t="e">
        <f t="shared" si="17"/>
        <v>#DIV/0!</v>
      </c>
      <c r="F147" s="119"/>
      <c r="G147" s="119" t="e">
        <f t="shared" si="18"/>
        <v>#DIV/0!</v>
      </c>
      <c r="H147" s="119"/>
      <c r="I147" s="119" t="e">
        <f t="shared" si="19"/>
        <v>#DIV/0!</v>
      </c>
      <c r="J147" s="119"/>
      <c r="K147" s="119"/>
      <c r="L147" s="119" t="e">
        <f t="shared" si="20"/>
        <v>#DIV/0!</v>
      </c>
      <c r="M147" s="119" t="e">
        <f t="shared" si="21"/>
        <v>#DIV/0!</v>
      </c>
      <c r="N147" s="119"/>
      <c r="O147" s="119" t="e">
        <f t="shared" si="22"/>
        <v>#DIV/0!</v>
      </c>
      <c r="P147" s="119"/>
      <c r="Q147" s="119" t="e">
        <f t="shared" si="23"/>
        <v>#DIV/0!</v>
      </c>
      <c r="R147" s="119"/>
      <c r="S147" s="119" t="e">
        <f t="shared" si="24"/>
        <v>#DIV/0!</v>
      </c>
    </row>
    <row r="148" spans="1:19" s="73" customFormat="1" ht="45" hidden="1">
      <c r="A148" s="81" t="s">
        <v>186</v>
      </c>
      <c r="B148" s="81" t="s">
        <v>187</v>
      </c>
      <c r="C148" s="119"/>
      <c r="D148" s="119"/>
      <c r="E148" s="119" t="e">
        <f t="shared" si="17"/>
        <v>#DIV/0!</v>
      </c>
      <c r="F148" s="119"/>
      <c r="G148" s="119" t="e">
        <f t="shared" si="18"/>
        <v>#DIV/0!</v>
      </c>
      <c r="H148" s="119"/>
      <c r="I148" s="119" t="e">
        <f t="shared" si="19"/>
        <v>#DIV/0!</v>
      </c>
      <c r="J148" s="119"/>
      <c r="K148" s="119"/>
      <c r="L148" s="119" t="e">
        <f t="shared" si="20"/>
        <v>#DIV/0!</v>
      </c>
      <c r="M148" s="119" t="e">
        <f t="shared" si="21"/>
        <v>#DIV/0!</v>
      </c>
      <c r="N148" s="119"/>
      <c r="O148" s="119" t="e">
        <f t="shared" si="22"/>
        <v>#DIV/0!</v>
      </c>
      <c r="P148" s="119"/>
      <c r="Q148" s="119" t="e">
        <f t="shared" si="23"/>
        <v>#DIV/0!</v>
      </c>
      <c r="R148" s="119"/>
      <c r="S148" s="119" t="e">
        <f t="shared" si="24"/>
        <v>#DIV/0!</v>
      </c>
    </row>
    <row r="149" spans="1:19" s="73" customFormat="1" ht="60" hidden="1">
      <c r="A149" s="76" t="s">
        <v>188</v>
      </c>
      <c r="B149" s="76" t="s">
        <v>189</v>
      </c>
      <c r="C149" s="118"/>
      <c r="D149" s="118"/>
      <c r="E149" s="118" t="e">
        <f t="shared" si="17"/>
        <v>#DIV/0!</v>
      </c>
      <c r="F149" s="118"/>
      <c r="G149" s="118" t="e">
        <f t="shared" si="18"/>
        <v>#DIV/0!</v>
      </c>
      <c r="H149" s="118"/>
      <c r="I149" s="118" t="e">
        <f t="shared" si="19"/>
        <v>#DIV/0!</v>
      </c>
      <c r="J149" s="118"/>
      <c r="K149" s="118"/>
      <c r="L149" s="118" t="e">
        <f t="shared" si="20"/>
        <v>#DIV/0!</v>
      </c>
      <c r="M149" s="118" t="e">
        <f t="shared" si="21"/>
        <v>#DIV/0!</v>
      </c>
      <c r="N149" s="118"/>
      <c r="O149" s="118" t="e">
        <f t="shared" si="22"/>
        <v>#DIV/0!</v>
      </c>
      <c r="P149" s="118"/>
      <c r="Q149" s="118" t="e">
        <f t="shared" si="23"/>
        <v>#DIV/0!</v>
      </c>
      <c r="R149" s="118"/>
      <c r="S149" s="118" t="e">
        <f t="shared" si="24"/>
        <v>#DIV/0!</v>
      </c>
    </row>
    <row r="150" spans="1:19" s="73" customFormat="1" ht="45">
      <c r="A150" s="76" t="s">
        <v>190</v>
      </c>
      <c r="B150" s="76" t="s">
        <v>191</v>
      </c>
      <c r="C150" s="118">
        <f>23992.666</f>
        <v>23992.666</v>
      </c>
      <c r="D150" s="118">
        <v>51340.294</v>
      </c>
      <c r="E150" s="118">
        <f t="shared" si="17"/>
        <v>213.98328139107176</v>
      </c>
      <c r="F150" s="118">
        <v>131839.48843</v>
      </c>
      <c r="G150" s="118">
        <f t="shared" si="18"/>
        <v>256.7953514835735</v>
      </c>
      <c r="H150" s="118">
        <v>80121.75296</v>
      </c>
      <c r="I150" s="118">
        <f t="shared" si="19"/>
        <v>60.77219648993142</v>
      </c>
      <c r="J150" s="118">
        <v>142487.221</v>
      </c>
      <c r="K150" s="118">
        <v>142487.221</v>
      </c>
      <c r="L150" s="118">
        <f t="shared" si="20"/>
        <v>177.83837189774835</v>
      </c>
      <c r="M150" s="118">
        <f t="shared" si="21"/>
        <v>100</v>
      </c>
      <c r="N150" s="118">
        <v>2089</v>
      </c>
      <c r="O150" s="118">
        <f t="shared" si="22"/>
        <v>1.4660963876893915</v>
      </c>
      <c r="P150" s="118">
        <v>2137.9</v>
      </c>
      <c r="Q150" s="118">
        <f t="shared" si="23"/>
        <v>102.34083293441839</v>
      </c>
      <c r="R150" s="118">
        <v>2137.9</v>
      </c>
      <c r="S150" s="118">
        <f t="shared" si="24"/>
        <v>100</v>
      </c>
    </row>
    <row r="151" spans="1:19" s="88" customFormat="1" ht="45.75" hidden="1">
      <c r="A151" s="86" t="s">
        <v>192</v>
      </c>
      <c r="B151" s="86" t="s">
        <v>193</v>
      </c>
      <c r="C151" s="121"/>
      <c r="D151" s="121"/>
      <c r="E151" s="121" t="e">
        <f t="shared" si="17"/>
        <v>#DIV/0!</v>
      </c>
      <c r="F151" s="121"/>
      <c r="G151" s="121" t="e">
        <f t="shared" si="18"/>
        <v>#DIV/0!</v>
      </c>
      <c r="H151" s="121"/>
      <c r="I151" s="121" t="e">
        <f t="shared" si="19"/>
        <v>#DIV/0!</v>
      </c>
      <c r="J151" s="121"/>
      <c r="K151" s="121"/>
      <c r="L151" s="121" t="e">
        <f t="shared" si="20"/>
        <v>#DIV/0!</v>
      </c>
      <c r="M151" s="121" t="e">
        <f t="shared" si="21"/>
        <v>#DIV/0!</v>
      </c>
      <c r="N151" s="121"/>
      <c r="O151" s="121" t="e">
        <f t="shared" si="22"/>
        <v>#DIV/0!</v>
      </c>
      <c r="P151" s="121"/>
      <c r="Q151" s="121" t="e">
        <f t="shared" si="23"/>
        <v>#DIV/0!</v>
      </c>
      <c r="R151" s="121"/>
      <c r="S151" s="121" t="e">
        <f t="shared" si="24"/>
        <v>#DIV/0!</v>
      </c>
    </row>
    <row r="152" spans="1:19" s="73" customFormat="1" ht="60" hidden="1">
      <c r="A152" s="89" t="s">
        <v>194</v>
      </c>
      <c r="B152" s="89" t="s">
        <v>195</v>
      </c>
      <c r="C152" s="122"/>
      <c r="D152" s="122"/>
      <c r="E152" s="122" t="e">
        <f t="shared" si="17"/>
        <v>#DIV/0!</v>
      </c>
      <c r="F152" s="122"/>
      <c r="G152" s="122" t="e">
        <f t="shared" si="18"/>
        <v>#DIV/0!</v>
      </c>
      <c r="H152" s="122"/>
      <c r="I152" s="122" t="e">
        <f t="shared" si="19"/>
        <v>#DIV/0!</v>
      </c>
      <c r="J152" s="122"/>
      <c r="K152" s="122"/>
      <c r="L152" s="122" t="e">
        <f t="shared" si="20"/>
        <v>#DIV/0!</v>
      </c>
      <c r="M152" s="122" t="e">
        <f t="shared" si="21"/>
        <v>#DIV/0!</v>
      </c>
      <c r="N152" s="122"/>
      <c r="O152" s="122" t="e">
        <f t="shared" si="22"/>
        <v>#DIV/0!</v>
      </c>
      <c r="P152" s="122"/>
      <c r="Q152" s="122" t="e">
        <f t="shared" si="23"/>
        <v>#DIV/0!</v>
      </c>
      <c r="R152" s="122"/>
      <c r="S152" s="122" t="e">
        <f t="shared" si="24"/>
        <v>#DIV/0!</v>
      </c>
    </row>
    <row r="153" spans="1:19" s="73" customFormat="1" ht="38.25" customHeight="1" hidden="1">
      <c r="A153" s="89" t="s">
        <v>196</v>
      </c>
      <c r="B153" s="89" t="s">
        <v>197</v>
      </c>
      <c r="C153" s="122"/>
      <c r="D153" s="122"/>
      <c r="E153" s="122" t="e">
        <f t="shared" si="17"/>
        <v>#DIV/0!</v>
      </c>
      <c r="F153" s="122"/>
      <c r="G153" s="122" t="e">
        <f t="shared" si="18"/>
        <v>#DIV/0!</v>
      </c>
      <c r="H153" s="122"/>
      <c r="I153" s="122" t="e">
        <f t="shared" si="19"/>
        <v>#DIV/0!</v>
      </c>
      <c r="J153" s="122"/>
      <c r="K153" s="122"/>
      <c r="L153" s="122" t="e">
        <f t="shared" si="20"/>
        <v>#DIV/0!</v>
      </c>
      <c r="M153" s="122" t="e">
        <f t="shared" si="21"/>
        <v>#DIV/0!</v>
      </c>
      <c r="N153" s="122"/>
      <c r="O153" s="122" t="e">
        <f t="shared" si="22"/>
        <v>#DIV/0!</v>
      </c>
      <c r="P153" s="122"/>
      <c r="Q153" s="122" t="e">
        <f t="shared" si="23"/>
        <v>#DIV/0!</v>
      </c>
      <c r="R153" s="122"/>
      <c r="S153" s="122" t="e">
        <f t="shared" si="24"/>
        <v>#DIV/0!</v>
      </c>
    </row>
    <row r="154" spans="1:19" s="73" customFormat="1" ht="75" hidden="1">
      <c r="A154" s="91" t="s">
        <v>198</v>
      </c>
      <c r="B154" s="91" t="s">
        <v>199</v>
      </c>
      <c r="C154" s="123"/>
      <c r="D154" s="123"/>
      <c r="E154" s="123" t="e">
        <f t="shared" si="17"/>
        <v>#DIV/0!</v>
      </c>
      <c r="F154" s="123"/>
      <c r="G154" s="123" t="e">
        <f t="shared" si="18"/>
        <v>#DIV/0!</v>
      </c>
      <c r="H154" s="123"/>
      <c r="I154" s="123" t="e">
        <f t="shared" si="19"/>
        <v>#DIV/0!</v>
      </c>
      <c r="J154" s="123"/>
      <c r="K154" s="123"/>
      <c r="L154" s="123" t="e">
        <f t="shared" si="20"/>
        <v>#DIV/0!</v>
      </c>
      <c r="M154" s="123" t="e">
        <f t="shared" si="21"/>
        <v>#DIV/0!</v>
      </c>
      <c r="N154" s="123"/>
      <c r="O154" s="123" t="e">
        <f t="shared" si="22"/>
        <v>#DIV/0!</v>
      </c>
      <c r="P154" s="123"/>
      <c r="Q154" s="123" t="e">
        <f t="shared" si="23"/>
        <v>#DIV/0!</v>
      </c>
      <c r="R154" s="123"/>
      <c r="S154" s="123" t="e">
        <f t="shared" si="24"/>
        <v>#DIV/0!</v>
      </c>
    </row>
    <row r="155" spans="1:19" s="73" customFormat="1" ht="30.75" hidden="1">
      <c r="A155" s="93" t="s">
        <v>200</v>
      </c>
      <c r="B155" s="93" t="s">
        <v>201</v>
      </c>
      <c r="C155" s="121"/>
      <c r="D155" s="121"/>
      <c r="E155" s="121" t="e">
        <f t="shared" si="17"/>
        <v>#DIV/0!</v>
      </c>
      <c r="F155" s="121"/>
      <c r="G155" s="121" t="e">
        <f t="shared" si="18"/>
        <v>#DIV/0!</v>
      </c>
      <c r="H155" s="121"/>
      <c r="I155" s="121" t="e">
        <f t="shared" si="19"/>
        <v>#DIV/0!</v>
      </c>
      <c r="J155" s="121"/>
      <c r="K155" s="121"/>
      <c r="L155" s="121" t="e">
        <f t="shared" si="20"/>
        <v>#DIV/0!</v>
      </c>
      <c r="M155" s="121" t="e">
        <f t="shared" si="21"/>
        <v>#DIV/0!</v>
      </c>
      <c r="N155" s="121"/>
      <c r="O155" s="121" t="e">
        <f t="shared" si="22"/>
        <v>#DIV/0!</v>
      </c>
      <c r="P155" s="121"/>
      <c r="Q155" s="121" t="e">
        <f t="shared" si="23"/>
        <v>#DIV/0!</v>
      </c>
      <c r="R155" s="121"/>
      <c r="S155" s="121" t="e">
        <f t="shared" si="24"/>
        <v>#DIV/0!</v>
      </c>
    </row>
    <row r="156" spans="1:19" s="73" customFormat="1" ht="75" hidden="1">
      <c r="A156" s="76" t="s">
        <v>202</v>
      </c>
      <c r="B156" s="76" t="s">
        <v>203</v>
      </c>
      <c r="C156" s="118"/>
      <c r="D156" s="118"/>
      <c r="E156" s="118" t="e">
        <f t="shared" si="17"/>
        <v>#DIV/0!</v>
      </c>
      <c r="F156" s="118"/>
      <c r="G156" s="118" t="e">
        <f t="shared" si="18"/>
        <v>#DIV/0!</v>
      </c>
      <c r="H156" s="118"/>
      <c r="I156" s="118" t="e">
        <f t="shared" si="19"/>
        <v>#DIV/0!</v>
      </c>
      <c r="J156" s="118"/>
      <c r="K156" s="118"/>
      <c r="L156" s="118" t="e">
        <f t="shared" si="20"/>
        <v>#DIV/0!</v>
      </c>
      <c r="M156" s="118" t="e">
        <f t="shared" si="21"/>
        <v>#DIV/0!</v>
      </c>
      <c r="N156" s="118"/>
      <c r="O156" s="118" t="e">
        <f t="shared" si="22"/>
        <v>#DIV/0!</v>
      </c>
      <c r="P156" s="118"/>
      <c r="Q156" s="118" t="e">
        <f t="shared" si="23"/>
        <v>#DIV/0!</v>
      </c>
      <c r="R156" s="118"/>
      <c r="S156" s="118" t="e">
        <f t="shared" si="24"/>
        <v>#DIV/0!</v>
      </c>
    </row>
    <row r="157" spans="1:19" s="73" customFormat="1" ht="38.25" customHeight="1" hidden="1">
      <c r="A157" s="76" t="s">
        <v>204</v>
      </c>
      <c r="B157" s="76" t="s">
        <v>205</v>
      </c>
      <c r="C157" s="118"/>
      <c r="D157" s="118"/>
      <c r="E157" s="118" t="e">
        <f t="shared" si="17"/>
        <v>#DIV/0!</v>
      </c>
      <c r="F157" s="118"/>
      <c r="G157" s="118" t="e">
        <f t="shared" si="18"/>
        <v>#DIV/0!</v>
      </c>
      <c r="H157" s="118"/>
      <c r="I157" s="118" t="e">
        <f t="shared" si="19"/>
        <v>#DIV/0!</v>
      </c>
      <c r="J157" s="118"/>
      <c r="K157" s="118"/>
      <c r="L157" s="118" t="e">
        <f t="shared" si="20"/>
        <v>#DIV/0!</v>
      </c>
      <c r="M157" s="118" t="e">
        <f t="shared" si="21"/>
        <v>#DIV/0!</v>
      </c>
      <c r="N157" s="118"/>
      <c r="O157" s="118" t="e">
        <f t="shared" si="22"/>
        <v>#DIV/0!</v>
      </c>
      <c r="P157" s="118"/>
      <c r="Q157" s="118" t="e">
        <f t="shared" si="23"/>
        <v>#DIV/0!</v>
      </c>
      <c r="R157" s="118"/>
      <c r="S157" s="118" t="e">
        <f t="shared" si="24"/>
        <v>#DIV/0!</v>
      </c>
    </row>
    <row r="158" spans="1:19" s="73" customFormat="1" ht="45" hidden="1">
      <c r="A158" s="91" t="s">
        <v>206</v>
      </c>
      <c r="B158" s="91" t="s">
        <v>207</v>
      </c>
      <c r="C158" s="123"/>
      <c r="D158" s="123"/>
      <c r="E158" s="123" t="e">
        <f t="shared" si="17"/>
        <v>#DIV/0!</v>
      </c>
      <c r="F158" s="123"/>
      <c r="G158" s="123" t="e">
        <f t="shared" si="18"/>
        <v>#DIV/0!</v>
      </c>
      <c r="H158" s="123"/>
      <c r="I158" s="123" t="e">
        <f t="shared" si="19"/>
        <v>#DIV/0!</v>
      </c>
      <c r="J158" s="123"/>
      <c r="K158" s="123"/>
      <c r="L158" s="123" t="e">
        <f t="shared" si="20"/>
        <v>#DIV/0!</v>
      </c>
      <c r="M158" s="123" t="e">
        <f t="shared" si="21"/>
        <v>#DIV/0!</v>
      </c>
      <c r="N158" s="123"/>
      <c r="O158" s="123" t="e">
        <f t="shared" si="22"/>
        <v>#DIV/0!</v>
      </c>
      <c r="P158" s="123"/>
      <c r="Q158" s="123" t="e">
        <f t="shared" si="23"/>
        <v>#DIV/0!</v>
      </c>
      <c r="R158" s="123"/>
      <c r="S158" s="123" t="e">
        <f t="shared" si="24"/>
        <v>#DIV/0!</v>
      </c>
    </row>
    <row r="159" spans="1:19" s="79" customFormat="1" ht="30" hidden="1">
      <c r="A159" s="76" t="s">
        <v>208</v>
      </c>
      <c r="B159" s="76" t="s">
        <v>209</v>
      </c>
      <c r="C159" s="118"/>
      <c r="D159" s="118"/>
      <c r="E159" s="118" t="e">
        <f t="shared" si="17"/>
        <v>#DIV/0!</v>
      </c>
      <c r="F159" s="118"/>
      <c r="G159" s="118" t="e">
        <f t="shared" si="18"/>
        <v>#DIV/0!</v>
      </c>
      <c r="H159" s="118"/>
      <c r="I159" s="118" t="e">
        <f t="shared" si="19"/>
        <v>#DIV/0!</v>
      </c>
      <c r="J159" s="118"/>
      <c r="K159" s="118"/>
      <c r="L159" s="118" t="e">
        <f t="shared" si="20"/>
        <v>#DIV/0!</v>
      </c>
      <c r="M159" s="118" t="e">
        <f t="shared" si="21"/>
        <v>#DIV/0!</v>
      </c>
      <c r="N159" s="118"/>
      <c r="O159" s="118" t="e">
        <f t="shared" si="22"/>
        <v>#DIV/0!</v>
      </c>
      <c r="P159" s="118"/>
      <c r="Q159" s="118" t="e">
        <f t="shared" si="23"/>
        <v>#DIV/0!</v>
      </c>
      <c r="R159" s="118"/>
      <c r="S159" s="118" t="e">
        <f t="shared" si="24"/>
        <v>#DIV/0!</v>
      </c>
    </row>
    <row r="160" spans="1:19" s="73" customFormat="1" ht="105" hidden="1">
      <c r="A160" s="91" t="s">
        <v>210</v>
      </c>
      <c r="B160" s="91" t="s">
        <v>211</v>
      </c>
      <c r="C160" s="123"/>
      <c r="D160" s="123"/>
      <c r="E160" s="123" t="e">
        <f t="shared" si="17"/>
        <v>#DIV/0!</v>
      </c>
      <c r="F160" s="123"/>
      <c r="G160" s="123" t="e">
        <f t="shared" si="18"/>
        <v>#DIV/0!</v>
      </c>
      <c r="H160" s="123"/>
      <c r="I160" s="123" t="e">
        <f t="shared" si="19"/>
        <v>#DIV/0!</v>
      </c>
      <c r="J160" s="123"/>
      <c r="K160" s="123"/>
      <c r="L160" s="123" t="e">
        <f t="shared" si="20"/>
        <v>#DIV/0!</v>
      </c>
      <c r="M160" s="123" t="e">
        <f t="shared" si="21"/>
        <v>#DIV/0!</v>
      </c>
      <c r="N160" s="123"/>
      <c r="O160" s="123" t="e">
        <f t="shared" si="22"/>
        <v>#DIV/0!</v>
      </c>
      <c r="P160" s="123"/>
      <c r="Q160" s="123" t="e">
        <f t="shared" si="23"/>
        <v>#DIV/0!</v>
      </c>
      <c r="R160" s="123"/>
      <c r="S160" s="123" t="e">
        <f t="shared" si="24"/>
        <v>#DIV/0!</v>
      </c>
    </row>
    <row r="161" spans="1:19" s="73" customFormat="1" ht="75" hidden="1">
      <c r="A161" s="91" t="s">
        <v>210</v>
      </c>
      <c r="B161" s="91" t="s">
        <v>199</v>
      </c>
      <c r="C161" s="123"/>
      <c r="D161" s="123"/>
      <c r="E161" s="123" t="e">
        <f t="shared" si="17"/>
        <v>#DIV/0!</v>
      </c>
      <c r="F161" s="123"/>
      <c r="G161" s="123" t="e">
        <f t="shared" si="18"/>
        <v>#DIV/0!</v>
      </c>
      <c r="H161" s="123"/>
      <c r="I161" s="123" t="e">
        <f t="shared" si="19"/>
        <v>#DIV/0!</v>
      </c>
      <c r="J161" s="123"/>
      <c r="K161" s="123"/>
      <c r="L161" s="123" t="e">
        <f t="shared" si="20"/>
        <v>#DIV/0!</v>
      </c>
      <c r="M161" s="123" t="e">
        <f t="shared" si="21"/>
        <v>#DIV/0!</v>
      </c>
      <c r="N161" s="123"/>
      <c r="O161" s="123" t="e">
        <f t="shared" si="22"/>
        <v>#DIV/0!</v>
      </c>
      <c r="P161" s="123"/>
      <c r="Q161" s="123" t="e">
        <f t="shared" si="23"/>
        <v>#DIV/0!</v>
      </c>
      <c r="R161" s="123"/>
      <c r="S161" s="123" t="e">
        <f t="shared" si="24"/>
        <v>#DIV/0!</v>
      </c>
    </row>
    <row r="162" spans="1:19" s="73" customFormat="1" ht="30" hidden="1">
      <c r="A162" s="91" t="s">
        <v>210</v>
      </c>
      <c r="B162" s="91" t="s">
        <v>212</v>
      </c>
      <c r="C162" s="123"/>
      <c r="D162" s="123"/>
      <c r="E162" s="123" t="e">
        <f t="shared" si="17"/>
        <v>#DIV/0!</v>
      </c>
      <c r="F162" s="123"/>
      <c r="G162" s="123" t="e">
        <f t="shared" si="18"/>
        <v>#DIV/0!</v>
      </c>
      <c r="H162" s="123"/>
      <c r="I162" s="123" t="e">
        <f t="shared" si="19"/>
        <v>#DIV/0!</v>
      </c>
      <c r="J162" s="123"/>
      <c r="K162" s="123"/>
      <c r="L162" s="123" t="e">
        <f t="shared" si="20"/>
        <v>#DIV/0!</v>
      </c>
      <c r="M162" s="123" t="e">
        <f t="shared" si="21"/>
        <v>#DIV/0!</v>
      </c>
      <c r="N162" s="123"/>
      <c r="O162" s="123" t="e">
        <f t="shared" si="22"/>
        <v>#DIV/0!</v>
      </c>
      <c r="P162" s="123"/>
      <c r="Q162" s="123" t="e">
        <f t="shared" si="23"/>
        <v>#DIV/0!</v>
      </c>
      <c r="R162" s="123"/>
      <c r="S162" s="123" t="e">
        <f t="shared" si="24"/>
        <v>#DIV/0!</v>
      </c>
    </row>
    <row r="163" spans="1:19" s="73" customFormat="1" ht="30" hidden="1">
      <c r="A163" s="89" t="s">
        <v>208</v>
      </c>
      <c r="B163" s="89" t="s">
        <v>213</v>
      </c>
      <c r="C163" s="122"/>
      <c r="D163" s="122"/>
      <c r="E163" s="122" t="e">
        <f t="shared" si="17"/>
        <v>#DIV/0!</v>
      </c>
      <c r="F163" s="122"/>
      <c r="G163" s="122" t="e">
        <f t="shared" si="18"/>
        <v>#DIV/0!</v>
      </c>
      <c r="H163" s="122"/>
      <c r="I163" s="122" t="e">
        <f t="shared" si="19"/>
        <v>#DIV/0!</v>
      </c>
      <c r="J163" s="122"/>
      <c r="K163" s="122"/>
      <c r="L163" s="122" t="e">
        <f t="shared" si="20"/>
        <v>#DIV/0!</v>
      </c>
      <c r="M163" s="122" t="e">
        <f t="shared" si="21"/>
        <v>#DIV/0!</v>
      </c>
      <c r="N163" s="122"/>
      <c r="O163" s="122" t="e">
        <f t="shared" si="22"/>
        <v>#DIV/0!</v>
      </c>
      <c r="P163" s="122"/>
      <c r="Q163" s="122" t="e">
        <f t="shared" si="23"/>
        <v>#DIV/0!</v>
      </c>
      <c r="R163" s="122"/>
      <c r="S163" s="122" t="e">
        <f t="shared" si="24"/>
        <v>#DIV/0!</v>
      </c>
    </row>
    <row r="164" spans="1:19" s="73" customFormat="1" ht="30" hidden="1">
      <c r="A164" s="89" t="s">
        <v>210</v>
      </c>
      <c r="B164" s="89" t="s">
        <v>214</v>
      </c>
      <c r="C164" s="122"/>
      <c r="D164" s="122"/>
      <c r="E164" s="122" t="e">
        <f t="shared" si="17"/>
        <v>#DIV/0!</v>
      </c>
      <c r="F164" s="122"/>
      <c r="G164" s="122" t="e">
        <f t="shared" si="18"/>
        <v>#DIV/0!</v>
      </c>
      <c r="H164" s="122"/>
      <c r="I164" s="122" t="e">
        <f t="shared" si="19"/>
        <v>#DIV/0!</v>
      </c>
      <c r="J164" s="122"/>
      <c r="K164" s="122"/>
      <c r="L164" s="122" t="e">
        <f t="shared" si="20"/>
        <v>#DIV/0!</v>
      </c>
      <c r="M164" s="122" t="e">
        <f t="shared" si="21"/>
        <v>#DIV/0!</v>
      </c>
      <c r="N164" s="122"/>
      <c r="O164" s="122" t="e">
        <f t="shared" si="22"/>
        <v>#DIV/0!</v>
      </c>
      <c r="P164" s="122"/>
      <c r="Q164" s="122" t="e">
        <f t="shared" si="23"/>
        <v>#DIV/0!</v>
      </c>
      <c r="R164" s="122"/>
      <c r="S164" s="122" t="e">
        <f t="shared" si="24"/>
        <v>#DIV/0!</v>
      </c>
    </row>
    <row r="165" spans="1:22" s="73" customFormat="1" ht="90" hidden="1">
      <c r="A165" s="89" t="s">
        <v>208</v>
      </c>
      <c r="B165" s="89" t="s">
        <v>215</v>
      </c>
      <c r="C165" s="122"/>
      <c r="D165" s="122"/>
      <c r="E165" s="122" t="e">
        <f t="shared" si="17"/>
        <v>#DIV/0!</v>
      </c>
      <c r="F165" s="122"/>
      <c r="G165" s="122" t="e">
        <f t="shared" si="18"/>
        <v>#DIV/0!</v>
      </c>
      <c r="H165" s="122"/>
      <c r="I165" s="122" t="e">
        <f t="shared" si="19"/>
        <v>#DIV/0!</v>
      </c>
      <c r="J165" s="122"/>
      <c r="K165" s="122"/>
      <c r="L165" s="122" t="e">
        <f t="shared" si="20"/>
        <v>#DIV/0!</v>
      </c>
      <c r="M165" s="122" t="e">
        <f t="shared" si="21"/>
        <v>#DIV/0!</v>
      </c>
      <c r="N165" s="122"/>
      <c r="O165" s="122" t="e">
        <f t="shared" si="22"/>
        <v>#DIV/0!</v>
      </c>
      <c r="P165" s="122"/>
      <c r="Q165" s="122" t="e">
        <f t="shared" si="23"/>
        <v>#DIV/0!</v>
      </c>
      <c r="R165" s="122"/>
      <c r="S165" s="122" t="e">
        <f t="shared" si="24"/>
        <v>#DIV/0!</v>
      </c>
      <c r="T165" s="94"/>
      <c r="U165" s="94"/>
      <c r="V165" s="94"/>
    </row>
    <row r="166" spans="1:19" s="73" customFormat="1" ht="45" hidden="1">
      <c r="A166" s="89" t="s">
        <v>208</v>
      </c>
      <c r="B166" s="89" t="s">
        <v>216</v>
      </c>
      <c r="C166" s="122"/>
      <c r="D166" s="122"/>
      <c r="E166" s="122" t="e">
        <f t="shared" si="17"/>
        <v>#DIV/0!</v>
      </c>
      <c r="F166" s="122"/>
      <c r="G166" s="122" t="e">
        <f t="shared" si="18"/>
        <v>#DIV/0!</v>
      </c>
      <c r="H166" s="122"/>
      <c r="I166" s="122" t="e">
        <f t="shared" si="19"/>
        <v>#DIV/0!</v>
      </c>
      <c r="J166" s="122"/>
      <c r="K166" s="122"/>
      <c r="L166" s="122" t="e">
        <f t="shared" si="20"/>
        <v>#DIV/0!</v>
      </c>
      <c r="M166" s="122" t="e">
        <f t="shared" si="21"/>
        <v>#DIV/0!</v>
      </c>
      <c r="N166" s="122"/>
      <c r="O166" s="122" t="e">
        <f t="shared" si="22"/>
        <v>#DIV/0!</v>
      </c>
      <c r="P166" s="122"/>
      <c r="Q166" s="122" t="e">
        <f t="shared" si="23"/>
        <v>#DIV/0!</v>
      </c>
      <c r="R166" s="122"/>
      <c r="S166" s="122" t="e">
        <f t="shared" si="24"/>
        <v>#DIV/0!</v>
      </c>
    </row>
    <row r="167" spans="1:19" s="73" customFormat="1" ht="75" hidden="1">
      <c r="A167" s="89" t="s">
        <v>208</v>
      </c>
      <c r="B167" s="89" t="s">
        <v>217</v>
      </c>
      <c r="C167" s="122"/>
      <c r="D167" s="122"/>
      <c r="E167" s="122" t="e">
        <f t="shared" si="17"/>
        <v>#DIV/0!</v>
      </c>
      <c r="F167" s="122"/>
      <c r="G167" s="122" t="e">
        <f t="shared" si="18"/>
        <v>#DIV/0!</v>
      </c>
      <c r="H167" s="122"/>
      <c r="I167" s="122" t="e">
        <f t="shared" si="19"/>
        <v>#DIV/0!</v>
      </c>
      <c r="J167" s="122"/>
      <c r="K167" s="122"/>
      <c r="L167" s="122" t="e">
        <f t="shared" si="20"/>
        <v>#DIV/0!</v>
      </c>
      <c r="M167" s="122" t="e">
        <f t="shared" si="21"/>
        <v>#DIV/0!</v>
      </c>
      <c r="N167" s="122"/>
      <c r="O167" s="122" t="e">
        <f t="shared" si="22"/>
        <v>#DIV/0!</v>
      </c>
      <c r="P167" s="122"/>
      <c r="Q167" s="122" t="e">
        <f t="shared" si="23"/>
        <v>#DIV/0!</v>
      </c>
      <c r="R167" s="122"/>
      <c r="S167" s="122" t="e">
        <f t="shared" si="24"/>
        <v>#DIV/0!</v>
      </c>
    </row>
    <row r="168" spans="1:19" s="73" customFormat="1" ht="38.25" customHeight="1" hidden="1">
      <c r="A168" s="81" t="s">
        <v>208</v>
      </c>
      <c r="B168" s="81" t="s">
        <v>218</v>
      </c>
      <c r="C168" s="119"/>
      <c r="D168" s="119"/>
      <c r="E168" s="119" t="e">
        <f t="shared" si="17"/>
        <v>#DIV/0!</v>
      </c>
      <c r="F168" s="119"/>
      <c r="G168" s="119" t="e">
        <f t="shared" si="18"/>
        <v>#DIV/0!</v>
      </c>
      <c r="H168" s="119"/>
      <c r="I168" s="119" t="e">
        <f t="shared" si="19"/>
        <v>#DIV/0!</v>
      </c>
      <c r="J168" s="119"/>
      <c r="K168" s="119"/>
      <c r="L168" s="119" t="e">
        <f t="shared" si="20"/>
        <v>#DIV/0!</v>
      </c>
      <c r="M168" s="119" t="e">
        <f t="shared" si="21"/>
        <v>#DIV/0!</v>
      </c>
      <c r="N168" s="119"/>
      <c r="O168" s="119" t="e">
        <f t="shared" si="22"/>
        <v>#DIV/0!</v>
      </c>
      <c r="P168" s="119"/>
      <c r="Q168" s="119" t="e">
        <f t="shared" si="23"/>
        <v>#DIV/0!</v>
      </c>
      <c r="R168" s="119"/>
      <c r="S168" s="119" t="e">
        <f t="shared" si="24"/>
        <v>#DIV/0!</v>
      </c>
    </row>
    <row r="169" spans="1:19" s="73" customFormat="1" ht="75" hidden="1">
      <c r="A169" s="91" t="s">
        <v>208</v>
      </c>
      <c r="B169" s="91" t="s">
        <v>219</v>
      </c>
      <c r="C169" s="123"/>
      <c r="D169" s="123"/>
      <c r="E169" s="123" t="e">
        <f t="shared" si="17"/>
        <v>#DIV/0!</v>
      </c>
      <c r="F169" s="123"/>
      <c r="G169" s="123" t="e">
        <f t="shared" si="18"/>
        <v>#DIV/0!</v>
      </c>
      <c r="H169" s="123"/>
      <c r="I169" s="123" t="e">
        <f t="shared" si="19"/>
        <v>#DIV/0!</v>
      </c>
      <c r="J169" s="123"/>
      <c r="K169" s="123"/>
      <c r="L169" s="123" t="e">
        <f t="shared" si="20"/>
        <v>#DIV/0!</v>
      </c>
      <c r="M169" s="123" t="e">
        <f t="shared" si="21"/>
        <v>#DIV/0!</v>
      </c>
      <c r="N169" s="123"/>
      <c r="O169" s="123" t="e">
        <f t="shared" si="22"/>
        <v>#DIV/0!</v>
      </c>
      <c r="P169" s="123"/>
      <c r="Q169" s="123" t="e">
        <f t="shared" si="23"/>
        <v>#DIV/0!</v>
      </c>
      <c r="R169" s="123"/>
      <c r="S169" s="123" t="e">
        <f t="shared" si="24"/>
        <v>#DIV/0!</v>
      </c>
    </row>
    <row r="170" spans="1:19" s="73" customFormat="1" ht="105" hidden="1">
      <c r="A170" s="81" t="s">
        <v>208</v>
      </c>
      <c r="B170" s="81" t="s">
        <v>220</v>
      </c>
      <c r="C170" s="119"/>
      <c r="D170" s="119"/>
      <c r="E170" s="119" t="e">
        <f t="shared" si="17"/>
        <v>#DIV/0!</v>
      </c>
      <c r="F170" s="119"/>
      <c r="G170" s="119" t="e">
        <f t="shared" si="18"/>
        <v>#DIV/0!</v>
      </c>
      <c r="H170" s="119"/>
      <c r="I170" s="119" t="e">
        <f t="shared" si="19"/>
        <v>#DIV/0!</v>
      </c>
      <c r="J170" s="119"/>
      <c r="K170" s="119"/>
      <c r="L170" s="119" t="e">
        <f t="shared" si="20"/>
        <v>#DIV/0!</v>
      </c>
      <c r="M170" s="119" t="e">
        <f t="shared" si="21"/>
        <v>#DIV/0!</v>
      </c>
      <c r="N170" s="119"/>
      <c r="O170" s="119" t="e">
        <f t="shared" si="22"/>
        <v>#DIV/0!</v>
      </c>
      <c r="P170" s="119"/>
      <c r="Q170" s="119" t="e">
        <f t="shared" si="23"/>
        <v>#DIV/0!</v>
      </c>
      <c r="R170" s="119"/>
      <c r="S170" s="119" t="e">
        <f t="shared" si="24"/>
        <v>#DIV/0!</v>
      </c>
    </row>
    <row r="171" spans="1:19" s="73" customFormat="1" ht="105" hidden="1">
      <c r="A171" s="81" t="s">
        <v>208</v>
      </c>
      <c r="B171" s="81" t="s">
        <v>221</v>
      </c>
      <c r="C171" s="119"/>
      <c r="D171" s="119"/>
      <c r="E171" s="119" t="e">
        <f t="shared" si="17"/>
        <v>#DIV/0!</v>
      </c>
      <c r="F171" s="119"/>
      <c r="G171" s="119" t="e">
        <f t="shared" si="18"/>
        <v>#DIV/0!</v>
      </c>
      <c r="H171" s="119"/>
      <c r="I171" s="119" t="e">
        <f t="shared" si="19"/>
        <v>#DIV/0!</v>
      </c>
      <c r="J171" s="119"/>
      <c r="K171" s="119"/>
      <c r="L171" s="119" t="e">
        <f t="shared" si="20"/>
        <v>#DIV/0!</v>
      </c>
      <c r="M171" s="119" t="e">
        <f t="shared" si="21"/>
        <v>#DIV/0!</v>
      </c>
      <c r="N171" s="119"/>
      <c r="O171" s="119" t="e">
        <f t="shared" si="22"/>
        <v>#DIV/0!</v>
      </c>
      <c r="P171" s="119"/>
      <c r="Q171" s="119" t="e">
        <f t="shared" si="23"/>
        <v>#DIV/0!</v>
      </c>
      <c r="R171" s="119"/>
      <c r="S171" s="119" t="e">
        <f t="shared" si="24"/>
        <v>#DIV/0!</v>
      </c>
    </row>
    <row r="172" spans="1:19" s="73" customFormat="1" ht="38.25" customHeight="1" hidden="1">
      <c r="A172" s="81" t="s">
        <v>208</v>
      </c>
      <c r="B172" s="81" t="s">
        <v>222</v>
      </c>
      <c r="C172" s="119"/>
      <c r="D172" s="119"/>
      <c r="E172" s="119" t="e">
        <f t="shared" si="17"/>
        <v>#DIV/0!</v>
      </c>
      <c r="F172" s="119"/>
      <c r="G172" s="119" t="e">
        <f t="shared" si="18"/>
        <v>#DIV/0!</v>
      </c>
      <c r="H172" s="119"/>
      <c r="I172" s="119" t="e">
        <f t="shared" si="19"/>
        <v>#DIV/0!</v>
      </c>
      <c r="J172" s="119"/>
      <c r="K172" s="119"/>
      <c r="L172" s="119" t="e">
        <f t="shared" si="20"/>
        <v>#DIV/0!</v>
      </c>
      <c r="M172" s="119" t="e">
        <f t="shared" si="21"/>
        <v>#DIV/0!</v>
      </c>
      <c r="N172" s="119"/>
      <c r="O172" s="119" t="e">
        <f t="shared" si="22"/>
        <v>#DIV/0!</v>
      </c>
      <c r="P172" s="119"/>
      <c r="Q172" s="119" t="e">
        <f t="shared" si="23"/>
        <v>#DIV/0!</v>
      </c>
      <c r="R172" s="119"/>
      <c r="S172" s="119" t="e">
        <f t="shared" si="24"/>
        <v>#DIV/0!</v>
      </c>
    </row>
    <row r="173" spans="1:22" s="73" customFormat="1" ht="45">
      <c r="A173" s="76" t="s">
        <v>223</v>
      </c>
      <c r="B173" s="76" t="s">
        <v>224</v>
      </c>
      <c r="C173" s="118">
        <f>115603.22954</f>
        <v>115603.22954</v>
      </c>
      <c r="D173" s="118">
        <v>133558.91989</v>
      </c>
      <c r="E173" s="118">
        <f t="shared" si="17"/>
        <v>115.53217018369466</v>
      </c>
      <c r="F173" s="118">
        <v>162514.36871</v>
      </c>
      <c r="G173" s="118">
        <f t="shared" si="18"/>
        <v>121.67990639924906</v>
      </c>
      <c r="H173" s="118">
        <v>305966.34012</v>
      </c>
      <c r="I173" s="118">
        <f t="shared" si="19"/>
        <v>188.27033113975537</v>
      </c>
      <c r="J173" s="118">
        <v>203645.303</v>
      </c>
      <c r="K173" s="118">
        <v>203645.303</v>
      </c>
      <c r="L173" s="118">
        <f t="shared" si="20"/>
        <v>66.55807397641529</v>
      </c>
      <c r="M173" s="118">
        <f t="shared" si="21"/>
        <v>100</v>
      </c>
      <c r="N173" s="118">
        <v>151566.2</v>
      </c>
      <c r="O173" s="118">
        <f t="shared" si="22"/>
        <v>74.42656313069985</v>
      </c>
      <c r="P173" s="118">
        <v>158939.4</v>
      </c>
      <c r="Q173" s="118">
        <f t="shared" si="23"/>
        <v>104.86467299437471</v>
      </c>
      <c r="R173" s="118">
        <v>158939.4</v>
      </c>
      <c r="S173" s="118">
        <f t="shared" si="24"/>
        <v>100</v>
      </c>
      <c r="T173" s="94"/>
      <c r="U173" s="94"/>
      <c r="V173" s="94"/>
    </row>
    <row r="174" spans="1:20" s="73" customFormat="1" ht="38.25" customHeight="1" hidden="1">
      <c r="A174" s="81" t="s">
        <v>225</v>
      </c>
      <c r="B174" s="81" t="s">
        <v>226</v>
      </c>
      <c r="C174" s="119"/>
      <c r="D174" s="119"/>
      <c r="E174" s="119" t="e">
        <f t="shared" si="17"/>
        <v>#DIV/0!</v>
      </c>
      <c r="F174" s="119"/>
      <c r="G174" s="119" t="e">
        <f t="shared" si="18"/>
        <v>#DIV/0!</v>
      </c>
      <c r="H174" s="119"/>
      <c r="I174" s="119" t="e">
        <f t="shared" si="19"/>
        <v>#DIV/0!</v>
      </c>
      <c r="J174" s="119"/>
      <c r="K174" s="119"/>
      <c r="L174" s="119" t="e">
        <f t="shared" si="20"/>
        <v>#DIV/0!</v>
      </c>
      <c r="M174" s="119" t="e">
        <f t="shared" si="21"/>
        <v>#DIV/0!</v>
      </c>
      <c r="N174" s="119"/>
      <c r="O174" s="119" t="e">
        <f t="shared" si="22"/>
        <v>#DIV/0!</v>
      </c>
      <c r="P174" s="119"/>
      <c r="Q174" s="119" t="e">
        <f t="shared" si="23"/>
        <v>#DIV/0!</v>
      </c>
      <c r="R174" s="119"/>
      <c r="S174" s="119" t="e">
        <f t="shared" si="24"/>
        <v>#DIV/0!</v>
      </c>
      <c r="T174" s="94"/>
    </row>
    <row r="175" spans="1:20" s="73" customFormat="1" ht="38.25" customHeight="1" hidden="1">
      <c r="A175" s="81" t="s">
        <v>227</v>
      </c>
      <c r="B175" s="81" t="s">
        <v>228</v>
      </c>
      <c r="C175" s="119"/>
      <c r="D175" s="119"/>
      <c r="E175" s="119" t="e">
        <f t="shared" si="17"/>
        <v>#DIV/0!</v>
      </c>
      <c r="F175" s="119"/>
      <c r="G175" s="119" t="e">
        <f t="shared" si="18"/>
        <v>#DIV/0!</v>
      </c>
      <c r="H175" s="119"/>
      <c r="I175" s="119" t="e">
        <f t="shared" si="19"/>
        <v>#DIV/0!</v>
      </c>
      <c r="J175" s="119"/>
      <c r="K175" s="119"/>
      <c r="L175" s="119" t="e">
        <f t="shared" si="20"/>
        <v>#DIV/0!</v>
      </c>
      <c r="M175" s="119" t="e">
        <f t="shared" si="21"/>
        <v>#DIV/0!</v>
      </c>
      <c r="N175" s="119"/>
      <c r="O175" s="119" t="e">
        <f t="shared" si="22"/>
        <v>#DIV/0!</v>
      </c>
      <c r="P175" s="119"/>
      <c r="Q175" s="119" t="e">
        <f t="shared" si="23"/>
        <v>#DIV/0!</v>
      </c>
      <c r="R175" s="119"/>
      <c r="S175" s="119" t="e">
        <f t="shared" si="24"/>
        <v>#DIV/0!</v>
      </c>
      <c r="T175" s="94"/>
    </row>
    <row r="176" spans="1:19" s="73" customFormat="1" ht="38.25" customHeight="1" hidden="1">
      <c r="A176" s="76" t="s">
        <v>229</v>
      </c>
      <c r="B176" s="76" t="s">
        <v>230</v>
      </c>
      <c r="C176" s="118"/>
      <c r="D176" s="118"/>
      <c r="E176" s="118" t="e">
        <f t="shared" si="17"/>
        <v>#DIV/0!</v>
      </c>
      <c r="F176" s="118"/>
      <c r="G176" s="118" t="e">
        <f t="shared" si="18"/>
        <v>#DIV/0!</v>
      </c>
      <c r="H176" s="118"/>
      <c r="I176" s="118" t="e">
        <f t="shared" si="19"/>
        <v>#DIV/0!</v>
      </c>
      <c r="J176" s="118"/>
      <c r="K176" s="118"/>
      <c r="L176" s="118" t="e">
        <f t="shared" si="20"/>
        <v>#DIV/0!</v>
      </c>
      <c r="M176" s="118" t="e">
        <f t="shared" si="21"/>
        <v>#DIV/0!</v>
      </c>
      <c r="N176" s="118"/>
      <c r="O176" s="118" t="e">
        <f t="shared" si="22"/>
        <v>#DIV/0!</v>
      </c>
      <c r="P176" s="118"/>
      <c r="Q176" s="118" t="e">
        <f t="shared" si="23"/>
        <v>#DIV/0!</v>
      </c>
      <c r="R176" s="118"/>
      <c r="S176" s="118" t="e">
        <f t="shared" si="24"/>
        <v>#DIV/0!</v>
      </c>
    </row>
    <row r="177" spans="1:19" s="73" customFormat="1" ht="38.25" customHeight="1" hidden="1">
      <c r="A177" s="76" t="s">
        <v>231</v>
      </c>
      <c r="B177" s="76" t="s">
        <v>232</v>
      </c>
      <c r="C177" s="118"/>
      <c r="D177" s="118"/>
      <c r="E177" s="118" t="e">
        <f t="shared" si="17"/>
        <v>#DIV/0!</v>
      </c>
      <c r="F177" s="118"/>
      <c r="G177" s="118" t="e">
        <f t="shared" si="18"/>
        <v>#DIV/0!</v>
      </c>
      <c r="H177" s="118"/>
      <c r="I177" s="118" t="e">
        <f t="shared" si="19"/>
        <v>#DIV/0!</v>
      </c>
      <c r="J177" s="118"/>
      <c r="K177" s="118"/>
      <c r="L177" s="118" t="e">
        <f t="shared" si="20"/>
        <v>#DIV/0!</v>
      </c>
      <c r="M177" s="118" t="e">
        <f t="shared" si="21"/>
        <v>#DIV/0!</v>
      </c>
      <c r="N177" s="118"/>
      <c r="O177" s="118" t="e">
        <f t="shared" si="22"/>
        <v>#DIV/0!</v>
      </c>
      <c r="P177" s="118"/>
      <c r="Q177" s="118" t="e">
        <f t="shared" si="23"/>
        <v>#DIV/0!</v>
      </c>
      <c r="R177" s="118"/>
      <c r="S177" s="118" t="e">
        <f t="shared" si="24"/>
        <v>#DIV/0!</v>
      </c>
    </row>
    <row r="178" spans="1:19" s="73" customFormat="1" ht="105" hidden="1">
      <c r="A178" s="76" t="s">
        <v>233</v>
      </c>
      <c r="B178" s="76" t="s">
        <v>234</v>
      </c>
      <c r="C178" s="118"/>
      <c r="D178" s="118"/>
      <c r="E178" s="118" t="e">
        <f t="shared" si="17"/>
        <v>#DIV/0!</v>
      </c>
      <c r="F178" s="118"/>
      <c r="G178" s="118" t="e">
        <f t="shared" si="18"/>
        <v>#DIV/0!</v>
      </c>
      <c r="H178" s="118"/>
      <c r="I178" s="118" t="e">
        <f t="shared" si="19"/>
        <v>#DIV/0!</v>
      </c>
      <c r="J178" s="118"/>
      <c r="K178" s="118"/>
      <c r="L178" s="118" t="e">
        <f t="shared" si="20"/>
        <v>#DIV/0!</v>
      </c>
      <c r="M178" s="118" t="e">
        <f t="shared" si="21"/>
        <v>#DIV/0!</v>
      </c>
      <c r="N178" s="118"/>
      <c r="O178" s="118" t="e">
        <f t="shared" si="22"/>
        <v>#DIV/0!</v>
      </c>
      <c r="P178" s="118"/>
      <c r="Q178" s="118" t="e">
        <f t="shared" si="23"/>
        <v>#DIV/0!</v>
      </c>
      <c r="R178" s="118"/>
      <c r="S178" s="118" t="e">
        <f t="shared" si="24"/>
        <v>#DIV/0!</v>
      </c>
    </row>
    <row r="179" spans="1:19" s="73" customFormat="1" ht="38.25" customHeight="1" hidden="1">
      <c r="A179" s="76" t="s">
        <v>235</v>
      </c>
      <c r="B179" s="76" t="s">
        <v>236</v>
      </c>
      <c r="C179" s="118"/>
      <c r="D179" s="118"/>
      <c r="E179" s="118" t="e">
        <f t="shared" si="17"/>
        <v>#DIV/0!</v>
      </c>
      <c r="F179" s="118"/>
      <c r="G179" s="118" t="e">
        <f t="shared" si="18"/>
        <v>#DIV/0!</v>
      </c>
      <c r="H179" s="118"/>
      <c r="I179" s="118" t="e">
        <f t="shared" si="19"/>
        <v>#DIV/0!</v>
      </c>
      <c r="J179" s="118"/>
      <c r="K179" s="118"/>
      <c r="L179" s="118" t="e">
        <f t="shared" si="20"/>
        <v>#DIV/0!</v>
      </c>
      <c r="M179" s="118" t="e">
        <f t="shared" si="21"/>
        <v>#DIV/0!</v>
      </c>
      <c r="N179" s="118"/>
      <c r="O179" s="118" t="e">
        <f t="shared" si="22"/>
        <v>#DIV/0!</v>
      </c>
      <c r="P179" s="118"/>
      <c r="Q179" s="118" t="e">
        <f t="shared" si="23"/>
        <v>#DIV/0!</v>
      </c>
      <c r="R179" s="118"/>
      <c r="S179" s="118" t="e">
        <f t="shared" si="24"/>
        <v>#DIV/0!</v>
      </c>
    </row>
    <row r="180" spans="1:19" s="73" customFormat="1" ht="38.25" customHeight="1" hidden="1">
      <c r="A180" s="76" t="s">
        <v>237</v>
      </c>
      <c r="B180" s="76" t="s">
        <v>238</v>
      </c>
      <c r="C180" s="118"/>
      <c r="D180" s="118"/>
      <c r="E180" s="118" t="e">
        <f t="shared" si="17"/>
        <v>#DIV/0!</v>
      </c>
      <c r="F180" s="118"/>
      <c r="G180" s="118" t="e">
        <f t="shared" si="18"/>
        <v>#DIV/0!</v>
      </c>
      <c r="H180" s="118"/>
      <c r="I180" s="118" t="e">
        <f t="shared" si="19"/>
        <v>#DIV/0!</v>
      </c>
      <c r="J180" s="118"/>
      <c r="K180" s="118"/>
      <c r="L180" s="118" t="e">
        <f t="shared" si="20"/>
        <v>#DIV/0!</v>
      </c>
      <c r="M180" s="118" t="e">
        <f t="shared" si="21"/>
        <v>#DIV/0!</v>
      </c>
      <c r="N180" s="118"/>
      <c r="O180" s="118" t="e">
        <f t="shared" si="22"/>
        <v>#DIV/0!</v>
      </c>
      <c r="P180" s="118"/>
      <c r="Q180" s="118" t="e">
        <f t="shared" si="23"/>
        <v>#DIV/0!</v>
      </c>
      <c r="R180" s="118"/>
      <c r="S180" s="118" t="e">
        <f t="shared" si="24"/>
        <v>#DIV/0!</v>
      </c>
    </row>
    <row r="181" spans="1:19" s="73" customFormat="1" ht="60" hidden="1">
      <c r="A181" s="76" t="s">
        <v>239</v>
      </c>
      <c r="B181" s="76" t="s">
        <v>240</v>
      </c>
      <c r="C181" s="118"/>
      <c r="D181" s="118"/>
      <c r="E181" s="118" t="e">
        <f t="shared" si="17"/>
        <v>#DIV/0!</v>
      </c>
      <c r="F181" s="118"/>
      <c r="G181" s="118" t="e">
        <f t="shared" si="18"/>
        <v>#DIV/0!</v>
      </c>
      <c r="H181" s="118"/>
      <c r="I181" s="118" t="e">
        <f t="shared" si="19"/>
        <v>#DIV/0!</v>
      </c>
      <c r="J181" s="118"/>
      <c r="K181" s="118"/>
      <c r="L181" s="118" t="e">
        <f t="shared" si="20"/>
        <v>#DIV/0!</v>
      </c>
      <c r="M181" s="118" t="e">
        <f t="shared" si="21"/>
        <v>#DIV/0!</v>
      </c>
      <c r="N181" s="118"/>
      <c r="O181" s="118" t="e">
        <f t="shared" si="22"/>
        <v>#DIV/0!</v>
      </c>
      <c r="P181" s="118"/>
      <c r="Q181" s="118" t="e">
        <f t="shared" si="23"/>
        <v>#DIV/0!</v>
      </c>
      <c r="R181" s="118"/>
      <c r="S181" s="118" t="e">
        <f t="shared" si="24"/>
        <v>#DIV/0!</v>
      </c>
    </row>
    <row r="182" spans="1:19" s="73" customFormat="1" ht="90" hidden="1">
      <c r="A182" s="76" t="s">
        <v>241</v>
      </c>
      <c r="B182" s="76" t="s">
        <v>242</v>
      </c>
      <c r="C182" s="118"/>
      <c r="D182" s="118"/>
      <c r="E182" s="118" t="e">
        <f t="shared" si="17"/>
        <v>#DIV/0!</v>
      </c>
      <c r="F182" s="118"/>
      <c r="G182" s="118" t="e">
        <f t="shared" si="18"/>
        <v>#DIV/0!</v>
      </c>
      <c r="H182" s="118"/>
      <c r="I182" s="118" t="e">
        <f t="shared" si="19"/>
        <v>#DIV/0!</v>
      </c>
      <c r="J182" s="118"/>
      <c r="K182" s="118"/>
      <c r="L182" s="118" t="e">
        <f t="shared" si="20"/>
        <v>#DIV/0!</v>
      </c>
      <c r="M182" s="118" t="e">
        <f t="shared" si="21"/>
        <v>#DIV/0!</v>
      </c>
      <c r="N182" s="118"/>
      <c r="O182" s="118" t="e">
        <f t="shared" si="22"/>
        <v>#DIV/0!</v>
      </c>
      <c r="P182" s="118"/>
      <c r="Q182" s="118" t="e">
        <f t="shared" si="23"/>
        <v>#DIV/0!</v>
      </c>
      <c r="R182" s="118"/>
      <c r="S182" s="118" t="e">
        <f t="shared" si="24"/>
        <v>#DIV/0!</v>
      </c>
    </row>
    <row r="183" spans="1:19" s="73" customFormat="1" ht="38.25" customHeight="1" hidden="1">
      <c r="A183" s="76" t="s">
        <v>243</v>
      </c>
      <c r="B183" s="76" t="s">
        <v>244</v>
      </c>
      <c r="C183" s="118"/>
      <c r="D183" s="118"/>
      <c r="E183" s="118" t="e">
        <f t="shared" si="17"/>
        <v>#DIV/0!</v>
      </c>
      <c r="F183" s="118"/>
      <c r="G183" s="118" t="e">
        <f t="shared" si="18"/>
        <v>#DIV/0!</v>
      </c>
      <c r="H183" s="118"/>
      <c r="I183" s="118" t="e">
        <f t="shared" si="19"/>
        <v>#DIV/0!</v>
      </c>
      <c r="J183" s="118"/>
      <c r="K183" s="118"/>
      <c r="L183" s="118" t="e">
        <f t="shared" si="20"/>
        <v>#DIV/0!</v>
      </c>
      <c r="M183" s="118" t="e">
        <f t="shared" si="21"/>
        <v>#DIV/0!</v>
      </c>
      <c r="N183" s="118"/>
      <c r="O183" s="118" t="e">
        <f t="shared" si="22"/>
        <v>#DIV/0!</v>
      </c>
      <c r="P183" s="118"/>
      <c r="Q183" s="118" t="e">
        <f t="shared" si="23"/>
        <v>#DIV/0!</v>
      </c>
      <c r="R183" s="118"/>
      <c r="S183" s="118" t="e">
        <f t="shared" si="24"/>
        <v>#DIV/0!</v>
      </c>
    </row>
    <row r="184" spans="1:19" s="73" customFormat="1" ht="45" hidden="1">
      <c r="A184" s="76" t="s">
        <v>245</v>
      </c>
      <c r="B184" s="76" t="s">
        <v>246</v>
      </c>
      <c r="C184" s="118"/>
      <c r="D184" s="118"/>
      <c r="E184" s="118" t="e">
        <f t="shared" si="17"/>
        <v>#DIV/0!</v>
      </c>
      <c r="F184" s="118"/>
      <c r="G184" s="118" t="e">
        <f t="shared" si="18"/>
        <v>#DIV/0!</v>
      </c>
      <c r="H184" s="118"/>
      <c r="I184" s="118" t="e">
        <f t="shared" si="19"/>
        <v>#DIV/0!</v>
      </c>
      <c r="J184" s="118"/>
      <c r="K184" s="118"/>
      <c r="L184" s="118" t="e">
        <f t="shared" si="20"/>
        <v>#DIV/0!</v>
      </c>
      <c r="M184" s="118" t="e">
        <f t="shared" si="21"/>
        <v>#DIV/0!</v>
      </c>
      <c r="N184" s="118"/>
      <c r="O184" s="118" t="e">
        <f t="shared" si="22"/>
        <v>#DIV/0!</v>
      </c>
      <c r="P184" s="118"/>
      <c r="Q184" s="118" t="e">
        <f t="shared" si="23"/>
        <v>#DIV/0!</v>
      </c>
      <c r="R184" s="118"/>
      <c r="S184" s="118" t="e">
        <f t="shared" si="24"/>
        <v>#DIV/0!</v>
      </c>
    </row>
    <row r="185" spans="1:19" s="73" customFormat="1" ht="38.25" customHeight="1" hidden="1">
      <c r="A185" s="76" t="s">
        <v>247</v>
      </c>
      <c r="B185" s="76" t="s">
        <v>248</v>
      </c>
      <c r="C185" s="118"/>
      <c r="D185" s="118"/>
      <c r="E185" s="118" t="e">
        <f t="shared" si="17"/>
        <v>#DIV/0!</v>
      </c>
      <c r="F185" s="118"/>
      <c r="G185" s="118" t="e">
        <f t="shared" si="18"/>
        <v>#DIV/0!</v>
      </c>
      <c r="H185" s="118"/>
      <c r="I185" s="118" t="e">
        <f t="shared" si="19"/>
        <v>#DIV/0!</v>
      </c>
      <c r="J185" s="118"/>
      <c r="K185" s="118"/>
      <c r="L185" s="118" t="e">
        <f t="shared" si="20"/>
        <v>#DIV/0!</v>
      </c>
      <c r="M185" s="118" t="e">
        <f t="shared" si="21"/>
        <v>#DIV/0!</v>
      </c>
      <c r="N185" s="118"/>
      <c r="O185" s="118" t="e">
        <f t="shared" si="22"/>
        <v>#DIV/0!</v>
      </c>
      <c r="P185" s="118"/>
      <c r="Q185" s="118" t="e">
        <f t="shared" si="23"/>
        <v>#DIV/0!</v>
      </c>
      <c r="R185" s="118"/>
      <c r="S185" s="118" t="e">
        <f t="shared" si="24"/>
        <v>#DIV/0!</v>
      </c>
    </row>
    <row r="186" spans="1:19" s="79" customFormat="1" ht="38.25" customHeight="1" hidden="1">
      <c r="A186" s="76" t="s">
        <v>249</v>
      </c>
      <c r="B186" s="76" t="s">
        <v>250</v>
      </c>
      <c r="C186" s="118"/>
      <c r="D186" s="118"/>
      <c r="E186" s="118" t="e">
        <f t="shared" si="17"/>
        <v>#DIV/0!</v>
      </c>
      <c r="F186" s="118"/>
      <c r="G186" s="118" t="e">
        <f t="shared" si="18"/>
        <v>#DIV/0!</v>
      </c>
      <c r="H186" s="118"/>
      <c r="I186" s="118" t="e">
        <f t="shared" si="19"/>
        <v>#DIV/0!</v>
      </c>
      <c r="J186" s="118"/>
      <c r="K186" s="118"/>
      <c r="L186" s="118" t="e">
        <f t="shared" si="20"/>
        <v>#DIV/0!</v>
      </c>
      <c r="M186" s="118" t="e">
        <f t="shared" si="21"/>
        <v>#DIV/0!</v>
      </c>
      <c r="N186" s="118"/>
      <c r="O186" s="118" t="e">
        <f t="shared" si="22"/>
        <v>#DIV/0!</v>
      </c>
      <c r="P186" s="118"/>
      <c r="Q186" s="118" t="e">
        <f t="shared" si="23"/>
        <v>#DIV/0!</v>
      </c>
      <c r="R186" s="118"/>
      <c r="S186" s="118" t="e">
        <f t="shared" si="24"/>
        <v>#DIV/0!</v>
      </c>
    </row>
    <row r="187" spans="1:19" s="73" customFormat="1" ht="90" hidden="1">
      <c r="A187" s="89" t="s">
        <v>251</v>
      </c>
      <c r="B187" s="89" t="s">
        <v>252</v>
      </c>
      <c r="C187" s="122"/>
      <c r="D187" s="122"/>
      <c r="E187" s="122" t="e">
        <f t="shared" si="17"/>
        <v>#DIV/0!</v>
      </c>
      <c r="F187" s="122"/>
      <c r="G187" s="122" t="e">
        <f t="shared" si="18"/>
        <v>#DIV/0!</v>
      </c>
      <c r="H187" s="122"/>
      <c r="I187" s="122" t="e">
        <f t="shared" si="19"/>
        <v>#DIV/0!</v>
      </c>
      <c r="J187" s="122"/>
      <c r="K187" s="122"/>
      <c r="L187" s="122" t="e">
        <f t="shared" si="20"/>
        <v>#DIV/0!</v>
      </c>
      <c r="M187" s="122" t="e">
        <f t="shared" si="21"/>
        <v>#DIV/0!</v>
      </c>
      <c r="N187" s="122"/>
      <c r="O187" s="122" t="e">
        <f t="shared" si="22"/>
        <v>#DIV/0!</v>
      </c>
      <c r="P187" s="122"/>
      <c r="Q187" s="122" t="e">
        <f t="shared" si="23"/>
        <v>#DIV/0!</v>
      </c>
      <c r="R187" s="122"/>
      <c r="S187" s="122" t="e">
        <f t="shared" si="24"/>
        <v>#DIV/0!</v>
      </c>
    </row>
    <row r="188" spans="1:19" s="73" customFormat="1" ht="105" hidden="1">
      <c r="A188" s="89" t="s">
        <v>251</v>
      </c>
      <c r="B188" s="89" t="s">
        <v>253</v>
      </c>
      <c r="C188" s="122"/>
      <c r="D188" s="122"/>
      <c r="E188" s="122" t="e">
        <f t="shared" si="17"/>
        <v>#DIV/0!</v>
      </c>
      <c r="F188" s="122"/>
      <c r="G188" s="122" t="e">
        <f t="shared" si="18"/>
        <v>#DIV/0!</v>
      </c>
      <c r="H188" s="122"/>
      <c r="I188" s="122" t="e">
        <f t="shared" si="19"/>
        <v>#DIV/0!</v>
      </c>
      <c r="J188" s="122"/>
      <c r="K188" s="122"/>
      <c r="L188" s="122" t="e">
        <f t="shared" si="20"/>
        <v>#DIV/0!</v>
      </c>
      <c r="M188" s="122" t="e">
        <f t="shared" si="21"/>
        <v>#DIV/0!</v>
      </c>
      <c r="N188" s="122"/>
      <c r="O188" s="122" t="e">
        <f t="shared" si="22"/>
        <v>#DIV/0!</v>
      </c>
      <c r="P188" s="122"/>
      <c r="Q188" s="122" t="e">
        <f t="shared" si="23"/>
        <v>#DIV/0!</v>
      </c>
      <c r="R188" s="122"/>
      <c r="S188" s="122" t="e">
        <f t="shared" si="24"/>
        <v>#DIV/0!</v>
      </c>
    </row>
    <row r="189" spans="1:19" s="73" customFormat="1" ht="120.75" hidden="1">
      <c r="A189" s="95" t="s">
        <v>251</v>
      </c>
      <c r="B189" s="95" t="s">
        <v>254</v>
      </c>
      <c r="C189" s="121"/>
      <c r="D189" s="121"/>
      <c r="E189" s="121" t="e">
        <f t="shared" si="17"/>
        <v>#DIV/0!</v>
      </c>
      <c r="F189" s="121"/>
      <c r="G189" s="121" t="e">
        <f t="shared" si="18"/>
        <v>#DIV/0!</v>
      </c>
      <c r="H189" s="121"/>
      <c r="I189" s="121" t="e">
        <f t="shared" si="19"/>
        <v>#DIV/0!</v>
      </c>
      <c r="J189" s="121"/>
      <c r="K189" s="121"/>
      <c r="L189" s="121" t="e">
        <f t="shared" si="20"/>
        <v>#DIV/0!</v>
      </c>
      <c r="M189" s="121" t="e">
        <f t="shared" si="21"/>
        <v>#DIV/0!</v>
      </c>
      <c r="N189" s="121"/>
      <c r="O189" s="121" t="e">
        <f t="shared" si="22"/>
        <v>#DIV/0!</v>
      </c>
      <c r="P189" s="121"/>
      <c r="Q189" s="121" t="e">
        <f t="shared" si="23"/>
        <v>#DIV/0!</v>
      </c>
      <c r="R189" s="121"/>
      <c r="S189" s="121" t="e">
        <f t="shared" si="24"/>
        <v>#DIV/0!</v>
      </c>
    </row>
    <row r="190" spans="1:19" s="73" customFormat="1" ht="38.25" customHeight="1" hidden="1">
      <c r="A190" s="96" t="s">
        <v>251</v>
      </c>
      <c r="B190" s="96" t="s">
        <v>255</v>
      </c>
      <c r="C190" s="124"/>
      <c r="D190" s="124"/>
      <c r="E190" s="124" t="e">
        <f t="shared" si="17"/>
        <v>#DIV/0!</v>
      </c>
      <c r="F190" s="124"/>
      <c r="G190" s="124" t="e">
        <f t="shared" si="18"/>
        <v>#DIV/0!</v>
      </c>
      <c r="H190" s="124"/>
      <c r="I190" s="124" t="e">
        <f t="shared" si="19"/>
        <v>#DIV/0!</v>
      </c>
      <c r="J190" s="124"/>
      <c r="K190" s="124"/>
      <c r="L190" s="124" t="e">
        <f t="shared" si="20"/>
        <v>#DIV/0!</v>
      </c>
      <c r="M190" s="124" t="e">
        <f t="shared" si="21"/>
        <v>#DIV/0!</v>
      </c>
      <c r="N190" s="124"/>
      <c r="O190" s="124" t="e">
        <f t="shared" si="22"/>
        <v>#DIV/0!</v>
      </c>
      <c r="P190" s="124"/>
      <c r="Q190" s="124" t="e">
        <f t="shared" si="23"/>
        <v>#DIV/0!</v>
      </c>
      <c r="R190" s="124"/>
      <c r="S190" s="124" t="e">
        <f t="shared" si="24"/>
        <v>#DIV/0!</v>
      </c>
    </row>
    <row r="191" spans="1:19" s="73" customFormat="1" ht="105" hidden="1">
      <c r="A191" s="91" t="s">
        <v>251</v>
      </c>
      <c r="B191" s="91" t="s">
        <v>211</v>
      </c>
      <c r="C191" s="123"/>
      <c r="D191" s="123"/>
      <c r="E191" s="123" t="e">
        <f t="shared" si="17"/>
        <v>#DIV/0!</v>
      </c>
      <c r="F191" s="123"/>
      <c r="G191" s="123" t="e">
        <f t="shared" si="18"/>
        <v>#DIV/0!</v>
      </c>
      <c r="H191" s="123"/>
      <c r="I191" s="123" t="e">
        <f t="shared" si="19"/>
        <v>#DIV/0!</v>
      </c>
      <c r="J191" s="123"/>
      <c r="K191" s="123"/>
      <c r="L191" s="123" t="e">
        <f t="shared" si="20"/>
        <v>#DIV/0!</v>
      </c>
      <c r="M191" s="123" t="e">
        <f t="shared" si="21"/>
        <v>#DIV/0!</v>
      </c>
      <c r="N191" s="123"/>
      <c r="O191" s="123" t="e">
        <f t="shared" si="22"/>
        <v>#DIV/0!</v>
      </c>
      <c r="P191" s="123"/>
      <c r="Q191" s="123" t="e">
        <f t="shared" si="23"/>
        <v>#DIV/0!</v>
      </c>
      <c r="R191" s="123"/>
      <c r="S191" s="123" t="e">
        <f t="shared" si="24"/>
        <v>#DIV/0!</v>
      </c>
    </row>
    <row r="192" spans="1:19" s="73" customFormat="1" ht="75" hidden="1">
      <c r="A192" s="91" t="s">
        <v>251</v>
      </c>
      <c r="B192" s="91" t="s">
        <v>199</v>
      </c>
      <c r="C192" s="123"/>
      <c r="D192" s="123"/>
      <c r="E192" s="123" t="e">
        <f t="shared" si="17"/>
        <v>#DIV/0!</v>
      </c>
      <c r="F192" s="123"/>
      <c r="G192" s="123" t="e">
        <f t="shared" si="18"/>
        <v>#DIV/0!</v>
      </c>
      <c r="H192" s="123"/>
      <c r="I192" s="123" t="e">
        <f t="shared" si="19"/>
        <v>#DIV/0!</v>
      </c>
      <c r="J192" s="123"/>
      <c r="K192" s="123"/>
      <c r="L192" s="123" t="e">
        <f t="shared" si="20"/>
        <v>#DIV/0!</v>
      </c>
      <c r="M192" s="123" t="e">
        <f t="shared" si="21"/>
        <v>#DIV/0!</v>
      </c>
      <c r="N192" s="123"/>
      <c r="O192" s="123" t="e">
        <f t="shared" si="22"/>
        <v>#DIV/0!</v>
      </c>
      <c r="P192" s="123"/>
      <c r="Q192" s="123" t="e">
        <f t="shared" si="23"/>
        <v>#DIV/0!</v>
      </c>
      <c r="R192" s="123"/>
      <c r="S192" s="123" t="e">
        <f t="shared" si="24"/>
        <v>#DIV/0!</v>
      </c>
    </row>
    <row r="193" spans="1:19" s="73" customFormat="1" ht="90" hidden="1">
      <c r="A193" s="91" t="s">
        <v>251</v>
      </c>
      <c r="B193" s="91" t="s">
        <v>256</v>
      </c>
      <c r="C193" s="123"/>
      <c r="D193" s="123"/>
      <c r="E193" s="123" t="e">
        <f t="shared" si="17"/>
        <v>#DIV/0!</v>
      </c>
      <c r="F193" s="123"/>
      <c r="G193" s="123" t="e">
        <f t="shared" si="18"/>
        <v>#DIV/0!</v>
      </c>
      <c r="H193" s="123"/>
      <c r="I193" s="123" t="e">
        <f t="shared" si="19"/>
        <v>#DIV/0!</v>
      </c>
      <c r="J193" s="123"/>
      <c r="K193" s="123"/>
      <c r="L193" s="123" t="e">
        <f t="shared" si="20"/>
        <v>#DIV/0!</v>
      </c>
      <c r="M193" s="123" t="e">
        <f t="shared" si="21"/>
        <v>#DIV/0!</v>
      </c>
      <c r="N193" s="123"/>
      <c r="O193" s="123" t="e">
        <f t="shared" si="22"/>
        <v>#DIV/0!</v>
      </c>
      <c r="P193" s="123"/>
      <c r="Q193" s="123" t="e">
        <f t="shared" si="23"/>
        <v>#DIV/0!</v>
      </c>
      <c r="R193" s="123"/>
      <c r="S193" s="123" t="e">
        <f t="shared" si="24"/>
        <v>#DIV/0!</v>
      </c>
    </row>
    <row r="194" spans="1:19" s="73" customFormat="1" ht="75" hidden="1">
      <c r="A194" s="89" t="s">
        <v>249</v>
      </c>
      <c r="B194" s="89" t="s">
        <v>257</v>
      </c>
      <c r="C194" s="122"/>
      <c r="D194" s="122"/>
      <c r="E194" s="122" t="e">
        <f t="shared" si="17"/>
        <v>#DIV/0!</v>
      </c>
      <c r="F194" s="122"/>
      <c r="G194" s="122" t="e">
        <f t="shared" si="18"/>
        <v>#DIV/0!</v>
      </c>
      <c r="H194" s="122"/>
      <c r="I194" s="122" t="e">
        <f t="shared" si="19"/>
        <v>#DIV/0!</v>
      </c>
      <c r="J194" s="122"/>
      <c r="K194" s="122"/>
      <c r="L194" s="122" t="e">
        <f t="shared" si="20"/>
        <v>#DIV/0!</v>
      </c>
      <c r="M194" s="122" t="e">
        <f t="shared" si="21"/>
        <v>#DIV/0!</v>
      </c>
      <c r="N194" s="122"/>
      <c r="O194" s="122" t="e">
        <f t="shared" si="22"/>
        <v>#DIV/0!</v>
      </c>
      <c r="P194" s="122"/>
      <c r="Q194" s="122" t="e">
        <f t="shared" si="23"/>
        <v>#DIV/0!</v>
      </c>
      <c r="R194" s="122"/>
      <c r="S194" s="122" t="e">
        <f t="shared" si="24"/>
        <v>#DIV/0!</v>
      </c>
    </row>
    <row r="195" spans="1:19" s="73" customFormat="1" ht="120" hidden="1">
      <c r="A195" s="89" t="s">
        <v>249</v>
      </c>
      <c r="B195" s="89" t="s">
        <v>258</v>
      </c>
      <c r="C195" s="122"/>
      <c r="D195" s="122"/>
      <c r="E195" s="122" t="e">
        <f t="shared" si="17"/>
        <v>#DIV/0!</v>
      </c>
      <c r="F195" s="122"/>
      <c r="G195" s="122" t="e">
        <f t="shared" si="18"/>
        <v>#DIV/0!</v>
      </c>
      <c r="H195" s="122"/>
      <c r="I195" s="122" t="e">
        <f t="shared" si="19"/>
        <v>#DIV/0!</v>
      </c>
      <c r="J195" s="122"/>
      <c r="K195" s="122"/>
      <c r="L195" s="122" t="e">
        <f t="shared" si="20"/>
        <v>#DIV/0!</v>
      </c>
      <c r="M195" s="122" t="e">
        <f t="shared" si="21"/>
        <v>#DIV/0!</v>
      </c>
      <c r="N195" s="122"/>
      <c r="O195" s="122" t="e">
        <f t="shared" si="22"/>
        <v>#DIV/0!</v>
      </c>
      <c r="P195" s="122"/>
      <c r="Q195" s="122" t="e">
        <f t="shared" si="23"/>
        <v>#DIV/0!</v>
      </c>
      <c r="R195" s="122"/>
      <c r="S195" s="122" t="e">
        <f t="shared" si="24"/>
        <v>#DIV/0!</v>
      </c>
    </row>
    <row r="196" spans="1:19" s="73" customFormat="1" ht="135" hidden="1">
      <c r="A196" s="89" t="s">
        <v>249</v>
      </c>
      <c r="B196" s="89" t="s">
        <v>259</v>
      </c>
      <c r="C196" s="122"/>
      <c r="D196" s="122"/>
      <c r="E196" s="122" t="e">
        <f t="shared" si="17"/>
        <v>#DIV/0!</v>
      </c>
      <c r="F196" s="122"/>
      <c r="G196" s="122" t="e">
        <f t="shared" si="18"/>
        <v>#DIV/0!</v>
      </c>
      <c r="H196" s="122"/>
      <c r="I196" s="122" t="e">
        <f t="shared" si="19"/>
        <v>#DIV/0!</v>
      </c>
      <c r="J196" s="122"/>
      <c r="K196" s="122"/>
      <c r="L196" s="122" t="e">
        <f t="shared" si="20"/>
        <v>#DIV/0!</v>
      </c>
      <c r="M196" s="122" t="e">
        <f t="shared" si="21"/>
        <v>#DIV/0!</v>
      </c>
      <c r="N196" s="122"/>
      <c r="O196" s="122" t="e">
        <f t="shared" si="22"/>
        <v>#DIV/0!</v>
      </c>
      <c r="P196" s="122"/>
      <c r="Q196" s="122" t="e">
        <f t="shared" si="23"/>
        <v>#DIV/0!</v>
      </c>
      <c r="R196" s="122"/>
      <c r="S196" s="122" t="e">
        <f t="shared" si="24"/>
        <v>#DIV/0!</v>
      </c>
    </row>
    <row r="197" spans="1:19" s="73" customFormat="1" ht="60" hidden="1">
      <c r="A197" s="76" t="s">
        <v>249</v>
      </c>
      <c r="B197" s="76" t="s">
        <v>260</v>
      </c>
      <c r="C197" s="118"/>
      <c r="D197" s="118"/>
      <c r="E197" s="118" t="e">
        <f t="shared" si="17"/>
        <v>#DIV/0!</v>
      </c>
      <c r="F197" s="118"/>
      <c r="G197" s="118" t="e">
        <f t="shared" si="18"/>
        <v>#DIV/0!</v>
      </c>
      <c r="H197" s="118"/>
      <c r="I197" s="118" t="e">
        <f t="shared" si="19"/>
        <v>#DIV/0!</v>
      </c>
      <c r="J197" s="118"/>
      <c r="K197" s="118"/>
      <c r="L197" s="118" t="e">
        <f t="shared" si="20"/>
        <v>#DIV/0!</v>
      </c>
      <c r="M197" s="118" t="e">
        <f t="shared" si="21"/>
        <v>#DIV/0!</v>
      </c>
      <c r="N197" s="118"/>
      <c r="O197" s="118" t="e">
        <f t="shared" si="22"/>
        <v>#DIV/0!</v>
      </c>
      <c r="P197" s="118"/>
      <c r="Q197" s="118" t="e">
        <f t="shared" si="23"/>
        <v>#DIV/0!</v>
      </c>
      <c r="R197" s="118"/>
      <c r="S197" s="118" t="e">
        <f t="shared" si="24"/>
        <v>#DIV/0!</v>
      </c>
    </row>
    <row r="198" spans="1:19" s="73" customFormat="1" ht="120" hidden="1">
      <c r="A198" s="76" t="s">
        <v>249</v>
      </c>
      <c r="B198" s="76" t="s">
        <v>261</v>
      </c>
      <c r="C198" s="118"/>
      <c r="D198" s="118"/>
      <c r="E198" s="118" t="e">
        <f t="shared" si="17"/>
        <v>#DIV/0!</v>
      </c>
      <c r="F198" s="118"/>
      <c r="G198" s="118" t="e">
        <f t="shared" si="18"/>
        <v>#DIV/0!</v>
      </c>
      <c r="H198" s="118"/>
      <c r="I198" s="118" t="e">
        <f t="shared" si="19"/>
        <v>#DIV/0!</v>
      </c>
      <c r="J198" s="118"/>
      <c r="K198" s="118"/>
      <c r="L198" s="118" t="e">
        <f t="shared" si="20"/>
        <v>#DIV/0!</v>
      </c>
      <c r="M198" s="118" t="e">
        <f t="shared" si="21"/>
        <v>#DIV/0!</v>
      </c>
      <c r="N198" s="118"/>
      <c r="O198" s="118" t="e">
        <f t="shared" si="22"/>
        <v>#DIV/0!</v>
      </c>
      <c r="P198" s="118"/>
      <c r="Q198" s="118" t="e">
        <f t="shared" si="23"/>
        <v>#DIV/0!</v>
      </c>
      <c r="R198" s="118"/>
      <c r="S198" s="118" t="e">
        <f t="shared" si="24"/>
        <v>#DIV/0!</v>
      </c>
    </row>
    <row r="199" spans="1:19" s="73" customFormat="1" ht="38.25" customHeight="1" hidden="1">
      <c r="A199" s="76" t="s">
        <v>249</v>
      </c>
      <c r="B199" s="76" t="s">
        <v>262</v>
      </c>
      <c r="C199" s="118"/>
      <c r="D199" s="118"/>
      <c r="E199" s="118" t="e">
        <f t="shared" si="17"/>
        <v>#DIV/0!</v>
      </c>
      <c r="F199" s="118"/>
      <c r="G199" s="118" t="e">
        <f t="shared" si="18"/>
        <v>#DIV/0!</v>
      </c>
      <c r="H199" s="118"/>
      <c r="I199" s="118" t="e">
        <f t="shared" si="19"/>
        <v>#DIV/0!</v>
      </c>
      <c r="J199" s="118"/>
      <c r="K199" s="118"/>
      <c r="L199" s="118" t="e">
        <f t="shared" si="20"/>
        <v>#DIV/0!</v>
      </c>
      <c r="M199" s="118" t="e">
        <f t="shared" si="21"/>
        <v>#DIV/0!</v>
      </c>
      <c r="N199" s="118"/>
      <c r="O199" s="118" t="e">
        <f t="shared" si="22"/>
        <v>#DIV/0!</v>
      </c>
      <c r="P199" s="118"/>
      <c r="Q199" s="118" t="e">
        <f t="shared" si="23"/>
        <v>#DIV/0!</v>
      </c>
      <c r="R199" s="118"/>
      <c r="S199" s="118" t="e">
        <f t="shared" si="24"/>
        <v>#DIV/0!</v>
      </c>
    </row>
    <row r="200" spans="1:19" s="73" customFormat="1" ht="38.25" customHeight="1" hidden="1">
      <c r="A200" s="89" t="s">
        <v>249</v>
      </c>
      <c r="B200" s="89" t="s">
        <v>263</v>
      </c>
      <c r="C200" s="122"/>
      <c r="D200" s="122"/>
      <c r="E200" s="122" t="e">
        <f t="shared" si="17"/>
        <v>#DIV/0!</v>
      </c>
      <c r="F200" s="122"/>
      <c r="G200" s="122" t="e">
        <f t="shared" si="18"/>
        <v>#DIV/0!</v>
      </c>
      <c r="H200" s="122"/>
      <c r="I200" s="122" t="e">
        <f t="shared" si="19"/>
        <v>#DIV/0!</v>
      </c>
      <c r="J200" s="122"/>
      <c r="K200" s="122"/>
      <c r="L200" s="122" t="e">
        <f t="shared" si="20"/>
        <v>#DIV/0!</v>
      </c>
      <c r="M200" s="122" t="e">
        <f t="shared" si="21"/>
        <v>#DIV/0!</v>
      </c>
      <c r="N200" s="122"/>
      <c r="O200" s="122" t="e">
        <f t="shared" si="22"/>
        <v>#DIV/0!</v>
      </c>
      <c r="P200" s="122"/>
      <c r="Q200" s="122" t="e">
        <f t="shared" si="23"/>
        <v>#DIV/0!</v>
      </c>
      <c r="R200" s="122"/>
      <c r="S200" s="122" t="e">
        <f t="shared" si="24"/>
        <v>#DIV/0!</v>
      </c>
    </row>
    <row r="201" spans="1:19" s="73" customFormat="1" ht="30" hidden="1">
      <c r="A201" s="89" t="s">
        <v>249</v>
      </c>
      <c r="B201" s="89" t="s">
        <v>264</v>
      </c>
      <c r="C201" s="122"/>
      <c r="D201" s="122"/>
      <c r="E201" s="122" t="e">
        <f t="shared" si="17"/>
        <v>#DIV/0!</v>
      </c>
      <c r="F201" s="122"/>
      <c r="G201" s="122" t="e">
        <f t="shared" si="18"/>
        <v>#DIV/0!</v>
      </c>
      <c r="H201" s="122"/>
      <c r="I201" s="122" t="e">
        <f t="shared" si="19"/>
        <v>#DIV/0!</v>
      </c>
      <c r="J201" s="122"/>
      <c r="K201" s="122"/>
      <c r="L201" s="122" t="e">
        <f t="shared" si="20"/>
        <v>#DIV/0!</v>
      </c>
      <c r="M201" s="122" t="e">
        <f t="shared" si="21"/>
        <v>#DIV/0!</v>
      </c>
      <c r="N201" s="122"/>
      <c r="O201" s="122" t="e">
        <f t="shared" si="22"/>
        <v>#DIV/0!</v>
      </c>
      <c r="P201" s="122"/>
      <c r="Q201" s="122" t="e">
        <f t="shared" si="23"/>
        <v>#DIV/0!</v>
      </c>
      <c r="R201" s="122"/>
      <c r="S201" s="122" t="e">
        <f t="shared" si="24"/>
        <v>#DIV/0!</v>
      </c>
    </row>
    <row r="202" spans="1:19" s="73" customFormat="1" ht="45" hidden="1">
      <c r="A202" s="89" t="s">
        <v>249</v>
      </c>
      <c r="B202" s="89" t="s">
        <v>265</v>
      </c>
      <c r="C202" s="122"/>
      <c r="D202" s="122"/>
      <c r="E202" s="122" t="e">
        <f t="shared" si="17"/>
        <v>#DIV/0!</v>
      </c>
      <c r="F202" s="122"/>
      <c r="G202" s="122" t="e">
        <f t="shared" si="18"/>
        <v>#DIV/0!</v>
      </c>
      <c r="H202" s="122"/>
      <c r="I202" s="122" t="e">
        <f t="shared" si="19"/>
        <v>#DIV/0!</v>
      </c>
      <c r="J202" s="122"/>
      <c r="K202" s="122"/>
      <c r="L202" s="122" t="e">
        <f t="shared" si="20"/>
        <v>#DIV/0!</v>
      </c>
      <c r="M202" s="122" t="e">
        <f t="shared" si="21"/>
        <v>#DIV/0!</v>
      </c>
      <c r="N202" s="122"/>
      <c r="O202" s="122" t="e">
        <f t="shared" si="22"/>
        <v>#DIV/0!</v>
      </c>
      <c r="P202" s="122"/>
      <c r="Q202" s="122" t="e">
        <f t="shared" si="23"/>
        <v>#DIV/0!</v>
      </c>
      <c r="R202" s="122"/>
      <c r="S202" s="122" t="e">
        <f t="shared" si="24"/>
        <v>#DIV/0!</v>
      </c>
    </row>
    <row r="203" spans="1:19" s="73" customFormat="1" ht="60" hidden="1">
      <c r="A203" s="89" t="s">
        <v>249</v>
      </c>
      <c r="B203" s="89" t="s">
        <v>266</v>
      </c>
      <c r="C203" s="122"/>
      <c r="D203" s="122"/>
      <c r="E203" s="122" t="e">
        <f aca="true" t="shared" si="25" ref="E203:E257">D203/C203*100</f>
        <v>#DIV/0!</v>
      </c>
      <c r="F203" s="122"/>
      <c r="G203" s="122" t="e">
        <f t="shared" si="18"/>
        <v>#DIV/0!</v>
      </c>
      <c r="H203" s="122"/>
      <c r="I203" s="122" t="e">
        <f t="shared" si="19"/>
        <v>#DIV/0!</v>
      </c>
      <c r="J203" s="122"/>
      <c r="K203" s="122"/>
      <c r="L203" s="122" t="e">
        <f t="shared" si="20"/>
        <v>#DIV/0!</v>
      </c>
      <c r="M203" s="122" t="e">
        <f t="shared" si="21"/>
        <v>#DIV/0!</v>
      </c>
      <c r="N203" s="122"/>
      <c r="O203" s="122" t="e">
        <f t="shared" si="22"/>
        <v>#DIV/0!</v>
      </c>
      <c r="P203" s="122"/>
      <c r="Q203" s="122" t="e">
        <f t="shared" si="23"/>
        <v>#DIV/0!</v>
      </c>
      <c r="R203" s="122"/>
      <c r="S203" s="122" t="e">
        <f t="shared" si="24"/>
        <v>#DIV/0!</v>
      </c>
    </row>
    <row r="204" spans="1:19" s="73" customFormat="1" ht="45" hidden="1">
      <c r="A204" s="76" t="s">
        <v>267</v>
      </c>
      <c r="B204" s="76" t="s">
        <v>268</v>
      </c>
      <c r="C204" s="118"/>
      <c r="D204" s="118"/>
      <c r="E204" s="118" t="e">
        <f t="shared" si="25"/>
        <v>#DIV/0!</v>
      </c>
      <c r="F204" s="118"/>
      <c r="G204" s="118" t="e">
        <f aca="true" t="shared" si="26" ref="G204:G229">F204/D204*100</f>
        <v>#DIV/0!</v>
      </c>
      <c r="H204" s="118"/>
      <c r="I204" s="118" t="e">
        <f aca="true" t="shared" si="27" ref="I204:I257">H204/F204*100</f>
        <v>#DIV/0!</v>
      </c>
      <c r="J204" s="118"/>
      <c r="K204" s="118"/>
      <c r="L204" s="118" t="e">
        <f aca="true" t="shared" si="28" ref="L204:L229">K204/H204*100</f>
        <v>#DIV/0!</v>
      </c>
      <c r="M204" s="118" t="e">
        <f aca="true" t="shared" si="29" ref="M204:M229">K204/J204*100</f>
        <v>#DIV/0!</v>
      </c>
      <c r="N204" s="118"/>
      <c r="O204" s="118" t="e">
        <f aca="true" t="shared" si="30" ref="O204:O229">N204/K204*100</f>
        <v>#DIV/0!</v>
      </c>
      <c r="P204" s="118"/>
      <c r="Q204" s="118" t="e">
        <f aca="true" t="shared" si="31" ref="Q204:Q229">P204/N204*100</f>
        <v>#DIV/0!</v>
      </c>
      <c r="R204" s="118"/>
      <c r="S204" s="118" t="e">
        <f aca="true" t="shared" si="32" ref="S204:S229">R204/P204*100</f>
        <v>#DIV/0!</v>
      </c>
    </row>
    <row r="205" spans="1:19" s="73" customFormat="1" ht="30" hidden="1">
      <c r="A205" s="76" t="s">
        <v>249</v>
      </c>
      <c r="B205" s="76" t="s">
        <v>269</v>
      </c>
      <c r="C205" s="118"/>
      <c r="D205" s="118"/>
      <c r="E205" s="118" t="e">
        <f t="shared" si="25"/>
        <v>#DIV/0!</v>
      </c>
      <c r="F205" s="118"/>
      <c r="G205" s="118" t="e">
        <f t="shared" si="26"/>
        <v>#DIV/0!</v>
      </c>
      <c r="H205" s="118"/>
      <c r="I205" s="118" t="e">
        <f t="shared" si="27"/>
        <v>#DIV/0!</v>
      </c>
      <c r="J205" s="118"/>
      <c r="K205" s="118"/>
      <c r="L205" s="118" t="e">
        <f t="shared" si="28"/>
        <v>#DIV/0!</v>
      </c>
      <c r="M205" s="118" t="e">
        <f t="shared" si="29"/>
        <v>#DIV/0!</v>
      </c>
      <c r="N205" s="118"/>
      <c r="O205" s="118" t="e">
        <f t="shared" si="30"/>
        <v>#DIV/0!</v>
      </c>
      <c r="P205" s="118"/>
      <c r="Q205" s="118" t="e">
        <f t="shared" si="31"/>
        <v>#DIV/0!</v>
      </c>
      <c r="R205" s="118"/>
      <c r="S205" s="118" t="e">
        <f t="shared" si="32"/>
        <v>#DIV/0!</v>
      </c>
    </row>
    <row r="206" spans="1:19" s="73" customFormat="1" ht="45" hidden="1">
      <c r="A206" s="89" t="s">
        <v>249</v>
      </c>
      <c r="B206" s="89" t="s">
        <v>270</v>
      </c>
      <c r="C206" s="122"/>
      <c r="D206" s="122"/>
      <c r="E206" s="122" t="e">
        <f t="shared" si="25"/>
        <v>#DIV/0!</v>
      </c>
      <c r="F206" s="122"/>
      <c r="G206" s="122" t="e">
        <f t="shared" si="26"/>
        <v>#DIV/0!</v>
      </c>
      <c r="H206" s="122"/>
      <c r="I206" s="122" t="e">
        <f t="shared" si="27"/>
        <v>#DIV/0!</v>
      </c>
      <c r="J206" s="122"/>
      <c r="K206" s="122"/>
      <c r="L206" s="122" t="e">
        <f t="shared" si="28"/>
        <v>#DIV/0!</v>
      </c>
      <c r="M206" s="122" t="e">
        <f t="shared" si="29"/>
        <v>#DIV/0!</v>
      </c>
      <c r="N206" s="122"/>
      <c r="O206" s="122" t="e">
        <f t="shared" si="30"/>
        <v>#DIV/0!</v>
      </c>
      <c r="P206" s="122"/>
      <c r="Q206" s="122" t="e">
        <f t="shared" si="31"/>
        <v>#DIV/0!</v>
      </c>
      <c r="R206" s="122"/>
      <c r="S206" s="122" t="e">
        <f t="shared" si="32"/>
        <v>#DIV/0!</v>
      </c>
    </row>
    <row r="207" spans="1:19" s="73" customFormat="1" ht="30" hidden="1">
      <c r="A207" s="89" t="s">
        <v>249</v>
      </c>
      <c r="B207" s="89" t="s">
        <v>271</v>
      </c>
      <c r="C207" s="122"/>
      <c r="D207" s="122"/>
      <c r="E207" s="122" t="e">
        <f t="shared" si="25"/>
        <v>#DIV/0!</v>
      </c>
      <c r="F207" s="122"/>
      <c r="G207" s="122" t="e">
        <f t="shared" si="26"/>
        <v>#DIV/0!</v>
      </c>
      <c r="H207" s="122"/>
      <c r="I207" s="122" t="e">
        <f t="shared" si="27"/>
        <v>#DIV/0!</v>
      </c>
      <c r="J207" s="122"/>
      <c r="K207" s="122"/>
      <c r="L207" s="122" t="e">
        <f t="shared" si="28"/>
        <v>#DIV/0!</v>
      </c>
      <c r="M207" s="122" t="e">
        <f t="shared" si="29"/>
        <v>#DIV/0!</v>
      </c>
      <c r="N207" s="122"/>
      <c r="O207" s="122" t="e">
        <f t="shared" si="30"/>
        <v>#DIV/0!</v>
      </c>
      <c r="P207" s="122"/>
      <c r="Q207" s="122" t="e">
        <f t="shared" si="31"/>
        <v>#DIV/0!</v>
      </c>
      <c r="R207" s="122"/>
      <c r="S207" s="122" t="e">
        <f t="shared" si="32"/>
        <v>#DIV/0!</v>
      </c>
    </row>
    <row r="208" spans="1:19" s="73" customFormat="1" ht="38.25" customHeight="1" hidden="1">
      <c r="A208" s="89" t="s">
        <v>272</v>
      </c>
      <c r="B208" s="89" t="s">
        <v>273</v>
      </c>
      <c r="C208" s="122"/>
      <c r="D208" s="122"/>
      <c r="E208" s="122" t="e">
        <f t="shared" si="25"/>
        <v>#DIV/0!</v>
      </c>
      <c r="F208" s="122"/>
      <c r="G208" s="122" t="e">
        <f t="shared" si="26"/>
        <v>#DIV/0!</v>
      </c>
      <c r="H208" s="122"/>
      <c r="I208" s="122" t="e">
        <f t="shared" si="27"/>
        <v>#DIV/0!</v>
      </c>
      <c r="J208" s="122"/>
      <c r="K208" s="122"/>
      <c r="L208" s="122" t="e">
        <f t="shared" si="28"/>
        <v>#DIV/0!</v>
      </c>
      <c r="M208" s="122" t="e">
        <f t="shared" si="29"/>
        <v>#DIV/0!</v>
      </c>
      <c r="N208" s="122"/>
      <c r="O208" s="122" t="e">
        <f t="shared" si="30"/>
        <v>#DIV/0!</v>
      </c>
      <c r="P208" s="122"/>
      <c r="Q208" s="122" t="e">
        <f t="shared" si="31"/>
        <v>#DIV/0!</v>
      </c>
      <c r="R208" s="122"/>
      <c r="S208" s="122" t="e">
        <f t="shared" si="32"/>
        <v>#DIV/0!</v>
      </c>
    </row>
    <row r="209" spans="1:19" s="73" customFormat="1" ht="38.25" customHeight="1" hidden="1">
      <c r="A209" s="89" t="s">
        <v>274</v>
      </c>
      <c r="B209" s="89" t="s">
        <v>275</v>
      </c>
      <c r="C209" s="122"/>
      <c r="D209" s="122"/>
      <c r="E209" s="122" t="e">
        <f t="shared" si="25"/>
        <v>#DIV/0!</v>
      </c>
      <c r="F209" s="122"/>
      <c r="G209" s="122" t="e">
        <f t="shared" si="26"/>
        <v>#DIV/0!</v>
      </c>
      <c r="H209" s="122"/>
      <c r="I209" s="122" t="e">
        <f t="shared" si="27"/>
        <v>#DIV/0!</v>
      </c>
      <c r="J209" s="122"/>
      <c r="K209" s="122"/>
      <c r="L209" s="122" t="e">
        <f t="shared" si="28"/>
        <v>#DIV/0!</v>
      </c>
      <c r="M209" s="122" t="e">
        <f t="shared" si="29"/>
        <v>#DIV/0!</v>
      </c>
      <c r="N209" s="122"/>
      <c r="O209" s="122" t="e">
        <f t="shared" si="30"/>
        <v>#DIV/0!</v>
      </c>
      <c r="P209" s="122"/>
      <c r="Q209" s="122" t="e">
        <f t="shared" si="31"/>
        <v>#DIV/0!</v>
      </c>
      <c r="R209" s="122"/>
      <c r="S209" s="122" t="e">
        <f t="shared" si="32"/>
        <v>#DIV/0!</v>
      </c>
    </row>
    <row r="210" spans="1:19" s="73" customFormat="1" ht="38.25" customHeight="1" hidden="1">
      <c r="A210" s="76" t="s">
        <v>276</v>
      </c>
      <c r="B210" s="76" t="s">
        <v>277</v>
      </c>
      <c r="C210" s="118"/>
      <c r="D210" s="118"/>
      <c r="E210" s="118" t="e">
        <f t="shared" si="25"/>
        <v>#DIV/0!</v>
      </c>
      <c r="F210" s="118"/>
      <c r="G210" s="118" t="e">
        <f t="shared" si="26"/>
        <v>#DIV/0!</v>
      </c>
      <c r="H210" s="118"/>
      <c r="I210" s="118" t="e">
        <f t="shared" si="27"/>
        <v>#DIV/0!</v>
      </c>
      <c r="J210" s="118"/>
      <c r="K210" s="118"/>
      <c r="L210" s="118" t="e">
        <f t="shared" si="28"/>
        <v>#DIV/0!</v>
      </c>
      <c r="M210" s="118" t="e">
        <f t="shared" si="29"/>
        <v>#DIV/0!</v>
      </c>
      <c r="N210" s="118"/>
      <c r="O210" s="118" t="e">
        <f t="shared" si="30"/>
        <v>#DIV/0!</v>
      </c>
      <c r="P210" s="118"/>
      <c r="Q210" s="118" t="e">
        <f t="shared" si="31"/>
        <v>#DIV/0!</v>
      </c>
      <c r="R210" s="118"/>
      <c r="S210" s="118" t="e">
        <f t="shared" si="32"/>
        <v>#DIV/0!</v>
      </c>
    </row>
    <row r="211" spans="1:19" s="73" customFormat="1" ht="38.25" customHeight="1" hidden="1">
      <c r="A211" s="76" t="s">
        <v>278</v>
      </c>
      <c r="B211" s="76" t="s">
        <v>279</v>
      </c>
      <c r="C211" s="118"/>
      <c r="D211" s="118"/>
      <c r="E211" s="118" t="e">
        <f t="shared" si="25"/>
        <v>#DIV/0!</v>
      </c>
      <c r="F211" s="118"/>
      <c r="G211" s="118" t="e">
        <f t="shared" si="26"/>
        <v>#DIV/0!</v>
      </c>
      <c r="H211" s="118"/>
      <c r="I211" s="118" t="e">
        <f t="shared" si="27"/>
        <v>#DIV/0!</v>
      </c>
      <c r="J211" s="118"/>
      <c r="K211" s="118"/>
      <c r="L211" s="118" t="e">
        <f t="shared" si="28"/>
        <v>#DIV/0!</v>
      </c>
      <c r="M211" s="118" t="e">
        <f t="shared" si="29"/>
        <v>#DIV/0!</v>
      </c>
      <c r="N211" s="118"/>
      <c r="O211" s="118" t="e">
        <f t="shared" si="30"/>
        <v>#DIV/0!</v>
      </c>
      <c r="P211" s="118"/>
      <c r="Q211" s="118" t="e">
        <f t="shared" si="31"/>
        <v>#DIV/0!</v>
      </c>
      <c r="R211" s="118"/>
      <c r="S211" s="118" t="e">
        <f t="shared" si="32"/>
        <v>#DIV/0!</v>
      </c>
    </row>
    <row r="212" spans="1:19" s="73" customFormat="1" ht="38.25" customHeight="1" hidden="1">
      <c r="A212" s="76" t="s">
        <v>280</v>
      </c>
      <c r="B212" s="76" t="s">
        <v>281</v>
      </c>
      <c r="C212" s="118"/>
      <c r="D212" s="118"/>
      <c r="E212" s="118" t="e">
        <f t="shared" si="25"/>
        <v>#DIV/0!</v>
      </c>
      <c r="F212" s="118"/>
      <c r="G212" s="118" t="e">
        <f t="shared" si="26"/>
        <v>#DIV/0!</v>
      </c>
      <c r="H212" s="118"/>
      <c r="I212" s="118" t="e">
        <f t="shared" si="27"/>
        <v>#DIV/0!</v>
      </c>
      <c r="J212" s="118"/>
      <c r="K212" s="118"/>
      <c r="L212" s="118" t="e">
        <f t="shared" si="28"/>
        <v>#DIV/0!</v>
      </c>
      <c r="M212" s="118" t="e">
        <f t="shared" si="29"/>
        <v>#DIV/0!</v>
      </c>
      <c r="N212" s="118"/>
      <c r="O212" s="118" t="e">
        <f t="shared" si="30"/>
        <v>#DIV/0!</v>
      </c>
      <c r="P212" s="118"/>
      <c r="Q212" s="118" t="e">
        <f t="shared" si="31"/>
        <v>#DIV/0!</v>
      </c>
      <c r="R212" s="118"/>
      <c r="S212" s="118" t="e">
        <f t="shared" si="32"/>
        <v>#DIV/0!</v>
      </c>
    </row>
    <row r="213" spans="1:19" s="73" customFormat="1" ht="38.25" customHeight="1" hidden="1">
      <c r="A213" s="76" t="s">
        <v>282</v>
      </c>
      <c r="B213" s="76" t="s">
        <v>283</v>
      </c>
      <c r="C213" s="118"/>
      <c r="D213" s="118"/>
      <c r="E213" s="118" t="e">
        <f t="shared" si="25"/>
        <v>#DIV/0!</v>
      </c>
      <c r="F213" s="118"/>
      <c r="G213" s="118" t="e">
        <f t="shared" si="26"/>
        <v>#DIV/0!</v>
      </c>
      <c r="H213" s="118"/>
      <c r="I213" s="118" t="e">
        <f t="shared" si="27"/>
        <v>#DIV/0!</v>
      </c>
      <c r="J213" s="118"/>
      <c r="K213" s="118"/>
      <c r="L213" s="118" t="e">
        <f t="shared" si="28"/>
        <v>#DIV/0!</v>
      </c>
      <c r="M213" s="118" t="e">
        <f t="shared" si="29"/>
        <v>#DIV/0!</v>
      </c>
      <c r="N213" s="118"/>
      <c r="O213" s="118" t="e">
        <f t="shared" si="30"/>
        <v>#DIV/0!</v>
      </c>
      <c r="P213" s="118"/>
      <c r="Q213" s="118" t="e">
        <f t="shared" si="31"/>
        <v>#DIV/0!</v>
      </c>
      <c r="R213" s="118"/>
      <c r="S213" s="118" t="e">
        <f t="shared" si="32"/>
        <v>#DIV/0!</v>
      </c>
    </row>
    <row r="214" spans="1:19" s="73" customFormat="1" ht="38.25" customHeight="1" hidden="1">
      <c r="A214" s="76" t="s">
        <v>284</v>
      </c>
      <c r="B214" s="76" t="s">
        <v>285</v>
      </c>
      <c r="C214" s="118"/>
      <c r="D214" s="118"/>
      <c r="E214" s="118" t="e">
        <f t="shared" si="25"/>
        <v>#DIV/0!</v>
      </c>
      <c r="F214" s="118"/>
      <c r="G214" s="118" t="e">
        <f t="shared" si="26"/>
        <v>#DIV/0!</v>
      </c>
      <c r="H214" s="118"/>
      <c r="I214" s="118" t="e">
        <f t="shared" si="27"/>
        <v>#DIV/0!</v>
      </c>
      <c r="J214" s="118"/>
      <c r="K214" s="118"/>
      <c r="L214" s="118" t="e">
        <f t="shared" si="28"/>
        <v>#DIV/0!</v>
      </c>
      <c r="M214" s="118" t="e">
        <f t="shared" si="29"/>
        <v>#DIV/0!</v>
      </c>
      <c r="N214" s="118"/>
      <c r="O214" s="118" t="e">
        <f t="shared" si="30"/>
        <v>#DIV/0!</v>
      </c>
      <c r="P214" s="118"/>
      <c r="Q214" s="118" t="e">
        <f t="shared" si="31"/>
        <v>#DIV/0!</v>
      </c>
      <c r="R214" s="118"/>
      <c r="S214" s="118" t="e">
        <f t="shared" si="32"/>
        <v>#DIV/0!</v>
      </c>
    </row>
    <row r="215" spans="1:19" s="73" customFormat="1" ht="38.25" customHeight="1" hidden="1">
      <c r="A215" s="76" t="s">
        <v>286</v>
      </c>
      <c r="B215" s="76" t="s">
        <v>287</v>
      </c>
      <c r="C215" s="118"/>
      <c r="D215" s="118"/>
      <c r="E215" s="118" t="e">
        <f t="shared" si="25"/>
        <v>#DIV/0!</v>
      </c>
      <c r="F215" s="118"/>
      <c r="G215" s="118" t="e">
        <f t="shared" si="26"/>
        <v>#DIV/0!</v>
      </c>
      <c r="H215" s="118"/>
      <c r="I215" s="118" t="e">
        <f t="shared" si="27"/>
        <v>#DIV/0!</v>
      </c>
      <c r="J215" s="118"/>
      <c r="K215" s="118"/>
      <c r="L215" s="118" t="e">
        <f t="shared" si="28"/>
        <v>#DIV/0!</v>
      </c>
      <c r="M215" s="118" t="e">
        <f t="shared" si="29"/>
        <v>#DIV/0!</v>
      </c>
      <c r="N215" s="118"/>
      <c r="O215" s="118" t="e">
        <f t="shared" si="30"/>
        <v>#DIV/0!</v>
      </c>
      <c r="P215" s="118"/>
      <c r="Q215" s="118" t="e">
        <f t="shared" si="31"/>
        <v>#DIV/0!</v>
      </c>
      <c r="R215" s="118"/>
      <c r="S215" s="118" t="e">
        <f t="shared" si="32"/>
        <v>#DIV/0!</v>
      </c>
    </row>
    <row r="216" spans="1:19" s="73" customFormat="1" ht="38.25" customHeight="1" hidden="1">
      <c r="A216" s="76" t="s">
        <v>288</v>
      </c>
      <c r="B216" s="76" t="s">
        <v>289</v>
      </c>
      <c r="C216" s="118"/>
      <c r="D216" s="118"/>
      <c r="E216" s="118" t="e">
        <f t="shared" si="25"/>
        <v>#DIV/0!</v>
      </c>
      <c r="F216" s="118"/>
      <c r="G216" s="118" t="e">
        <f t="shared" si="26"/>
        <v>#DIV/0!</v>
      </c>
      <c r="H216" s="118"/>
      <c r="I216" s="118" t="e">
        <f t="shared" si="27"/>
        <v>#DIV/0!</v>
      </c>
      <c r="J216" s="118"/>
      <c r="K216" s="118"/>
      <c r="L216" s="118" t="e">
        <f t="shared" si="28"/>
        <v>#DIV/0!</v>
      </c>
      <c r="M216" s="118" t="e">
        <f t="shared" si="29"/>
        <v>#DIV/0!</v>
      </c>
      <c r="N216" s="118"/>
      <c r="O216" s="118" t="e">
        <f t="shared" si="30"/>
        <v>#DIV/0!</v>
      </c>
      <c r="P216" s="118"/>
      <c r="Q216" s="118" t="e">
        <f t="shared" si="31"/>
        <v>#DIV/0!</v>
      </c>
      <c r="R216" s="118"/>
      <c r="S216" s="118" t="e">
        <f t="shared" si="32"/>
        <v>#DIV/0!</v>
      </c>
    </row>
    <row r="217" spans="1:19" s="73" customFormat="1" ht="18.75">
      <c r="A217" s="76" t="s">
        <v>290</v>
      </c>
      <c r="B217" s="76" t="s">
        <v>291</v>
      </c>
      <c r="C217" s="118">
        <v>1500</v>
      </c>
      <c r="D217" s="118">
        <v>4920</v>
      </c>
      <c r="E217" s="118">
        <f t="shared" si="25"/>
        <v>328</v>
      </c>
      <c r="F217" s="118">
        <v>4200.75631</v>
      </c>
      <c r="G217" s="118">
        <f t="shared" si="26"/>
        <v>85.38122581300811</v>
      </c>
      <c r="H217" s="118">
        <v>3046.44899</v>
      </c>
      <c r="I217" s="118">
        <f t="shared" si="27"/>
        <v>72.5214405498328</v>
      </c>
      <c r="J217" s="118">
        <v>62998.6</v>
      </c>
      <c r="K217" s="118">
        <v>62998.6</v>
      </c>
      <c r="L217" s="118">
        <f t="shared" si="28"/>
        <v>2067.9354949580165</v>
      </c>
      <c r="M217" s="118">
        <f t="shared" si="29"/>
        <v>100</v>
      </c>
      <c r="N217" s="118">
        <v>0</v>
      </c>
      <c r="O217" s="118">
        <f t="shared" si="30"/>
        <v>0</v>
      </c>
      <c r="P217" s="118">
        <v>0</v>
      </c>
      <c r="Q217" s="118">
        <v>0</v>
      </c>
      <c r="R217" s="118">
        <v>0</v>
      </c>
      <c r="S217" s="118">
        <v>0</v>
      </c>
    </row>
    <row r="218" spans="1:19" s="73" customFormat="1" ht="60" hidden="1">
      <c r="A218" s="76" t="s">
        <v>176</v>
      </c>
      <c r="B218" s="76" t="s">
        <v>177</v>
      </c>
      <c r="C218" s="118"/>
      <c r="D218" s="118"/>
      <c r="E218" s="118" t="e">
        <f t="shared" si="25"/>
        <v>#DIV/0!</v>
      </c>
      <c r="F218" s="118"/>
      <c r="G218" s="118" t="e">
        <f t="shared" si="26"/>
        <v>#DIV/0!</v>
      </c>
      <c r="H218" s="118"/>
      <c r="I218" s="118" t="e">
        <f t="shared" si="27"/>
        <v>#DIV/0!</v>
      </c>
      <c r="J218" s="118"/>
      <c r="K218" s="118"/>
      <c r="L218" s="118" t="e">
        <f t="shared" si="28"/>
        <v>#DIV/0!</v>
      </c>
      <c r="M218" s="118" t="e">
        <f t="shared" si="29"/>
        <v>#DIV/0!</v>
      </c>
      <c r="N218" s="118"/>
      <c r="O218" s="118" t="e">
        <f t="shared" si="30"/>
        <v>#DIV/0!</v>
      </c>
      <c r="P218" s="118"/>
      <c r="Q218" s="118" t="e">
        <f t="shared" si="31"/>
        <v>#DIV/0!</v>
      </c>
      <c r="R218" s="118"/>
      <c r="S218" s="118" t="e">
        <f t="shared" si="32"/>
        <v>#DIV/0!</v>
      </c>
    </row>
    <row r="219" spans="1:19" s="73" customFormat="1" ht="18.75">
      <c r="A219" s="76" t="s">
        <v>292</v>
      </c>
      <c r="B219" s="76" t="s">
        <v>293</v>
      </c>
      <c r="C219" s="118">
        <v>678.42495</v>
      </c>
      <c r="D219" s="118">
        <v>1340.45688</v>
      </c>
      <c r="E219" s="118">
        <f t="shared" si="25"/>
        <v>197.58366492859676</v>
      </c>
      <c r="F219" s="118">
        <v>1753.58</v>
      </c>
      <c r="G219" s="118">
        <f t="shared" si="26"/>
        <v>130.81957548682954</v>
      </c>
      <c r="H219" s="118">
        <v>0</v>
      </c>
      <c r="I219" s="118">
        <f t="shared" si="27"/>
        <v>0</v>
      </c>
      <c r="J219" s="118">
        <v>0</v>
      </c>
      <c r="K219" s="118">
        <v>0</v>
      </c>
      <c r="L219" s="118"/>
      <c r="M219" s="118">
        <v>0</v>
      </c>
      <c r="N219" s="118">
        <v>0</v>
      </c>
      <c r="O219" s="118">
        <v>0</v>
      </c>
      <c r="P219" s="118">
        <v>0</v>
      </c>
      <c r="Q219" s="118">
        <v>0</v>
      </c>
      <c r="R219" s="118">
        <v>0</v>
      </c>
      <c r="S219" s="118">
        <v>0</v>
      </c>
    </row>
    <row r="220" spans="1:19" s="73" customFormat="1" ht="30" hidden="1">
      <c r="A220" s="76" t="s">
        <v>294</v>
      </c>
      <c r="B220" s="76" t="s">
        <v>295</v>
      </c>
      <c r="C220" s="118"/>
      <c r="D220" s="118"/>
      <c r="E220" s="118" t="e">
        <f t="shared" si="25"/>
        <v>#DIV/0!</v>
      </c>
      <c r="F220" s="118"/>
      <c r="G220" s="118" t="e">
        <f t="shared" si="26"/>
        <v>#DIV/0!</v>
      </c>
      <c r="H220" s="118"/>
      <c r="I220" s="118" t="e">
        <f t="shared" si="27"/>
        <v>#DIV/0!</v>
      </c>
      <c r="J220" s="118"/>
      <c r="K220" s="118"/>
      <c r="L220" s="118" t="e">
        <f t="shared" si="28"/>
        <v>#DIV/0!</v>
      </c>
      <c r="M220" s="118" t="e">
        <f t="shared" si="29"/>
        <v>#DIV/0!</v>
      </c>
      <c r="N220" s="118"/>
      <c r="O220" s="118" t="e">
        <f t="shared" si="30"/>
        <v>#DIV/0!</v>
      </c>
      <c r="P220" s="118"/>
      <c r="Q220" s="118" t="e">
        <f t="shared" si="31"/>
        <v>#DIV/0!</v>
      </c>
      <c r="R220" s="118"/>
      <c r="S220" s="118" t="e">
        <f t="shared" si="32"/>
        <v>#DIV/0!</v>
      </c>
    </row>
    <row r="221" spans="1:19" s="78" customFormat="1" ht="26.25" customHeight="1">
      <c r="A221" s="74" t="s">
        <v>296</v>
      </c>
      <c r="B221" s="74" t="s">
        <v>424</v>
      </c>
      <c r="C221" s="117">
        <v>3280.29688</v>
      </c>
      <c r="D221" s="117">
        <v>3479.34603</v>
      </c>
      <c r="E221" s="117">
        <f t="shared" si="25"/>
        <v>106.06802241631253</v>
      </c>
      <c r="F221" s="117">
        <v>7247.74989</v>
      </c>
      <c r="G221" s="117">
        <f t="shared" si="26"/>
        <v>208.3078207084795</v>
      </c>
      <c r="H221" s="117">
        <v>9015.97086</v>
      </c>
      <c r="I221" s="117">
        <f t="shared" si="27"/>
        <v>124.39682655771114</v>
      </c>
      <c r="J221" s="117">
        <v>10477.04925</v>
      </c>
      <c r="K221" s="117">
        <v>10447.12</v>
      </c>
      <c r="L221" s="117">
        <f t="shared" si="28"/>
        <v>115.87348896999433</v>
      </c>
      <c r="M221" s="117">
        <f t="shared" si="29"/>
        <v>99.71433512159925</v>
      </c>
      <c r="N221" s="117">
        <v>4000</v>
      </c>
      <c r="O221" s="117">
        <f t="shared" si="30"/>
        <v>38.288064078904036</v>
      </c>
      <c r="P221" s="117">
        <v>4000</v>
      </c>
      <c r="Q221" s="117">
        <f t="shared" si="31"/>
        <v>100</v>
      </c>
      <c r="R221" s="117">
        <v>4000</v>
      </c>
      <c r="S221" s="117">
        <f t="shared" si="32"/>
        <v>100</v>
      </c>
    </row>
    <row r="222" spans="1:19" s="73" customFormat="1" ht="30" hidden="1">
      <c r="A222" s="76" t="s">
        <v>298</v>
      </c>
      <c r="B222" s="76" t="s">
        <v>299</v>
      </c>
      <c r="C222" s="118"/>
      <c r="D222" s="118"/>
      <c r="E222" s="118" t="e">
        <f t="shared" si="25"/>
        <v>#DIV/0!</v>
      </c>
      <c r="F222" s="118"/>
      <c r="G222" s="118" t="e">
        <f t="shared" si="26"/>
        <v>#DIV/0!</v>
      </c>
      <c r="H222" s="118"/>
      <c r="I222" s="118" t="e">
        <f t="shared" si="27"/>
        <v>#DIV/0!</v>
      </c>
      <c r="J222" s="118"/>
      <c r="K222" s="118"/>
      <c r="L222" s="118" t="e">
        <f t="shared" si="28"/>
        <v>#DIV/0!</v>
      </c>
      <c r="M222" s="118" t="e">
        <f t="shared" si="29"/>
        <v>#DIV/0!</v>
      </c>
      <c r="N222" s="118"/>
      <c r="O222" s="118" t="e">
        <f t="shared" si="30"/>
        <v>#DIV/0!</v>
      </c>
      <c r="P222" s="118"/>
      <c r="Q222" s="118" t="e">
        <f t="shared" si="31"/>
        <v>#DIV/0!</v>
      </c>
      <c r="R222" s="118"/>
      <c r="S222" s="118" t="e">
        <f t="shared" si="32"/>
        <v>#DIV/0!</v>
      </c>
    </row>
    <row r="223" spans="1:19" s="73" customFormat="1" ht="38.25" customHeight="1" hidden="1">
      <c r="A223" s="81" t="s">
        <v>300</v>
      </c>
      <c r="B223" s="81" t="s">
        <v>301</v>
      </c>
      <c r="C223" s="119"/>
      <c r="D223" s="119"/>
      <c r="E223" s="119" t="e">
        <f t="shared" si="25"/>
        <v>#DIV/0!</v>
      </c>
      <c r="F223" s="119"/>
      <c r="G223" s="119" t="e">
        <f t="shared" si="26"/>
        <v>#DIV/0!</v>
      </c>
      <c r="H223" s="119"/>
      <c r="I223" s="119" t="e">
        <f t="shared" si="27"/>
        <v>#DIV/0!</v>
      </c>
      <c r="J223" s="119"/>
      <c r="K223" s="119"/>
      <c r="L223" s="119" t="e">
        <f t="shared" si="28"/>
        <v>#DIV/0!</v>
      </c>
      <c r="M223" s="119" t="e">
        <f t="shared" si="29"/>
        <v>#DIV/0!</v>
      </c>
      <c r="N223" s="119"/>
      <c r="O223" s="119" t="e">
        <f t="shared" si="30"/>
        <v>#DIV/0!</v>
      </c>
      <c r="P223" s="119"/>
      <c r="Q223" s="119" t="e">
        <f t="shared" si="31"/>
        <v>#DIV/0!</v>
      </c>
      <c r="R223" s="119"/>
      <c r="S223" s="119" t="e">
        <f t="shared" si="32"/>
        <v>#DIV/0!</v>
      </c>
    </row>
    <row r="224" spans="1:19" s="73" customFormat="1" ht="45" hidden="1">
      <c r="A224" s="81" t="s">
        <v>302</v>
      </c>
      <c r="B224" s="81" t="s">
        <v>303</v>
      </c>
      <c r="C224" s="119"/>
      <c r="D224" s="119"/>
      <c r="E224" s="119" t="e">
        <f t="shared" si="25"/>
        <v>#DIV/0!</v>
      </c>
      <c r="F224" s="119"/>
      <c r="G224" s="119" t="e">
        <f t="shared" si="26"/>
        <v>#DIV/0!</v>
      </c>
      <c r="H224" s="119"/>
      <c r="I224" s="119" t="e">
        <f t="shared" si="27"/>
        <v>#DIV/0!</v>
      </c>
      <c r="J224" s="119"/>
      <c r="K224" s="119"/>
      <c r="L224" s="119" t="e">
        <f t="shared" si="28"/>
        <v>#DIV/0!</v>
      </c>
      <c r="M224" s="119" t="e">
        <f t="shared" si="29"/>
        <v>#DIV/0!</v>
      </c>
      <c r="N224" s="119"/>
      <c r="O224" s="119" t="e">
        <f t="shared" si="30"/>
        <v>#DIV/0!</v>
      </c>
      <c r="P224" s="119"/>
      <c r="Q224" s="119" t="e">
        <f t="shared" si="31"/>
        <v>#DIV/0!</v>
      </c>
      <c r="R224" s="119"/>
      <c r="S224" s="119" t="e">
        <f t="shared" si="32"/>
        <v>#DIV/0!</v>
      </c>
    </row>
    <row r="225" spans="1:19" s="73" customFormat="1" ht="38.25" customHeight="1" hidden="1">
      <c r="A225" s="76" t="s">
        <v>304</v>
      </c>
      <c r="B225" s="76" t="s">
        <v>305</v>
      </c>
      <c r="C225" s="118"/>
      <c r="D225" s="118"/>
      <c r="E225" s="118" t="e">
        <f t="shared" si="25"/>
        <v>#DIV/0!</v>
      </c>
      <c r="F225" s="118"/>
      <c r="G225" s="118" t="e">
        <f t="shared" si="26"/>
        <v>#DIV/0!</v>
      </c>
      <c r="H225" s="118"/>
      <c r="I225" s="118" t="e">
        <f t="shared" si="27"/>
        <v>#DIV/0!</v>
      </c>
      <c r="J225" s="118"/>
      <c r="K225" s="118"/>
      <c r="L225" s="118" t="e">
        <f t="shared" si="28"/>
        <v>#DIV/0!</v>
      </c>
      <c r="M225" s="118" t="e">
        <f t="shared" si="29"/>
        <v>#DIV/0!</v>
      </c>
      <c r="N225" s="118"/>
      <c r="O225" s="118" t="e">
        <f t="shared" si="30"/>
        <v>#DIV/0!</v>
      </c>
      <c r="P225" s="118"/>
      <c r="Q225" s="118" t="e">
        <f t="shared" si="31"/>
        <v>#DIV/0!</v>
      </c>
      <c r="R225" s="118"/>
      <c r="S225" s="118" t="e">
        <f t="shared" si="32"/>
        <v>#DIV/0!</v>
      </c>
    </row>
    <row r="226" spans="1:19" s="73" customFormat="1" ht="30" hidden="1">
      <c r="A226" s="76" t="s">
        <v>306</v>
      </c>
      <c r="B226" s="76" t="s">
        <v>307</v>
      </c>
      <c r="C226" s="118"/>
      <c r="D226" s="118"/>
      <c r="E226" s="118" t="e">
        <f t="shared" si="25"/>
        <v>#DIV/0!</v>
      </c>
      <c r="F226" s="118"/>
      <c r="G226" s="118" t="e">
        <f t="shared" si="26"/>
        <v>#DIV/0!</v>
      </c>
      <c r="H226" s="118"/>
      <c r="I226" s="118" t="e">
        <f t="shared" si="27"/>
        <v>#DIV/0!</v>
      </c>
      <c r="J226" s="118"/>
      <c r="K226" s="118"/>
      <c r="L226" s="118" t="e">
        <f t="shared" si="28"/>
        <v>#DIV/0!</v>
      </c>
      <c r="M226" s="118" t="e">
        <f t="shared" si="29"/>
        <v>#DIV/0!</v>
      </c>
      <c r="N226" s="118"/>
      <c r="O226" s="118" t="e">
        <f t="shared" si="30"/>
        <v>#DIV/0!</v>
      </c>
      <c r="P226" s="118"/>
      <c r="Q226" s="118" t="e">
        <f t="shared" si="31"/>
        <v>#DIV/0!</v>
      </c>
      <c r="R226" s="118"/>
      <c r="S226" s="118" t="e">
        <f t="shared" si="32"/>
        <v>#DIV/0!</v>
      </c>
    </row>
    <row r="227" spans="1:19" s="73" customFormat="1" ht="60" hidden="1">
      <c r="A227" s="98" t="s">
        <v>308</v>
      </c>
      <c r="B227" s="98" t="s">
        <v>309</v>
      </c>
      <c r="C227" s="125"/>
      <c r="D227" s="125"/>
      <c r="E227" s="125" t="e">
        <f t="shared" si="25"/>
        <v>#DIV/0!</v>
      </c>
      <c r="F227" s="125"/>
      <c r="G227" s="125" t="e">
        <f t="shared" si="26"/>
        <v>#DIV/0!</v>
      </c>
      <c r="H227" s="125"/>
      <c r="I227" s="125" t="e">
        <f t="shared" si="27"/>
        <v>#DIV/0!</v>
      </c>
      <c r="J227" s="125"/>
      <c r="K227" s="125"/>
      <c r="L227" s="125" t="e">
        <f t="shared" si="28"/>
        <v>#DIV/0!</v>
      </c>
      <c r="M227" s="125" t="e">
        <f t="shared" si="29"/>
        <v>#DIV/0!</v>
      </c>
      <c r="N227" s="125"/>
      <c r="O227" s="125" t="e">
        <f t="shared" si="30"/>
        <v>#DIV/0!</v>
      </c>
      <c r="P227" s="125"/>
      <c r="Q227" s="125" t="e">
        <f t="shared" si="31"/>
        <v>#DIV/0!</v>
      </c>
      <c r="R227" s="125"/>
      <c r="S227" s="125" t="e">
        <f t="shared" si="32"/>
        <v>#DIV/0!</v>
      </c>
    </row>
    <row r="228" spans="1:19" s="73" customFormat="1" ht="18.75">
      <c r="A228" s="76"/>
      <c r="B228" s="76" t="s">
        <v>310</v>
      </c>
      <c r="C228" s="118">
        <f>C11+C144+C221</f>
        <v>280375.52734</v>
      </c>
      <c r="D228" s="118">
        <f>D11+D144+D221</f>
        <v>346204.34441</v>
      </c>
      <c r="E228" s="118">
        <f t="shared" si="25"/>
        <v>123.47880276660956</v>
      </c>
      <c r="F228" s="118">
        <f>F11+F144+F221</f>
        <v>466498.89998</v>
      </c>
      <c r="G228" s="118">
        <f t="shared" si="26"/>
        <v>134.74669151682815</v>
      </c>
      <c r="H228" s="118">
        <f>H11+H144+H221</f>
        <v>563622.89441</v>
      </c>
      <c r="I228" s="118">
        <f t="shared" si="27"/>
        <v>120.81976922864426</v>
      </c>
      <c r="J228" s="118">
        <f>J11+J144+J221</f>
        <v>582115.22025</v>
      </c>
      <c r="K228" s="118">
        <f>K11+K144+K221</f>
        <v>579148.2039999999</v>
      </c>
      <c r="L228" s="118">
        <f t="shared" si="28"/>
        <v>102.75455623679942</v>
      </c>
      <c r="M228" s="118">
        <f t="shared" si="29"/>
        <v>99.49030429942619</v>
      </c>
      <c r="N228" s="118">
        <f>N11+N144+N221</f>
        <v>285315.42000000004</v>
      </c>
      <c r="O228" s="118">
        <f>N228/K228*100</f>
        <v>49.264664558987405</v>
      </c>
      <c r="P228" s="118">
        <f>P11+P144+P221</f>
        <v>293827.1</v>
      </c>
      <c r="Q228" s="118">
        <f t="shared" si="31"/>
        <v>102.9832527102811</v>
      </c>
      <c r="R228" s="118">
        <f>R11+R144+R221</f>
        <v>296470.994</v>
      </c>
      <c r="S228" s="118">
        <f t="shared" si="32"/>
        <v>100.89981284912115</v>
      </c>
    </row>
    <row r="229" spans="1:19" s="73" customFormat="1" ht="30">
      <c r="A229" s="76"/>
      <c r="B229" s="76" t="s">
        <v>503</v>
      </c>
      <c r="C229" s="118">
        <f>C11+C221</f>
        <v>33765.90685</v>
      </c>
      <c r="D229" s="118">
        <f>D11+D221</f>
        <v>41162.67364</v>
      </c>
      <c r="E229" s="118">
        <f t="shared" si="25"/>
        <v>121.90602142823835</v>
      </c>
      <c r="F229" s="118">
        <f>F11+F221</f>
        <v>53043.20653</v>
      </c>
      <c r="G229" s="118">
        <f t="shared" si="26"/>
        <v>128.86239361880286</v>
      </c>
      <c r="H229" s="118">
        <f>H11+H221</f>
        <v>63104.452339999996</v>
      </c>
      <c r="I229" s="118">
        <f t="shared" si="27"/>
        <v>118.96801959796602</v>
      </c>
      <c r="J229" s="118">
        <f>J11+J221</f>
        <v>70980.39625</v>
      </c>
      <c r="K229" s="118">
        <f>K11+K221</f>
        <v>68013.37999999999</v>
      </c>
      <c r="L229" s="118">
        <f t="shared" si="28"/>
        <v>107.77905120474102</v>
      </c>
      <c r="M229" s="118">
        <f t="shared" si="29"/>
        <v>95.81994972308989</v>
      </c>
      <c r="N229" s="118">
        <f>N11+N221</f>
        <v>57792.62000000001</v>
      </c>
      <c r="O229" s="118">
        <f t="shared" si="30"/>
        <v>84.97242748412154</v>
      </c>
      <c r="P229" s="118">
        <f>P11+P221</f>
        <v>58745.8</v>
      </c>
      <c r="Q229" s="118">
        <f t="shared" si="31"/>
        <v>101.64931093277998</v>
      </c>
      <c r="R229" s="118">
        <f>R11+R221</f>
        <v>61389.694</v>
      </c>
      <c r="S229" s="118">
        <f t="shared" si="32"/>
        <v>104.5005668490343</v>
      </c>
    </row>
    <row r="230" spans="1:19" ht="15.75" hidden="1" thickBot="1">
      <c r="A230" s="100"/>
      <c r="B230" s="100"/>
      <c r="C230" s="100"/>
      <c r="D230" s="100"/>
      <c r="E230" s="101" t="e">
        <f t="shared" si="25"/>
        <v>#DIV/0!</v>
      </c>
      <c r="F230" s="102"/>
      <c r="G230" s="101" t="e">
        <f aca="true" t="shared" si="33" ref="G230:G257">F230/E230*100</f>
        <v>#DIV/0!</v>
      </c>
      <c r="H230" s="102"/>
      <c r="I230" s="103" t="e">
        <f t="shared" si="27"/>
        <v>#DIV/0!</v>
      </c>
      <c r="J230" s="100"/>
      <c r="K230" s="102"/>
      <c r="L230" s="100"/>
      <c r="M230" s="68"/>
      <c r="N230" s="100"/>
      <c r="O230" s="100"/>
      <c r="P230" s="100"/>
      <c r="Q230" s="101" t="e">
        <f aca="true" t="shared" si="34" ref="Q230:Q257">P230/J230*100</f>
        <v>#DIV/0!</v>
      </c>
      <c r="R230" s="100"/>
      <c r="S230" s="101" t="e">
        <f aca="true" t="shared" si="35" ref="S230:S257">R230/J230*100</f>
        <v>#DIV/0!</v>
      </c>
    </row>
    <row r="231" spans="1:19" ht="15" hidden="1">
      <c r="A231" s="100"/>
      <c r="B231" s="100"/>
      <c r="C231" s="100"/>
      <c r="D231" s="100"/>
      <c r="E231" s="101" t="e">
        <f t="shared" si="25"/>
        <v>#DIV/0!</v>
      </c>
      <c r="F231" s="102"/>
      <c r="G231" s="101" t="e">
        <f t="shared" si="33"/>
        <v>#DIV/0!</v>
      </c>
      <c r="H231" s="102"/>
      <c r="I231" s="103" t="e">
        <f t="shared" si="27"/>
        <v>#DIV/0!</v>
      </c>
      <c r="J231" s="100"/>
      <c r="K231" s="102"/>
      <c r="L231" s="100"/>
      <c r="M231" s="103"/>
      <c r="N231" s="100"/>
      <c r="O231" s="104"/>
      <c r="P231" s="104"/>
      <c r="Q231" s="101" t="e">
        <f t="shared" si="34"/>
        <v>#DIV/0!</v>
      </c>
      <c r="R231" s="100"/>
      <c r="S231" s="101" t="e">
        <f t="shared" si="35"/>
        <v>#DIV/0!</v>
      </c>
    </row>
    <row r="232" spans="1:19" ht="15" hidden="1">
      <c r="A232" s="100"/>
      <c r="B232" s="100"/>
      <c r="C232" s="100"/>
      <c r="D232" s="100"/>
      <c r="E232" s="101" t="e">
        <f t="shared" si="25"/>
        <v>#DIV/0!</v>
      </c>
      <c r="F232" s="102"/>
      <c r="G232" s="101" t="e">
        <f t="shared" si="33"/>
        <v>#DIV/0!</v>
      </c>
      <c r="H232" s="102"/>
      <c r="I232" s="103" t="e">
        <f t="shared" si="27"/>
        <v>#DIV/0!</v>
      </c>
      <c r="J232" s="100"/>
      <c r="K232" s="102"/>
      <c r="L232" s="100"/>
      <c r="M232" s="126"/>
      <c r="N232" s="100"/>
      <c r="O232" s="104"/>
      <c r="P232" s="104"/>
      <c r="Q232" s="101" t="e">
        <f t="shared" si="34"/>
        <v>#DIV/0!</v>
      </c>
      <c r="R232" s="100"/>
      <c r="S232" s="101" t="e">
        <f t="shared" si="35"/>
        <v>#DIV/0!</v>
      </c>
    </row>
    <row r="233" spans="1:19" ht="15" hidden="1">
      <c r="A233" s="100"/>
      <c r="B233" s="100"/>
      <c r="C233" s="100"/>
      <c r="D233" s="100"/>
      <c r="E233" s="101" t="e">
        <f t="shared" si="25"/>
        <v>#DIV/0!</v>
      </c>
      <c r="F233" s="102"/>
      <c r="G233" s="101" t="e">
        <f t="shared" si="33"/>
        <v>#DIV/0!</v>
      </c>
      <c r="H233" s="102"/>
      <c r="I233" s="103" t="e">
        <f t="shared" si="27"/>
        <v>#DIV/0!</v>
      </c>
      <c r="J233" s="100"/>
      <c r="K233" s="102"/>
      <c r="L233" s="100"/>
      <c r="M233" s="127"/>
      <c r="N233" s="100"/>
      <c r="O233" s="100"/>
      <c r="P233" s="100"/>
      <c r="Q233" s="101" t="e">
        <f t="shared" si="34"/>
        <v>#DIV/0!</v>
      </c>
      <c r="R233" s="100"/>
      <c r="S233" s="101" t="e">
        <f t="shared" si="35"/>
        <v>#DIV/0!</v>
      </c>
    </row>
    <row r="234" spans="1:19" ht="15" hidden="1">
      <c r="A234" s="100"/>
      <c r="B234" s="100"/>
      <c r="C234" s="100"/>
      <c r="D234" s="100"/>
      <c r="E234" s="101" t="e">
        <f t="shared" si="25"/>
        <v>#DIV/0!</v>
      </c>
      <c r="F234" s="102"/>
      <c r="G234" s="101" t="e">
        <f t="shared" si="33"/>
        <v>#DIV/0!</v>
      </c>
      <c r="H234" s="102"/>
      <c r="I234" s="103" t="e">
        <f t="shared" si="27"/>
        <v>#DIV/0!</v>
      </c>
      <c r="J234" s="100"/>
      <c r="K234" s="102"/>
      <c r="L234" s="100"/>
      <c r="M234" s="127"/>
      <c r="N234" s="100"/>
      <c r="O234" s="100"/>
      <c r="P234" s="100"/>
      <c r="Q234" s="101" t="e">
        <f t="shared" si="34"/>
        <v>#DIV/0!</v>
      </c>
      <c r="R234" s="100"/>
      <c r="S234" s="101" t="e">
        <f t="shared" si="35"/>
        <v>#DIV/0!</v>
      </c>
    </row>
    <row r="235" spans="1:19" ht="15" hidden="1">
      <c r="A235" s="100"/>
      <c r="B235" s="100"/>
      <c r="C235" s="100"/>
      <c r="D235" s="100"/>
      <c r="E235" s="101" t="e">
        <f t="shared" si="25"/>
        <v>#DIV/0!</v>
      </c>
      <c r="F235" s="102"/>
      <c r="G235" s="101" t="e">
        <f t="shared" si="33"/>
        <v>#DIV/0!</v>
      </c>
      <c r="H235" s="102"/>
      <c r="I235" s="103" t="e">
        <f t="shared" si="27"/>
        <v>#DIV/0!</v>
      </c>
      <c r="J235" s="100"/>
      <c r="K235" s="102"/>
      <c r="L235" s="100"/>
      <c r="M235" s="127"/>
      <c r="N235" s="100"/>
      <c r="O235" s="100"/>
      <c r="P235" s="100"/>
      <c r="Q235" s="101" t="e">
        <f t="shared" si="34"/>
        <v>#DIV/0!</v>
      </c>
      <c r="R235" s="100"/>
      <c r="S235" s="101" t="e">
        <f t="shared" si="35"/>
        <v>#DIV/0!</v>
      </c>
    </row>
    <row r="236" spans="1:19" ht="15" hidden="1">
      <c r="A236" s="100"/>
      <c r="B236" s="100"/>
      <c r="C236" s="100"/>
      <c r="D236" s="100"/>
      <c r="E236" s="101" t="e">
        <f t="shared" si="25"/>
        <v>#DIV/0!</v>
      </c>
      <c r="F236" s="102"/>
      <c r="G236" s="101" t="e">
        <f t="shared" si="33"/>
        <v>#DIV/0!</v>
      </c>
      <c r="H236" s="102"/>
      <c r="I236" s="103" t="e">
        <f t="shared" si="27"/>
        <v>#DIV/0!</v>
      </c>
      <c r="J236" s="100"/>
      <c r="K236" s="102"/>
      <c r="L236" s="100"/>
      <c r="M236" s="127"/>
      <c r="N236" s="100"/>
      <c r="O236" s="100"/>
      <c r="P236" s="100"/>
      <c r="Q236" s="101" t="e">
        <f t="shared" si="34"/>
        <v>#DIV/0!</v>
      </c>
      <c r="R236" s="100"/>
      <c r="S236" s="101" t="e">
        <f t="shared" si="35"/>
        <v>#DIV/0!</v>
      </c>
    </row>
    <row r="237" spans="1:19" ht="15" hidden="1">
      <c r="A237" s="100"/>
      <c r="B237" s="100"/>
      <c r="C237" s="100"/>
      <c r="D237" s="100"/>
      <c r="E237" s="101" t="e">
        <f t="shared" si="25"/>
        <v>#DIV/0!</v>
      </c>
      <c r="F237" s="102"/>
      <c r="G237" s="101" t="e">
        <f t="shared" si="33"/>
        <v>#DIV/0!</v>
      </c>
      <c r="H237" s="102"/>
      <c r="I237" s="103" t="e">
        <f t="shared" si="27"/>
        <v>#DIV/0!</v>
      </c>
      <c r="J237" s="100"/>
      <c r="K237" s="102"/>
      <c r="L237" s="100"/>
      <c r="M237" s="127"/>
      <c r="N237" s="100"/>
      <c r="O237" s="100"/>
      <c r="P237" s="100"/>
      <c r="Q237" s="101" t="e">
        <f t="shared" si="34"/>
        <v>#DIV/0!</v>
      </c>
      <c r="R237" s="100"/>
      <c r="S237" s="101" t="e">
        <f t="shared" si="35"/>
        <v>#DIV/0!</v>
      </c>
    </row>
    <row r="238" spans="1:19" ht="15" hidden="1">
      <c r="A238" s="100"/>
      <c r="B238" s="100"/>
      <c r="C238" s="100"/>
      <c r="D238" s="100"/>
      <c r="E238" s="101" t="e">
        <f t="shared" si="25"/>
        <v>#DIV/0!</v>
      </c>
      <c r="F238" s="102"/>
      <c r="G238" s="101" t="e">
        <f t="shared" si="33"/>
        <v>#DIV/0!</v>
      </c>
      <c r="H238" s="102"/>
      <c r="I238" s="103" t="e">
        <f t="shared" si="27"/>
        <v>#DIV/0!</v>
      </c>
      <c r="J238" s="100"/>
      <c r="K238" s="102"/>
      <c r="L238" s="100"/>
      <c r="M238" s="127"/>
      <c r="N238" s="100"/>
      <c r="O238" s="100"/>
      <c r="P238" s="100"/>
      <c r="Q238" s="101" t="e">
        <f t="shared" si="34"/>
        <v>#DIV/0!</v>
      </c>
      <c r="R238" s="100"/>
      <c r="S238" s="101" t="e">
        <f t="shared" si="35"/>
        <v>#DIV/0!</v>
      </c>
    </row>
    <row r="239" spans="1:19" ht="15" hidden="1">
      <c r="A239" s="100"/>
      <c r="B239" s="100"/>
      <c r="C239" s="100"/>
      <c r="D239" s="100"/>
      <c r="E239" s="101" t="e">
        <f t="shared" si="25"/>
        <v>#DIV/0!</v>
      </c>
      <c r="F239" s="102"/>
      <c r="G239" s="101" t="e">
        <f t="shared" si="33"/>
        <v>#DIV/0!</v>
      </c>
      <c r="H239" s="102"/>
      <c r="I239" s="103" t="e">
        <f t="shared" si="27"/>
        <v>#DIV/0!</v>
      </c>
      <c r="J239" s="100"/>
      <c r="K239" s="102"/>
      <c r="L239" s="100"/>
      <c r="M239" s="127"/>
      <c r="N239" s="100"/>
      <c r="O239" s="100"/>
      <c r="P239" s="100"/>
      <c r="Q239" s="101" t="e">
        <f t="shared" si="34"/>
        <v>#DIV/0!</v>
      </c>
      <c r="R239" s="100"/>
      <c r="S239" s="101" t="e">
        <f t="shared" si="35"/>
        <v>#DIV/0!</v>
      </c>
    </row>
    <row r="240" spans="1:19" ht="15" hidden="1">
      <c r="A240" s="100"/>
      <c r="B240" s="100"/>
      <c r="C240" s="100"/>
      <c r="D240" s="100"/>
      <c r="E240" s="101" t="e">
        <f t="shared" si="25"/>
        <v>#DIV/0!</v>
      </c>
      <c r="F240" s="102"/>
      <c r="G240" s="101" t="e">
        <f t="shared" si="33"/>
        <v>#DIV/0!</v>
      </c>
      <c r="H240" s="102"/>
      <c r="I240" s="103" t="e">
        <f t="shared" si="27"/>
        <v>#DIV/0!</v>
      </c>
      <c r="J240" s="100"/>
      <c r="K240" s="102"/>
      <c r="L240" s="100"/>
      <c r="M240" s="127"/>
      <c r="N240" s="100"/>
      <c r="O240" s="100"/>
      <c r="P240" s="100"/>
      <c r="Q240" s="101" t="e">
        <f t="shared" si="34"/>
        <v>#DIV/0!</v>
      </c>
      <c r="R240" s="100"/>
      <c r="S240" s="101" t="e">
        <f t="shared" si="35"/>
        <v>#DIV/0!</v>
      </c>
    </row>
    <row r="241" spans="1:19" ht="15" hidden="1">
      <c r="A241" s="100"/>
      <c r="B241" s="100"/>
      <c r="C241" s="100"/>
      <c r="D241" s="100"/>
      <c r="E241" s="101" t="e">
        <f t="shared" si="25"/>
        <v>#DIV/0!</v>
      </c>
      <c r="F241" s="102"/>
      <c r="G241" s="101" t="e">
        <f t="shared" si="33"/>
        <v>#DIV/0!</v>
      </c>
      <c r="H241" s="102"/>
      <c r="I241" s="103" t="e">
        <f t="shared" si="27"/>
        <v>#DIV/0!</v>
      </c>
      <c r="J241" s="100"/>
      <c r="K241" s="102"/>
      <c r="L241" s="100"/>
      <c r="M241" s="127"/>
      <c r="N241" s="100"/>
      <c r="O241" s="100"/>
      <c r="P241" s="100"/>
      <c r="Q241" s="101" t="e">
        <f t="shared" si="34"/>
        <v>#DIV/0!</v>
      </c>
      <c r="R241" s="100"/>
      <c r="S241" s="101" t="e">
        <f t="shared" si="35"/>
        <v>#DIV/0!</v>
      </c>
    </row>
    <row r="242" spans="1:19" ht="15" hidden="1">
      <c r="A242" s="100"/>
      <c r="B242" s="100"/>
      <c r="C242" s="100"/>
      <c r="D242" s="100"/>
      <c r="E242" s="101" t="e">
        <f t="shared" si="25"/>
        <v>#DIV/0!</v>
      </c>
      <c r="F242" s="102"/>
      <c r="G242" s="101" t="e">
        <f t="shared" si="33"/>
        <v>#DIV/0!</v>
      </c>
      <c r="H242" s="102"/>
      <c r="I242" s="103" t="e">
        <f t="shared" si="27"/>
        <v>#DIV/0!</v>
      </c>
      <c r="J242" s="100"/>
      <c r="K242" s="102"/>
      <c r="L242" s="100"/>
      <c r="M242" s="127"/>
      <c r="N242" s="100"/>
      <c r="O242" s="100"/>
      <c r="P242" s="100"/>
      <c r="Q242" s="101" t="e">
        <f t="shared" si="34"/>
        <v>#DIV/0!</v>
      </c>
      <c r="R242" s="100"/>
      <c r="S242" s="101" t="e">
        <f t="shared" si="35"/>
        <v>#DIV/0!</v>
      </c>
    </row>
    <row r="243" spans="1:19" ht="15" hidden="1">
      <c r="A243" s="100"/>
      <c r="B243" s="100"/>
      <c r="C243" s="100"/>
      <c r="D243" s="100"/>
      <c r="E243" s="101" t="e">
        <f t="shared" si="25"/>
        <v>#DIV/0!</v>
      </c>
      <c r="F243" s="102"/>
      <c r="G243" s="101" t="e">
        <f t="shared" si="33"/>
        <v>#DIV/0!</v>
      </c>
      <c r="H243" s="102"/>
      <c r="I243" s="103" t="e">
        <f t="shared" si="27"/>
        <v>#DIV/0!</v>
      </c>
      <c r="J243" s="100"/>
      <c r="K243" s="102"/>
      <c r="L243" s="100"/>
      <c r="M243" s="127"/>
      <c r="N243" s="100"/>
      <c r="O243" s="100"/>
      <c r="P243" s="100"/>
      <c r="Q243" s="101" t="e">
        <f t="shared" si="34"/>
        <v>#DIV/0!</v>
      </c>
      <c r="R243" s="100"/>
      <c r="S243" s="101" t="e">
        <f t="shared" si="35"/>
        <v>#DIV/0!</v>
      </c>
    </row>
    <row r="244" spans="1:19" ht="15" hidden="1">
      <c r="A244" s="100"/>
      <c r="B244" s="100"/>
      <c r="C244" s="100"/>
      <c r="D244" s="100"/>
      <c r="E244" s="101" t="e">
        <f t="shared" si="25"/>
        <v>#DIV/0!</v>
      </c>
      <c r="F244" s="102"/>
      <c r="G244" s="101" t="e">
        <f t="shared" si="33"/>
        <v>#DIV/0!</v>
      </c>
      <c r="H244" s="102"/>
      <c r="I244" s="103" t="e">
        <f t="shared" si="27"/>
        <v>#DIV/0!</v>
      </c>
      <c r="J244" s="100"/>
      <c r="K244" s="102"/>
      <c r="L244" s="100"/>
      <c r="M244" s="127"/>
      <c r="N244" s="100"/>
      <c r="O244" s="100"/>
      <c r="P244" s="100"/>
      <c r="Q244" s="101" t="e">
        <f t="shared" si="34"/>
        <v>#DIV/0!</v>
      </c>
      <c r="R244" s="100"/>
      <c r="S244" s="101" t="e">
        <f t="shared" si="35"/>
        <v>#DIV/0!</v>
      </c>
    </row>
    <row r="245" spans="1:19" ht="15" hidden="1">
      <c r="A245" s="100"/>
      <c r="B245" s="100"/>
      <c r="C245" s="100"/>
      <c r="D245" s="100"/>
      <c r="E245" s="101" t="e">
        <f t="shared" si="25"/>
        <v>#DIV/0!</v>
      </c>
      <c r="F245" s="102"/>
      <c r="G245" s="101" t="e">
        <f t="shared" si="33"/>
        <v>#DIV/0!</v>
      </c>
      <c r="H245" s="102"/>
      <c r="I245" s="103" t="e">
        <f t="shared" si="27"/>
        <v>#DIV/0!</v>
      </c>
      <c r="J245" s="100"/>
      <c r="K245" s="102"/>
      <c r="L245" s="100"/>
      <c r="M245" s="127"/>
      <c r="N245" s="100"/>
      <c r="O245" s="100"/>
      <c r="P245" s="100"/>
      <c r="Q245" s="101" t="e">
        <f t="shared" si="34"/>
        <v>#DIV/0!</v>
      </c>
      <c r="R245" s="100"/>
      <c r="S245" s="101" t="e">
        <f t="shared" si="35"/>
        <v>#DIV/0!</v>
      </c>
    </row>
    <row r="246" spans="1:19" ht="15" hidden="1">
      <c r="A246" s="100"/>
      <c r="B246" s="100"/>
      <c r="C246" s="100"/>
      <c r="D246" s="100"/>
      <c r="E246" s="101" t="e">
        <f t="shared" si="25"/>
        <v>#DIV/0!</v>
      </c>
      <c r="F246" s="102"/>
      <c r="G246" s="101" t="e">
        <f t="shared" si="33"/>
        <v>#DIV/0!</v>
      </c>
      <c r="H246" s="102"/>
      <c r="I246" s="103" t="e">
        <f t="shared" si="27"/>
        <v>#DIV/0!</v>
      </c>
      <c r="J246" s="100"/>
      <c r="K246" s="102"/>
      <c r="L246" s="100"/>
      <c r="M246" s="127"/>
      <c r="N246" s="100"/>
      <c r="O246" s="104">
        <f>51607.28-O229</f>
        <v>51522.30757251588</v>
      </c>
      <c r="P246" s="104"/>
      <c r="Q246" s="101" t="e">
        <f t="shared" si="34"/>
        <v>#DIV/0!</v>
      </c>
      <c r="R246" s="100"/>
      <c r="S246" s="101" t="e">
        <f t="shared" si="35"/>
        <v>#DIV/0!</v>
      </c>
    </row>
    <row r="247" spans="1:19" ht="15" hidden="1">
      <c r="A247" s="100"/>
      <c r="B247" s="100"/>
      <c r="C247" s="100"/>
      <c r="D247" s="100"/>
      <c r="E247" s="101" t="e">
        <f t="shared" si="25"/>
        <v>#DIV/0!</v>
      </c>
      <c r="F247" s="102"/>
      <c r="G247" s="101" t="e">
        <f t="shared" si="33"/>
        <v>#DIV/0!</v>
      </c>
      <c r="H247" s="102"/>
      <c r="I247" s="103" t="e">
        <f t="shared" si="27"/>
        <v>#DIV/0!</v>
      </c>
      <c r="J247" s="100"/>
      <c r="K247" s="102"/>
      <c r="L247" s="100"/>
      <c r="M247" s="127"/>
      <c r="N247" s="100"/>
      <c r="O247" s="100">
        <f>51607.28</f>
        <v>51607.28</v>
      </c>
      <c r="P247" s="100"/>
      <c r="Q247" s="101" t="e">
        <f t="shared" si="34"/>
        <v>#DIV/0!</v>
      </c>
      <c r="R247" s="100"/>
      <c r="S247" s="101" t="e">
        <f t="shared" si="35"/>
        <v>#DIV/0!</v>
      </c>
    </row>
    <row r="248" spans="1:19" ht="15" hidden="1">
      <c r="A248" s="100"/>
      <c r="B248" s="100"/>
      <c r="C248" s="100"/>
      <c r="D248" s="100"/>
      <c r="E248" s="101" t="e">
        <f t="shared" si="25"/>
        <v>#DIV/0!</v>
      </c>
      <c r="F248" s="102"/>
      <c r="G248" s="101" t="e">
        <f t="shared" si="33"/>
        <v>#DIV/0!</v>
      </c>
      <c r="H248" s="102"/>
      <c r="I248" s="103" t="e">
        <f t="shared" si="27"/>
        <v>#DIV/0!</v>
      </c>
      <c r="J248" s="100"/>
      <c r="K248" s="102"/>
      <c r="L248" s="100"/>
      <c r="M248" s="127"/>
      <c r="N248" s="100"/>
      <c r="O248" s="104">
        <v>270614.3</v>
      </c>
      <c r="P248" s="104"/>
      <c r="Q248" s="101" t="e">
        <f t="shared" si="34"/>
        <v>#DIV/0!</v>
      </c>
      <c r="R248" s="100"/>
      <c r="S248" s="101" t="e">
        <f t="shared" si="35"/>
        <v>#DIV/0!</v>
      </c>
    </row>
    <row r="249" spans="1:19" ht="15" hidden="1">
      <c r="A249" s="100"/>
      <c r="B249" s="100"/>
      <c r="C249" s="100"/>
      <c r="D249" s="100"/>
      <c r="E249" s="101" t="e">
        <f t="shared" si="25"/>
        <v>#DIV/0!</v>
      </c>
      <c r="F249" s="102"/>
      <c r="G249" s="101" t="e">
        <f t="shared" si="33"/>
        <v>#DIV/0!</v>
      </c>
      <c r="H249" s="102"/>
      <c r="I249" s="103" t="e">
        <f t="shared" si="27"/>
        <v>#DIV/0!</v>
      </c>
      <c r="J249" s="100"/>
      <c r="K249" s="102"/>
      <c r="L249" s="100"/>
      <c r="M249" s="127"/>
      <c r="N249" s="100"/>
      <c r="O249" s="104">
        <v>15925.5</v>
      </c>
      <c r="P249" s="104"/>
      <c r="Q249" s="101" t="e">
        <f t="shared" si="34"/>
        <v>#DIV/0!</v>
      </c>
      <c r="R249" s="100"/>
      <c r="S249" s="101" t="e">
        <f t="shared" si="35"/>
        <v>#DIV/0!</v>
      </c>
    </row>
    <row r="250" spans="1:19" ht="15" hidden="1">
      <c r="A250" s="100"/>
      <c r="B250" s="100"/>
      <c r="C250" s="100"/>
      <c r="D250" s="100"/>
      <c r="E250" s="101" t="e">
        <f t="shared" si="25"/>
        <v>#DIV/0!</v>
      </c>
      <c r="F250" s="102"/>
      <c r="G250" s="101" t="e">
        <f t="shared" si="33"/>
        <v>#DIV/0!</v>
      </c>
      <c r="H250" s="102"/>
      <c r="I250" s="103" t="e">
        <f t="shared" si="27"/>
        <v>#DIV/0!</v>
      </c>
      <c r="J250" s="100"/>
      <c r="K250" s="102"/>
      <c r="L250" s="100"/>
      <c r="M250" s="127"/>
      <c r="N250" s="100"/>
      <c r="O250" s="100">
        <v>3933.6</v>
      </c>
      <c r="P250" s="100"/>
      <c r="Q250" s="101" t="e">
        <f t="shared" si="34"/>
        <v>#DIV/0!</v>
      </c>
      <c r="R250" s="100"/>
      <c r="S250" s="101" t="e">
        <f t="shared" si="35"/>
        <v>#DIV/0!</v>
      </c>
    </row>
    <row r="251" spans="1:19" ht="15" hidden="1">
      <c r="A251" s="100"/>
      <c r="B251" s="100"/>
      <c r="C251" s="100"/>
      <c r="D251" s="100"/>
      <c r="E251" s="101" t="e">
        <f t="shared" si="25"/>
        <v>#DIV/0!</v>
      </c>
      <c r="F251" s="102"/>
      <c r="G251" s="101" t="e">
        <f t="shared" si="33"/>
        <v>#DIV/0!</v>
      </c>
      <c r="H251" s="102"/>
      <c r="I251" s="103" t="e">
        <f t="shared" si="27"/>
        <v>#DIV/0!</v>
      </c>
      <c r="J251" s="100"/>
      <c r="K251" s="102"/>
      <c r="L251" s="100"/>
      <c r="M251" s="127"/>
      <c r="N251" s="100"/>
      <c r="O251" s="104">
        <v>5689.5</v>
      </c>
      <c r="P251" s="104"/>
      <c r="Q251" s="101" t="e">
        <f t="shared" si="34"/>
        <v>#DIV/0!</v>
      </c>
      <c r="R251" s="100"/>
      <c r="S251" s="101" t="e">
        <f t="shared" si="35"/>
        <v>#DIV/0!</v>
      </c>
    </row>
    <row r="252" spans="1:19" ht="15" hidden="1">
      <c r="A252" s="100"/>
      <c r="B252" s="100"/>
      <c r="C252" s="100"/>
      <c r="D252" s="100"/>
      <c r="E252" s="101" t="e">
        <f t="shared" si="25"/>
        <v>#DIV/0!</v>
      </c>
      <c r="F252" s="102"/>
      <c r="G252" s="101" t="e">
        <f t="shared" si="33"/>
        <v>#DIV/0!</v>
      </c>
      <c r="H252" s="102"/>
      <c r="I252" s="103" t="e">
        <f t="shared" si="27"/>
        <v>#DIV/0!</v>
      </c>
      <c r="J252" s="100"/>
      <c r="K252" s="102"/>
      <c r="L252" s="100"/>
      <c r="M252" s="127"/>
      <c r="N252" s="100"/>
      <c r="O252" s="104">
        <v>421.3</v>
      </c>
      <c r="P252" s="104"/>
      <c r="Q252" s="101" t="e">
        <f t="shared" si="34"/>
        <v>#DIV/0!</v>
      </c>
      <c r="R252" s="100"/>
      <c r="S252" s="101" t="e">
        <f t="shared" si="35"/>
        <v>#DIV/0!</v>
      </c>
    </row>
    <row r="253" spans="1:19" ht="15" hidden="1">
      <c r="A253" s="100"/>
      <c r="B253" s="100"/>
      <c r="C253" s="100"/>
      <c r="D253" s="100"/>
      <c r="E253" s="101" t="e">
        <f t="shared" si="25"/>
        <v>#DIV/0!</v>
      </c>
      <c r="F253" s="102"/>
      <c r="G253" s="101" t="e">
        <f t="shared" si="33"/>
        <v>#DIV/0!</v>
      </c>
      <c r="H253" s="102"/>
      <c r="I253" s="103" t="e">
        <f t="shared" si="27"/>
        <v>#DIV/0!</v>
      </c>
      <c r="J253" s="100"/>
      <c r="K253" s="102"/>
      <c r="L253" s="100"/>
      <c r="M253" s="127"/>
      <c r="N253" s="100"/>
      <c r="O253" s="100">
        <f>SUM(O247:O252)</f>
        <v>348191.4799999999</v>
      </c>
      <c r="P253" s="100"/>
      <c r="Q253" s="101" t="e">
        <f t="shared" si="34"/>
        <v>#DIV/0!</v>
      </c>
      <c r="R253" s="100"/>
      <c r="S253" s="101" t="e">
        <f t="shared" si="35"/>
        <v>#DIV/0!</v>
      </c>
    </row>
    <row r="254" spans="1:19" ht="15" hidden="1">
      <c r="A254" s="100"/>
      <c r="B254" s="100"/>
      <c r="C254" s="100"/>
      <c r="D254" s="100"/>
      <c r="E254" s="101" t="e">
        <f t="shared" si="25"/>
        <v>#DIV/0!</v>
      </c>
      <c r="F254" s="102"/>
      <c r="G254" s="101" t="e">
        <f t="shared" si="33"/>
        <v>#DIV/0!</v>
      </c>
      <c r="H254" s="102"/>
      <c r="I254" s="103" t="e">
        <f t="shared" si="27"/>
        <v>#DIV/0!</v>
      </c>
      <c r="J254" s="100"/>
      <c r="K254" s="102"/>
      <c r="L254" s="100"/>
      <c r="M254" s="127"/>
      <c r="N254" s="100"/>
      <c r="O254" s="104">
        <f>O228-O253</f>
        <v>-348142.21533544094</v>
      </c>
      <c r="P254" s="104"/>
      <c r="Q254" s="101" t="e">
        <f t="shared" si="34"/>
        <v>#DIV/0!</v>
      </c>
      <c r="R254" s="100"/>
      <c r="S254" s="101" t="e">
        <f t="shared" si="35"/>
        <v>#DIV/0!</v>
      </c>
    </row>
    <row r="255" spans="1:19" ht="15" hidden="1">
      <c r="A255" s="100"/>
      <c r="B255" s="100"/>
      <c r="C255" s="100"/>
      <c r="D255" s="100"/>
      <c r="E255" s="101" t="e">
        <f t="shared" si="25"/>
        <v>#DIV/0!</v>
      </c>
      <c r="F255" s="102"/>
      <c r="G255" s="101" t="e">
        <f t="shared" si="33"/>
        <v>#DIV/0!</v>
      </c>
      <c r="H255" s="102"/>
      <c r="I255" s="103" t="e">
        <f t="shared" si="27"/>
        <v>#DIV/0!</v>
      </c>
      <c r="J255" s="100"/>
      <c r="K255" s="102"/>
      <c r="L255" s="100"/>
      <c r="M255" s="127"/>
      <c r="N255" s="100"/>
      <c r="O255" s="104">
        <f>O253+O254</f>
        <v>49.264664558984805</v>
      </c>
      <c r="P255" s="104"/>
      <c r="Q255" s="101" t="e">
        <f t="shared" si="34"/>
        <v>#DIV/0!</v>
      </c>
      <c r="R255" s="100"/>
      <c r="S255" s="101" t="e">
        <f t="shared" si="35"/>
        <v>#DIV/0!</v>
      </c>
    </row>
    <row r="256" spans="1:19" ht="15" hidden="1">
      <c r="A256" s="100"/>
      <c r="B256" s="100"/>
      <c r="C256" s="100"/>
      <c r="D256" s="100"/>
      <c r="E256" s="101" t="e">
        <f t="shared" si="25"/>
        <v>#DIV/0!</v>
      </c>
      <c r="F256" s="102"/>
      <c r="G256" s="101" t="e">
        <f t="shared" si="33"/>
        <v>#DIV/0!</v>
      </c>
      <c r="H256" s="102"/>
      <c r="I256" s="103" t="e">
        <f t="shared" si="27"/>
        <v>#DIV/0!</v>
      </c>
      <c r="J256" s="100"/>
      <c r="K256" s="102"/>
      <c r="L256" s="100"/>
      <c r="M256" s="127"/>
      <c r="N256" s="100"/>
      <c r="O256" s="100"/>
      <c r="P256" s="100"/>
      <c r="Q256" s="101" t="e">
        <f t="shared" si="34"/>
        <v>#DIV/0!</v>
      </c>
      <c r="R256" s="100"/>
      <c r="S256" s="101" t="e">
        <f t="shared" si="35"/>
        <v>#DIV/0!</v>
      </c>
    </row>
    <row r="257" spans="1:19" ht="15" hidden="1">
      <c r="A257" s="100"/>
      <c r="B257" s="100"/>
      <c r="C257" s="100"/>
      <c r="D257" s="100"/>
      <c r="E257" s="105" t="e">
        <f t="shared" si="25"/>
        <v>#DIV/0!</v>
      </c>
      <c r="F257" s="102"/>
      <c r="G257" s="105" t="e">
        <f t="shared" si="33"/>
        <v>#DIV/0!</v>
      </c>
      <c r="H257" s="102"/>
      <c r="I257" s="106" t="e">
        <f t="shared" si="27"/>
        <v>#DIV/0!</v>
      </c>
      <c r="J257" s="100"/>
      <c r="K257" s="102"/>
      <c r="L257" s="100"/>
      <c r="M257" s="128"/>
      <c r="N257" s="100"/>
      <c r="O257" s="100"/>
      <c r="P257" s="100"/>
      <c r="Q257" s="101" t="e">
        <f t="shared" si="34"/>
        <v>#DIV/0!</v>
      </c>
      <c r="R257" s="100"/>
      <c r="S257" s="101" t="e">
        <f t="shared" si="35"/>
        <v>#DIV/0!</v>
      </c>
    </row>
    <row r="258" spans="1:20" s="12" customFormat="1" ht="15">
      <c r="A258" s="107"/>
      <c r="B258" s="107"/>
      <c r="C258" s="107"/>
      <c r="D258" s="107"/>
      <c r="E258" s="107"/>
      <c r="F258" s="108"/>
      <c r="G258" s="107"/>
      <c r="H258" s="108"/>
      <c r="I258" s="107"/>
      <c r="J258" s="107"/>
      <c r="K258" s="108"/>
      <c r="L258" s="107"/>
      <c r="M258" s="129"/>
      <c r="N258" s="107"/>
      <c r="O258" s="107"/>
      <c r="P258" s="107"/>
      <c r="Q258" s="107"/>
      <c r="R258" s="107"/>
      <c r="S258" s="130"/>
      <c r="T258" s="109"/>
    </row>
    <row r="259" spans="1:20" s="12" customFormat="1" ht="15" hidden="1">
      <c r="A259" s="107"/>
      <c r="B259" s="107"/>
      <c r="C259" s="107"/>
      <c r="D259" s="107"/>
      <c r="E259" s="107"/>
      <c r="F259" s="108"/>
      <c r="G259" s="107"/>
      <c r="H259" s="108"/>
      <c r="I259" s="107"/>
      <c r="J259" s="107"/>
      <c r="K259" s="108"/>
      <c r="L259" s="107"/>
      <c r="M259" s="129"/>
      <c r="N259" s="107"/>
      <c r="O259" s="107">
        <v>51607.28</v>
      </c>
      <c r="P259" s="107"/>
      <c r="Q259" s="107">
        <v>51607.28</v>
      </c>
      <c r="R259" s="107"/>
      <c r="S259" s="130"/>
      <c r="T259" s="109"/>
    </row>
    <row r="260" spans="1:20" s="12" customFormat="1" ht="15" hidden="1">
      <c r="A260" s="107"/>
      <c r="B260" s="107"/>
      <c r="C260" s="107"/>
      <c r="D260" s="107"/>
      <c r="E260" s="107"/>
      <c r="F260" s="108"/>
      <c r="G260" s="107"/>
      <c r="H260" s="108"/>
      <c r="I260" s="107"/>
      <c r="J260" s="107"/>
      <c r="K260" s="108"/>
      <c r="L260" s="107"/>
      <c r="M260" s="129"/>
      <c r="N260" s="107"/>
      <c r="O260" s="110">
        <v>1255.97</v>
      </c>
      <c r="P260" s="110"/>
      <c r="Q260" s="110">
        <v>1255.97</v>
      </c>
      <c r="R260" s="107"/>
      <c r="S260" s="130"/>
      <c r="T260" s="109"/>
    </row>
    <row r="261" spans="1:20" s="12" customFormat="1" ht="15" hidden="1">
      <c r="A261" s="107"/>
      <c r="B261" s="107"/>
      <c r="C261" s="107"/>
      <c r="D261" s="107"/>
      <c r="E261" s="107"/>
      <c r="F261" s="108"/>
      <c r="G261" s="107"/>
      <c r="H261" s="108"/>
      <c r="I261" s="107"/>
      <c r="J261" s="107"/>
      <c r="K261" s="108"/>
      <c r="L261" s="107"/>
      <c r="M261" s="129"/>
      <c r="N261" s="107"/>
      <c r="O261" s="107">
        <v>3933.6</v>
      </c>
      <c r="P261" s="107"/>
      <c r="Q261" s="107">
        <v>3933.6</v>
      </c>
      <c r="R261" s="107"/>
      <c r="S261" s="130"/>
      <c r="T261" s="109"/>
    </row>
    <row r="262" spans="1:20" s="12" customFormat="1" ht="15" hidden="1">
      <c r="A262" s="107"/>
      <c r="B262" s="107"/>
      <c r="C262" s="107"/>
      <c r="D262" s="107"/>
      <c r="E262" s="107"/>
      <c r="F262" s="108"/>
      <c r="G262" s="107"/>
      <c r="H262" s="108"/>
      <c r="I262" s="107"/>
      <c r="J262" s="107"/>
      <c r="K262" s="108"/>
      <c r="L262" s="107"/>
      <c r="M262" s="129"/>
      <c r="N262" s="107"/>
      <c r="O262" s="107">
        <v>5689.5</v>
      </c>
      <c r="P262" s="107"/>
      <c r="Q262" s="107">
        <v>5689.5</v>
      </c>
      <c r="R262" s="107"/>
      <c r="S262" s="130"/>
      <c r="T262" s="109"/>
    </row>
    <row r="263" spans="1:20" s="12" customFormat="1" ht="15" hidden="1">
      <c r="A263" s="107"/>
      <c r="B263" s="107"/>
      <c r="C263" s="107"/>
      <c r="D263" s="107"/>
      <c r="E263" s="107"/>
      <c r="F263" s="108"/>
      <c r="G263" s="107"/>
      <c r="H263" s="108"/>
      <c r="I263" s="107"/>
      <c r="J263" s="107"/>
      <c r="K263" s="108"/>
      <c r="L263" s="107"/>
      <c r="M263" s="129"/>
      <c r="N263" s="107"/>
      <c r="O263" s="107">
        <v>421.3</v>
      </c>
      <c r="P263" s="107"/>
      <c r="Q263" s="107">
        <v>421.3</v>
      </c>
      <c r="R263" s="107"/>
      <c r="S263" s="130"/>
      <c r="T263" s="109"/>
    </row>
    <row r="264" spans="1:20" s="12" customFormat="1" ht="15" hidden="1">
      <c r="A264" s="107"/>
      <c r="B264" s="107"/>
      <c r="C264" s="107"/>
      <c r="D264" s="107"/>
      <c r="E264" s="107"/>
      <c r="F264" s="108"/>
      <c r="G264" s="107"/>
      <c r="H264" s="108"/>
      <c r="I264" s="107"/>
      <c r="J264" s="107"/>
      <c r="K264" s="108"/>
      <c r="L264" s="107"/>
      <c r="M264" s="129"/>
      <c r="N264" s="107"/>
      <c r="O264" s="107">
        <v>26363.4</v>
      </c>
      <c r="P264" s="107"/>
      <c r="Q264" s="107">
        <v>26363.4</v>
      </c>
      <c r="R264" s="107"/>
      <c r="S264" s="130"/>
      <c r="T264" s="109"/>
    </row>
    <row r="265" spans="1:20" s="12" customFormat="1" ht="15" hidden="1">
      <c r="A265" s="107"/>
      <c r="B265" s="107"/>
      <c r="C265" s="107"/>
      <c r="D265" s="107"/>
      <c r="E265" s="107"/>
      <c r="F265" s="108"/>
      <c r="G265" s="107"/>
      <c r="H265" s="108"/>
      <c r="I265" s="107"/>
      <c r="J265" s="107"/>
      <c r="K265" s="108"/>
      <c r="L265" s="107"/>
      <c r="M265" s="129"/>
      <c r="N265" s="107"/>
      <c r="O265" s="107">
        <v>92653.6</v>
      </c>
      <c r="P265" s="107"/>
      <c r="Q265" s="107">
        <v>92653.6</v>
      </c>
      <c r="R265" s="107"/>
      <c r="S265" s="130"/>
      <c r="T265" s="109"/>
    </row>
    <row r="266" spans="1:20" s="12" customFormat="1" ht="15" hidden="1">
      <c r="A266" s="107"/>
      <c r="B266" s="107"/>
      <c r="C266" s="107"/>
      <c r="D266" s="107"/>
      <c r="E266" s="107"/>
      <c r="F266" s="108"/>
      <c r="G266" s="107"/>
      <c r="H266" s="108"/>
      <c r="I266" s="107"/>
      <c r="J266" s="107"/>
      <c r="K266" s="108"/>
      <c r="L266" s="107"/>
      <c r="M266" s="129"/>
      <c r="N266" s="107"/>
      <c r="O266" s="107">
        <v>163924.1</v>
      </c>
      <c r="P266" s="107"/>
      <c r="Q266" s="107">
        <v>163924.1</v>
      </c>
      <c r="R266" s="107"/>
      <c r="S266" s="130"/>
      <c r="T266" s="109"/>
    </row>
    <row r="267" spans="1:20" s="12" customFormat="1" ht="15" hidden="1">
      <c r="A267" s="107"/>
      <c r="B267" s="107"/>
      <c r="C267" s="107"/>
      <c r="D267" s="107"/>
      <c r="E267" s="107"/>
      <c r="F267" s="108"/>
      <c r="G267" s="107"/>
      <c r="H267" s="108"/>
      <c r="I267" s="107"/>
      <c r="J267" s="107"/>
      <c r="K267" s="108"/>
      <c r="L267" s="107"/>
      <c r="M267" s="129"/>
      <c r="N267" s="107"/>
      <c r="O267" s="107">
        <v>1493.7</v>
      </c>
      <c r="P267" s="107"/>
      <c r="Q267" s="107">
        <v>1493.7</v>
      </c>
      <c r="R267" s="107"/>
      <c r="S267" s="130"/>
      <c r="T267" s="109"/>
    </row>
    <row r="268" spans="1:20" s="12" customFormat="1" ht="15" hidden="1">
      <c r="A268" s="107"/>
      <c r="B268" s="107"/>
      <c r="C268" s="107"/>
      <c r="D268" s="107"/>
      <c r="E268" s="107"/>
      <c r="F268" s="108"/>
      <c r="G268" s="107"/>
      <c r="H268" s="108"/>
      <c r="I268" s="107"/>
      <c r="J268" s="107"/>
      <c r="K268" s="108"/>
      <c r="L268" s="107"/>
      <c r="M268" s="129"/>
      <c r="N268" s="107"/>
      <c r="O268" s="107">
        <f>SUM(O259:O267)</f>
        <v>347342.45</v>
      </c>
      <c r="P268" s="107"/>
      <c r="Q268" s="107">
        <f>SUM(Q259:Q267)</f>
        <v>347342.45</v>
      </c>
      <c r="R268" s="107"/>
      <c r="S268" s="130"/>
      <c r="T268" s="109"/>
    </row>
    <row r="269" spans="1:20" s="12" customFormat="1" ht="15" hidden="1">
      <c r="A269" s="107"/>
      <c r="B269" s="107"/>
      <c r="C269" s="107"/>
      <c r="D269" s="107"/>
      <c r="E269" s="107"/>
      <c r="F269" s="108"/>
      <c r="G269" s="107"/>
      <c r="H269" s="108"/>
      <c r="I269" s="107"/>
      <c r="J269" s="107"/>
      <c r="K269" s="108"/>
      <c r="L269" s="107"/>
      <c r="M269" s="131"/>
      <c r="N269" s="107"/>
      <c r="O269" s="110">
        <f>O228-O268</f>
        <v>-347293.185335441</v>
      </c>
      <c r="P269" s="110"/>
      <c r="Q269" s="110">
        <f>Q228-Q268</f>
        <v>-347239.46674728976</v>
      </c>
      <c r="R269" s="107"/>
      <c r="S269" s="130"/>
      <c r="T269" s="109"/>
    </row>
    <row r="270" spans="1:20" s="12" customFormat="1" ht="15" hidden="1">
      <c r="A270" s="107"/>
      <c r="B270" s="107"/>
      <c r="C270" s="107"/>
      <c r="D270" s="107"/>
      <c r="E270" s="107"/>
      <c r="F270" s="108"/>
      <c r="G270" s="107"/>
      <c r="H270" s="108"/>
      <c r="I270" s="107"/>
      <c r="J270" s="107"/>
      <c r="K270" s="108"/>
      <c r="L270" s="107"/>
      <c r="M270" s="131"/>
      <c r="N270" s="107"/>
      <c r="O270" s="107"/>
      <c r="P270" s="107"/>
      <c r="Q270" s="107"/>
      <c r="R270" s="107"/>
      <c r="S270" s="130"/>
      <c r="T270" s="109"/>
    </row>
    <row r="271" spans="1:20" s="12" customFormat="1" ht="15" hidden="1">
      <c r="A271" s="107"/>
      <c r="B271" s="107"/>
      <c r="C271" s="107"/>
      <c r="D271" s="107"/>
      <c r="E271" s="107"/>
      <c r="F271" s="108"/>
      <c r="G271" s="107"/>
      <c r="H271" s="108"/>
      <c r="I271" s="107"/>
      <c r="J271" s="107"/>
      <c r="K271" s="108"/>
      <c r="L271" s="107"/>
      <c r="M271" s="131"/>
      <c r="N271" s="107"/>
      <c r="O271" s="110"/>
      <c r="P271" s="110"/>
      <c r="Q271" s="110"/>
      <c r="R271" s="107"/>
      <c r="S271" s="130"/>
      <c r="T271" s="109"/>
    </row>
    <row r="272" spans="1:20" s="12" customFormat="1" ht="15" hidden="1">
      <c r="A272" s="107"/>
      <c r="B272" s="107"/>
      <c r="C272" s="107"/>
      <c r="D272" s="107"/>
      <c r="E272" s="107"/>
      <c r="F272" s="108"/>
      <c r="G272" s="107"/>
      <c r="H272" s="108"/>
      <c r="I272" s="107"/>
      <c r="J272" s="107"/>
      <c r="K272" s="108"/>
      <c r="L272" s="107"/>
      <c r="M272" s="131"/>
      <c r="N272" s="107"/>
      <c r="O272" s="107"/>
      <c r="P272" s="107"/>
      <c r="Q272" s="107"/>
      <c r="R272" s="107"/>
      <c r="S272" s="130"/>
      <c r="T272" s="109"/>
    </row>
    <row r="273" spans="1:20" s="12" customFormat="1" ht="15" hidden="1">
      <c r="A273" s="107"/>
      <c r="B273" s="107"/>
      <c r="C273" s="107"/>
      <c r="D273" s="107"/>
      <c r="E273" s="107"/>
      <c r="F273" s="108"/>
      <c r="G273" s="107"/>
      <c r="H273" s="108"/>
      <c r="I273" s="107"/>
      <c r="J273" s="107"/>
      <c r="K273" s="108"/>
      <c r="L273" s="107"/>
      <c r="M273" s="129"/>
      <c r="N273" s="107"/>
      <c r="O273" s="107"/>
      <c r="P273" s="107"/>
      <c r="Q273" s="107"/>
      <c r="R273" s="107"/>
      <c r="S273" s="130"/>
      <c r="T273" s="109"/>
    </row>
    <row r="274" spans="1:20" s="12" customFormat="1" ht="15" hidden="1">
      <c r="A274" s="107"/>
      <c r="B274" s="107"/>
      <c r="C274" s="107"/>
      <c r="D274" s="107"/>
      <c r="E274" s="107"/>
      <c r="F274" s="108"/>
      <c r="G274" s="107"/>
      <c r="H274" s="108"/>
      <c r="I274" s="107"/>
      <c r="J274" s="107"/>
      <c r="K274" s="108"/>
      <c r="L274" s="107"/>
      <c r="M274" s="129"/>
      <c r="N274" s="107"/>
      <c r="O274" s="107"/>
      <c r="P274" s="107"/>
      <c r="Q274" s="107"/>
      <c r="R274" s="107"/>
      <c r="S274" s="130"/>
      <c r="T274" s="109"/>
    </row>
    <row r="275" spans="1:20" s="12" customFormat="1" ht="15" hidden="1">
      <c r="A275" s="107"/>
      <c r="B275" s="107"/>
      <c r="C275" s="107"/>
      <c r="D275" s="107"/>
      <c r="E275" s="107"/>
      <c r="F275" s="108"/>
      <c r="G275" s="107"/>
      <c r="H275" s="108"/>
      <c r="I275" s="107"/>
      <c r="J275" s="107"/>
      <c r="K275" s="108"/>
      <c r="L275" s="107"/>
      <c r="M275" s="129"/>
      <c r="N275" s="107"/>
      <c r="O275" s="107"/>
      <c r="P275" s="107"/>
      <c r="Q275" s="107"/>
      <c r="R275" s="107"/>
      <c r="S275" s="130"/>
      <c r="T275" s="109"/>
    </row>
    <row r="276" spans="1:20" s="12" customFormat="1" ht="15" hidden="1">
      <c r="A276" s="107"/>
      <c r="B276" s="107"/>
      <c r="C276" s="107"/>
      <c r="D276" s="107"/>
      <c r="E276" s="107"/>
      <c r="F276" s="108"/>
      <c r="G276" s="107"/>
      <c r="H276" s="108"/>
      <c r="I276" s="107"/>
      <c r="J276" s="107"/>
      <c r="K276" s="108"/>
      <c r="L276" s="107"/>
      <c r="M276" s="129"/>
      <c r="N276" s="107"/>
      <c r="O276" s="107"/>
      <c r="P276" s="107"/>
      <c r="Q276" s="107"/>
      <c r="R276" s="107"/>
      <c r="S276" s="130"/>
      <c r="T276" s="109"/>
    </row>
    <row r="277" spans="1:20" s="12" customFormat="1" ht="15" hidden="1">
      <c r="A277" s="107"/>
      <c r="B277" s="107"/>
      <c r="C277" s="107"/>
      <c r="D277" s="107"/>
      <c r="E277" s="107"/>
      <c r="F277" s="108"/>
      <c r="G277" s="107"/>
      <c r="H277" s="108"/>
      <c r="I277" s="107"/>
      <c r="J277" s="107"/>
      <c r="K277" s="108"/>
      <c r="L277" s="107"/>
      <c r="M277" s="129"/>
      <c r="N277" s="107"/>
      <c r="O277" s="107"/>
      <c r="P277" s="107"/>
      <c r="Q277" s="107"/>
      <c r="R277" s="107"/>
      <c r="S277" s="130"/>
      <c r="T277" s="109"/>
    </row>
    <row r="278" spans="1:20" s="12" customFormat="1" ht="15" hidden="1">
      <c r="A278" s="107"/>
      <c r="B278" s="107"/>
      <c r="C278" s="107"/>
      <c r="D278" s="107"/>
      <c r="E278" s="107"/>
      <c r="F278" s="108"/>
      <c r="G278" s="107"/>
      <c r="H278" s="108"/>
      <c r="I278" s="107"/>
      <c r="J278" s="107"/>
      <c r="K278" s="108"/>
      <c r="L278" s="107"/>
      <c r="M278" s="129"/>
      <c r="N278" s="107"/>
      <c r="O278" s="107"/>
      <c r="P278" s="107"/>
      <c r="Q278" s="107"/>
      <c r="R278" s="107"/>
      <c r="S278" s="130"/>
      <c r="T278" s="109"/>
    </row>
    <row r="279" spans="1:20" s="12" customFormat="1" ht="15" hidden="1">
      <c r="A279" s="107"/>
      <c r="B279" s="107"/>
      <c r="C279" s="107"/>
      <c r="D279" s="107"/>
      <c r="E279" s="107"/>
      <c r="F279" s="108"/>
      <c r="G279" s="107"/>
      <c r="H279" s="108"/>
      <c r="I279" s="107"/>
      <c r="J279" s="107"/>
      <c r="K279" s="108"/>
      <c r="L279" s="107"/>
      <c r="M279" s="129"/>
      <c r="N279" s="107"/>
      <c r="O279" s="107"/>
      <c r="P279" s="107"/>
      <c r="Q279" s="107"/>
      <c r="R279" s="107"/>
      <c r="S279" s="130"/>
      <c r="T279" s="109"/>
    </row>
    <row r="280" spans="1:20" s="12" customFormat="1" ht="15" hidden="1">
      <c r="A280" s="107"/>
      <c r="B280" s="107"/>
      <c r="C280" s="107"/>
      <c r="D280" s="107"/>
      <c r="E280" s="107"/>
      <c r="F280" s="108"/>
      <c r="G280" s="107"/>
      <c r="H280" s="108"/>
      <c r="I280" s="107"/>
      <c r="J280" s="107"/>
      <c r="K280" s="108"/>
      <c r="L280" s="107"/>
      <c r="M280" s="129"/>
      <c r="N280" s="107"/>
      <c r="O280" s="107"/>
      <c r="P280" s="107"/>
      <c r="Q280" s="107"/>
      <c r="R280" s="107"/>
      <c r="S280" s="130"/>
      <c r="T280" s="109"/>
    </row>
    <row r="281" spans="1:20" s="12" customFormat="1" ht="15" hidden="1">
      <c r="A281" s="107"/>
      <c r="B281" s="107"/>
      <c r="C281" s="107"/>
      <c r="D281" s="107"/>
      <c r="E281" s="107"/>
      <c r="F281" s="108"/>
      <c r="G281" s="107"/>
      <c r="H281" s="108"/>
      <c r="I281" s="107"/>
      <c r="J281" s="107"/>
      <c r="K281" s="108"/>
      <c r="L281" s="107"/>
      <c r="M281" s="132"/>
      <c r="N281" s="107"/>
      <c r="O281" s="107"/>
      <c r="P281" s="107"/>
      <c r="Q281" s="107"/>
      <c r="R281" s="107"/>
      <c r="S281" s="130"/>
      <c r="T281" s="109"/>
    </row>
    <row r="282" spans="1:20" s="12" customFormat="1" ht="15" hidden="1">
      <c r="A282" s="107"/>
      <c r="B282" s="107"/>
      <c r="C282" s="107"/>
      <c r="D282" s="107"/>
      <c r="E282" s="107"/>
      <c r="F282" s="108"/>
      <c r="G282" s="107"/>
      <c r="H282" s="108"/>
      <c r="I282" s="107"/>
      <c r="J282" s="107"/>
      <c r="K282" s="108"/>
      <c r="L282" s="107"/>
      <c r="M282" s="129"/>
      <c r="N282" s="107"/>
      <c r="O282" s="107"/>
      <c r="P282" s="107"/>
      <c r="Q282" s="107"/>
      <c r="R282" s="107"/>
      <c r="S282" s="130"/>
      <c r="T282" s="109"/>
    </row>
    <row r="283" spans="1:20" s="12" customFormat="1" ht="15" hidden="1">
      <c r="A283" s="107"/>
      <c r="B283" s="107"/>
      <c r="C283" s="107"/>
      <c r="D283" s="107"/>
      <c r="E283" s="107"/>
      <c r="F283" s="108"/>
      <c r="G283" s="107"/>
      <c r="H283" s="108"/>
      <c r="I283" s="107"/>
      <c r="J283" s="107"/>
      <c r="K283" s="108"/>
      <c r="L283" s="107"/>
      <c r="M283" s="129"/>
      <c r="N283" s="107"/>
      <c r="O283" s="107"/>
      <c r="P283" s="107"/>
      <c r="Q283" s="107"/>
      <c r="R283" s="107"/>
      <c r="S283" s="130"/>
      <c r="T283" s="109"/>
    </row>
    <row r="284" spans="1:20" s="12" customFormat="1" ht="15">
      <c r="A284" s="107"/>
      <c r="B284" s="107"/>
      <c r="C284" s="110">
        <f>C228-278476.63894</f>
        <v>1898.8883999999962</v>
      </c>
      <c r="D284" s="110">
        <f>345730.0788-D228</f>
        <v>-474.2656100000022</v>
      </c>
      <c r="E284" s="107"/>
      <c r="F284" s="108">
        <f>463651.3474-F228</f>
        <v>-2847.5525799999596</v>
      </c>
      <c r="G284" s="107"/>
      <c r="H284" s="108"/>
      <c r="I284" s="107"/>
      <c r="J284" s="107"/>
      <c r="K284" s="108"/>
      <c r="L284" s="107"/>
      <c r="M284" s="129"/>
      <c r="N284" s="107"/>
      <c r="O284" s="107"/>
      <c r="P284" s="107"/>
      <c r="Q284" s="107"/>
      <c r="R284" s="107"/>
      <c r="S284" s="130"/>
      <c r="T284" s="109"/>
    </row>
    <row r="285" spans="1:20" s="12" customFormat="1" ht="15">
      <c r="A285" s="107"/>
      <c r="B285" s="107"/>
      <c r="C285" s="107"/>
      <c r="D285" s="107"/>
      <c r="E285" s="107"/>
      <c r="F285" s="108"/>
      <c r="G285" s="107"/>
      <c r="H285" s="108"/>
      <c r="I285" s="107"/>
      <c r="J285" s="110">
        <f>J228-580941.58097+84.3849-1258.02418</f>
        <v>3.183231456205249E-12</v>
      </c>
      <c r="K285" s="108"/>
      <c r="L285" s="107"/>
      <c r="M285" s="129"/>
      <c r="N285" s="107"/>
      <c r="O285" s="107"/>
      <c r="P285" s="107"/>
      <c r="Q285" s="107"/>
      <c r="R285" s="107"/>
      <c r="S285" s="130"/>
      <c r="T285" s="109"/>
    </row>
    <row r="286" spans="1:20" s="12" customFormat="1" ht="15">
      <c r="A286" s="107"/>
      <c r="B286" s="107"/>
      <c r="C286" s="107"/>
      <c r="D286" s="107"/>
      <c r="E286" s="107"/>
      <c r="F286" s="108"/>
      <c r="G286" s="107"/>
      <c r="H286" s="108"/>
      <c r="I286" s="107"/>
      <c r="J286" s="107"/>
      <c r="K286" s="108"/>
      <c r="L286" s="107"/>
      <c r="M286" s="129"/>
      <c r="N286" s="107"/>
      <c r="O286" s="107"/>
      <c r="P286" s="107"/>
      <c r="Q286" s="107"/>
      <c r="R286" s="107"/>
      <c r="S286" s="130"/>
      <c r="T286" s="109"/>
    </row>
    <row r="287" spans="1:20" s="12" customFormat="1" ht="15">
      <c r="A287" s="107"/>
      <c r="B287" s="107"/>
      <c r="C287" s="107"/>
      <c r="D287" s="107"/>
      <c r="E287" s="107"/>
      <c r="F287" s="108"/>
      <c r="G287" s="107"/>
      <c r="H287" s="108"/>
      <c r="I287" s="107"/>
      <c r="J287" s="107"/>
      <c r="K287" s="108"/>
      <c r="L287" s="107"/>
      <c r="M287" s="129"/>
      <c r="N287" s="107"/>
      <c r="O287" s="107"/>
      <c r="P287" s="107"/>
      <c r="Q287" s="107"/>
      <c r="R287" s="107"/>
      <c r="S287" s="130"/>
      <c r="T287" s="109"/>
    </row>
    <row r="288" spans="1:20" s="12" customFormat="1" ht="15">
      <c r="A288" s="107"/>
      <c r="B288" s="107"/>
      <c r="C288" s="107"/>
      <c r="D288" s="107"/>
      <c r="E288" s="107"/>
      <c r="F288" s="108"/>
      <c r="G288" s="107"/>
      <c r="H288" s="108"/>
      <c r="I288" s="107"/>
      <c r="J288" s="107"/>
      <c r="K288" s="108"/>
      <c r="L288" s="107"/>
      <c r="M288" s="129"/>
      <c r="N288" s="107"/>
      <c r="O288" s="107"/>
      <c r="P288" s="107"/>
      <c r="Q288" s="107"/>
      <c r="R288" s="107"/>
      <c r="S288" s="130"/>
      <c r="T288" s="109"/>
    </row>
    <row r="289" spans="1:20" s="12" customFormat="1" ht="15">
      <c r="A289" s="107"/>
      <c r="B289" s="107"/>
      <c r="C289" s="107"/>
      <c r="D289" s="107"/>
      <c r="E289" s="107"/>
      <c r="F289" s="108"/>
      <c r="G289" s="107"/>
      <c r="H289" s="108"/>
      <c r="I289" s="107"/>
      <c r="J289" s="107"/>
      <c r="K289" s="108"/>
      <c r="L289" s="107"/>
      <c r="M289" s="129"/>
      <c r="N289" s="107"/>
      <c r="O289" s="107"/>
      <c r="P289" s="107"/>
      <c r="Q289" s="110"/>
      <c r="R289" s="110"/>
      <c r="S289" s="130"/>
      <c r="T289" s="109"/>
    </row>
    <row r="290" spans="6:20" s="12" customFormat="1" ht="15">
      <c r="F290" s="111"/>
      <c r="H290" s="111"/>
      <c r="K290" s="111"/>
      <c r="M290" s="129"/>
      <c r="O290" s="109"/>
      <c r="P290" s="109"/>
      <c r="Q290" s="112"/>
      <c r="R290" s="112"/>
      <c r="S290" s="133"/>
      <c r="T290" s="109"/>
    </row>
    <row r="291" spans="6:20" s="12" customFormat="1" ht="15">
      <c r="F291" s="111"/>
      <c r="H291" s="111"/>
      <c r="K291" s="111"/>
      <c r="M291" s="129"/>
      <c r="O291" s="109"/>
      <c r="P291" s="109"/>
      <c r="Q291" s="109"/>
      <c r="R291" s="109"/>
      <c r="S291" s="133"/>
      <c r="T291" s="109"/>
    </row>
    <row r="292" spans="6:20" s="12" customFormat="1" ht="12.75">
      <c r="F292" s="111"/>
      <c r="H292" s="111"/>
      <c r="K292" s="111"/>
      <c r="O292" s="109"/>
      <c r="P292" s="109"/>
      <c r="Q292" s="109"/>
      <c r="R292" s="109"/>
      <c r="S292" s="133"/>
      <c r="T292" s="109"/>
    </row>
    <row r="293" spans="6:20" s="12" customFormat="1" ht="12.75">
      <c r="F293" s="111"/>
      <c r="H293" s="111"/>
      <c r="K293" s="111"/>
      <c r="O293" s="109"/>
      <c r="P293" s="109"/>
      <c r="Q293" s="109"/>
      <c r="R293" s="109"/>
      <c r="S293" s="109"/>
      <c r="T293" s="109"/>
    </row>
    <row r="294" spans="6:20" s="12" customFormat="1" ht="12.75">
      <c r="F294" s="111"/>
      <c r="H294" s="111"/>
      <c r="K294" s="111"/>
      <c r="O294" s="109"/>
      <c r="P294" s="109"/>
      <c r="Q294" s="109"/>
      <c r="R294" s="109"/>
      <c r="S294" s="109"/>
      <c r="T294" s="109"/>
    </row>
    <row r="295" spans="6:20" s="12" customFormat="1" ht="12.75">
      <c r="F295" s="111"/>
      <c r="H295" s="111"/>
      <c r="K295" s="111"/>
      <c r="O295" s="109"/>
      <c r="P295" s="109"/>
      <c r="Q295" s="109"/>
      <c r="R295" s="109"/>
      <c r="S295" s="109"/>
      <c r="T295" s="109"/>
    </row>
    <row r="296" spans="6:20" s="12" customFormat="1" ht="12.75">
      <c r="F296" s="111"/>
      <c r="H296" s="111"/>
      <c r="K296" s="111"/>
      <c r="O296" s="109"/>
      <c r="P296" s="109"/>
      <c r="Q296" s="109"/>
      <c r="R296" s="109"/>
      <c r="S296" s="109"/>
      <c r="T296" s="109"/>
    </row>
    <row r="297" spans="6:20" s="12" customFormat="1" ht="12.75">
      <c r="F297" s="111"/>
      <c r="H297" s="111"/>
      <c r="K297" s="111"/>
      <c r="O297" s="109"/>
      <c r="P297" s="109"/>
      <c r="Q297" s="109"/>
      <c r="R297" s="109"/>
      <c r="S297" s="109"/>
      <c r="T297" s="109"/>
    </row>
    <row r="298" spans="6:20" s="12" customFormat="1" ht="12.75">
      <c r="F298" s="111"/>
      <c r="H298" s="111"/>
      <c r="K298" s="111"/>
      <c r="O298" s="109"/>
      <c r="P298" s="109"/>
      <c r="Q298" s="109"/>
      <c r="R298" s="109"/>
      <c r="S298" s="109"/>
      <c r="T298" s="109"/>
    </row>
    <row r="299" spans="6:20" s="12" customFormat="1" ht="12.75">
      <c r="F299" s="111"/>
      <c r="H299" s="111"/>
      <c r="K299" s="111"/>
      <c r="O299" s="109"/>
      <c r="P299" s="109"/>
      <c r="Q299" s="109"/>
      <c r="R299" s="109"/>
      <c r="S299" s="109"/>
      <c r="T299" s="109"/>
    </row>
    <row r="300" spans="6:20" s="12" customFormat="1" ht="12.75">
      <c r="F300" s="111"/>
      <c r="H300" s="111"/>
      <c r="K300" s="111"/>
      <c r="O300" s="109"/>
      <c r="P300" s="109"/>
      <c r="Q300" s="109"/>
      <c r="R300" s="109"/>
      <c r="S300" s="109"/>
      <c r="T300" s="109"/>
    </row>
    <row r="301" spans="6:20" s="12" customFormat="1" ht="12.75">
      <c r="F301" s="111"/>
      <c r="H301" s="111"/>
      <c r="K301" s="111"/>
      <c r="O301" s="109"/>
      <c r="P301" s="109"/>
      <c r="Q301" s="109"/>
      <c r="R301" s="109"/>
      <c r="S301" s="109"/>
      <c r="T301" s="109"/>
    </row>
    <row r="302" spans="6:20" s="12" customFormat="1" ht="12.75">
      <c r="F302" s="111"/>
      <c r="H302" s="111"/>
      <c r="K302" s="111"/>
      <c r="O302" s="109"/>
      <c r="P302" s="109"/>
      <c r="Q302" s="109"/>
      <c r="R302" s="109"/>
      <c r="S302" s="109"/>
      <c r="T302" s="109"/>
    </row>
    <row r="303" spans="6:20" s="12" customFormat="1" ht="12.75">
      <c r="F303" s="111"/>
      <c r="H303" s="111"/>
      <c r="K303" s="111"/>
      <c r="O303" s="109"/>
      <c r="P303" s="109"/>
      <c r="Q303" s="109"/>
      <c r="R303" s="109"/>
      <c r="S303" s="109"/>
      <c r="T303" s="109"/>
    </row>
    <row r="304" spans="6:20" s="12" customFormat="1" ht="12.75">
      <c r="F304" s="111"/>
      <c r="H304" s="111"/>
      <c r="K304" s="111"/>
      <c r="O304" s="109"/>
      <c r="P304" s="109"/>
      <c r="Q304" s="109"/>
      <c r="R304" s="109"/>
      <c r="S304" s="109"/>
      <c r="T304" s="109"/>
    </row>
    <row r="305" spans="6:20" s="12" customFormat="1" ht="12.75">
      <c r="F305" s="111"/>
      <c r="H305" s="111"/>
      <c r="K305" s="111"/>
      <c r="O305" s="109"/>
      <c r="P305" s="109"/>
      <c r="Q305" s="109"/>
      <c r="R305" s="109"/>
      <c r="S305" s="109"/>
      <c r="T305" s="109"/>
    </row>
    <row r="306" spans="6:20" s="12" customFormat="1" ht="12.75">
      <c r="F306" s="111"/>
      <c r="H306" s="111"/>
      <c r="K306" s="111"/>
      <c r="O306" s="109"/>
      <c r="P306" s="109"/>
      <c r="Q306" s="109"/>
      <c r="R306" s="109"/>
      <c r="S306" s="109"/>
      <c r="T306" s="109"/>
    </row>
    <row r="307" spans="6:20" s="12" customFormat="1" ht="12.75">
      <c r="F307" s="111"/>
      <c r="H307" s="111"/>
      <c r="K307" s="111"/>
      <c r="O307" s="109"/>
      <c r="P307" s="109"/>
      <c r="Q307" s="109"/>
      <c r="R307" s="109"/>
      <c r="S307" s="109"/>
      <c r="T307" s="109"/>
    </row>
    <row r="317" ht="15">
      <c r="A317" s="63"/>
    </row>
    <row r="318" ht="13.5" thickBot="1">
      <c r="A318" s="68"/>
    </row>
    <row r="319" ht="15">
      <c r="A319" s="71"/>
    </row>
    <row r="320" ht="15">
      <c r="A320" s="76"/>
    </row>
    <row r="321" ht="15">
      <c r="A321" s="76"/>
    </row>
    <row r="322" ht="15">
      <c r="A322" s="76"/>
    </row>
    <row r="323" ht="15">
      <c r="A323" s="76"/>
    </row>
    <row r="324" ht="15">
      <c r="A324" s="76"/>
    </row>
    <row r="325" ht="15">
      <c r="A325" s="76"/>
    </row>
    <row r="326" ht="15">
      <c r="A326" s="76"/>
    </row>
    <row r="327" ht="15">
      <c r="A327" s="76"/>
    </row>
    <row r="328" ht="15">
      <c r="A328" s="76"/>
    </row>
    <row r="329" ht="15">
      <c r="A329" s="76"/>
    </row>
    <row r="330" ht="15">
      <c r="A330" s="76"/>
    </row>
    <row r="331" ht="15">
      <c r="A331" s="76"/>
    </row>
    <row r="332" ht="15">
      <c r="A332" s="76"/>
    </row>
    <row r="333" ht="15">
      <c r="A333" s="76"/>
    </row>
    <row r="334" ht="15">
      <c r="A334" s="76"/>
    </row>
    <row r="335" ht="15">
      <c r="A335" s="76"/>
    </row>
    <row r="336" ht="15">
      <c r="A336" s="76"/>
    </row>
    <row r="337" ht="15">
      <c r="A337" s="76"/>
    </row>
    <row r="338" ht="15">
      <c r="A338" s="76"/>
    </row>
    <row r="339" ht="15">
      <c r="A339" s="76"/>
    </row>
    <row r="340" ht="15">
      <c r="A340" s="76"/>
    </row>
    <row r="341" ht="15">
      <c r="A341" s="76"/>
    </row>
    <row r="342" ht="15">
      <c r="A342" s="76"/>
    </row>
    <row r="343" ht="15">
      <c r="A343" s="76"/>
    </row>
    <row r="344" ht="15">
      <c r="A344" s="76"/>
    </row>
    <row r="345" ht="15">
      <c r="A345" s="76"/>
    </row>
  </sheetData>
  <sheetProtection/>
  <mergeCells count="12">
    <mergeCell ref="J8:M8"/>
    <mergeCell ref="N8:O8"/>
    <mergeCell ref="P8:Q8"/>
    <mergeCell ref="R8:S8"/>
    <mergeCell ref="M2:O4"/>
    <mergeCell ref="A6:O6"/>
    <mergeCell ref="A8:A9"/>
    <mergeCell ref="B8:B9"/>
    <mergeCell ref="C8:C9"/>
    <mergeCell ref="D8:E8"/>
    <mergeCell ref="F8:G8"/>
    <mergeCell ref="H8:I8"/>
  </mergeCells>
  <printOptions/>
  <pageMargins left="0.5905511811023623" right="0.7480314960629921" top="0.1968503937007874" bottom="0.2362204724409449" header="0.5118110236220472" footer="0.5118110236220472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625" style="0" customWidth="1"/>
    <col min="2" max="2" width="38.125" style="0" customWidth="1"/>
    <col min="3" max="3" width="31.125" style="0" customWidth="1"/>
    <col min="4" max="4" width="15.375" style="0" customWidth="1"/>
    <col min="5" max="5" width="19.75390625" style="0" customWidth="1"/>
    <col min="6" max="6" width="17.375" style="0" hidden="1" customWidth="1"/>
    <col min="7" max="7" width="15.75390625" style="0" hidden="1" customWidth="1"/>
    <col min="8" max="8" width="15.00390625" style="0" hidden="1" customWidth="1"/>
    <col min="9" max="9" width="0" style="0" hidden="1" customWidth="1"/>
    <col min="10" max="10" width="13.125" style="0" bestFit="1" customWidth="1"/>
  </cols>
  <sheetData>
    <row r="1" spans="4:5" ht="12.75">
      <c r="D1" s="271" t="s">
        <v>1430</v>
      </c>
      <c r="E1" s="271"/>
    </row>
    <row r="2" spans="4:6" ht="12.75" customHeight="1">
      <c r="D2" s="258" t="s">
        <v>1455</v>
      </c>
      <c r="E2" s="258"/>
      <c r="F2" s="135"/>
    </row>
    <row r="3" spans="4:6" ht="57" customHeight="1">
      <c r="D3" s="258"/>
      <c r="E3" s="258"/>
      <c r="F3" s="135"/>
    </row>
    <row r="4" spans="4:6" ht="12.75">
      <c r="D4" s="135"/>
      <c r="E4" s="135"/>
      <c r="F4" s="135"/>
    </row>
    <row r="5" spans="2:6" ht="12.75">
      <c r="B5" s="234" t="s">
        <v>1456</v>
      </c>
      <c r="C5" s="234"/>
      <c r="D5" s="234"/>
      <c r="E5" s="58"/>
      <c r="F5" s="58"/>
    </row>
    <row r="6" spans="2:6" ht="12.75">
      <c r="B6" s="234"/>
      <c r="C6" s="234"/>
      <c r="D6" s="234"/>
      <c r="E6" s="58"/>
      <c r="F6" s="58"/>
    </row>
    <row r="7" spans="2:6" ht="12.75">
      <c r="B7" s="216"/>
      <c r="C7" s="216"/>
      <c r="D7" s="216"/>
      <c r="E7" s="58"/>
      <c r="F7" s="58"/>
    </row>
    <row r="8" ht="13.5" thickBot="1"/>
    <row r="9" spans="1:8" ht="45">
      <c r="A9" s="50" t="s">
        <v>385</v>
      </c>
      <c r="B9" s="51" t="s">
        <v>319</v>
      </c>
      <c r="C9" s="51" t="s">
        <v>320</v>
      </c>
      <c r="D9" s="51" t="s">
        <v>1461</v>
      </c>
      <c r="E9" s="51" t="s">
        <v>1462</v>
      </c>
      <c r="F9" s="51" t="s">
        <v>387</v>
      </c>
      <c r="G9" s="52" t="s">
        <v>388</v>
      </c>
      <c r="H9" s="53" t="s">
        <v>389</v>
      </c>
    </row>
    <row r="10" spans="1:11" ht="15.75">
      <c r="A10" s="54">
        <v>1</v>
      </c>
      <c r="B10" s="55" t="s">
        <v>390</v>
      </c>
      <c r="C10" s="45" t="s">
        <v>391</v>
      </c>
      <c r="D10" s="46">
        <v>1500</v>
      </c>
      <c r="E10" s="46">
        <f aca="true" t="shared" si="0" ref="E10:E15">D10*12</f>
        <v>18000</v>
      </c>
      <c r="F10" s="47">
        <v>40543</v>
      </c>
      <c r="G10" s="46">
        <v>11016</v>
      </c>
      <c r="H10" s="46">
        <f>E10-G10</f>
        <v>6984</v>
      </c>
      <c r="I10">
        <f>3*D10</f>
        <v>4500</v>
      </c>
      <c r="J10" s="7"/>
      <c r="K10" s="7"/>
    </row>
    <row r="11" spans="1:11" ht="47.25">
      <c r="A11" s="54">
        <f>A10+1</f>
        <v>2</v>
      </c>
      <c r="B11" s="45" t="s">
        <v>1457</v>
      </c>
      <c r="C11" s="45" t="s">
        <v>517</v>
      </c>
      <c r="D11" s="46">
        <v>3000</v>
      </c>
      <c r="E11" s="46">
        <f t="shared" si="0"/>
        <v>36000</v>
      </c>
      <c r="F11" s="45"/>
      <c r="G11" s="48"/>
      <c r="H11" s="46"/>
      <c r="J11" s="7"/>
      <c r="K11" s="7"/>
    </row>
    <row r="12" spans="1:11" ht="31.5">
      <c r="A12" s="54">
        <f>A11+1</f>
        <v>3</v>
      </c>
      <c r="B12" s="45" t="s">
        <v>511</v>
      </c>
      <c r="C12" s="45" t="s">
        <v>1458</v>
      </c>
      <c r="D12" s="46">
        <v>2979</v>
      </c>
      <c r="E12" s="46">
        <f t="shared" si="0"/>
        <v>35748</v>
      </c>
      <c r="F12" s="56">
        <v>40543</v>
      </c>
      <c r="G12" s="48">
        <v>47344</v>
      </c>
      <c r="H12" s="48"/>
      <c r="J12" s="7"/>
      <c r="K12" s="7"/>
    </row>
    <row r="13" spans="1:11" ht="15.75">
      <c r="A13" s="54">
        <f>A12+1</f>
        <v>4</v>
      </c>
      <c r="B13" s="45" t="s">
        <v>1460</v>
      </c>
      <c r="C13" s="45" t="s">
        <v>398</v>
      </c>
      <c r="D13" s="46">
        <v>3000</v>
      </c>
      <c r="E13" s="46">
        <f t="shared" si="0"/>
        <v>36000</v>
      </c>
      <c r="F13" s="56">
        <v>40543</v>
      </c>
      <c r="G13" s="48">
        <v>23976</v>
      </c>
      <c r="H13" s="48">
        <v>0</v>
      </c>
      <c r="J13" s="7"/>
      <c r="K13" s="7"/>
    </row>
    <row r="14" spans="1:11" ht="15.75" customHeight="1">
      <c r="A14" s="54">
        <f>A13+1</f>
        <v>5</v>
      </c>
      <c r="B14" s="45" t="s">
        <v>401</v>
      </c>
      <c r="C14" s="45" t="s">
        <v>398</v>
      </c>
      <c r="D14" s="46">
        <v>2000</v>
      </c>
      <c r="E14" s="46">
        <f t="shared" si="0"/>
        <v>24000</v>
      </c>
      <c r="F14" s="56">
        <v>40543</v>
      </c>
      <c r="G14" s="48">
        <v>19579</v>
      </c>
      <c r="H14" s="48">
        <v>13985</v>
      </c>
      <c r="J14" s="7"/>
      <c r="K14" s="7"/>
    </row>
    <row r="15" spans="1:11" ht="58.5" customHeight="1">
      <c r="A15" s="54">
        <f>A14+1</f>
        <v>6</v>
      </c>
      <c r="B15" s="45" t="s">
        <v>1459</v>
      </c>
      <c r="C15" s="45" t="s">
        <v>398</v>
      </c>
      <c r="D15" s="46">
        <v>2700</v>
      </c>
      <c r="E15" s="46">
        <f t="shared" si="0"/>
        <v>32400</v>
      </c>
      <c r="F15" s="56"/>
      <c r="G15" s="48"/>
      <c r="H15" s="48"/>
      <c r="J15" s="7"/>
      <c r="K15" s="7"/>
    </row>
    <row r="16" spans="1:10" s="3" customFormat="1" ht="12.75">
      <c r="A16" s="21"/>
      <c r="B16" s="21"/>
      <c r="C16" s="21"/>
      <c r="D16" s="28">
        <f>SUM(D10:D15)</f>
        <v>15179</v>
      </c>
      <c r="E16" s="225">
        <f>SUM(E10:E15)</f>
        <v>182148</v>
      </c>
      <c r="F16" s="21"/>
      <c r="G16" s="21"/>
      <c r="H16" s="21"/>
      <c r="J16" s="166"/>
    </row>
    <row r="17" ht="12.75">
      <c r="D17" s="6"/>
    </row>
    <row r="18" ht="12.75">
      <c r="E18" s="6"/>
    </row>
  </sheetData>
  <sheetProtection/>
  <mergeCells count="3">
    <mergeCell ref="D2:E3"/>
    <mergeCell ref="B5:D6"/>
    <mergeCell ref="D1:E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36.75390625" style="8" customWidth="1"/>
    <col min="2" max="2" width="14.25390625" style="22" hidden="1" customWidth="1"/>
    <col min="3" max="3" width="14.625" style="22" hidden="1" customWidth="1"/>
    <col min="4" max="5" width="13.25390625" style="0" hidden="1" customWidth="1"/>
    <col min="6" max="7" width="12.125" style="0" hidden="1" customWidth="1"/>
    <col min="8" max="8" width="13.25390625" style="0" hidden="1" customWidth="1"/>
    <col min="9" max="9" width="12.125" style="0" hidden="1" customWidth="1"/>
    <col min="10" max="10" width="13.125" style="0" hidden="1" customWidth="1"/>
    <col min="11" max="11" width="12.125" style="0" hidden="1" customWidth="1"/>
    <col min="12" max="12" width="15.25390625" style="0" hidden="1" customWidth="1"/>
    <col min="13" max="13" width="14.75390625" style="0" hidden="1" customWidth="1"/>
    <col min="14" max="14" width="21.25390625" style="0" customWidth="1"/>
    <col min="15" max="15" width="17.875" style="0" customWidth="1"/>
    <col min="16" max="16" width="17.25390625" style="0" customWidth="1"/>
  </cols>
  <sheetData>
    <row r="1" spans="15:17" ht="12.75">
      <c r="O1" s="273" t="s">
        <v>1177</v>
      </c>
      <c r="P1" s="273"/>
      <c r="Q1" s="273"/>
    </row>
    <row r="2" spans="11:18" ht="25.5" customHeight="1">
      <c r="K2" s="20"/>
      <c r="O2" s="258" t="s">
        <v>1466</v>
      </c>
      <c r="P2" s="258"/>
      <c r="Q2" s="258"/>
      <c r="R2" s="20"/>
    </row>
    <row r="3" spans="15:19" ht="46.5" customHeight="1">
      <c r="O3" s="258"/>
      <c r="P3" s="258"/>
      <c r="Q3" s="258"/>
      <c r="R3" s="135"/>
      <c r="S3" s="135"/>
    </row>
    <row r="4" spans="1:19" s="23" customFormat="1" ht="15" customHeight="1">
      <c r="A4" s="274" t="s">
        <v>1467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20"/>
      <c r="R4" s="220"/>
      <c r="S4" s="220"/>
    </row>
    <row r="5" spans="1:19" s="23" customFormat="1" ht="1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20"/>
      <c r="R5" s="220"/>
      <c r="S5" s="220"/>
    </row>
    <row r="6" spans="1:19" s="23" customFormat="1" ht="1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8" spans="1:16" ht="12.75">
      <c r="A8" s="9" t="s">
        <v>1468</v>
      </c>
      <c r="B8" s="24" t="s">
        <v>325</v>
      </c>
      <c r="C8" s="24" t="s">
        <v>326</v>
      </c>
      <c r="D8" s="2" t="s">
        <v>327</v>
      </c>
      <c r="E8" s="2" t="s">
        <v>328</v>
      </c>
      <c r="F8" s="2" t="s">
        <v>329</v>
      </c>
      <c r="G8" s="2" t="s">
        <v>330</v>
      </c>
      <c r="H8" s="2" t="s">
        <v>331</v>
      </c>
      <c r="I8" s="2" t="s">
        <v>332</v>
      </c>
      <c r="J8" s="2" t="s">
        <v>333</v>
      </c>
      <c r="K8" s="2" t="s">
        <v>334</v>
      </c>
      <c r="L8" s="2" t="s">
        <v>315</v>
      </c>
      <c r="M8" s="138" t="s">
        <v>316</v>
      </c>
      <c r="N8" s="138" t="s">
        <v>502</v>
      </c>
      <c r="O8" s="138" t="s">
        <v>524</v>
      </c>
      <c r="P8" s="138" t="s">
        <v>1431</v>
      </c>
    </row>
    <row r="9" spans="1:16" s="3" customFormat="1" ht="25.5">
      <c r="A9" s="30" t="s">
        <v>1490</v>
      </c>
      <c r="B9" s="226"/>
      <c r="C9" s="22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2.75">
      <c r="A10" s="9" t="s">
        <v>1472</v>
      </c>
      <c r="B10" s="25">
        <v>2599</v>
      </c>
      <c r="C10" s="25"/>
      <c r="D10" s="17">
        <v>1993</v>
      </c>
      <c r="E10" s="17">
        <v>47787</v>
      </c>
      <c r="F10" s="17"/>
      <c r="G10" s="17">
        <v>4343</v>
      </c>
      <c r="H10" s="17">
        <v>5676</v>
      </c>
      <c r="I10" s="17">
        <v>1753</v>
      </c>
      <c r="J10" s="17">
        <v>2993.33</v>
      </c>
      <c r="K10" s="17">
        <v>1791</v>
      </c>
      <c r="L10" s="137">
        <f>SUM(B10:K10)</f>
        <v>68935.33</v>
      </c>
      <c r="M10" s="140">
        <v>40665</v>
      </c>
      <c r="N10" s="140">
        <f>36.2339+219.86167+44.78733</f>
        <v>300.8829</v>
      </c>
      <c r="O10" s="140">
        <f>36.233+208.10467</f>
        <v>244.33767</v>
      </c>
      <c r="P10" s="140">
        <f>208.10467+9.5549+12</f>
        <v>229.65957</v>
      </c>
    </row>
    <row r="11" spans="1:16" ht="12.75">
      <c r="A11" s="9" t="s">
        <v>1470</v>
      </c>
      <c r="B11" s="25">
        <v>165282.9</v>
      </c>
      <c r="C11" s="25">
        <v>52619.03</v>
      </c>
      <c r="D11" s="17">
        <f>'[1]хабар'!F241</f>
        <v>168074.2</v>
      </c>
      <c r="E11" s="17">
        <v>61963.29</v>
      </c>
      <c r="F11" s="17">
        <f>'[1]шашикман'!F17</f>
        <v>53531</v>
      </c>
      <c r="G11" s="17">
        <v>8123.28</v>
      </c>
      <c r="H11" s="17">
        <v>74775</v>
      </c>
      <c r="I11" s="17">
        <v>22988.69</v>
      </c>
      <c r="J11" s="17">
        <f>'[1]теньга'!F60+38551.12+4000</f>
        <v>213776.12</v>
      </c>
      <c r="K11" s="17">
        <f>'[1]ело'!F43</f>
        <v>29201</v>
      </c>
      <c r="L11" s="137">
        <f>SUM(B11:K11)</f>
        <v>850334.5099999999</v>
      </c>
      <c r="M11" s="136">
        <v>850334.51</v>
      </c>
      <c r="N11" s="136">
        <f>84.773+159.02+150</f>
        <v>393.793</v>
      </c>
      <c r="O11" s="136">
        <f>152.485+84.773+150</f>
        <v>387.25800000000004</v>
      </c>
      <c r="P11" s="136">
        <f>152.485+84.773+150</f>
        <v>387.25800000000004</v>
      </c>
    </row>
    <row r="12" spans="1:16" ht="12.75">
      <c r="A12" s="9" t="s">
        <v>1471</v>
      </c>
      <c r="B12" s="25">
        <f>'[1]иня'!F59</f>
        <v>55388</v>
      </c>
      <c r="C12" s="25">
        <f>'[1]купчегень'!F34</f>
        <v>53996.560000000005</v>
      </c>
      <c r="D12" s="17">
        <v>29345.3</v>
      </c>
      <c r="E12" s="17">
        <f>'[1]онгудай'!G434</f>
        <v>98725</v>
      </c>
      <c r="F12" s="17">
        <f>'[1]шашикман'!F16</f>
        <v>14721</v>
      </c>
      <c r="G12" s="17">
        <f>'[1]н-талда'!F40</f>
        <v>33716.33</v>
      </c>
      <c r="H12" s="17">
        <f>76595*2</f>
        <v>153190</v>
      </c>
      <c r="I12" s="17">
        <f>'[1]кулада'!F40</f>
        <v>40665</v>
      </c>
      <c r="J12" s="17">
        <f>'[1]теньга'!F61+50000</f>
        <v>141375</v>
      </c>
      <c r="K12" s="17">
        <f>'[1]ело'!F118</f>
        <v>68187.596488</v>
      </c>
      <c r="L12" s="137">
        <f>SUM(B12:K12)</f>
        <v>689309.786488</v>
      </c>
      <c r="M12" s="136">
        <v>689309.79</v>
      </c>
      <c r="N12" s="136">
        <f>541.76967</f>
        <v>541.76967</v>
      </c>
      <c r="O12" s="136">
        <v>463.88967</v>
      </c>
      <c r="P12" s="136">
        <v>463.88967</v>
      </c>
    </row>
    <row r="13" spans="1:16" ht="12.75">
      <c r="A13" s="9" t="s">
        <v>1469</v>
      </c>
      <c r="B13" s="25"/>
      <c r="C13" s="25"/>
      <c r="D13" s="17"/>
      <c r="E13" s="17"/>
      <c r="F13" s="17"/>
      <c r="G13" s="17"/>
      <c r="H13" s="17"/>
      <c r="I13" s="17"/>
      <c r="J13" s="17"/>
      <c r="K13" s="17"/>
      <c r="L13" s="137"/>
      <c r="M13" s="136"/>
      <c r="N13" s="136">
        <v>359.237</v>
      </c>
      <c r="O13" s="136">
        <v>359.237</v>
      </c>
      <c r="P13" s="136">
        <v>359.237</v>
      </c>
    </row>
    <row r="14" spans="1:16" s="3" customFormat="1" ht="25.5" customHeight="1">
      <c r="A14" s="227" t="s">
        <v>1487</v>
      </c>
      <c r="B14" s="27">
        <f>SUM(B10:B12)</f>
        <v>223269.9</v>
      </c>
      <c r="C14" s="27">
        <f aca="true" t="shared" si="0" ref="C14:K14">SUM(C10:C12)</f>
        <v>106615.59</v>
      </c>
      <c r="D14" s="28">
        <f>SUM(D10:D12)</f>
        <v>199412.5</v>
      </c>
      <c r="E14" s="28">
        <f t="shared" si="0"/>
        <v>208475.29</v>
      </c>
      <c r="F14" s="28">
        <f t="shared" si="0"/>
        <v>68252</v>
      </c>
      <c r="G14" s="28">
        <f t="shared" si="0"/>
        <v>46182.61</v>
      </c>
      <c r="H14" s="28">
        <f t="shared" si="0"/>
        <v>233641</v>
      </c>
      <c r="I14" s="28">
        <f t="shared" si="0"/>
        <v>65406.69</v>
      </c>
      <c r="J14" s="28">
        <f t="shared" si="0"/>
        <v>358144.44999999995</v>
      </c>
      <c r="K14" s="28">
        <f t="shared" si="0"/>
        <v>99179.596488</v>
      </c>
      <c r="L14" s="170">
        <f>SUM(B14:K14)</f>
        <v>1608579.626488</v>
      </c>
      <c r="M14" s="141">
        <f>SUM(M10:M12)</f>
        <v>1580309.3</v>
      </c>
      <c r="N14" s="38">
        <f>SUM(N10:N13)</f>
        <v>1595.68257</v>
      </c>
      <c r="O14" s="38">
        <f>SUM(O10:O13)</f>
        <v>1454.7223400000003</v>
      </c>
      <c r="P14" s="38">
        <f>SUM(P10:P13)</f>
        <v>1440.0442400000002</v>
      </c>
    </row>
    <row r="15" spans="1:16" ht="25.5">
      <c r="A15" s="30" t="s">
        <v>1491</v>
      </c>
      <c r="B15" s="25"/>
      <c r="C15" s="25"/>
      <c r="D15" s="17"/>
      <c r="E15" s="17"/>
      <c r="F15" s="17"/>
      <c r="G15" s="17"/>
      <c r="H15" s="17"/>
      <c r="I15" s="17"/>
      <c r="J15" s="17"/>
      <c r="K15" s="17"/>
      <c r="L15" s="137"/>
      <c r="M15" s="136"/>
      <c r="N15" s="136"/>
      <c r="O15" s="136"/>
      <c r="P15" s="136"/>
    </row>
    <row r="16" spans="1:16" ht="12.75">
      <c r="A16" s="9" t="s">
        <v>1472</v>
      </c>
      <c r="B16" s="25"/>
      <c r="C16" s="25"/>
      <c r="D16" s="17"/>
      <c r="E16" s="17"/>
      <c r="F16" s="17"/>
      <c r="G16" s="17"/>
      <c r="H16" s="17"/>
      <c r="I16" s="17"/>
      <c r="J16" s="17"/>
      <c r="K16" s="17"/>
      <c r="L16" s="137"/>
      <c r="M16" s="136"/>
      <c r="N16" s="136"/>
      <c r="O16" s="136">
        <f>O10*1.1-O10</f>
        <v>24.433767000000046</v>
      </c>
      <c r="P16" s="136"/>
    </row>
    <row r="17" spans="1:16" ht="12.75">
      <c r="A17" s="9" t="s">
        <v>1470</v>
      </c>
      <c r="B17" s="25"/>
      <c r="C17" s="25"/>
      <c r="D17" s="17"/>
      <c r="E17" s="17"/>
      <c r="F17" s="17"/>
      <c r="G17" s="17"/>
      <c r="H17" s="17"/>
      <c r="I17" s="17"/>
      <c r="J17" s="17"/>
      <c r="K17" s="17"/>
      <c r="L17" s="137"/>
      <c r="M17" s="136"/>
      <c r="N17" s="136">
        <f>N11*1.2-N11-40-10</f>
        <v>28.7586</v>
      </c>
      <c r="O17" s="136">
        <f>O11*1.2-O11</f>
        <v>77.45159999999998</v>
      </c>
      <c r="P17" s="136"/>
    </row>
    <row r="18" spans="1:16" ht="12.75">
      <c r="A18" s="9" t="s">
        <v>1471</v>
      </c>
      <c r="B18" s="25"/>
      <c r="C18" s="25"/>
      <c r="D18" s="17"/>
      <c r="E18" s="17"/>
      <c r="F18" s="17"/>
      <c r="G18" s="17"/>
      <c r="H18" s="17"/>
      <c r="I18" s="17"/>
      <c r="J18" s="17"/>
      <c r="K18" s="17"/>
      <c r="L18" s="137"/>
      <c r="M18" s="136"/>
      <c r="N18" s="136">
        <f>N12*1.5-N12-137-39.21-9-5</f>
        <v>80.67483499999994</v>
      </c>
      <c r="O18" s="136">
        <f>O12*1.5-O12-14.28</f>
        <v>217.664835</v>
      </c>
      <c r="P18" s="136"/>
    </row>
    <row r="19" spans="1:16" ht="12.75">
      <c r="A19" s="9" t="s">
        <v>1469</v>
      </c>
      <c r="B19" s="25"/>
      <c r="C19" s="25"/>
      <c r="D19" s="17"/>
      <c r="E19" s="17"/>
      <c r="F19" s="17"/>
      <c r="G19" s="17"/>
      <c r="H19" s="17"/>
      <c r="I19" s="17"/>
      <c r="J19" s="17"/>
      <c r="K19" s="17"/>
      <c r="L19" s="137"/>
      <c r="M19" s="136"/>
      <c r="N19" s="136"/>
      <c r="O19" s="136"/>
      <c r="P19" s="136"/>
    </row>
    <row r="20" spans="1:16" ht="12.75">
      <c r="A20" s="9" t="s">
        <v>1487</v>
      </c>
      <c r="B20" s="29"/>
      <c r="C20" s="29"/>
      <c r="D20" s="6"/>
      <c r="E20" s="6"/>
      <c r="F20" s="6"/>
      <c r="G20" s="6"/>
      <c r="H20" s="6"/>
      <c r="I20" s="6"/>
      <c r="J20" s="6"/>
      <c r="K20" s="6"/>
      <c r="L20" s="6"/>
      <c r="M20" s="2"/>
      <c r="N20" s="36">
        <f>SUM(N16:N19)</f>
        <v>109.43343499999995</v>
      </c>
      <c r="O20" s="36">
        <f>SUM(O16:O19)</f>
        <v>319.550202</v>
      </c>
      <c r="P20" s="36">
        <f>SUM(P16:P19)</f>
        <v>0</v>
      </c>
    </row>
    <row r="21" spans="1:16" ht="12.75">
      <c r="A21" s="9"/>
      <c r="B21" s="29"/>
      <c r="C21" s="29"/>
      <c r="D21" s="6"/>
      <c r="E21" s="6"/>
      <c r="F21" s="6"/>
      <c r="G21" s="6"/>
      <c r="H21" s="6"/>
      <c r="I21" s="6"/>
      <c r="J21" s="6"/>
      <c r="K21" s="6"/>
      <c r="L21" s="6"/>
      <c r="M21" s="2"/>
      <c r="N21" s="2"/>
      <c r="O21" s="2"/>
      <c r="P21" s="2"/>
    </row>
    <row r="22" spans="1:16" ht="12.75">
      <c r="A22" s="9" t="s">
        <v>1489</v>
      </c>
      <c r="B22" s="29"/>
      <c r="C22" s="29"/>
      <c r="D22" s="6"/>
      <c r="E22" s="6"/>
      <c r="F22" s="6"/>
      <c r="G22" s="6"/>
      <c r="H22" s="6"/>
      <c r="I22" s="6"/>
      <c r="J22" s="6"/>
      <c r="K22" s="6"/>
      <c r="L22" s="6"/>
      <c r="M22" s="2"/>
      <c r="N22" s="38">
        <f>N14+N20</f>
        <v>1705.1160049999999</v>
      </c>
      <c r="O22" s="38">
        <f>O14+O20</f>
        <v>1774.2725420000002</v>
      </c>
      <c r="P22" s="38">
        <f>P14+P20</f>
        <v>1440.0442400000002</v>
      </c>
    </row>
    <row r="23" spans="1:16" ht="12.75">
      <c r="A23" s="9" t="s">
        <v>1488</v>
      </c>
      <c r="B23" s="29"/>
      <c r="C23" s="29"/>
      <c r="D23" s="6"/>
      <c r="E23" s="6"/>
      <c r="F23" s="6"/>
      <c r="G23" s="6"/>
      <c r="H23" s="6"/>
      <c r="I23" s="6"/>
      <c r="J23" s="6"/>
      <c r="K23" s="6"/>
      <c r="L23" s="6"/>
      <c r="M23" s="2"/>
      <c r="N23" s="38">
        <f>N22*50%</f>
        <v>852.5580024999999</v>
      </c>
      <c r="O23" s="38">
        <f>O22*50%</f>
        <v>887.1362710000001</v>
      </c>
      <c r="P23" s="38">
        <f>P22*50%</f>
        <v>720.0221200000001</v>
      </c>
    </row>
    <row r="24" spans="2:4" ht="12.75">
      <c r="B24" s="22">
        <v>1200</v>
      </c>
      <c r="C24" s="22">
        <v>567</v>
      </c>
      <c r="D24">
        <f aca="true" t="shared" si="1" ref="D24:D76">C24*3</f>
        <v>1701</v>
      </c>
    </row>
    <row r="25" spans="1:16" ht="46.5" customHeight="1">
      <c r="A25" s="272" t="s">
        <v>1465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</row>
    <row r="26" spans="2:4" ht="12.75">
      <c r="B26" s="22">
        <v>1445</v>
      </c>
      <c r="C26" s="22">
        <v>682</v>
      </c>
      <c r="D26">
        <f t="shared" si="1"/>
        <v>2046</v>
      </c>
    </row>
    <row r="27" spans="2:16" ht="12.75">
      <c r="B27" s="22">
        <v>2999</v>
      </c>
      <c r="C27" s="22">
        <v>1416</v>
      </c>
      <c r="D27">
        <f t="shared" si="1"/>
        <v>4248</v>
      </c>
      <c r="N27" s="7"/>
      <c r="O27" s="7"/>
      <c r="P27" s="7"/>
    </row>
    <row r="28" spans="2:4" ht="12.75">
      <c r="B28" s="22">
        <v>1255</v>
      </c>
      <c r="C28" s="22">
        <v>592</v>
      </c>
      <c r="D28">
        <f t="shared" si="1"/>
        <v>1776</v>
      </c>
    </row>
    <row r="29" spans="2:4" ht="12.75">
      <c r="B29" s="22">
        <v>1424</v>
      </c>
      <c r="C29" s="22">
        <v>672</v>
      </c>
      <c r="D29">
        <f t="shared" si="1"/>
        <v>2016</v>
      </c>
    </row>
    <row r="30" spans="2:4" ht="12.75">
      <c r="B30" s="22">
        <v>2978</v>
      </c>
      <c r="C30" s="22">
        <v>1406</v>
      </c>
      <c r="D30">
        <f t="shared" si="1"/>
        <v>4218</v>
      </c>
    </row>
    <row r="31" spans="2:4" ht="12.75">
      <c r="B31" s="22">
        <v>2179</v>
      </c>
      <c r="C31" s="22">
        <v>1029</v>
      </c>
      <c r="D31">
        <f t="shared" si="1"/>
        <v>3087</v>
      </c>
    </row>
    <row r="32" spans="2:4" ht="12.75">
      <c r="B32" s="22">
        <v>1480</v>
      </c>
      <c r="C32" s="22">
        <v>699</v>
      </c>
      <c r="D32">
        <f t="shared" si="1"/>
        <v>2097</v>
      </c>
    </row>
    <row r="33" spans="2:4" ht="12.75">
      <c r="B33" s="22">
        <v>1391</v>
      </c>
      <c r="C33" s="22">
        <v>657</v>
      </c>
      <c r="D33">
        <f t="shared" si="1"/>
        <v>1971</v>
      </c>
    </row>
    <row r="34" spans="2:4" ht="12.75">
      <c r="B34" s="22">
        <v>1499</v>
      </c>
      <c r="C34" s="22">
        <v>708</v>
      </c>
      <c r="D34">
        <f t="shared" si="1"/>
        <v>2124</v>
      </c>
    </row>
    <row r="35" spans="2:4" ht="12.75">
      <c r="B35" s="22">
        <v>1500</v>
      </c>
      <c r="C35" s="22">
        <v>708</v>
      </c>
      <c r="D35">
        <f t="shared" si="1"/>
        <v>2124</v>
      </c>
    </row>
    <row r="36" spans="2:4" ht="12.75">
      <c r="B36" s="22">
        <v>1043</v>
      </c>
      <c r="C36" s="22">
        <v>492</v>
      </c>
      <c r="D36">
        <f t="shared" si="1"/>
        <v>1476</v>
      </c>
    </row>
    <row r="37" spans="2:4" ht="12.75">
      <c r="B37" s="22">
        <v>1500</v>
      </c>
      <c r="C37" s="22">
        <v>708</v>
      </c>
      <c r="D37">
        <f t="shared" si="1"/>
        <v>2124</v>
      </c>
    </row>
    <row r="38" spans="2:4" ht="12.75">
      <c r="B38" s="22">
        <v>1269</v>
      </c>
      <c r="C38" s="22">
        <v>599</v>
      </c>
      <c r="D38">
        <f t="shared" si="1"/>
        <v>1797</v>
      </c>
    </row>
    <row r="39" spans="2:4" ht="12.75">
      <c r="B39" s="22">
        <v>1499</v>
      </c>
      <c r="C39" s="22">
        <v>708</v>
      </c>
      <c r="D39">
        <f t="shared" si="1"/>
        <v>2124</v>
      </c>
    </row>
    <row r="40" spans="2:4" ht="12.75">
      <c r="B40" s="22">
        <v>1269</v>
      </c>
      <c r="C40" s="22">
        <v>612</v>
      </c>
      <c r="D40">
        <f t="shared" si="1"/>
        <v>1836</v>
      </c>
    </row>
    <row r="41" spans="2:4" ht="12.75">
      <c r="B41" s="22">
        <v>1424</v>
      </c>
      <c r="C41" s="22">
        <v>672</v>
      </c>
      <c r="D41">
        <f t="shared" si="1"/>
        <v>2016</v>
      </c>
    </row>
    <row r="42" spans="2:4" ht="12.75">
      <c r="B42" s="22">
        <v>1230</v>
      </c>
      <c r="C42" s="22">
        <v>581</v>
      </c>
      <c r="D42">
        <f t="shared" si="1"/>
        <v>1743</v>
      </c>
    </row>
    <row r="43" spans="2:4" ht="12.75">
      <c r="B43" s="22">
        <v>1611</v>
      </c>
      <c r="C43" s="22">
        <v>761</v>
      </c>
      <c r="D43">
        <f t="shared" si="1"/>
        <v>2283</v>
      </c>
    </row>
    <row r="44" spans="2:4" ht="12.75">
      <c r="B44" s="22">
        <v>1500</v>
      </c>
      <c r="C44" s="22">
        <v>708</v>
      </c>
      <c r="D44">
        <f t="shared" si="1"/>
        <v>2124</v>
      </c>
    </row>
    <row r="45" spans="2:4" ht="12.75">
      <c r="B45" s="22">
        <v>1500</v>
      </c>
      <c r="C45" s="22">
        <v>708</v>
      </c>
      <c r="D45">
        <f t="shared" si="1"/>
        <v>2124</v>
      </c>
    </row>
    <row r="46" spans="2:4" ht="12.75">
      <c r="B46" s="22">
        <v>600</v>
      </c>
      <c r="C46" s="22">
        <v>204</v>
      </c>
      <c r="D46">
        <f t="shared" si="1"/>
        <v>612</v>
      </c>
    </row>
    <row r="47" spans="2:4" ht="12.75">
      <c r="B47" s="22">
        <v>1504</v>
      </c>
      <c r="C47" s="22">
        <v>710</v>
      </c>
      <c r="D47">
        <f t="shared" si="1"/>
        <v>2130</v>
      </c>
    </row>
    <row r="48" spans="2:4" ht="12.75">
      <c r="B48" s="22">
        <v>1543</v>
      </c>
      <c r="C48" s="22">
        <v>728</v>
      </c>
      <c r="D48">
        <f t="shared" si="1"/>
        <v>2184</v>
      </c>
    </row>
    <row r="49" spans="2:4" ht="12.75">
      <c r="B49" s="22">
        <v>1500</v>
      </c>
      <c r="C49" s="22">
        <v>708</v>
      </c>
      <c r="D49">
        <f t="shared" si="1"/>
        <v>2124</v>
      </c>
    </row>
    <row r="50" spans="2:4" ht="12.75">
      <c r="B50" s="22">
        <v>1500</v>
      </c>
      <c r="C50" s="22">
        <v>708</v>
      </c>
      <c r="D50">
        <f t="shared" si="1"/>
        <v>2124</v>
      </c>
    </row>
    <row r="51" spans="2:4" ht="12.75">
      <c r="B51" s="22">
        <v>1501</v>
      </c>
      <c r="C51" s="22">
        <v>709</v>
      </c>
      <c r="D51">
        <f t="shared" si="1"/>
        <v>2127</v>
      </c>
    </row>
    <row r="52" spans="2:4" ht="12.75">
      <c r="B52" s="22">
        <v>1030</v>
      </c>
      <c r="C52" s="22">
        <v>486</v>
      </c>
      <c r="D52">
        <f t="shared" si="1"/>
        <v>1458</v>
      </c>
    </row>
    <row r="53" spans="2:4" ht="12.75">
      <c r="B53" s="22">
        <v>2509</v>
      </c>
      <c r="C53" s="22">
        <v>1184</v>
      </c>
      <c r="D53">
        <f t="shared" si="1"/>
        <v>3552</v>
      </c>
    </row>
    <row r="54" spans="2:4" ht="12.75">
      <c r="B54" s="22">
        <v>1346</v>
      </c>
      <c r="C54" s="22">
        <v>635</v>
      </c>
      <c r="D54">
        <f t="shared" si="1"/>
        <v>1905</v>
      </c>
    </row>
    <row r="55" spans="2:4" ht="12.75">
      <c r="B55" s="22">
        <v>1500</v>
      </c>
      <c r="C55" s="22">
        <v>708</v>
      </c>
      <c r="D55">
        <f t="shared" si="1"/>
        <v>2124</v>
      </c>
    </row>
    <row r="56" spans="2:4" ht="12.75">
      <c r="B56" s="22">
        <v>1500</v>
      </c>
      <c r="C56" s="22">
        <v>708</v>
      </c>
      <c r="D56">
        <f t="shared" si="1"/>
        <v>2124</v>
      </c>
    </row>
    <row r="57" spans="2:4" ht="12.75">
      <c r="B57" s="22">
        <v>1470</v>
      </c>
      <c r="C57" s="22">
        <v>694</v>
      </c>
      <c r="D57">
        <f t="shared" si="1"/>
        <v>2082</v>
      </c>
    </row>
    <row r="58" spans="2:4" ht="12.75">
      <c r="B58" s="22">
        <v>1500</v>
      </c>
      <c r="C58" s="22">
        <v>708</v>
      </c>
      <c r="D58">
        <f t="shared" si="1"/>
        <v>2124</v>
      </c>
    </row>
    <row r="59" spans="2:4" ht="12.75">
      <c r="B59" s="22">
        <v>1170</v>
      </c>
      <c r="C59" s="22">
        <v>552</v>
      </c>
      <c r="D59">
        <f t="shared" si="1"/>
        <v>1656</v>
      </c>
    </row>
    <row r="60" spans="2:4" ht="12.75">
      <c r="B60" s="22">
        <v>2652</v>
      </c>
      <c r="C60" s="22">
        <v>830</v>
      </c>
      <c r="D60">
        <f t="shared" si="1"/>
        <v>2490</v>
      </c>
    </row>
    <row r="61" spans="2:4" ht="12.75">
      <c r="B61" s="22">
        <v>1500</v>
      </c>
      <c r="C61" s="22">
        <v>708</v>
      </c>
      <c r="D61">
        <f t="shared" si="1"/>
        <v>2124</v>
      </c>
    </row>
    <row r="62" spans="2:4" ht="12.75">
      <c r="B62" s="22">
        <v>1264</v>
      </c>
      <c r="C62" s="22">
        <v>597</v>
      </c>
      <c r="D62">
        <f t="shared" si="1"/>
        <v>1791</v>
      </c>
    </row>
    <row r="63" spans="2:4" ht="12.75">
      <c r="B63" s="22">
        <v>752</v>
      </c>
      <c r="C63" s="22">
        <v>355</v>
      </c>
      <c r="D63">
        <f t="shared" si="1"/>
        <v>1065</v>
      </c>
    </row>
    <row r="64" spans="2:4" ht="12.75">
      <c r="B64" s="22">
        <v>1619</v>
      </c>
      <c r="C64" s="22">
        <v>764</v>
      </c>
      <c r="D64">
        <f t="shared" si="1"/>
        <v>2292</v>
      </c>
    </row>
    <row r="65" spans="2:4" ht="12.75">
      <c r="B65" s="22">
        <v>1001</v>
      </c>
      <c r="C65" s="22">
        <v>473</v>
      </c>
      <c r="D65">
        <f t="shared" si="1"/>
        <v>1419</v>
      </c>
    </row>
    <row r="66" spans="2:4" ht="12.75">
      <c r="B66" s="22">
        <v>1500</v>
      </c>
      <c r="C66" s="22">
        <v>708</v>
      </c>
      <c r="D66">
        <f t="shared" si="1"/>
        <v>2124</v>
      </c>
    </row>
    <row r="67" spans="2:4" ht="12.75">
      <c r="B67" s="22">
        <v>1500</v>
      </c>
      <c r="C67" s="22">
        <v>708</v>
      </c>
      <c r="D67">
        <f t="shared" si="1"/>
        <v>2124</v>
      </c>
    </row>
    <row r="68" spans="2:4" ht="12.75">
      <c r="B68" s="22">
        <v>1500</v>
      </c>
      <c r="C68" s="22">
        <v>708</v>
      </c>
      <c r="D68">
        <f t="shared" si="1"/>
        <v>2124</v>
      </c>
    </row>
    <row r="69" spans="2:4" ht="12.75">
      <c r="B69" s="22">
        <v>1500</v>
      </c>
      <c r="C69" s="22">
        <v>708</v>
      </c>
      <c r="D69">
        <f t="shared" si="1"/>
        <v>2124</v>
      </c>
    </row>
    <row r="70" spans="2:4" ht="12.75">
      <c r="B70" s="22">
        <v>1938</v>
      </c>
      <c r="C70" s="22">
        <v>915</v>
      </c>
      <c r="D70">
        <f t="shared" si="1"/>
        <v>2745</v>
      </c>
    </row>
    <row r="71" spans="2:4" ht="12.75">
      <c r="B71" s="22">
        <v>1500</v>
      </c>
      <c r="C71" s="22">
        <v>708</v>
      </c>
      <c r="D71">
        <f t="shared" si="1"/>
        <v>2124</v>
      </c>
    </row>
    <row r="72" spans="2:4" ht="12.75">
      <c r="B72" s="22">
        <v>1500</v>
      </c>
      <c r="C72" s="22">
        <v>708</v>
      </c>
      <c r="D72">
        <f t="shared" si="1"/>
        <v>2124</v>
      </c>
    </row>
    <row r="73" spans="2:4" ht="12.75">
      <c r="B73" s="22">
        <v>1500</v>
      </c>
      <c r="C73" s="22">
        <v>708</v>
      </c>
      <c r="D73">
        <f t="shared" si="1"/>
        <v>2124</v>
      </c>
    </row>
    <row r="74" spans="2:4" ht="12.75">
      <c r="B74" s="22">
        <v>1217</v>
      </c>
      <c r="C74" s="22">
        <v>574</v>
      </c>
      <c r="D74">
        <f t="shared" si="1"/>
        <v>1722</v>
      </c>
    </row>
    <row r="75" spans="2:4" ht="12.75">
      <c r="B75" s="22">
        <v>1300</v>
      </c>
      <c r="C75" s="22">
        <v>614</v>
      </c>
      <c r="D75">
        <f t="shared" si="1"/>
        <v>1842</v>
      </c>
    </row>
    <row r="76" spans="2:4" ht="12.75">
      <c r="B76" s="22">
        <v>1500</v>
      </c>
      <c r="C76" s="22">
        <v>708</v>
      </c>
      <c r="D76">
        <f t="shared" si="1"/>
        <v>2124</v>
      </c>
    </row>
    <row r="77" ht="12.75">
      <c r="C77" s="22">
        <f>SUM(C24:C76)</f>
        <v>36621</v>
      </c>
    </row>
  </sheetData>
  <sheetProtection/>
  <mergeCells count="4">
    <mergeCell ref="A25:P25"/>
    <mergeCell ref="O2:Q3"/>
    <mergeCell ref="O1:Q1"/>
    <mergeCell ref="A4:P5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B1">
      <selection activeCell="E75" sqref="E75"/>
    </sheetView>
  </sheetViews>
  <sheetFormatPr defaultColWidth="9.00390625" defaultRowHeight="12.75"/>
  <cols>
    <col min="1" max="1" width="53.375" style="180" customWidth="1"/>
    <col min="2" max="2" width="33.125" style="181" customWidth="1"/>
    <col min="3" max="3" width="16.75390625" style="179" customWidth="1"/>
    <col min="4" max="4" width="19.875" style="173" customWidth="1"/>
    <col min="5" max="5" width="18.00390625" style="173" customWidth="1"/>
    <col min="6" max="6" width="17.625" style="173" customWidth="1"/>
    <col min="7" max="7" width="15.375" style="173" customWidth="1"/>
    <col min="8" max="10" width="13.75390625" style="173" bestFit="1" customWidth="1"/>
    <col min="11" max="16384" width="9.125" style="173" customWidth="1"/>
  </cols>
  <sheetData>
    <row r="1" spans="1:7" ht="15.75">
      <c r="A1" s="171"/>
      <c r="B1" s="172"/>
      <c r="C1" s="172"/>
      <c r="D1" s="287"/>
      <c r="E1" s="287"/>
      <c r="F1" s="253" t="s">
        <v>404</v>
      </c>
      <c r="G1" s="253"/>
    </row>
    <row r="2" spans="1:7" ht="15" customHeight="1">
      <c r="A2" s="171"/>
      <c r="B2" s="172"/>
      <c r="D2" s="172"/>
      <c r="E2" s="172"/>
      <c r="F2" s="258" t="s">
        <v>1441</v>
      </c>
      <c r="G2" s="258"/>
    </row>
    <row r="3" spans="1:7" ht="12.75" customHeight="1">
      <c r="A3" s="171"/>
      <c r="C3" s="206"/>
      <c r="D3" s="206"/>
      <c r="E3" s="206"/>
      <c r="F3" s="258" t="s">
        <v>1440</v>
      </c>
      <c r="G3" s="258"/>
    </row>
    <row r="4" spans="1:7" ht="42.75" customHeight="1">
      <c r="A4" s="171"/>
      <c r="B4" s="206"/>
      <c r="C4" s="206"/>
      <c r="D4" s="206"/>
      <c r="E4" s="206"/>
      <c r="F4" s="258"/>
      <c r="G4" s="258"/>
    </row>
    <row r="5" spans="1:7" ht="15.75">
      <c r="A5" s="276" t="s">
        <v>1463</v>
      </c>
      <c r="B5" s="276"/>
      <c r="C5" s="276"/>
      <c r="D5" s="276"/>
      <c r="E5" s="276"/>
      <c r="F5" s="276"/>
      <c r="G5" s="146"/>
    </row>
    <row r="6" spans="1:7" ht="12.75" customHeight="1">
      <c r="A6" s="276"/>
      <c r="B6" s="276"/>
      <c r="C6" s="276"/>
      <c r="D6" s="276"/>
      <c r="E6" s="276"/>
      <c r="F6" s="276"/>
      <c r="G6" s="177"/>
    </row>
    <row r="7" spans="1:5" s="179" customFormat="1" ht="21.75" customHeight="1">
      <c r="A7" s="178"/>
      <c r="B7" s="178"/>
      <c r="C7" s="178"/>
      <c r="D7" s="178"/>
      <c r="E7" s="178"/>
    </row>
    <row r="8" spans="1:2" s="179" customFormat="1" ht="15.75" hidden="1">
      <c r="A8" s="180"/>
      <c r="B8" s="181"/>
    </row>
    <row r="9" spans="1:7" s="179" customFormat="1" ht="15.75" customHeight="1">
      <c r="A9" s="281" t="s">
        <v>1179</v>
      </c>
      <c r="B9" s="284" t="s">
        <v>1180</v>
      </c>
      <c r="C9" s="275" t="s">
        <v>1424</v>
      </c>
      <c r="D9" s="275" t="s">
        <v>1425</v>
      </c>
      <c r="E9" s="275" t="s">
        <v>1437</v>
      </c>
      <c r="F9" s="277" t="s">
        <v>1464</v>
      </c>
      <c r="G9" s="278"/>
    </row>
    <row r="10" spans="1:7" s="205" customFormat="1" ht="15.75">
      <c r="A10" s="282"/>
      <c r="B10" s="285"/>
      <c r="C10" s="275"/>
      <c r="D10" s="275"/>
      <c r="E10" s="275"/>
      <c r="F10" s="279"/>
      <c r="G10" s="280"/>
    </row>
    <row r="11" spans="1:7" s="182" customFormat="1" ht="58.5" customHeight="1">
      <c r="A11" s="283"/>
      <c r="B11" s="286"/>
      <c r="C11" s="275"/>
      <c r="D11" s="275"/>
      <c r="E11" s="275"/>
      <c r="F11" s="201" t="s">
        <v>1423</v>
      </c>
      <c r="G11" s="201" t="s">
        <v>1438</v>
      </c>
    </row>
    <row r="12" spans="1:7" ht="15.75">
      <c r="A12" s="183" t="s">
        <v>1181</v>
      </c>
      <c r="B12" s="184" t="s">
        <v>1182</v>
      </c>
      <c r="C12" s="185">
        <f>C13+C84</f>
        <v>327251.59</v>
      </c>
      <c r="D12" s="185">
        <f>D13+D84</f>
        <v>328351.26000000007</v>
      </c>
      <c r="E12" s="185">
        <f>E13+E84</f>
        <v>329819.96</v>
      </c>
      <c r="F12" s="202">
        <f>D12/C12*100</f>
        <v>100.33603198077662</v>
      </c>
      <c r="G12" s="203">
        <f>E12/D12*100</f>
        <v>100.44729537508093</v>
      </c>
    </row>
    <row r="13" spans="1:7" ht="17.25" customHeight="1">
      <c r="A13" s="183" t="s">
        <v>417</v>
      </c>
      <c r="B13" s="184" t="s">
        <v>1183</v>
      </c>
      <c r="C13" s="185">
        <f>C14+C46</f>
        <v>81056.49</v>
      </c>
      <c r="D13" s="185">
        <f>D14+D46</f>
        <v>82157.06000000001</v>
      </c>
      <c r="E13" s="185">
        <f>E14+E46</f>
        <v>83625.76</v>
      </c>
      <c r="F13" s="202">
        <f aca="true" t="shared" si="0" ref="F13:F73">D13/C13*100</f>
        <v>101.35778146820817</v>
      </c>
      <c r="G13" s="203">
        <f aca="true" t="shared" si="1" ref="G13:G73">E13/D13*100</f>
        <v>101.78767351217289</v>
      </c>
    </row>
    <row r="14" spans="1:7" ht="15.75">
      <c r="A14" s="183" t="s">
        <v>1184</v>
      </c>
      <c r="B14" s="184"/>
      <c r="C14" s="185">
        <f>C15+C21+C28+C35+C38</f>
        <v>76361.89</v>
      </c>
      <c r="D14" s="185">
        <f>D15+D21+D28+D35+D38</f>
        <v>78842.40000000001</v>
      </c>
      <c r="E14" s="185">
        <f>E15+E21+E28+E35+E38</f>
        <v>80853.11</v>
      </c>
      <c r="F14" s="202">
        <f t="shared" si="0"/>
        <v>103.2483611916887</v>
      </c>
      <c r="G14" s="203">
        <f t="shared" si="1"/>
        <v>102.55029019918216</v>
      </c>
    </row>
    <row r="15" spans="1:7" ht="15.75">
      <c r="A15" s="183" t="s">
        <v>420</v>
      </c>
      <c r="B15" s="184" t="s">
        <v>1185</v>
      </c>
      <c r="C15" s="185">
        <f>C16</f>
        <v>36044</v>
      </c>
      <c r="D15" s="185">
        <f>D16</f>
        <v>37708</v>
      </c>
      <c r="E15" s="185">
        <f>E16</f>
        <v>38752</v>
      </c>
      <c r="F15" s="202">
        <f t="shared" si="0"/>
        <v>104.61657973587836</v>
      </c>
      <c r="G15" s="203">
        <f t="shared" si="1"/>
        <v>102.76864325872495</v>
      </c>
    </row>
    <row r="16" spans="1:7" ht="15.75">
      <c r="A16" s="183" t="s">
        <v>422</v>
      </c>
      <c r="B16" s="184" t="s">
        <v>1186</v>
      </c>
      <c r="C16" s="185">
        <f>SUM(C17:C20)</f>
        <v>36044</v>
      </c>
      <c r="D16" s="185">
        <f>SUM(D17:D20)</f>
        <v>37708</v>
      </c>
      <c r="E16" s="185">
        <f>SUM(E17:E20)</f>
        <v>38752</v>
      </c>
      <c r="F16" s="202">
        <f t="shared" si="0"/>
        <v>104.61657973587836</v>
      </c>
      <c r="G16" s="203">
        <f t="shared" si="1"/>
        <v>102.76864325872495</v>
      </c>
    </row>
    <row r="17" spans="1:7" ht="97.5">
      <c r="A17" s="183" t="s">
        <v>1187</v>
      </c>
      <c r="B17" s="184" t="s">
        <v>1188</v>
      </c>
      <c r="C17" s="185">
        <v>35759</v>
      </c>
      <c r="D17" s="185">
        <v>37396</v>
      </c>
      <c r="E17" s="185">
        <v>38412</v>
      </c>
      <c r="F17" s="202">
        <f t="shared" si="0"/>
        <v>104.5778685086272</v>
      </c>
      <c r="G17" s="203">
        <f t="shared" si="1"/>
        <v>102.71686811423682</v>
      </c>
    </row>
    <row r="18" spans="1:7" ht="141.75">
      <c r="A18" s="183" t="s">
        <v>1189</v>
      </c>
      <c r="B18" s="184" t="s">
        <v>1190</v>
      </c>
      <c r="C18" s="185">
        <v>125</v>
      </c>
      <c r="D18" s="185">
        <v>150</v>
      </c>
      <c r="E18" s="185">
        <v>175</v>
      </c>
      <c r="F18" s="202">
        <f t="shared" si="0"/>
        <v>120</v>
      </c>
      <c r="G18" s="203">
        <f t="shared" si="1"/>
        <v>116.66666666666667</v>
      </c>
    </row>
    <row r="19" spans="1:7" ht="78" customHeight="1">
      <c r="A19" s="183" t="s">
        <v>1191</v>
      </c>
      <c r="B19" s="184" t="s">
        <v>1192</v>
      </c>
      <c r="C19" s="185">
        <v>150</v>
      </c>
      <c r="D19" s="185">
        <v>151</v>
      </c>
      <c r="E19" s="185">
        <v>153</v>
      </c>
      <c r="F19" s="202">
        <f t="shared" si="0"/>
        <v>100.66666666666666</v>
      </c>
      <c r="G19" s="203">
        <f t="shared" si="1"/>
        <v>101.32450331125828</v>
      </c>
    </row>
    <row r="20" spans="1:7" ht="145.5" customHeight="1">
      <c r="A20" s="183" t="s">
        <v>1193</v>
      </c>
      <c r="B20" s="184" t="s">
        <v>1194</v>
      </c>
      <c r="C20" s="185">
        <v>10</v>
      </c>
      <c r="D20" s="185">
        <v>11</v>
      </c>
      <c r="E20" s="185">
        <v>12</v>
      </c>
      <c r="F20" s="202">
        <f t="shared" si="0"/>
        <v>110.00000000000001</v>
      </c>
      <c r="G20" s="203">
        <f t="shared" si="1"/>
        <v>109.09090909090908</v>
      </c>
    </row>
    <row r="21" spans="1:7" ht="15.75">
      <c r="A21" s="183" t="s">
        <v>439</v>
      </c>
      <c r="B21" s="184" t="s">
        <v>1195</v>
      </c>
      <c r="C21" s="185">
        <f>C22+C26+C27</f>
        <v>17598.09</v>
      </c>
      <c r="D21" s="185">
        <f>D22+D26+D27</f>
        <v>18139.3</v>
      </c>
      <c r="E21" s="185">
        <f>E22+E26+E27</f>
        <v>18948.71</v>
      </c>
      <c r="F21" s="202">
        <f t="shared" si="0"/>
        <v>103.07539056795368</v>
      </c>
      <c r="G21" s="203">
        <f t="shared" si="1"/>
        <v>104.4621898309196</v>
      </c>
    </row>
    <row r="22" spans="1:7" ht="41.25" customHeight="1">
      <c r="A22" s="183" t="s">
        <v>441</v>
      </c>
      <c r="B22" s="184" t="s">
        <v>1196</v>
      </c>
      <c r="C22" s="185">
        <f>SUM(C23:C25)</f>
        <v>8842</v>
      </c>
      <c r="D22" s="185">
        <f>SUM(D23:D25)</f>
        <v>8737</v>
      </c>
      <c r="E22" s="185">
        <f>SUM(E23:E25)</f>
        <v>9037</v>
      </c>
      <c r="F22" s="202">
        <f t="shared" si="0"/>
        <v>98.81248586292693</v>
      </c>
      <c r="G22" s="203">
        <f t="shared" si="1"/>
        <v>103.43367288542977</v>
      </c>
    </row>
    <row r="23" spans="1:7" ht="47.25">
      <c r="A23" s="183" t="s">
        <v>1197</v>
      </c>
      <c r="B23" s="184" t="s">
        <v>1198</v>
      </c>
      <c r="C23" s="185">
        <v>4854</v>
      </c>
      <c r="D23" s="185">
        <v>4916</v>
      </c>
      <c r="E23" s="185">
        <v>5116</v>
      </c>
      <c r="F23" s="202">
        <f t="shared" si="0"/>
        <v>101.27729707457766</v>
      </c>
      <c r="G23" s="203">
        <f t="shared" si="1"/>
        <v>104.06834825061024</v>
      </c>
    </row>
    <row r="24" spans="1:7" ht="47.25">
      <c r="A24" s="183" t="s">
        <v>1199</v>
      </c>
      <c r="B24" s="184" t="s">
        <v>1200</v>
      </c>
      <c r="C24" s="185">
        <v>2813</v>
      </c>
      <c r="D24" s="185">
        <v>2587</v>
      </c>
      <c r="E24" s="185">
        <v>2625</v>
      </c>
      <c r="F24" s="202">
        <f t="shared" si="0"/>
        <v>91.96587273373622</v>
      </c>
      <c r="G24" s="203">
        <f t="shared" si="1"/>
        <v>101.46888287591804</v>
      </c>
    </row>
    <row r="25" spans="1:7" ht="39" customHeight="1">
      <c r="A25" s="183" t="s">
        <v>1201</v>
      </c>
      <c r="B25" s="184" t="s">
        <v>1202</v>
      </c>
      <c r="C25" s="185">
        <v>1175</v>
      </c>
      <c r="D25" s="185">
        <v>1234</v>
      </c>
      <c r="E25" s="185">
        <v>1296</v>
      </c>
      <c r="F25" s="202">
        <f t="shared" si="0"/>
        <v>105.02127659574467</v>
      </c>
      <c r="G25" s="203">
        <f t="shared" si="1"/>
        <v>105.02431118314423</v>
      </c>
    </row>
    <row r="26" spans="1:7" ht="31.5">
      <c r="A26" s="183" t="s">
        <v>447</v>
      </c>
      <c r="B26" s="184" t="s">
        <v>1203</v>
      </c>
      <c r="C26" s="185">
        <v>8369.09</v>
      </c>
      <c r="D26" s="185">
        <v>9014.3</v>
      </c>
      <c r="E26" s="185">
        <v>9521.71</v>
      </c>
      <c r="F26" s="202">
        <f t="shared" si="0"/>
        <v>107.70944033341736</v>
      </c>
      <c r="G26" s="203">
        <f t="shared" si="1"/>
        <v>105.62894512053072</v>
      </c>
    </row>
    <row r="27" spans="1:7" ht="15.75">
      <c r="A27" s="183" t="s">
        <v>449</v>
      </c>
      <c r="B27" s="184" t="s">
        <v>1204</v>
      </c>
      <c r="C27" s="185">
        <v>387</v>
      </c>
      <c r="D27" s="185">
        <v>388</v>
      </c>
      <c r="E27" s="185">
        <v>390</v>
      </c>
      <c r="F27" s="202">
        <f t="shared" si="0"/>
        <v>100.25839793281655</v>
      </c>
      <c r="G27" s="203">
        <f t="shared" si="1"/>
        <v>100.51546391752578</v>
      </c>
    </row>
    <row r="28" spans="1:7" ht="15.75">
      <c r="A28" s="183" t="s">
        <v>451</v>
      </c>
      <c r="B28" s="184" t="s">
        <v>1205</v>
      </c>
      <c r="C28" s="185">
        <f>C29+C32</f>
        <v>20740.800000000003</v>
      </c>
      <c r="D28" s="185">
        <f>D29+D32</f>
        <v>21012.100000000002</v>
      </c>
      <c r="E28" s="185">
        <f>E29+E32</f>
        <v>21168.4</v>
      </c>
      <c r="F28" s="202">
        <f t="shared" si="0"/>
        <v>101.30804983414332</v>
      </c>
      <c r="G28" s="203">
        <f t="shared" si="1"/>
        <v>100.74385711090277</v>
      </c>
    </row>
    <row r="29" spans="1:7" ht="15.75">
      <c r="A29" s="183" t="s">
        <v>455</v>
      </c>
      <c r="B29" s="184" t="s">
        <v>1206</v>
      </c>
      <c r="C29" s="185">
        <f>C30+C31</f>
        <v>20740.800000000003</v>
      </c>
      <c r="D29" s="185">
        <f>D30+D31</f>
        <v>21012.100000000002</v>
      </c>
      <c r="E29" s="185">
        <f>E30+E31</f>
        <v>21168.4</v>
      </c>
      <c r="F29" s="202">
        <f t="shared" si="0"/>
        <v>101.30804983414332</v>
      </c>
      <c r="G29" s="203">
        <f t="shared" si="1"/>
        <v>100.74385711090277</v>
      </c>
    </row>
    <row r="30" spans="1:7" ht="31.5">
      <c r="A30" s="183" t="s">
        <v>457</v>
      </c>
      <c r="B30" s="184" t="s">
        <v>1207</v>
      </c>
      <c r="C30" s="185">
        <v>20740.4</v>
      </c>
      <c r="D30" s="185">
        <v>21011.7</v>
      </c>
      <c r="E30" s="185">
        <v>21168</v>
      </c>
      <c r="F30" s="202">
        <f t="shared" si="0"/>
        <v>101.30807506123314</v>
      </c>
      <c r="G30" s="203">
        <f t="shared" si="1"/>
        <v>100.74387127172004</v>
      </c>
    </row>
    <row r="31" spans="1:7" ht="31.5">
      <c r="A31" s="183" t="s">
        <v>459</v>
      </c>
      <c r="B31" s="184" t="s">
        <v>1208</v>
      </c>
      <c r="C31" s="185">
        <v>0.4</v>
      </c>
      <c r="D31" s="185">
        <v>0.4</v>
      </c>
      <c r="E31" s="185">
        <v>0.4</v>
      </c>
      <c r="F31" s="202">
        <f t="shared" si="0"/>
        <v>100</v>
      </c>
      <c r="G31" s="203">
        <f t="shared" si="1"/>
        <v>100</v>
      </c>
    </row>
    <row r="32" spans="1:7" ht="15.75" hidden="1">
      <c r="A32" s="183" t="s">
        <v>461</v>
      </c>
      <c r="B32" s="184" t="s">
        <v>1209</v>
      </c>
      <c r="C32" s="185">
        <f>C33+C34</f>
        <v>0</v>
      </c>
      <c r="D32" s="185">
        <f>D33+D34</f>
        <v>0</v>
      </c>
      <c r="E32" s="185">
        <f>E33+E34</f>
        <v>0</v>
      </c>
      <c r="F32" s="202" t="e">
        <f t="shared" si="0"/>
        <v>#DIV/0!</v>
      </c>
      <c r="G32" s="203" t="e">
        <f t="shared" si="1"/>
        <v>#DIV/0!</v>
      </c>
    </row>
    <row r="33" spans="1:7" ht="15.75" hidden="1">
      <c r="A33" s="183" t="s">
        <v>463</v>
      </c>
      <c r="B33" s="184" t="s">
        <v>1210</v>
      </c>
      <c r="C33" s="185"/>
      <c r="D33" s="185"/>
      <c r="E33" s="185"/>
      <c r="F33" s="202" t="e">
        <f t="shared" si="0"/>
        <v>#DIV/0!</v>
      </c>
      <c r="G33" s="203" t="e">
        <f t="shared" si="1"/>
        <v>#DIV/0!</v>
      </c>
    </row>
    <row r="34" spans="1:7" ht="15.75" hidden="1">
      <c r="A34" s="183" t="s">
        <v>465</v>
      </c>
      <c r="B34" s="184" t="s">
        <v>1211</v>
      </c>
      <c r="C34" s="185"/>
      <c r="D34" s="185"/>
      <c r="E34" s="185"/>
      <c r="F34" s="202" t="e">
        <f t="shared" si="0"/>
        <v>#DIV/0!</v>
      </c>
      <c r="G34" s="203" t="e">
        <f t="shared" si="1"/>
        <v>#DIV/0!</v>
      </c>
    </row>
    <row r="35" spans="1:7" ht="31.5">
      <c r="A35" s="183" t="s">
        <v>471</v>
      </c>
      <c r="B35" s="184" t="s">
        <v>1212</v>
      </c>
      <c r="C35" s="185">
        <f aca="true" t="shared" si="2" ref="C35:E36">C36</f>
        <v>7</v>
      </c>
      <c r="D35" s="185">
        <f t="shared" si="2"/>
        <v>8</v>
      </c>
      <c r="E35" s="185">
        <f t="shared" si="2"/>
        <v>9</v>
      </c>
      <c r="F35" s="202">
        <f t="shared" si="0"/>
        <v>114.28571428571428</v>
      </c>
      <c r="G35" s="203">
        <f t="shared" si="1"/>
        <v>112.5</v>
      </c>
    </row>
    <row r="36" spans="1:7" ht="15.75">
      <c r="A36" s="183" t="s">
        <v>473</v>
      </c>
      <c r="B36" s="184" t="s">
        <v>1213</v>
      </c>
      <c r="C36" s="185">
        <f t="shared" si="2"/>
        <v>7</v>
      </c>
      <c r="D36" s="185">
        <f t="shared" si="2"/>
        <v>8</v>
      </c>
      <c r="E36" s="185">
        <f t="shared" si="2"/>
        <v>9</v>
      </c>
      <c r="F36" s="202">
        <f t="shared" si="0"/>
        <v>114.28571428571428</v>
      </c>
      <c r="G36" s="203">
        <f t="shared" si="1"/>
        <v>112.5</v>
      </c>
    </row>
    <row r="37" spans="1:7" ht="31.5">
      <c r="A37" s="183" t="s">
        <v>475</v>
      </c>
      <c r="B37" s="184" t="s">
        <v>1214</v>
      </c>
      <c r="C37" s="185">
        <v>7</v>
      </c>
      <c r="D37" s="185">
        <v>8</v>
      </c>
      <c r="E37" s="185">
        <v>9</v>
      </c>
      <c r="F37" s="202">
        <f t="shared" si="0"/>
        <v>114.28571428571428</v>
      </c>
      <c r="G37" s="203">
        <f t="shared" si="1"/>
        <v>112.5</v>
      </c>
    </row>
    <row r="38" spans="1:7" ht="15.75">
      <c r="A38" s="183" t="s">
        <v>483</v>
      </c>
      <c r="B38" s="184" t="s">
        <v>1215</v>
      </c>
      <c r="C38" s="185">
        <f>C39+C41</f>
        <v>1972</v>
      </c>
      <c r="D38" s="185">
        <f>D39+D41</f>
        <v>1975</v>
      </c>
      <c r="E38" s="185">
        <f>E39+E41</f>
        <v>1975</v>
      </c>
      <c r="F38" s="202">
        <f t="shared" si="0"/>
        <v>100.15212981744422</v>
      </c>
      <c r="G38" s="203">
        <f t="shared" si="1"/>
        <v>100</v>
      </c>
    </row>
    <row r="39" spans="1:7" ht="47.25">
      <c r="A39" s="183" t="s">
        <v>485</v>
      </c>
      <c r="B39" s="184" t="s">
        <v>1216</v>
      </c>
      <c r="C39" s="185">
        <f>C40</f>
        <v>1110</v>
      </c>
      <c r="D39" s="185">
        <f>D40</f>
        <v>1103</v>
      </c>
      <c r="E39" s="185">
        <f>E40</f>
        <v>1103</v>
      </c>
      <c r="F39" s="202">
        <f t="shared" si="0"/>
        <v>99.36936936936937</v>
      </c>
      <c r="G39" s="203">
        <f t="shared" si="1"/>
        <v>100</v>
      </c>
    </row>
    <row r="40" spans="1:7" ht="63">
      <c r="A40" s="183" t="s">
        <v>1217</v>
      </c>
      <c r="B40" s="184" t="s">
        <v>1218</v>
      </c>
      <c r="C40" s="185">
        <v>1110</v>
      </c>
      <c r="D40" s="185">
        <v>1103</v>
      </c>
      <c r="E40" s="185">
        <v>1103</v>
      </c>
      <c r="F40" s="202">
        <f t="shared" si="0"/>
        <v>99.36936936936937</v>
      </c>
      <c r="G40" s="203">
        <f t="shared" si="1"/>
        <v>100</v>
      </c>
    </row>
    <row r="41" spans="1:7" ht="47.25">
      <c r="A41" s="183" t="s">
        <v>491</v>
      </c>
      <c r="B41" s="184" t="s">
        <v>1219</v>
      </c>
      <c r="C41" s="185">
        <f>C42+C44+C45</f>
        <v>862</v>
      </c>
      <c r="D41" s="185">
        <f>D42+D44+D45</f>
        <v>872</v>
      </c>
      <c r="E41" s="185">
        <f>E42+E44+E45</f>
        <v>872</v>
      </c>
      <c r="F41" s="202">
        <f t="shared" si="0"/>
        <v>101.16009280742459</v>
      </c>
      <c r="G41" s="203">
        <f t="shared" si="1"/>
        <v>100</v>
      </c>
    </row>
    <row r="42" spans="1:7" ht="78.75">
      <c r="A42" s="183" t="s">
        <v>1220</v>
      </c>
      <c r="B42" s="184" t="s">
        <v>1221</v>
      </c>
      <c r="C42" s="185">
        <f>C43</f>
        <v>753</v>
      </c>
      <c r="D42" s="185">
        <v>763</v>
      </c>
      <c r="E42" s="185">
        <v>763</v>
      </c>
      <c r="F42" s="202">
        <f t="shared" si="0"/>
        <v>101.32802124833998</v>
      </c>
      <c r="G42" s="203">
        <f t="shared" si="1"/>
        <v>100</v>
      </c>
    </row>
    <row r="43" spans="1:7" ht="94.5">
      <c r="A43" s="183" t="s">
        <v>1222</v>
      </c>
      <c r="B43" s="184" t="s">
        <v>1223</v>
      </c>
      <c r="C43" s="185">
        <v>753</v>
      </c>
      <c r="D43" s="185">
        <v>763</v>
      </c>
      <c r="E43" s="185">
        <v>763</v>
      </c>
      <c r="F43" s="202">
        <f t="shared" si="0"/>
        <v>101.32802124833998</v>
      </c>
      <c r="G43" s="203">
        <f t="shared" si="1"/>
        <v>100</v>
      </c>
    </row>
    <row r="44" spans="1:7" ht="94.5">
      <c r="A44" s="183" t="s">
        <v>1224</v>
      </c>
      <c r="B44" s="184" t="s">
        <v>1426</v>
      </c>
      <c r="C44" s="185">
        <v>100</v>
      </c>
      <c r="D44" s="185">
        <v>100</v>
      </c>
      <c r="E44" s="185">
        <v>100</v>
      </c>
      <c r="F44" s="202">
        <f t="shared" si="0"/>
        <v>100</v>
      </c>
      <c r="G44" s="203">
        <f t="shared" si="1"/>
        <v>100</v>
      </c>
    </row>
    <row r="45" spans="1:7" ht="31.5">
      <c r="A45" s="183" t="s">
        <v>1225</v>
      </c>
      <c r="B45" s="184" t="s">
        <v>1226</v>
      </c>
      <c r="C45" s="185">
        <v>9</v>
      </c>
      <c r="D45" s="185">
        <v>9</v>
      </c>
      <c r="E45" s="185">
        <v>9</v>
      </c>
      <c r="F45" s="202">
        <f t="shared" si="0"/>
        <v>100</v>
      </c>
      <c r="G45" s="203">
        <f t="shared" si="1"/>
        <v>100</v>
      </c>
    </row>
    <row r="46" spans="1:7" ht="15.75">
      <c r="A46" s="183" t="s">
        <v>1227</v>
      </c>
      <c r="B46" s="184"/>
      <c r="C46" s="185">
        <f>C47+C55+C57+C60+C67+C70+C81</f>
        <v>4694.6</v>
      </c>
      <c r="D46" s="185">
        <f>D47+D55+D57+D60+D67+D70+D81</f>
        <v>3314.66</v>
      </c>
      <c r="E46" s="185">
        <f>E47+E55+E57+E60+E67+E70+E81</f>
        <v>2772.65</v>
      </c>
      <c r="F46" s="202">
        <f t="shared" si="0"/>
        <v>70.60580241128103</v>
      </c>
      <c r="G46" s="203">
        <f t="shared" si="1"/>
        <v>83.64809663736251</v>
      </c>
    </row>
    <row r="47" spans="1:7" ht="47.25">
      <c r="A47" s="183" t="s">
        <v>17</v>
      </c>
      <c r="B47" s="184" t="s">
        <v>1228</v>
      </c>
      <c r="C47" s="185">
        <f>C48+C50</f>
        <v>1032.15</v>
      </c>
      <c r="D47" s="185">
        <f>D48+D50</f>
        <v>1062.15</v>
      </c>
      <c r="E47" s="185">
        <f>E48+E50</f>
        <v>902.15</v>
      </c>
      <c r="F47" s="202">
        <f t="shared" si="0"/>
        <v>102.90655427990119</v>
      </c>
      <c r="G47" s="203">
        <f t="shared" si="1"/>
        <v>84.93621428235183</v>
      </c>
    </row>
    <row r="48" spans="1:7" ht="31.5" hidden="1">
      <c r="A48" s="183" t="s">
        <v>19</v>
      </c>
      <c r="B48" s="184" t="s">
        <v>1229</v>
      </c>
      <c r="C48" s="185">
        <f>C49</f>
        <v>0</v>
      </c>
      <c r="D48" s="185">
        <f>D49</f>
        <v>0</v>
      </c>
      <c r="E48" s="185">
        <f>E49</f>
        <v>0</v>
      </c>
      <c r="F48" s="202" t="e">
        <f t="shared" si="0"/>
        <v>#DIV/0!</v>
      </c>
      <c r="G48" s="203" t="e">
        <f t="shared" si="1"/>
        <v>#DIV/0!</v>
      </c>
    </row>
    <row r="49" spans="1:7" ht="47.25" hidden="1">
      <c r="A49" s="183" t="s">
        <v>1230</v>
      </c>
      <c r="B49" s="184" t="s">
        <v>1231</v>
      </c>
      <c r="C49" s="185"/>
      <c r="D49" s="185"/>
      <c r="E49" s="185"/>
      <c r="F49" s="202" t="e">
        <f t="shared" si="0"/>
        <v>#DIV/0!</v>
      </c>
      <c r="G49" s="203" t="e">
        <f t="shared" si="1"/>
        <v>#DIV/0!</v>
      </c>
    </row>
    <row r="50" spans="1:7" ht="110.25">
      <c r="A50" s="183" t="s">
        <v>1232</v>
      </c>
      <c r="B50" s="184" t="s">
        <v>1233</v>
      </c>
      <c r="C50" s="185">
        <f>C51+C53</f>
        <v>1032.15</v>
      </c>
      <c r="D50" s="185">
        <f>D51+D53</f>
        <v>1062.15</v>
      </c>
      <c r="E50" s="185">
        <f>E51+E53</f>
        <v>902.15</v>
      </c>
      <c r="F50" s="202">
        <f t="shared" si="0"/>
        <v>102.90655427990119</v>
      </c>
      <c r="G50" s="203">
        <f t="shared" si="1"/>
        <v>84.93621428235183</v>
      </c>
    </row>
    <row r="51" spans="1:7" ht="78.75">
      <c r="A51" s="183" t="s">
        <v>1234</v>
      </c>
      <c r="B51" s="184" t="s">
        <v>1235</v>
      </c>
      <c r="C51" s="185">
        <f>C52</f>
        <v>850</v>
      </c>
      <c r="D51" s="185">
        <f>D52</f>
        <v>880</v>
      </c>
      <c r="E51" s="185">
        <f>E52</f>
        <v>720</v>
      </c>
      <c r="F51" s="202">
        <f t="shared" si="0"/>
        <v>103.5294117647059</v>
      </c>
      <c r="G51" s="203">
        <f t="shared" si="1"/>
        <v>81.81818181818183</v>
      </c>
    </row>
    <row r="52" spans="1:7" ht="94.5">
      <c r="A52" s="183" t="s">
        <v>1236</v>
      </c>
      <c r="B52" s="184" t="s">
        <v>1237</v>
      </c>
      <c r="C52" s="185">
        <v>850</v>
      </c>
      <c r="D52" s="185">
        <v>880</v>
      </c>
      <c r="E52" s="185">
        <v>720</v>
      </c>
      <c r="F52" s="202">
        <f t="shared" si="0"/>
        <v>103.5294117647059</v>
      </c>
      <c r="G52" s="203">
        <f t="shared" si="1"/>
        <v>81.81818181818183</v>
      </c>
    </row>
    <row r="53" spans="1:7" ht="110.25">
      <c r="A53" s="183" t="s">
        <v>1238</v>
      </c>
      <c r="B53" s="184" t="s">
        <v>1239</v>
      </c>
      <c r="C53" s="185">
        <f>C54</f>
        <v>182.15</v>
      </c>
      <c r="D53" s="185">
        <f>D54</f>
        <v>182.15</v>
      </c>
      <c r="E53" s="185">
        <f>E54</f>
        <v>182.15</v>
      </c>
      <c r="F53" s="202">
        <f t="shared" si="0"/>
        <v>100</v>
      </c>
      <c r="G53" s="203">
        <f t="shared" si="1"/>
        <v>100</v>
      </c>
    </row>
    <row r="54" spans="1:7" ht="94.5">
      <c r="A54" s="183" t="s">
        <v>1240</v>
      </c>
      <c r="B54" s="184" t="s">
        <v>1241</v>
      </c>
      <c r="C54" s="185">
        <v>182.15</v>
      </c>
      <c r="D54" s="185">
        <v>182.15</v>
      </c>
      <c r="E54" s="185">
        <v>182.15</v>
      </c>
      <c r="F54" s="202">
        <f t="shared" si="0"/>
        <v>100</v>
      </c>
      <c r="G54" s="203">
        <f t="shared" si="1"/>
        <v>100</v>
      </c>
    </row>
    <row r="55" spans="1:7" ht="31.5">
      <c r="A55" s="183" t="s">
        <v>56</v>
      </c>
      <c r="B55" s="184" t="s">
        <v>1242</v>
      </c>
      <c r="C55" s="185">
        <f>C56</f>
        <v>195</v>
      </c>
      <c r="D55" s="185">
        <f>D56</f>
        <v>200</v>
      </c>
      <c r="E55" s="185">
        <f>E56</f>
        <v>205</v>
      </c>
      <c r="F55" s="202">
        <f t="shared" si="0"/>
        <v>102.56410256410255</v>
      </c>
      <c r="G55" s="203">
        <f t="shared" si="1"/>
        <v>102.49999999999999</v>
      </c>
    </row>
    <row r="56" spans="1:7" ht="31.5">
      <c r="A56" s="183" t="s">
        <v>58</v>
      </c>
      <c r="B56" s="184" t="s">
        <v>1243</v>
      </c>
      <c r="C56" s="185">
        <v>195</v>
      </c>
      <c r="D56" s="185">
        <v>200</v>
      </c>
      <c r="E56" s="185">
        <v>205</v>
      </c>
      <c r="F56" s="202">
        <f t="shared" si="0"/>
        <v>102.56410256410255</v>
      </c>
      <c r="G56" s="203">
        <f t="shared" si="1"/>
        <v>102.49999999999999</v>
      </c>
    </row>
    <row r="57" spans="1:7" ht="31.5" hidden="1">
      <c r="A57" s="183" t="s">
        <v>64</v>
      </c>
      <c r="B57" s="184" t="s">
        <v>1244</v>
      </c>
      <c r="C57" s="185">
        <f aca="true" t="shared" si="3" ref="C57:E58">C58</f>
        <v>0</v>
      </c>
      <c r="D57" s="185">
        <f t="shared" si="3"/>
        <v>0</v>
      </c>
      <c r="E57" s="185">
        <f t="shared" si="3"/>
        <v>0</v>
      </c>
      <c r="F57" s="202" t="e">
        <f t="shared" si="0"/>
        <v>#DIV/0!</v>
      </c>
      <c r="G57" s="203" t="e">
        <f t="shared" si="1"/>
        <v>#DIV/0!</v>
      </c>
    </row>
    <row r="58" spans="1:7" ht="31.5" hidden="1">
      <c r="A58" s="183" t="s">
        <v>74</v>
      </c>
      <c r="B58" s="184" t="s">
        <v>1245</v>
      </c>
      <c r="C58" s="185">
        <f t="shared" si="3"/>
        <v>0</v>
      </c>
      <c r="D58" s="185">
        <f t="shared" si="3"/>
        <v>0</v>
      </c>
      <c r="E58" s="185">
        <f t="shared" si="3"/>
        <v>0</v>
      </c>
      <c r="F58" s="202" t="e">
        <f t="shared" si="0"/>
        <v>#DIV/0!</v>
      </c>
      <c r="G58" s="203" t="e">
        <f t="shared" si="1"/>
        <v>#DIV/0!</v>
      </c>
    </row>
    <row r="59" spans="1:7" ht="63" hidden="1">
      <c r="A59" s="183" t="s">
        <v>76</v>
      </c>
      <c r="B59" s="184" t="s">
        <v>1246</v>
      </c>
      <c r="C59" s="186"/>
      <c r="D59" s="186"/>
      <c r="E59" s="186"/>
      <c r="F59" s="202" t="e">
        <f t="shared" si="0"/>
        <v>#DIV/0!</v>
      </c>
      <c r="G59" s="203" t="e">
        <f t="shared" si="1"/>
        <v>#DIV/0!</v>
      </c>
    </row>
    <row r="60" spans="1:7" ht="31.5">
      <c r="A60" s="183" t="s">
        <v>78</v>
      </c>
      <c r="B60" s="184" t="s">
        <v>1247</v>
      </c>
      <c r="C60" s="185">
        <f>C61+C64</f>
        <v>1725</v>
      </c>
      <c r="D60" s="185">
        <f>D61+D64</f>
        <v>300</v>
      </c>
      <c r="E60" s="185">
        <f>E61+E64</f>
        <v>200</v>
      </c>
      <c r="F60" s="202">
        <f t="shared" si="0"/>
        <v>17.391304347826086</v>
      </c>
      <c r="G60" s="203">
        <f t="shared" si="1"/>
        <v>66.66666666666666</v>
      </c>
    </row>
    <row r="61" spans="1:7" ht="94.5">
      <c r="A61" s="183" t="s">
        <v>1248</v>
      </c>
      <c r="B61" s="184" t="s">
        <v>1249</v>
      </c>
      <c r="C61" s="185">
        <f aca="true" t="shared" si="4" ref="C61:E62">C62</f>
        <v>1325</v>
      </c>
      <c r="D61" s="185">
        <f t="shared" si="4"/>
        <v>0</v>
      </c>
      <c r="E61" s="185">
        <f t="shared" si="4"/>
        <v>0</v>
      </c>
      <c r="F61" s="202">
        <f t="shared" si="0"/>
        <v>0</v>
      </c>
      <c r="G61" s="203"/>
    </row>
    <row r="62" spans="1:7" ht="126" hidden="1">
      <c r="A62" s="183" t="s">
        <v>1250</v>
      </c>
      <c r="B62" s="184" t="s">
        <v>1251</v>
      </c>
      <c r="C62" s="185">
        <f t="shared" si="4"/>
        <v>1325</v>
      </c>
      <c r="D62" s="185">
        <f t="shared" si="4"/>
        <v>0</v>
      </c>
      <c r="E62" s="185">
        <f t="shared" si="4"/>
        <v>0</v>
      </c>
      <c r="F62" s="202">
        <f t="shared" si="0"/>
        <v>0</v>
      </c>
      <c r="G62" s="203"/>
    </row>
    <row r="63" spans="1:7" ht="110.25">
      <c r="A63" s="183" t="s">
        <v>1252</v>
      </c>
      <c r="B63" s="184" t="s">
        <v>1253</v>
      </c>
      <c r="C63" s="185">
        <v>1325</v>
      </c>
      <c r="D63" s="185"/>
      <c r="E63" s="185"/>
      <c r="F63" s="202">
        <f t="shared" si="0"/>
        <v>0</v>
      </c>
      <c r="G63" s="203"/>
    </row>
    <row r="64" spans="1:7" ht="63">
      <c r="A64" s="183" t="s">
        <v>1254</v>
      </c>
      <c r="B64" s="184" t="s">
        <v>1255</v>
      </c>
      <c r="C64" s="185">
        <f aca="true" t="shared" si="5" ref="C64:E65">C65</f>
        <v>400</v>
      </c>
      <c r="D64" s="185">
        <f t="shared" si="5"/>
        <v>300</v>
      </c>
      <c r="E64" s="185">
        <f t="shared" si="5"/>
        <v>200</v>
      </c>
      <c r="F64" s="202">
        <f t="shared" si="0"/>
        <v>75</v>
      </c>
      <c r="G64" s="203">
        <f t="shared" si="1"/>
        <v>66.66666666666666</v>
      </c>
    </row>
    <row r="65" spans="1:7" ht="47.25" hidden="1">
      <c r="A65" s="183" t="s">
        <v>1256</v>
      </c>
      <c r="B65" s="184" t="s">
        <v>1257</v>
      </c>
      <c r="C65" s="185">
        <f t="shared" si="5"/>
        <v>400</v>
      </c>
      <c r="D65" s="185">
        <f t="shared" si="5"/>
        <v>300</v>
      </c>
      <c r="E65" s="185">
        <f t="shared" si="5"/>
        <v>200</v>
      </c>
      <c r="F65" s="202">
        <f t="shared" si="0"/>
        <v>75</v>
      </c>
      <c r="G65" s="203">
        <f t="shared" si="1"/>
        <v>66.66666666666666</v>
      </c>
    </row>
    <row r="66" spans="1:7" ht="63">
      <c r="A66" s="183" t="s">
        <v>1258</v>
      </c>
      <c r="B66" s="184" t="s">
        <v>1259</v>
      </c>
      <c r="C66" s="185">
        <v>400</v>
      </c>
      <c r="D66" s="185">
        <v>300</v>
      </c>
      <c r="E66" s="185">
        <v>200</v>
      </c>
      <c r="F66" s="202">
        <f t="shared" si="0"/>
        <v>75</v>
      </c>
      <c r="G66" s="203">
        <f t="shared" si="1"/>
        <v>66.66666666666666</v>
      </c>
    </row>
    <row r="67" spans="1:7" ht="15.75" hidden="1">
      <c r="A67" s="183" t="s">
        <v>114</v>
      </c>
      <c r="B67" s="184" t="s">
        <v>1260</v>
      </c>
      <c r="C67" s="185">
        <f aca="true" t="shared" si="6" ref="C67:E68">C68</f>
        <v>0</v>
      </c>
      <c r="D67" s="185">
        <f t="shared" si="6"/>
        <v>0</v>
      </c>
      <c r="E67" s="185">
        <f t="shared" si="6"/>
        <v>0</v>
      </c>
      <c r="F67" s="202" t="e">
        <f t="shared" si="0"/>
        <v>#DIV/0!</v>
      </c>
      <c r="G67" s="203" t="e">
        <f t="shared" si="1"/>
        <v>#DIV/0!</v>
      </c>
    </row>
    <row r="68" spans="1:7" ht="47.25" hidden="1">
      <c r="A68" s="183" t="s">
        <v>120</v>
      </c>
      <c r="B68" s="184" t="s">
        <v>1261</v>
      </c>
      <c r="C68" s="185">
        <f t="shared" si="6"/>
        <v>0</v>
      </c>
      <c r="D68" s="185">
        <f t="shared" si="6"/>
        <v>0</v>
      </c>
      <c r="E68" s="185">
        <f t="shared" si="6"/>
        <v>0</v>
      </c>
      <c r="F68" s="202" t="e">
        <f t="shared" si="0"/>
        <v>#DIV/0!</v>
      </c>
      <c r="G68" s="203" t="e">
        <f t="shared" si="1"/>
        <v>#DIV/0!</v>
      </c>
    </row>
    <row r="69" spans="1:7" ht="47.25" hidden="1">
      <c r="A69" s="183" t="s">
        <v>1262</v>
      </c>
      <c r="B69" s="184" t="s">
        <v>1263</v>
      </c>
      <c r="C69" s="185"/>
      <c r="D69" s="185"/>
      <c r="E69" s="185"/>
      <c r="F69" s="202" t="e">
        <f t="shared" si="0"/>
        <v>#DIV/0!</v>
      </c>
      <c r="G69" s="203" t="e">
        <f t="shared" si="1"/>
        <v>#DIV/0!</v>
      </c>
    </row>
    <row r="70" spans="1:7" ht="15.75">
      <c r="A70" s="183" t="s">
        <v>124</v>
      </c>
      <c r="B70" s="184" t="s">
        <v>1264</v>
      </c>
      <c r="C70" s="185">
        <f>SUM(C71:C80)</f>
        <v>1742.4499999999998</v>
      </c>
      <c r="D70" s="185">
        <f>SUM(D71:D80)</f>
        <v>1752.5099999999998</v>
      </c>
      <c r="E70" s="185">
        <f>SUM(E71:E80)</f>
        <v>1465.5</v>
      </c>
      <c r="F70" s="202">
        <f t="shared" si="0"/>
        <v>100.57734798702975</v>
      </c>
      <c r="G70" s="203">
        <f t="shared" si="1"/>
        <v>83.62291798620267</v>
      </c>
    </row>
    <row r="71" spans="1:7" ht="141.75">
      <c r="A71" s="183" t="s">
        <v>1265</v>
      </c>
      <c r="B71" s="184" t="s">
        <v>1266</v>
      </c>
      <c r="C71" s="185">
        <v>16</v>
      </c>
      <c r="D71" s="185">
        <v>16</v>
      </c>
      <c r="E71" s="185">
        <v>16</v>
      </c>
      <c r="F71" s="202">
        <f t="shared" si="0"/>
        <v>100</v>
      </c>
      <c r="G71" s="203">
        <f t="shared" si="1"/>
        <v>100</v>
      </c>
    </row>
    <row r="72" spans="1:7" ht="78.75">
      <c r="A72" s="183" t="s">
        <v>132</v>
      </c>
      <c r="B72" s="184" t="s">
        <v>1267</v>
      </c>
      <c r="C72" s="185">
        <v>43.39</v>
      </c>
      <c r="D72" s="185">
        <v>43.39</v>
      </c>
      <c r="E72" s="185">
        <v>43.39</v>
      </c>
      <c r="F72" s="202">
        <f t="shared" si="0"/>
        <v>100</v>
      </c>
      <c r="G72" s="203">
        <f t="shared" si="1"/>
        <v>100</v>
      </c>
    </row>
    <row r="73" spans="1:7" ht="78" customHeight="1">
      <c r="A73" s="183" t="s">
        <v>1268</v>
      </c>
      <c r="B73" s="184" t="s">
        <v>1269</v>
      </c>
      <c r="C73" s="185">
        <v>77</v>
      </c>
      <c r="D73" s="185">
        <v>77</v>
      </c>
      <c r="E73" s="185">
        <v>77</v>
      </c>
      <c r="F73" s="202">
        <f t="shared" si="0"/>
        <v>100</v>
      </c>
      <c r="G73" s="203">
        <f t="shared" si="1"/>
        <v>100</v>
      </c>
    </row>
    <row r="74" spans="1:7" ht="78.75">
      <c r="A74" s="183" t="s">
        <v>1473</v>
      </c>
      <c r="B74" s="184" t="s">
        <v>1474</v>
      </c>
      <c r="C74" s="185">
        <v>36.2</v>
      </c>
      <c r="D74" s="185">
        <v>38</v>
      </c>
      <c r="E74" s="185">
        <v>38</v>
      </c>
      <c r="F74" s="202">
        <f>D74/C74*100</f>
        <v>104.97237569060773</v>
      </c>
      <c r="G74" s="203">
        <f>E74/D74*100</f>
        <v>100</v>
      </c>
    </row>
    <row r="75" spans="1:7" ht="94.5">
      <c r="A75" s="183" t="s">
        <v>1475</v>
      </c>
      <c r="B75" s="184" t="s">
        <v>1476</v>
      </c>
      <c r="C75" s="185">
        <v>30</v>
      </c>
      <c r="D75" s="185">
        <v>30</v>
      </c>
      <c r="E75" s="185">
        <v>30</v>
      </c>
      <c r="F75" s="202">
        <f>D75/C75*100</f>
        <v>100</v>
      </c>
      <c r="G75" s="203">
        <f>E75/D75*100</f>
        <v>100</v>
      </c>
    </row>
    <row r="76" spans="1:7" ht="47.25">
      <c r="A76" s="183" t="s">
        <v>1270</v>
      </c>
      <c r="B76" s="184" t="s">
        <v>1271</v>
      </c>
      <c r="C76" s="185">
        <v>40</v>
      </c>
      <c r="D76" s="185">
        <v>40</v>
      </c>
      <c r="E76" s="185">
        <v>40</v>
      </c>
      <c r="F76" s="202">
        <f aca="true" t="shared" si="7" ref="F76:F129">D76/C76*100</f>
        <v>100</v>
      </c>
      <c r="G76" s="203">
        <f aca="true" t="shared" si="8" ref="G76:G129">E76/D76*100</f>
        <v>100</v>
      </c>
    </row>
    <row r="77" spans="1:7" ht="31.5">
      <c r="A77" s="183" t="s">
        <v>146</v>
      </c>
      <c r="B77" s="184" t="s">
        <v>1272</v>
      </c>
      <c r="C77" s="185">
        <v>17.95</v>
      </c>
      <c r="D77" s="185">
        <v>17.95</v>
      </c>
      <c r="E77" s="185">
        <v>17.95</v>
      </c>
      <c r="F77" s="202">
        <f t="shared" si="7"/>
        <v>100</v>
      </c>
      <c r="G77" s="203">
        <f t="shared" si="8"/>
        <v>100</v>
      </c>
    </row>
    <row r="78" spans="1:7" ht="78.75">
      <c r="A78" s="183" t="s">
        <v>150</v>
      </c>
      <c r="B78" s="184" t="s">
        <v>1273</v>
      </c>
      <c r="C78" s="185">
        <v>365.81</v>
      </c>
      <c r="D78" s="185">
        <v>366.81</v>
      </c>
      <c r="E78" s="185">
        <v>366.81</v>
      </c>
      <c r="F78" s="202">
        <f t="shared" si="7"/>
        <v>100.27336595500395</v>
      </c>
      <c r="G78" s="203">
        <f t="shared" si="8"/>
        <v>100</v>
      </c>
    </row>
    <row r="79" spans="1:7" ht="78.75">
      <c r="A79" s="183" t="s">
        <v>1274</v>
      </c>
      <c r="B79" s="184" t="s">
        <v>1275</v>
      </c>
      <c r="C79" s="185">
        <v>30</v>
      </c>
      <c r="D79" s="185">
        <v>32</v>
      </c>
      <c r="E79" s="185">
        <v>32</v>
      </c>
      <c r="F79" s="202">
        <f t="shared" si="7"/>
        <v>106.66666666666667</v>
      </c>
      <c r="G79" s="203">
        <f t="shared" si="8"/>
        <v>100</v>
      </c>
    </row>
    <row r="80" spans="1:7" ht="47.25">
      <c r="A80" s="183" t="s">
        <v>1276</v>
      </c>
      <c r="B80" s="184" t="s">
        <v>1277</v>
      </c>
      <c r="C80" s="185">
        <v>1086.1</v>
      </c>
      <c r="D80" s="185">
        <v>1091.36</v>
      </c>
      <c r="E80" s="185">
        <v>804.35</v>
      </c>
      <c r="F80" s="202">
        <f t="shared" si="7"/>
        <v>100.48430162968418</v>
      </c>
      <c r="G80" s="203">
        <f t="shared" si="8"/>
        <v>73.7016199970679</v>
      </c>
    </row>
    <row r="81" spans="1:7" ht="15.75" hidden="1">
      <c r="A81" s="183" t="s">
        <v>159</v>
      </c>
      <c r="B81" s="184" t="s">
        <v>1278</v>
      </c>
      <c r="C81" s="185">
        <f aca="true" t="shared" si="9" ref="C81:E82">C82</f>
        <v>0</v>
      </c>
      <c r="D81" s="185">
        <f t="shared" si="9"/>
        <v>0</v>
      </c>
      <c r="E81" s="185">
        <f t="shared" si="9"/>
        <v>0</v>
      </c>
      <c r="F81" s="202" t="e">
        <f t="shared" si="7"/>
        <v>#DIV/0!</v>
      </c>
      <c r="G81" s="203" t="e">
        <f t="shared" si="8"/>
        <v>#DIV/0!</v>
      </c>
    </row>
    <row r="82" spans="1:7" ht="15.75" hidden="1">
      <c r="A82" s="183" t="s">
        <v>167</v>
      </c>
      <c r="B82" s="184" t="s">
        <v>1279</v>
      </c>
      <c r="C82" s="185">
        <f t="shared" si="9"/>
        <v>0</v>
      </c>
      <c r="D82" s="185">
        <f t="shared" si="9"/>
        <v>0</v>
      </c>
      <c r="E82" s="185">
        <f t="shared" si="9"/>
        <v>0</v>
      </c>
      <c r="F82" s="202" t="e">
        <f t="shared" si="7"/>
        <v>#DIV/0!</v>
      </c>
      <c r="G82" s="203" t="e">
        <f t="shared" si="8"/>
        <v>#DIV/0!</v>
      </c>
    </row>
    <row r="83" spans="1:7" ht="31.5" hidden="1">
      <c r="A83" s="183" t="s">
        <v>169</v>
      </c>
      <c r="B83" s="184" t="s">
        <v>1280</v>
      </c>
      <c r="C83" s="185"/>
      <c r="D83" s="185"/>
      <c r="E83" s="185"/>
      <c r="F83" s="202" t="e">
        <f t="shared" si="7"/>
        <v>#DIV/0!</v>
      </c>
      <c r="G83" s="203" t="e">
        <f t="shared" si="8"/>
        <v>#DIV/0!</v>
      </c>
    </row>
    <row r="84" spans="1:10" ht="15.75">
      <c r="A84" s="183" t="s">
        <v>179</v>
      </c>
      <c r="B84" s="184" t="s">
        <v>1281</v>
      </c>
      <c r="C84" s="185">
        <f>C85+C171+C173+C169</f>
        <v>246195.10000000003</v>
      </c>
      <c r="D84" s="185">
        <f>D85+D171+D173+D169</f>
        <v>246194.20000000004</v>
      </c>
      <c r="E84" s="185">
        <f>E85+E171+E173+E169</f>
        <v>246194.20000000004</v>
      </c>
      <c r="F84" s="202">
        <f t="shared" si="7"/>
        <v>99.9996344362662</v>
      </c>
      <c r="G84" s="203">
        <f t="shared" si="8"/>
        <v>100</v>
      </c>
      <c r="H84" s="204"/>
      <c r="I84" s="204"/>
      <c r="J84" s="204"/>
    </row>
    <row r="85" spans="1:10" ht="47.25">
      <c r="A85" s="183" t="s">
        <v>181</v>
      </c>
      <c r="B85" s="184" t="s">
        <v>1282</v>
      </c>
      <c r="C85" s="185">
        <f>C86+C95+C121+C162</f>
        <v>246195.10000000003</v>
      </c>
      <c r="D85" s="185">
        <f>D86+D95+D121+D162</f>
        <v>246194.20000000004</v>
      </c>
      <c r="E85" s="185">
        <f>E86+E95+E121+E162</f>
        <v>246194.20000000004</v>
      </c>
      <c r="F85" s="202">
        <f t="shared" si="7"/>
        <v>99.9996344362662</v>
      </c>
      <c r="G85" s="203">
        <f t="shared" si="8"/>
        <v>100</v>
      </c>
      <c r="H85" s="204"/>
      <c r="I85" s="204"/>
      <c r="J85" s="204"/>
    </row>
    <row r="86" spans="1:7" ht="31.5">
      <c r="A86" s="183" t="s">
        <v>183</v>
      </c>
      <c r="B86" s="184" t="s">
        <v>1283</v>
      </c>
      <c r="C86" s="185">
        <f>C87+C91+C93</f>
        <v>72509</v>
      </c>
      <c r="D86" s="185">
        <f>D87+D91+D93</f>
        <v>72509</v>
      </c>
      <c r="E86" s="185">
        <f>E87+E91+E93</f>
        <v>72509</v>
      </c>
      <c r="F86" s="202">
        <f t="shared" si="7"/>
        <v>100</v>
      </c>
      <c r="G86" s="203">
        <f t="shared" si="8"/>
        <v>100</v>
      </c>
    </row>
    <row r="87" spans="1:7" ht="31.5" hidden="1">
      <c r="A87" s="183" t="s">
        <v>1284</v>
      </c>
      <c r="B87" s="184" t="s">
        <v>1285</v>
      </c>
      <c r="C87" s="185">
        <f>C88</f>
        <v>72509</v>
      </c>
      <c r="D87" s="185">
        <f>D88</f>
        <v>72509</v>
      </c>
      <c r="E87" s="185">
        <f>E88</f>
        <v>72509</v>
      </c>
      <c r="F87" s="202">
        <f t="shared" si="7"/>
        <v>100</v>
      </c>
      <c r="G87" s="203">
        <f t="shared" si="8"/>
        <v>100</v>
      </c>
    </row>
    <row r="88" spans="1:7" ht="31.5">
      <c r="A88" s="183" t="s">
        <v>185</v>
      </c>
      <c r="B88" s="184" t="s">
        <v>1286</v>
      </c>
      <c r="C88" s="185">
        <f>SUM(C89:C90)</f>
        <v>72509</v>
      </c>
      <c r="D88" s="185">
        <f>SUM(D89:D90)</f>
        <v>72509</v>
      </c>
      <c r="E88" s="185">
        <f>SUM(E89:E90)</f>
        <v>72509</v>
      </c>
      <c r="F88" s="202">
        <f t="shared" si="7"/>
        <v>100</v>
      </c>
      <c r="G88" s="203">
        <f t="shared" si="8"/>
        <v>100</v>
      </c>
    </row>
    <row r="89" spans="1:7" ht="15.75">
      <c r="A89" s="187" t="s">
        <v>1287</v>
      </c>
      <c r="B89" s="184"/>
      <c r="C89" s="185">
        <v>63200</v>
      </c>
      <c r="D89" s="185">
        <v>63200</v>
      </c>
      <c r="E89" s="185">
        <v>63200</v>
      </c>
      <c r="F89" s="202">
        <f t="shared" si="7"/>
        <v>100</v>
      </c>
      <c r="G89" s="203">
        <f t="shared" si="8"/>
        <v>100</v>
      </c>
    </row>
    <row r="90" spans="1:7" ht="15.75">
      <c r="A90" s="187" t="s">
        <v>1288</v>
      </c>
      <c r="B90" s="184"/>
      <c r="C90" s="185">
        <v>9309</v>
      </c>
      <c r="D90" s="185">
        <v>9309</v>
      </c>
      <c r="E90" s="185">
        <v>9309</v>
      </c>
      <c r="F90" s="202">
        <f t="shared" si="7"/>
        <v>100</v>
      </c>
      <c r="G90" s="203">
        <f t="shared" si="8"/>
        <v>100</v>
      </c>
    </row>
    <row r="91" spans="1:7" ht="31.5" hidden="1">
      <c r="A91" s="183" t="s">
        <v>1289</v>
      </c>
      <c r="B91" s="184" t="s">
        <v>1290</v>
      </c>
      <c r="C91" s="185">
        <f>C92</f>
        <v>0</v>
      </c>
      <c r="D91" s="185">
        <f>D92</f>
        <v>0</v>
      </c>
      <c r="E91" s="185">
        <f>E92</f>
        <v>0</v>
      </c>
      <c r="F91" s="202" t="e">
        <f t="shared" si="7"/>
        <v>#DIV/0!</v>
      </c>
      <c r="G91" s="203" t="e">
        <f t="shared" si="8"/>
        <v>#DIV/0!</v>
      </c>
    </row>
    <row r="92" spans="1:7" ht="47.25" hidden="1">
      <c r="A92" s="183" t="s">
        <v>189</v>
      </c>
      <c r="B92" s="184" t="s">
        <v>1291</v>
      </c>
      <c r="C92" s="185"/>
      <c r="D92" s="185"/>
      <c r="E92" s="185"/>
      <c r="F92" s="202" t="e">
        <f t="shared" si="7"/>
        <v>#DIV/0!</v>
      </c>
      <c r="G92" s="203" t="e">
        <f t="shared" si="8"/>
        <v>#DIV/0!</v>
      </c>
    </row>
    <row r="93" spans="1:7" ht="15.75" hidden="1">
      <c r="A93" s="183" t="s">
        <v>1292</v>
      </c>
      <c r="B93" s="184" t="s">
        <v>1293</v>
      </c>
      <c r="C93" s="185">
        <f>SUM(C94)</f>
        <v>0</v>
      </c>
      <c r="D93" s="185">
        <f>SUM(D94)</f>
        <v>0</v>
      </c>
      <c r="E93" s="185">
        <f>SUM(E94)</f>
        <v>0</v>
      </c>
      <c r="F93" s="202" t="e">
        <f t="shared" si="7"/>
        <v>#DIV/0!</v>
      </c>
      <c r="G93" s="203" t="e">
        <f t="shared" si="8"/>
        <v>#DIV/0!</v>
      </c>
    </row>
    <row r="94" spans="1:7" ht="31.5" hidden="1">
      <c r="A94" s="183" t="s">
        <v>1294</v>
      </c>
      <c r="B94" s="184" t="s">
        <v>1295</v>
      </c>
      <c r="C94" s="185"/>
      <c r="D94" s="185"/>
      <c r="E94" s="185"/>
      <c r="F94" s="202" t="e">
        <f t="shared" si="7"/>
        <v>#DIV/0!</v>
      </c>
      <c r="G94" s="203" t="e">
        <f t="shared" si="8"/>
        <v>#DIV/0!</v>
      </c>
    </row>
    <row r="95" spans="1:7" ht="47.25">
      <c r="A95" s="183" t="s">
        <v>191</v>
      </c>
      <c r="B95" s="184" t="s">
        <v>1296</v>
      </c>
      <c r="C95" s="185">
        <f>C96+C100+C102+C104+C109+C112+C116+C114+C106+C98</f>
        <v>3121</v>
      </c>
      <c r="D95" s="185">
        <f>D96+D100+D102+D104+D109+D112+D116+D114+D106+D98</f>
        <v>3121</v>
      </c>
      <c r="E95" s="185">
        <f>E96+E100+E102+E104+E109+E112+E116+E114+E106+E98</f>
        <v>3121</v>
      </c>
      <c r="F95" s="202">
        <f t="shared" si="7"/>
        <v>100</v>
      </c>
      <c r="G95" s="203">
        <f t="shared" si="8"/>
        <v>100</v>
      </c>
    </row>
    <row r="96" spans="1:7" ht="63" hidden="1">
      <c r="A96" s="183" t="s">
        <v>1297</v>
      </c>
      <c r="B96" s="184" t="s">
        <v>1298</v>
      </c>
      <c r="C96" s="185">
        <f>C97</f>
        <v>0</v>
      </c>
      <c r="D96" s="185">
        <f>D97</f>
        <v>0</v>
      </c>
      <c r="E96" s="185">
        <f>E97</f>
        <v>0</v>
      </c>
      <c r="F96" s="202" t="e">
        <f t="shared" si="7"/>
        <v>#DIV/0!</v>
      </c>
      <c r="G96" s="203" t="e">
        <f t="shared" si="8"/>
        <v>#DIV/0!</v>
      </c>
    </row>
    <row r="97" spans="1:7" ht="63" hidden="1">
      <c r="A97" s="183" t="s">
        <v>1299</v>
      </c>
      <c r="B97" s="184" t="s">
        <v>1300</v>
      </c>
      <c r="C97" s="185"/>
      <c r="D97" s="185"/>
      <c r="E97" s="185"/>
      <c r="F97" s="202" t="e">
        <f t="shared" si="7"/>
        <v>#DIV/0!</v>
      </c>
      <c r="G97" s="203" t="e">
        <f t="shared" si="8"/>
        <v>#DIV/0!</v>
      </c>
    </row>
    <row r="98" spans="1:7" ht="31.5" hidden="1">
      <c r="A98" s="183" t="s">
        <v>1301</v>
      </c>
      <c r="B98" s="184" t="s">
        <v>1302</v>
      </c>
      <c r="C98" s="185">
        <f>SUM(C99)</f>
        <v>0</v>
      </c>
      <c r="D98" s="185">
        <f>SUM(D99)</f>
        <v>0</v>
      </c>
      <c r="E98" s="185">
        <f>SUM(E99)</f>
        <v>0</v>
      </c>
      <c r="F98" s="202" t="e">
        <f t="shared" si="7"/>
        <v>#DIV/0!</v>
      </c>
      <c r="G98" s="203" t="e">
        <f t="shared" si="8"/>
        <v>#DIV/0!</v>
      </c>
    </row>
    <row r="99" spans="1:7" ht="31.5" hidden="1">
      <c r="A99" s="183" t="s">
        <v>1303</v>
      </c>
      <c r="B99" s="184" t="s">
        <v>1304</v>
      </c>
      <c r="C99" s="185"/>
      <c r="D99" s="185"/>
      <c r="E99" s="185"/>
      <c r="F99" s="202" t="e">
        <f t="shared" si="7"/>
        <v>#DIV/0!</v>
      </c>
      <c r="G99" s="203" t="e">
        <f t="shared" si="8"/>
        <v>#DIV/0!</v>
      </c>
    </row>
    <row r="100" spans="1:7" ht="94.5" hidden="1">
      <c r="A100" s="183" t="s">
        <v>1305</v>
      </c>
      <c r="B100" s="184" t="s">
        <v>1306</v>
      </c>
      <c r="C100" s="185">
        <f>SUM(C101)</f>
        <v>0</v>
      </c>
      <c r="D100" s="185">
        <f>SUM(D101)</f>
        <v>0</v>
      </c>
      <c r="E100" s="185">
        <f>SUM(E101)</f>
        <v>0</v>
      </c>
      <c r="F100" s="202" t="e">
        <f t="shared" si="7"/>
        <v>#DIV/0!</v>
      </c>
      <c r="G100" s="203" t="e">
        <f t="shared" si="8"/>
        <v>#DIV/0!</v>
      </c>
    </row>
    <row r="101" spans="1:7" ht="63" hidden="1">
      <c r="A101" s="183" t="s">
        <v>1307</v>
      </c>
      <c r="B101" s="184" t="s">
        <v>1308</v>
      </c>
      <c r="C101" s="185"/>
      <c r="D101" s="185"/>
      <c r="E101" s="185"/>
      <c r="F101" s="202" t="e">
        <f t="shared" si="7"/>
        <v>#DIV/0!</v>
      </c>
      <c r="G101" s="203" t="e">
        <f t="shared" si="8"/>
        <v>#DIV/0!</v>
      </c>
    </row>
    <row r="102" spans="1:7" ht="47.25" hidden="1">
      <c r="A102" s="183" t="s">
        <v>1309</v>
      </c>
      <c r="B102" s="184" t="s">
        <v>1310</v>
      </c>
      <c r="C102" s="185">
        <f>C103</f>
        <v>0</v>
      </c>
      <c r="D102" s="185">
        <f>D103</f>
        <v>0</v>
      </c>
      <c r="E102" s="185">
        <f>E103</f>
        <v>0</v>
      </c>
      <c r="F102" s="202" t="e">
        <f t="shared" si="7"/>
        <v>#DIV/0!</v>
      </c>
      <c r="G102" s="203" t="e">
        <f t="shared" si="8"/>
        <v>#DIV/0!</v>
      </c>
    </row>
    <row r="103" spans="1:7" ht="47.25" hidden="1">
      <c r="A103" s="183" t="s">
        <v>1311</v>
      </c>
      <c r="B103" s="184" t="s">
        <v>1312</v>
      </c>
      <c r="C103" s="185"/>
      <c r="D103" s="185"/>
      <c r="E103" s="185"/>
      <c r="F103" s="202" t="e">
        <f t="shared" si="7"/>
        <v>#DIV/0!</v>
      </c>
      <c r="G103" s="203" t="e">
        <f t="shared" si="8"/>
        <v>#DIV/0!</v>
      </c>
    </row>
    <row r="104" spans="1:7" ht="63" hidden="1">
      <c r="A104" s="183" t="s">
        <v>1313</v>
      </c>
      <c r="B104" s="184" t="s">
        <v>1314</v>
      </c>
      <c r="C104" s="185">
        <f>C105</f>
        <v>0</v>
      </c>
      <c r="D104" s="185">
        <f>D105</f>
        <v>0</v>
      </c>
      <c r="E104" s="185">
        <f>E105</f>
        <v>0</v>
      </c>
      <c r="F104" s="202" t="e">
        <f t="shared" si="7"/>
        <v>#DIV/0!</v>
      </c>
      <c r="G104" s="203" t="e">
        <f t="shared" si="8"/>
        <v>#DIV/0!</v>
      </c>
    </row>
    <row r="105" spans="1:7" ht="63" hidden="1">
      <c r="A105" s="183" t="s">
        <v>1315</v>
      </c>
      <c r="B105" s="184" t="s">
        <v>1316</v>
      </c>
      <c r="C105" s="185"/>
      <c r="D105" s="185"/>
      <c r="E105" s="185"/>
      <c r="F105" s="202" t="e">
        <f t="shared" si="7"/>
        <v>#DIV/0!</v>
      </c>
      <c r="G105" s="203" t="e">
        <f t="shared" si="8"/>
        <v>#DIV/0!</v>
      </c>
    </row>
    <row r="106" spans="1:7" ht="149.25" customHeight="1" hidden="1">
      <c r="A106" s="183" t="s">
        <v>1317</v>
      </c>
      <c r="B106" s="184" t="s">
        <v>1318</v>
      </c>
      <c r="C106" s="185">
        <f aca="true" t="shared" si="10" ref="C106:E107">C107</f>
        <v>0</v>
      </c>
      <c r="D106" s="185">
        <f t="shared" si="10"/>
        <v>0</v>
      </c>
      <c r="E106" s="185">
        <f t="shared" si="10"/>
        <v>0</v>
      </c>
      <c r="F106" s="202" t="e">
        <f t="shared" si="7"/>
        <v>#DIV/0!</v>
      </c>
      <c r="G106" s="203" t="e">
        <f t="shared" si="8"/>
        <v>#DIV/0!</v>
      </c>
    </row>
    <row r="107" spans="1:7" ht="108" customHeight="1" hidden="1">
      <c r="A107" s="183" t="s">
        <v>1319</v>
      </c>
      <c r="B107" s="184" t="s">
        <v>1320</v>
      </c>
      <c r="C107" s="185">
        <f t="shared" si="10"/>
        <v>0</v>
      </c>
      <c r="D107" s="185">
        <f t="shared" si="10"/>
        <v>0</v>
      </c>
      <c r="E107" s="185">
        <f t="shared" si="10"/>
        <v>0</v>
      </c>
      <c r="F107" s="202" t="e">
        <f t="shared" si="7"/>
        <v>#DIV/0!</v>
      </c>
      <c r="G107" s="203" t="e">
        <f t="shared" si="8"/>
        <v>#DIV/0!</v>
      </c>
    </row>
    <row r="108" spans="1:7" ht="94.5" hidden="1">
      <c r="A108" s="183" t="s">
        <v>1321</v>
      </c>
      <c r="B108" s="184" t="s">
        <v>1322</v>
      </c>
      <c r="C108" s="185"/>
      <c r="D108" s="185"/>
      <c r="E108" s="185"/>
      <c r="F108" s="202" t="e">
        <f t="shared" si="7"/>
        <v>#DIV/0!</v>
      </c>
      <c r="G108" s="203" t="e">
        <f t="shared" si="8"/>
        <v>#DIV/0!</v>
      </c>
    </row>
    <row r="109" spans="1:7" ht="78.75" hidden="1">
      <c r="A109" s="183" t="s">
        <v>1323</v>
      </c>
      <c r="B109" s="184" t="s">
        <v>1324</v>
      </c>
      <c r="C109" s="185">
        <f>SUM(C110)</f>
        <v>0</v>
      </c>
      <c r="D109" s="185">
        <f>SUM(D110)</f>
        <v>0</v>
      </c>
      <c r="E109" s="185">
        <f>SUM(E110)</f>
        <v>0</v>
      </c>
      <c r="F109" s="202" t="e">
        <f t="shared" si="7"/>
        <v>#DIV/0!</v>
      </c>
      <c r="G109" s="203" t="e">
        <f t="shared" si="8"/>
        <v>#DIV/0!</v>
      </c>
    </row>
    <row r="110" spans="1:7" ht="78.75" hidden="1">
      <c r="A110" s="183" t="s">
        <v>1325</v>
      </c>
      <c r="B110" s="184" t="s">
        <v>1326</v>
      </c>
      <c r="C110" s="185">
        <f>C111</f>
        <v>0</v>
      </c>
      <c r="D110" s="185">
        <f>D111</f>
        <v>0</v>
      </c>
      <c r="E110" s="185">
        <f>E111</f>
        <v>0</v>
      </c>
      <c r="F110" s="202" t="e">
        <f t="shared" si="7"/>
        <v>#DIV/0!</v>
      </c>
      <c r="G110" s="203" t="e">
        <f t="shared" si="8"/>
        <v>#DIV/0!</v>
      </c>
    </row>
    <row r="111" spans="1:7" ht="63" hidden="1">
      <c r="A111" s="183" t="s">
        <v>255</v>
      </c>
      <c r="B111" s="184" t="s">
        <v>1327</v>
      </c>
      <c r="C111" s="185"/>
      <c r="D111" s="185"/>
      <c r="E111" s="185"/>
      <c r="F111" s="202" t="e">
        <f t="shared" si="7"/>
        <v>#DIV/0!</v>
      </c>
      <c r="G111" s="203" t="e">
        <f t="shared" si="8"/>
        <v>#DIV/0!</v>
      </c>
    </row>
    <row r="112" spans="1:7" ht="31.5" hidden="1">
      <c r="A112" s="183" t="s">
        <v>1328</v>
      </c>
      <c r="B112" s="184" t="s">
        <v>1329</v>
      </c>
      <c r="C112" s="185">
        <f aca="true" t="shared" si="11" ref="C112:E114">C113</f>
        <v>0</v>
      </c>
      <c r="D112" s="185">
        <f t="shared" si="11"/>
        <v>0</v>
      </c>
      <c r="E112" s="185">
        <f t="shared" si="11"/>
        <v>0</v>
      </c>
      <c r="F112" s="202" t="e">
        <f t="shared" si="7"/>
        <v>#DIV/0!</v>
      </c>
      <c r="G112" s="203" t="e">
        <f t="shared" si="8"/>
        <v>#DIV/0!</v>
      </c>
    </row>
    <row r="113" spans="1:7" ht="47.25" hidden="1">
      <c r="A113" s="183" t="s">
        <v>1330</v>
      </c>
      <c r="B113" s="184" t="s">
        <v>1331</v>
      </c>
      <c r="C113" s="185"/>
      <c r="D113" s="185"/>
      <c r="E113" s="185"/>
      <c r="F113" s="202" t="e">
        <f t="shared" si="7"/>
        <v>#DIV/0!</v>
      </c>
      <c r="G113" s="203" t="e">
        <f t="shared" si="8"/>
        <v>#DIV/0!</v>
      </c>
    </row>
    <row r="114" spans="1:7" ht="47.25" hidden="1">
      <c r="A114" s="183" t="s">
        <v>1332</v>
      </c>
      <c r="B114" s="184" t="s">
        <v>1333</v>
      </c>
      <c r="C114" s="185">
        <f t="shared" si="11"/>
        <v>0</v>
      </c>
      <c r="D114" s="185">
        <f t="shared" si="11"/>
        <v>0</v>
      </c>
      <c r="E114" s="185">
        <f t="shared" si="11"/>
        <v>0</v>
      </c>
      <c r="F114" s="202" t="e">
        <f t="shared" si="7"/>
        <v>#DIV/0!</v>
      </c>
      <c r="G114" s="203" t="e">
        <f t="shared" si="8"/>
        <v>#DIV/0!</v>
      </c>
    </row>
    <row r="115" spans="1:7" ht="63" hidden="1">
      <c r="A115" s="183" t="s">
        <v>1334</v>
      </c>
      <c r="B115" s="184" t="s">
        <v>1335</v>
      </c>
      <c r="C115" s="185"/>
      <c r="D115" s="185"/>
      <c r="E115" s="185"/>
      <c r="F115" s="202" t="e">
        <f t="shared" si="7"/>
        <v>#DIV/0!</v>
      </c>
      <c r="G115" s="203" t="e">
        <f t="shared" si="8"/>
        <v>#DIV/0!</v>
      </c>
    </row>
    <row r="116" spans="1:7" ht="15.75">
      <c r="A116" s="183" t="s">
        <v>1336</v>
      </c>
      <c r="B116" s="184" t="s">
        <v>1337</v>
      </c>
      <c r="C116" s="185">
        <f>C117</f>
        <v>3121</v>
      </c>
      <c r="D116" s="185">
        <f>D117</f>
        <v>3121</v>
      </c>
      <c r="E116" s="185">
        <f>E117</f>
        <v>3121</v>
      </c>
      <c r="F116" s="202">
        <f t="shared" si="7"/>
        <v>100</v>
      </c>
      <c r="G116" s="203">
        <f t="shared" si="8"/>
        <v>100</v>
      </c>
    </row>
    <row r="117" spans="1:7" ht="31.5">
      <c r="A117" s="183" t="s">
        <v>1338</v>
      </c>
      <c r="B117" s="184" t="s">
        <v>1339</v>
      </c>
      <c r="C117" s="185">
        <f>SUM(C118:C120)</f>
        <v>3121</v>
      </c>
      <c r="D117" s="185">
        <f>SUM(D118:D120)</f>
        <v>3121</v>
      </c>
      <c r="E117" s="185">
        <f>SUM(E118:E120)</f>
        <v>3121</v>
      </c>
      <c r="F117" s="202">
        <f t="shared" si="7"/>
        <v>100</v>
      </c>
      <c r="G117" s="203">
        <f t="shared" si="8"/>
        <v>100</v>
      </c>
    </row>
    <row r="118" spans="1:7" ht="94.5">
      <c r="A118" s="190" t="s">
        <v>1477</v>
      </c>
      <c r="B118" s="188"/>
      <c r="C118" s="185">
        <v>2067</v>
      </c>
      <c r="D118" s="185">
        <v>2067</v>
      </c>
      <c r="E118" s="185">
        <v>2067</v>
      </c>
      <c r="F118" s="202">
        <f>D118/C118*100</f>
        <v>100</v>
      </c>
      <c r="G118" s="203">
        <f>E118/D118*100</f>
        <v>100</v>
      </c>
    </row>
    <row r="119" spans="1:7" ht="126">
      <c r="A119" s="190" t="s">
        <v>1478</v>
      </c>
      <c r="B119" s="188"/>
      <c r="C119" s="185">
        <v>1054</v>
      </c>
      <c r="D119" s="185">
        <v>1054</v>
      </c>
      <c r="E119" s="185">
        <v>1054</v>
      </c>
      <c r="F119" s="202">
        <f>D119/C119*100</f>
        <v>100</v>
      </c>
      <c r="G119" s="203">
        <f>E119/D119*100</f>
        <v>100</v>
      </c>
    </row>
    <row r="120" spans="1:7" ht="63" hidden="1">
      <c r="A120" s="190" t="s">
        <v>1340</v>
      </c>
      <c r="B120" s="188"/>
      <c r="C120" s="189"/>
      <c r="D120" s="189"/>
      <c r="E120" s="189"/>
      <c r="F120" s="202"/>
      <c r="G120" s="203"/>
    </row>
    <row r="121" spans="1:7" ht="31.5">
      <c r="A121" s="183" t="s">
        <v>1341</v>
      </c>
      <c r="B121" s="184" t="s">
        <v>1342</v>
      </c>
      <c r="C121" s="185">
        <f>C122+C124+C126+C130+C132+C134+C136+C138+C148+C150+C152+C154+C156+C158+C160+C128</f>
        <v>170565.10000000003</v>
      </c>
      <c r="D121" s="185">
        <f>D122+D124+D126+D130+D132+D134+D136+D138+D148+D150+D152+D154+D156+D158+D160+D128</f>
        <v>170564.20000000004</v>
      </c>
      <c r="E121" s="185">
        <f>E122+E124+E126+E130+E132+E134+E136+E138+E148+E150+E152+E154+E156+E158+E160+E128</f>
        <v>170564.20000000004</v>
      </c>
      <c r="F121" s="202">
        <f t="shared" si="7"/>
        <v>99.9994723422318</v>
      </c>
      <c r="G121" s="203">
        <f t="shared" si="8"/>
        <v>100</v>
      </c>
    </row>
    <row r="122" spans="1:7" ht="47.25" hidden="1">
      <c r="A122" s="183" t="s">
        <v>1343</v>
      </c>
      <c r="B122" s="184" t="s">
        <v>1344</v>
      </c>
      <c r="C122" s="185">
        <f>C123</f>
        <v>0</v>
      </c>
      <c r="D122" s="185">
        <f>D123</f>
        <v>0</v>
      </c>
      <c r="E122" s="185">
        <f>E123</f>
        <v>0</v>
      </c>
      <c r="F122" s="202" t="e">
        <f t="shared" si="7"/>
        <v>#DIV/0!</v>
      </c>
      <c r="G122" s="203" t="e">
        <f t="shared" si="8"/>
        <v>#DIV/0!</v>
      </c>
    </row>
    <row r="123" spans="1:7" ht="47.25" hidden="1">
      <c r="A123" s="183" t="s">
        <v>1345</v>
      </c>
      <c r="B123" s="184" t="s">
        <v>1346</v>
      </c>
      <c r="C123" s="185">
        <v>0</v>
      </c>
      <c r="D123" s="185"/>
      <c r="E123" s="185"/>
      <c r="F123" s="202" t="e">
        <f t="shared" si="7"/>
        <v>#DIV/0!</v>
      </c>
      <c r="G123" s="203" t="e">
        <f t="shared" si="8"/>
        <v>#DIV/0!</v>
      </c>
    </row>
    <row r="124" spans="1:7" ht="47.25" hidden="1">
      <c r="A124" s="183" t="s">
        <v>1347</v>
      </c>
      <c r="B124" s="184" t="s">
        <v>1348</v>
      </c>
      <c r="C124" s="185">
        <f>C125</f>
        <v>0</v>
      </c>
      <c r="D124" s="185">
        <f>D125</f>
        <v>0</v>
      </c>
      <c r="E124" s="185">
        <f>E125</f>
        <v>0</v>
      </c>
      <c r="F124" s="202" t="e">
        <f t="shared" si="7"/>
        <v>#DIV/0!</v>
      </c>
      <c r="G124" s="203" t="e">
        <f t="shared" si="8"/>
        <v>#DIV/0!</v>
      </c>
    </row>
    <row r="125" spans="1:7" ht="47.25" hidden="1">
      <c r="A125" s="183" t="s">
        <v>228</v>
      </c>
      <c r="B125" s="184" t="s">
        <v>1349</v>
      </c>
      <c r="C125" s="185"/>
      <c r="D125" s="185"/>
      <c r="E125" s="185"/>
      <c r="F125" s="202" t="e">
        <f t="shared" si="7"/>
        <v>#DIV/0!</v>
      </c>
      <c r="G125" s="203" t="e">
        <f t="shared" si="8"/>
        <v>#DIV/0!</v>
      </c>
    </row>
    <row r="126" spans="1:7" ht="63" hidden="1">
      <c r="A126" s="183" t="s">
        <v>1350</v>
      </c>
      <c r="B126" s="184" t="s">
        <v>1351</v>
      </c>
      <c r="C126" s="185">
        <f>C127</f>
        <v>0</v>
      </c>
      <c r="D126" s="185">
        <f>D127</f>
        <v>0</v>
      </c>
      <c r="E126" s="185">
        <f>E127</f>
        <v>0</v>
      </c>
      <c r="F126" s="202" t="e">
        <f t="shared" si="7"/>
        <v>#DIV/0!</v>
      </c>
      <c r="G126" s="203" t="e">
        <f t="shared" si="8"/>
        <v>#DIV/0!</v>
      </c>
    </row>
    <row r="127" spans="1:7" ht="63" hidden="1">
      <c r="A127" s="183" t="s">
        <v>1352</v>
      </c>
      <c r="B127" s="184" t="s">
        <v>1353</v>
      </c>
      <c r="C127" s="185">
        <v>0</v>
      </c>
      <c r="D127" s="185"/>
      <c r="E127" s="185"/>
      <c r="F127" s="202" t="e">
        <f t="shared" si="7"/>
        <v>#DIV/0!</v>
      </c>
      <c r="G127" s="203" t="e">
        <f t="shared" si="8"/>
        <v>#DIV/0!</v>
      </c>
    </row>
    <row r="128" spans="1:7" ht="63" hidden="1">
      <c r="A128" s="183" t="s">
        <v>1354</v>
      </c>
      <c r="B128" s="184" t="s">
        <v>1355</v>
      </c>
      <c r="C128" s="191">
        <f>SUM(C129)</f>
        <v>0</v>
      </c>
      <c r="D128" s="191">
        <f>SUM(D129)</f>
        <v>0</v>
      </c>
      <c r="E128" s="191">
        <f>SUM(E129)</f>
        <v>0</v>
      </c>
      <c r="F128" s="202" t="e">
        <f t="shared" si="7"/>
        <v>#DIV/0!</v>
      </c>
      <c r="G128" s="203" t="e">
        <f t="shared" si="8"/>
        <v>#DIV/0!</v>
      </c>
    </row>
    <row r="129" spans="1:7" ht="63" hidden="1">
      <c r="A129" s="183" t="s">
        <v>1356</v>
      </c>
      <c r="B129" s="184" t="s">
        <v>1357</v>
      </c>
      <c r="C129" s="191"/>
      <c r="D129" s="191"/>
      <c r="E129" s="191"/>
      <c r="F129" s="202" t="e">
        <f t="shared" si="7"/>
        <v>#DIV/0!</v>
      </c>
      <c r="G129" s="203" t="e">
        <f t="shared" si="8"/>
        <v>#DIV/0!</v>
      </c>
    </row>
    <row r="130" spans="1:7" ht="63" hidden="1">
      <c r="A130" s="183" t="s">
        <v>1358</v>
      </c>
      <c r="B130" s="184" t="s">
        <v>1359</v>
      </c>
      <c r="C130" s="185">
        <f>C131</f>
        <v>0</v>
      </c>
      <c r="D130" s="185">
        <f>D131</f>
        <v>0</v>
      </c>
      <c r="E130" s="185">
        <f>E131</f>
        <v>0</v>
      </c>
      <c r="F130" s="202" t="e">
        <f aca="true" t="shared" si="12" ref="F130:F174">D130/C130*100</f>
        <v>#DIV/0!</v>
      </c>
      <c r="G130" s="203" t="e">
        <f aca="true" t="shared" si="13" ref="G130:G174">E130/D130*100</f>
        <v>#DIV/0!</v>
      </c>
    </row>
    <row r="131" spans="1:7" ht="63" hidden="1">
      <c r="A131" s="183" t="s">
        <v>238</v>
      </c>
      <c r="B131" s="184" t="s">
        <v>1360</v>
      </c>
      <c r="C131" s="185">
        <v>0</v>
      </c>
      <c r="D131" s="185"/>
      <c r="E131" s="185"/>
      <c r="F131" s="202" t="e">
        <f t="shared" si="12"/>
        <v>#DIV/0!</v>
      </c>
      <c r="G131" s="203" t="e">
        <f t="shared" si="13"/>
        <v>#DIV/0!</v>
      </c>
    </row>
    <row r="132" spans="1:7" ht="50.25" customHeight="1">
      <c r="A132" s="183" t="s">
        <v>1361</v>
      </c>
      <c r="B132" s="184" t="s">
        <v>1362</v>
      </c>
      <c r="C132" s="185">
        <f>C133</f>
        <v>504.4</v>
      </c>
      <c r="D132" s="185">
        <f>D133</f>
        <v>505.5</v>
      </c>
      <c r="E132" s="185">
        <f>E133</f>
        <v>505.5</v>
      </c>
      <c r="F132" s="202">
        <f t="shared" si="12"/>
        <v>100.21808088818398</v>
      </c>
      <c r="G132" s="203">
        <f t="shared" si="13"/>
        <v>100</v>
      </c>
    </row>
    <row r="133" spans="1:7" ht="63">
      <c r="A133" s="183" t="s">
        <v>1363</v>
      </c>
      <c r="B133" s="184" t="s">
        <v>1364</v>
      </c>
      <c r="C133" s="185">
        <v>504.4</v>
      </c>
      <c r="D133" s="185">
        <v>505.5</v>
      </c>
      <c r="E133" s="185">
        <v>505.5</v>
      </c>
      <c r="F133" s="202">
        <f t="shared" si="12"/>
        <v>100.21808088818398</v>
      </c>
      <c r="G133" s="203">
        <f t="shared" si="13"/>
        <v>100</v>
      </c>
    </row>
    <row r="134" spans="1:7" ht="47.25" hidden="1">
      <c r="A134" s="183" t="s">
        <v>1365</v>
      </c>
      <c r="B134" s="184" t="s">
        <v>1366</v>
      </c>
      <c r="C134" s="185">
        <f>C135</f>
        <v>0</v>
      </c>
      <c r="D134" s="185">
        <f>D135</f>
        <v>0</v>
      </c>
      <c r="E134" s="185">
        <f>E135</f>
        <v>0</v>
      </c>
      <c r="F134" s="202" t="e">
        <f t="shared" si="12"/>
        <v>#DIV/0!</v>
      </c>
      <c r="G134" s="203" t="e">
        <f t="shared" si="13"/>
        <v>#DIV/0!</v>
      </c>
    </row>
    <row r="135" spans="1:7" ht="47.25" hidden="1">
      <c r="A135" s="183" t="s">
        <v>1367</v>
      </c>
      <c r="B135" s="184" t="s">
        <v>1368</v>
      </c>
      <c r="C135" s="185"/>
      <c r="D135" s="185"/>
      <c r="E135" s="185"/>
      <c r="F135" s="202" t="e">
        <f t="shared" si="12"/>
        <v>#DIV/0!</v>
      </c>
      <c r="G135" s="203" t="e">
        <f t="shared" si="13"/>
        <v>#DIV/0!</v>
      </c>
    </row>
    <row r="136" spans="1:7" ht="47.25" hidden="1">
      <c r="A136" s="183" t="s">
        <v>1369</v>
      </c>
      <c r="B136" s="184" t="s">
        <v>1370</v>
      </c>
      <c r="C136" s="185">
        <f>C137</f>
        <v>0</v>
      </c>
      <c r="D136" s="185">
        <f>D137</f>
        <v>0</v>
      </c>
      <c r="E136" s="185">
        <f>E137</f>
        <v>0</v>
      </c>
      <c r="F136" s="202" t="e">
        <f t="shared" si="12"/>
        <v>#DIV/0!</v>
      </c>
      <c r="G136" s="203" t="e">
        <f t="shared" si="13"/>
        <v>#DIV/0!</v>
      </c>
    </row>
    <row r="137" spans="1:7" ht="47.25" hidden="1">
      <c r="A137" s="183" t="s">
        <v>248</v>
      </c>
      <c r="B137" s="184" t="s">
        <v>1371</v>
      </c>
      <c r="C137" s="185">
        <v>0</v>
      </c>
      <c r="D137" s="185"/>
      <c r="E137" s="185"/>
      <c r="F137" s="202" t="e">
        <f t="shared" si="12"/>
        <v>#DIV/0!</v>
      </c>
      <c r="G137" s="203" t="e">
        <f t="shared" si="13"/>
        <v>#DIV/0!</v>
      </c>
    </row>
    <row r="138" spans="1:7" ht="47.25">
      <c r="A138" s="183" t="s">
        <v>1372</v>
      </c>
      <c r="B138" s="184" t="s">
        <v>1373</v>
      </c>
      <c r="C138" s="185">
        <f>C139</f>
        <v>165759.50000000003</v>
      </c>
      <c r="D138" s="185">
        <f>D139</f>
        <v>165757.50000000003</v>
      </c>
      <c r="E138" s="185">
        <f>E139</f>
        <v>165757.50000000003</v>
      </c>
      <c r="F138" s="202">
        <f t="shared" si="12"/>
        <v>99.99879343265393</v>
      </c>
      <c r="G138" s="203">
        <f t="shared" si="13"/>
        <v>100</v>
      </c>
    </row>
    <row r="139" spans="1:7" ht="47.25">
      <c r="A139" s="183" t="s">
        <v>250</v>
      </c>
      <c r="B139" s="184" t="s">
        <v>1374</v>
      </c>
      <c r="C139" s="185">
        <f>SUM(C140:C147)</f>
        <v>165759.50000000003</v>
      </c>
      <c r="D139" s="185">
        <f>SUM(D140:D147)</f>
        <v>165757.50000000003</v>
      </c>
      <c r="E139" s="185">
        <f>SUM(E140:E147)</f>
        <v>165757.50000000003</v>
      </c>
      <c r="F139" s="202">
        <f t="shared" si="12"/>
        <v>99.99879343265393</v>
      </c>
      <c r="G139" s="203">
        <f t="shared" si="13"/>
        <v>100</v>
      </c>
    </row>
    <row r="140" spans="1:7" s="193" customFormat="1" ht="78.75">
      <c r="A140" s="192" t="s">
        <v>1479</v>
      </c>
      <c r="B140" s="184"/>
      <c r="C140" s="185">
        <v>617.2</v>
      </c>
      <c r="D140" s="185">
        <v>617.2</v>
      </c>
      <c r="E140" s="185">
        <v>617.2</v>
      </c>
      <c r="F140" s="202">
        <f t="shared" si="12"/>
        <v>100</v>
      </c>
      <c r="G140" s="203">
        <f t="shared" si="13"/>
        <v>100</v>
      </c>
    </row>
    <row r="141" spans="1:7" s="193" customFormat="1" ht="141.75">
      <c r="A141" s="192" t="s">
        <v>1480</v>
      </c>
      <c r="B141" s="184"/>
      <c r="C141" s="185">
        <v>765</v>
      </c>
      <c r="D141" s="185">
        <v>765</v>
      </c>
      <c r="E141" s="185">
        <v>765</v>
      </c>
      <c r="F141" s="202">
        <f t="shared" si="12"/>
        <v>100</v>
      </c>
      <c r="G141" s="203">
        <f t="shared" si="13"/>
        <v>100</v>
      </c>
    </row>
    <row r="142" spans="1:7" s="193" customFormat="1" ht="174.75" customHeight="1">
      <c r="A142" s="192" t="s">
        <v>1481</v>
      </c>
      <c r="B142" s="184"/>
      <c r="C142" s="185">
        <v>20</v>
      </c>
      <c r="D142" s="185">
        <v>20</v>
      </c>
      <c r="E142" s="185">
        <v>20</v>
      </c>
      <c r="F142" s="202">
        <f t="shared" si="12"/>
        <v>100</v>
      </c>
      <c r="G142" s="203">
        <f t="shared" si="13"/>
        <v>100</v>
      </c>
    </row>
    <row r="143" spans="1:7" s="193" customFormat="1" ht="141.75">
      <c r="A143" s="192" t="s">
        <v>1482</v>
      </c>
      <c r="B143" s="184"/>
      <c r="C143" s="185">
        <v>8</v>
      </c>
      <c r="D143" s="185">
        <v>6</v>
      </c>
      <c r="E143" s="185">
        <v>6</v>
      </c>
      <c r="F143" s="202"/>
      <c r="G143" s="203"/>
    </row>
    <row r="144" spans="1:7" s="193" customFormat="1" ht="252">
      <c r="A144" s="192" t="s">
        <v>1483</v>
      </c>
      <c r="B144" s="184"/>
      <c r="C144" s="185">
        <v>164086</v>
      </c>
      <c r="D144" s="185">
        <v>164086</v>
      </c>
      <c r="E144" s="185">
        <v>164086</v>
      </c>
      <c r="F144" s="202">
        <f t="shared" si="12"/>
        <v>100</v>
      </c>
      <c r="G144" s="203">
        <f t="shared" si="13"/>
        <v>100</v>
      </c>
    </row>
    <row r="145" spans="1:7" s="193" customFormat="1" ht="126">
      <c r="A145" s="192" t="s">
        <v>1484</v>
      </c>
      <c r="B145" s="184"/>
      <c r="C145" s="185">
        <v>51</v>
      </c>
      <c r="D145" s="185">
        <v>51</v>
      </c>
      <c r="E145" s="185">
        <v>51</v>
      </c>
      <c r="F145" s="202">
        <f t="shared" si="12"/>
        <v>100</v>
      </c>
      <c r="G145" s="203">
        <f t="shared" si="13"/>
        <v>100</v>
      </c>
    </row>
    <row r="146" spans="1:7" s="193" customFormat="1" ht="157.5">
      <c r="A146" s="192" t="s">
        <v>1485</v>
      </c>
      <c r="B146" s="184"/>
      <c r="C146" s="185">
        <v>0.7</v>
      </c>
      <c r="D146" s="185">
        <v>0.7</v>
      </c>
      <c r="E146" s="185">
        <v>0.7</v>
      </c>
      <c r="F146" s="202">
        <f t="shared" si="12"/>
        <v>100</v>
      </c>
      <c r="G146" s="203">
        <f t="shared" si="13"/>
        <v>100</v>
      </c>
    </row>
    <row r="147" spans="1:7" s="193" customFormat="1" ht="157.5">
      <c r="A147" s="192" t="s">
        <v>1486</v>
      </c>
      <c r="B147" s="184"/>
      <c r="C147" s="185">
        <v>211.6</v>
      </c>
      <c r="D147" s="185">
        <v>211.6</v>
      </c>
      <c r="E147" s="185">
        <v>211.6</v>
      </c>
      <c r="F147" s="202">
        <f t="shared" si="12"/>
        <v>100</v>
      </c>
      <c r="G147" s="203">
        <f t="shared" si="13"/>
        <v>100</v>
      </c>
    </row>
    <row r="148" spans="1:7" ht="94.5" hidden="1">
      <c r="A148" s="183" t="s">
        <v>1375</v>
      </c>
      <c r="B148" s="184" t="s">
        <v>1376</v>
      </c>
      <c r="C148" s="185">
        <f>C149</f>
        <v>0</v>
      </c>
      <c r="D148" s="185">
        <f>D149</f>
        <v>0</v>
      </c>
      <c r="E148" s="185">
        <f>E149</f>
        <v>0</v>
      </c>
      <c r="F148" s="202" t="e">
        <f t="shared" si="12"/>
        <v>#DIV/0!</v>
      </c>
      <c r="G148" s="203" t="e">
        <f t="shared" si="13"/>
        <v>#DIV/0!</v>
      </c>
    </row>
    <row r="149" spans="1:7" ht="94.5" hidden="1">
      <c r="A149" s="183" t="s">
        <v>273</v>
      </c>
      <c r="B149" s="184" t="s">
        <v>1377</v>
      </c>
      <c r="C149" s="185">
        <v>0</v>
      </c>
      <c r="D149" s="185"/>
      <c r="E149" s="185"/>
      <c r="F149" s="202" t="e">
        <f t="shared" si="12"/>
        <v>#DIV/0!</v>
      </c>
      <c r="G149" s="203" t="e">
        <f t="shared" si="13"/>
        <v>#DIV/0!</v>
      </c>
    </row>
    <row r="150" spans="1:7" ht="63" hidden="1">
      <c r="A150" s="183" t="s">
        <v>1378</v>
      </c>
      <c r="B150" s="184" t="s">
        <v>1379</v>
      </c>
      <c r="C150" s="185">
        <f>C151</f>
        <v>0</v>
      </c>
      <c r="D150" s="185">
        <f>D151</f>
        <v>0</v>
      </c>
      <c r="E150" s="185">
        <f>E151</f>
        <v>0</v>
      </c>
      <c r="F150" s="202" t="e">
        <f t="shared" si="12"/>
        <v>#DIV/0!</v>
      </c>
      <c r="G150" s="203" t="e">
        <f t="shared" si="13"/>
        <v>#DIV/0!</v>
      </c>
    </row>
    <row r="151" spans="1:7" ht="63" hidden="1">
      <c r="A151" s="183" t="s">
        <v>275</v>
      </c>
      <c r="B151" s="184" t="s">
        <v>1380</v>
      </c>
      <c r="C151" s="185">
        <v>0</v>
      </c>
      <c r="D151" s="185"/>
      <c r="E151" s="185"/>
      <c r="F151" s="202" t="e">
        <f t="shared" si="12"/>
        <v>#DIV/0!</v>
      </c>
      <c r="G151" s="203" t="e">
        <f t="shared" si="13"/>
        <v>#DIV/0!</v>
      </c>
    </row>
    <row r="152" spans="1:7" ht="94.5">
      <c r="A152" s="183" t="s">
        <v>1381</v>
      </c>
      <c r="B152" s="184" t="s">
        <v>1382</v>
      </c>
      <c r="C152" s="185">
        <f>C153</f>
        <v>1712.3</v>
      </c>
      <c r="D152" s="185">
        <f>D153</f>
        <v>1712.3</v>
      </c>
      <c r="E152" s="185">
        <f>E153</f>
        <v>1712.3</v>
      </c>
      <c r="F152" s="202">
        <f t="shared" si="12"/>
        <v>100</v>
      </c>
      <c r="G152" s="203">
        <f t="shared" si="13"/>
        <v>100</v>
      </c>
    </row>
    <row r="153" spans="1:7" ht="94.5">
      <c r="A153" s="183" t="s">
        <v>1383</v>
      </c>
      <c r="B153" s="184" t="s">
        <v>1384</v>
      </c>
      <c r="C153" s="185">
        <v>1712.3</v>
      </c>
      <c r="D153" s="185">
        <v>1712.3</v>
      </c>
      <c r="E153" s="185">
        <v>1712.3</v>
      </c>
      <c r="F153" s="202">
        <f t="shared" si="12"/>
        <v>100</v>
      </c>
      <c r="G153" s="203">
        <f t="shared" si="13"/>
        <v>100</v>
      </c>
    </row>
    <row r="154" spans="1:7" ht="31.5">
      <c r="A154" s="183" t="s">
        <v>1385</v>
      </c>
      <c r="B154" s="194" t="s">
        <v>1386</v>
      </c>
      <c r="C154" s="185">
        <f>C155</f>
        <v>1979.7</v>
      </c>
      <c r="D154" s="185">
        <f>D155</f>
        <v>1979.7</v>
      </c>
      <c r="E154" s="185">
        <f>E155</f>
        <v>1979.7</v>
      </c>
      <c r="F154" s="202">
        <f t="shared" si="12"/>
        <v>100</v>
      </c>
      <c r="G154" s="203">
        <f t="shared" si="13"/>
        <v>100</v>
      </c>
    </row>
    <row r="155" spans="1:7" ht="31.5">
      <c r="A155" s="183" t="s">
        <v>283</v>
      </c>
      <c r="B155" s="194" t="s">
        <v>1387</v>
      </c>
      <c r="C155" s="185">
        <v>1979.7</v>
      </c>
      <c r="D155" s="185">
        <v>1979.7</v>
      </c>
      <c r="E155" s="185">
        <v>1979.7</v>
      </c>
      <c r="F155" s="202">
        <f t="shared" si="12"/>
        <v>100</v>
      </c>
      <c r="G155" s="203">
        <f t="shared" si="13"/>
        <v>100</v>
      </c>
    </row>
    <row r="156" spans="1:7" ht="78.75" hidden="1">
      <c r="A156" s="183" t="s">
        <v>1388</v>
      </c>
      <c r="B156" s="194" t="s">
        <v>1389</v>
      </c>
      <c r="C156" s="195">
        <f>C157</f>
        <v>0</v>
      </c>
      <c r="D156" s="195">
        <f>D157</f>
        <v>0</v>
      </c>
      <c r="E156" s="195">
        <f>E157</f>
        <v>0</v>
      </c>
      <c r="F156" s="202" t="e">
        <f t="shared" si="12"/>
        <v>#DIV/0!</v>
      </c>
      <c r="G156" s="203" t="e">
        <f t="shared" si="13"/>
        <v>#DIV/0!</v>
      </c>
    </row>
    <row r="157" spans="1:7" ht="78.75" hidden="1">
      <c r="A157" s="183" t="s">
        <v>285</v>
      </c>
      <c r="B157" s="194" t="s">
        <v>1390</v>
      </c>
      <c r="C157" s="195"/>
      <c r="D157" s="195"/>
      <c r="E157" s="195"/>
      <c r="F157" s="202" t="e">
        <f t="shared" si="12"/>
        <v>#DIV/0!</v>
      </c>
      <c r="G157" s="203" t="e">
        <f t="shared" si="13"/>
        <v>#DIV/0!</v>
      </c>
    </row>
    <row r="158" spans="1:7" ht="110.25" hidden="1">
      <c r="A158" s="183" t="s">
        <v>1391</v>
      </c>
      <c r="B158" s="194" t="s">
        <v>1392</v>
      </c>
      <c r="C158" s="195">
        <f>C159</f>
        <v>0</v>
      </c>
      <c r="D158" s="195">
        <f>D159</f>
        <v>0</v>
      </c>
      <c r="E158" s="195">
        <f>E159</f>
        <v>0</v>
      </c>
      <c r="F158" s="202" t="e">
        <f t="shared" si="12"/>
        <v>#DIV/0!</v>
      </c>
      <c r="G158" s="203" t="e">
        <f t="shared" si="13"/>
        <v>#DIV/0!</v>
      </c>
    </row>
    <row r="159" spans="1:7" ht="126" hidden="1">
      <c r="A159" s="183" t="s">
        <v>1393</v>
      </c>
      <c r="B159" s="194" t="s">
        <v>1394</v>
      </c>
      <c r="C159" s="195"/>
      <c r="D159" s="195"/>
      <c r="E159" s="195"/>
      <c r="F159" s="202" t="e">
        <f t="shared" si="12"/>
        <v>#DIV/0!</v>
      </c>
      <c r="G159" s="203" t="e">
        <f t="shared" si="13"/>
        <v>#DIV/0!</v>
      </c>
    </row>
    <row r="160" spans="1:7" ht="94.5">
      <c r="A160" s="183" t="s">
        <v>1395</v>
      </c>
      <c r="B160" s="194" t="s">
        <v>1396</v>
      </c>
      <c r="C160" s="185">
        <f>C161</f>
        <v>609.2</v>
      </c>
      <c r="D160" s="185">
        <f>D161</f>
        <v>609.2</v>
      </c>
      <c r="E160" s="185">
        <f>E161</f>
        <v>609.2</v>
      </c>
      <c r="F160" s="202">
        <f t="shared" si="12"/>
        <v>100</v>
      </c>
      <c r="G160" s="203">
        <f t="shared" si="13"/>
        <v>100</v>
      </c>
    </row>
    <row r="161" spans="1:7" ht="94.5">
      <c r="A161" s="183" t="s">
        <v>287</v>
      </c>
      <c r="B161" s="194" t="s">
        <v>1397</v>
      </c>
      <c r="C161" s="185">
        <v>609.2</v>
      </c>
      <c r="D161" s="185">
        <v>609.2</v>
      </c>
      <c r="E161" s="185">
        <v>609.2</v>
      </c>
      <c r="F161" s="202">
        <f t="shared" si="12"/>
        <v>100</v>
      </c>
      <c r="G161" s="203">
        <f t="shared" si="13"/>
        <v>100</v>
      </c>
    </row>
    <row r="162" spans="1:7" ht="15.75" hidden="1">
      <c r="A162" s="183" t="s">
        <v>1398</v>
      </c>
      <c r="B162" s="194" t="s">
        <v>1399</v>
      </c>
      <c r="C162" s="195">
        <f>C163+C165+C167</f>
        <v>0</v>
      </c>
      <c r="D162" s="195">
        <f>D163+D165+D167</f>
        <v>0</v>
      </c>
      <c r="E162" s="195">
        <f>E163+E165+E167</f>
        <v>0</v>
      </c>
      <c r="F162" s="202" t="e">
        <f t="shared" si="12"/>
        <v>#DIV/0!</v>
      </c>
      <c r="G162" s="203" t="e">
        <f t="shared" si="13"/>
        <v>#DIV/0!</v>
      </c>
    </row>
    <row r="163" spans="1:7" ht="63" hidden="1">
      <c r="A163" s="183" t="s">
        <v>1400</v>
      </c>
      <c r="B163" s="194" t="s">
        <v>1401</v>
      </c>
      <c r="C163" s="195">
        <f>C164</f>
        <v>0</v>
      </c>
      <c r="D163" s="195">
        <f>D164</f>
        <v>0</v>
      </c>
      <c r="E163" s="195">
        <f>E164</f>
        <v>0</v>
      </c>
      <c r="F163" s="202" t="e">
        <f t="shared" si="12"/>
        <v>#DIV/0!</v>
      </c>
      <c r="G163" s="203" t="e">
        <f t="shared" si="13"/>
        <v>#DIV/0!</v>
      </c>
    </row>
    <row r="164" spans="1:7" ht="63" hidden="1">
      <c r="A164" s="183" t="s">
        <v>1402</v>
      </c>
      <c r="B164" s="194" t="s">
        <v>1403</v>
      </c>
      <c r="C164" s="195"/>
      <c r="D164" s="195"/>
      <c r="E164" s="195"/>
      <c r="F164" s="202" t="e">
        <f t="shared" si="12"/>
        <v>#DIV/0!</v>
      </c>
      <c r="G164" s="203" t="e">
        <f t="shared" si="13"/>
        <v>#DIV/0!</v>
      </c>
    </row>
    <row r="165" spans="1:7" ht="47.25" hidden="1">
      <c r="A165" s="183" t="s">
        <v>1404</v>
      </c>
      <c r="B165" s="194" t="s">
        <v>1405</v>
      </c>
      <c r="C165" s="195">
        <f>C166</f>
        <v>0</v>
      </c>
      <c r="D165" s="195">
        <f>D166</f>
        <v>0</v>
      </c>
      <c r="E165" s="195">
        <f>E166</f>
        <v>0</v>
      </c>
      <c r="F165" s="202" t="e">
        <f t="shared" si="12"/>
        <v>#DIV/0!</v>
      </c>
      <c r="G165" s="203" t="e">
        <f t="shared" si="13"/>
        <v>#DIV/0!</v>
      </c>
    </row>
    <row r="166" spans="1:7" ht="110.25" hidden="1">
      <c r="A166" s="183" t="s">
        <v>1406</v>
      </c>
      <c r="B166" s="194" t="s">
        <v>1407</v>
      </c>
      <c r="C166" s="195"/>
      <c r="D166" s="195"/>
      <c r="E166" s="195"/>
      <c r="F166" s="202" t="e">
        <f t="shared" si="12"/>
        <v>#DIV/0!</v>
      </c>
      <c r="G166" s="203" t="e">
        <f t="shared" si="13"/>
        <v>#DIV/0!</v>
      </c>
    </row>
    <row r="167" spans="1:7" ht="31.5" hidden="1">
      <c r="A167" s="183" t="s">
        <v>1408</v>
      </c>
      <c r="B167" s="194" t="s">
        <v>1409</v>
      </c>
      <c r="C167" s="195">
        <f>C168</f>
        <v>0</v>
      </c>
      <c r="D167" s="195">
        <f>D168</f>
        <v>0</v>
      </c>
      <c r="E167" s="195">
        <f>E168</f>
        <v>0</v>
      </c>
      <c r="F167" s="202" t="e">
        <f t="shared" si="12"/>
        <v>#DIV/0!</v>
      </c>
      <c r="G167" s="203" t="e">
        <f t="shared" si="13"/>
        <v>#DIV/0!</v>
      </c>
    </row>
    <row r="168" spans="1:7" ht="31.5" hidden="1">
      <c r="A168" s="183" t="s">
        <v>1410</v>
      </c>
      <c r="B168" s="194" t="s">
        <v>1411</v>
      </c>
      <c r="C168" s="195"/>
      <c r="D168" s="195"/>
      <c r="E168" s="195"/>
      <c r="F168" s="202" t="e">
        <f t="shared" si="12"/>
        <v>#DIV/0!</v>
      </c>
      <c r="G168" s="203" t="e">
        <f t="shared" si="13"/>
        <v>#DIV/0!</v>
      </c>
    </row>
    <row r="169" spans="1:7" ht="15.75" hidden="1">
      <c r="A169" s="183" t="s">
        <v>1412</v>
      </c>
      <c r="B169" s="194" t="s">
        <v>1413</v>
      </c>
      <c r="C169" s="195">
        <f>SUM(C170)</f>
        <v>0</v>
      </c>
      <c r="D169" s="195">
        <f>SUM(D170)</f>
        <v>0</v>
      </c>
      <c r="E169" s="195">
        <f>SUM(E170)</f>
        <v>0</v>
      </c>
      <c r="F169" s="202" t="e">
        <f t="shared" si="12"/>
        <v>#DIV/0!</v>
      </c>
      <c r="G169" s="203" t="e">
        <f t="shared" si="13"/>
        <v>#DIV/0!</v>
      </c>
    </row>
    <row r="170" spans="1:7" ht="31.5" hidden="1">
      <c r="A170" s="183" t="s">
        <v>295</v>
      </c>
      <c r="B170" s="194" t="s">
        <v>1414</v>
      </c>
      <c r="C170" s="195"/>
      <c r="D170" s="195"/>
      <c r="E170" s="195"/>
      <c r="F170" s="202" t="e">
        <f t="shared" si="12"/>
        <v>#DIV/0!</v>
      </c>
      <c r="G170" s="203" t="e">
        <f t="shared" si="13"/>
        <v>#DIV/0!</v>
      </c>
    </row>
    <row r="171" spans="1:7" ht="126" hidden="1">
      <c r="A171" s="183" t="s">
        <v>1415</v>
      </c>
      <c r="B171" s="194" t="s">
        <v>1416</v>
      </c>
      <c r="C171" s="195">
        <f>C172</f>
        <v>0</v>
      </c>
      <c r="D171" s="195">
        <f>D172</f>
        <v>0</v>
      </c>
      <c r="E171" s="195">
        <f>E172</f>
        <v>0</v>
      </c>
      <c r="F171" s="202" t="e">
        <f t="shared" si="12"/>
        <v>#DIV/0!</v>
      </c>
      <c r="G171" s="203" t="e">
        <f t="shared" si="13"/>
        <v>#DIV/0!</v>
      </c>
    </row>
    <row r="172" spans="1:7" ht="63" hidden="1">
      <c r="A172" s="183" t="s">
        <v>1417</v>
      </c>
      <c r="B172" s="194" t="s">
        <v>1418</v>
      </c>
      <c r="C172" s="195"/>
      <c r="D172" s="195"/>
      <c r="E172" s="195"/>
      <c r="F172" s="202" t="e">
        <f t="shared" si="12"/>
        <v>#DIV/0!</v>
      </c>
      <c r="G172" s="203" t="e">
        <f t="shared" si="13"/>
        <v>#DIV/0!</v>
      </c>
    </row>
    <row r="173" spans="1:7" ht="63" hidden="1">
      <c r="A173" s="183" t="s">
        <v>171</v>
      </c>
      <c r="B173" s="194" t="s">
        <v>1419</v>
      </c>
      <c r="C173" s="195">
        <f>C174</f>
        <v>0</v>
      </c>
      <c r="D173" s="195">
        <f>D174</f>
        <v>0</v>
      </c>
      <c r="E173" s="195">
        <f>E174</f>
        <v>0</v>
      </c>
      <c r="F173" s="202" t="e">
        <f t="shared" si="12"/>
        <v>#DIV/0!</v>
      </c>
      <c r="G173" s="203" t="e">
        <f t="shared" si="13"/>
        <v>#DIV/0!</v>
      </c>
    </row>
    <row r="174" spans="1:7" ht="63" hidden="1">
      <c r="A174" s="183" t="s">
        <v>1420</v>
      </c>
      <c r="B174" s="194" t="s">
        <v>1421</v>
      </c>
      <c r="C174" s="195"/>
      <c r="D174" s="195"/>
      <c r="E174" s="195"/>
      <c r="F174" s="202" t="e">
        <f t="shared" si="12"/>
        <v>#DIV/0!</v>
      </c>
      <c r="G174" s="203" t="e">
        <f t="shared" si="13"/>
        <v>#DIV/0!</v>
      </c>
    </row>
    <row r="175" ht="15.75" hidden="1">
      <c r="E175" s="196"/>
    </row>
    <row r="176" spans="2:5" ht="15.75">
      <c r="B176" s="181" t="s">
        <v>1422</v>
      </c>
      <c r="E176" s="196"/>
    </row>
    <row r="177" spans="4:6" ht="15.75">
      <c r="D177" s="197"/>
      <c r="E177" s="198">
        <f>448168.89748</f>
        <v>448168.89748</v>
      </c>
      <c r="F177" s="199"/>
    </row>
    <row r="178" spans="4:6" ht="15.75">
      <c r="D178" s="197"/>
      <c r="E178" s="198">
        <f>E12</f>
        <v>329819.96</v>
      </c>
      <c r="F178" s="200"/>
    </row>
    <row r="179" spans="4:6" ht="15.75">
      <c r="D179" s="197"/>
      <c r="E179" s="198">
        <f>E178-E177</f>
        <v>-118348.93747999996</v>
      </c>
      <c r="F179" s="199"/>
    </row>
    <row r="180" spans="4:6" ht="15.75">
      <c r="D180" s="197"/>
      <c r="E180" s="197">
        <v>14634.88005</v>
      </c>
      <c r="F180" s="197"/>
    </row>
    <row r="181" spans="4:6" ht="15.75">
      <c r="D181" s="197"/>
      <c r="E181" s="198">
        <f>E179+E180</f>
        <v>-103714.05742999996</v>
      </c>
      <c r="F181" s="197"/>
    </row>
    <row r="182" spans="4:6" ht="15.75">
      <c r="D182" s="197"/>
      <c r="E182" s="197"/>
      <c r="F182" s="197"/>
    </row>
    <row r="183" spans="4:6" ht="15.75">
      <c r="D183" s="197"/>
      <c r="E183" s="197"/>
      <c r="F183" s="197"/>
    </row>
  </sheetData>
  <sheetProtection/>
  <mergeCells count="11">
    <mergeCell ref="C9:C11"/>
    <mergeCell ref="D9:D11"/>
    <mergeCell ref="E9:E11"/>
    <mergeCell ref="F3:G4"/>
    <mergeCell ref="F2:G2"/>
    <mergeCell ref="A5:F6"/>
    <mergeCell ref="F1:G1"/>
    <mergeCell ref="F9:G10"/>
    <mergeCell ref="A9:A11"/>
    <mergeCell ref="B9:B11"/>
    <mergeCell ref="D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6"/>
  <sheetViews>
    <sheetView view="pageBreakPreview" zoomScale="60" zoomScalePageLayoutView="0" workbookViewId="0" topLeftCell="A1">
      <selection activeCell="K9" sqref="K9"/>
    </sheetView>
  </sheetViews>
  <sheetFormatPr defaultColWidth="9.00390625" defaultRowHeight="12.75"/>
  <cols>
    <col min="1" max="1" width="27.25390625" style="0" customWidth="1"/>
    <col min="2" max="2" width="40.625" style="0" customWidth="1"/>
    <col min="3" max="3" width="15.625" style="0" hidden="1" customWidth="1"/>
    <col min="4" max="4" width="14.125" style="0" hidden="1" customWidth="1"/>
    <col min="5" max="5" width="9.875" style="0" hidden="1" customWidth="1"/>
    <col min="6" max="6" width="15.75390625" style="6" hidden="1" customWidth="1"/>
    <col min="7" max="7" width="9.75390625" style="0" hidden="1" customWidth="1"/>
    <col min="8" max="8" width="19.125" style="6" hidden="1" customWidth="1"/>
    <col min="9" max="9" width="15.125" style="0" hidden="1" customWidth="1"/>
    <col min="10" max="10" width="13.875" style="0" hidden="1" customWidth="1"/>
    <col min="11" max="11" width="17.125" style="0" customWidth="1"/>
    <col min="12" max="12" width="14.125" style="11" customWidth="1"/>
    <col min="13" max="13" width="14.25390625" style="11" customWidth="1"/>
    <col min="14" max="14" width="13.125" style="11" bestFit="1" customWidth="1"/>
    <col min="15" max="15" width="21.00390625" style="0" customWidth="1"/>
    <col min="16" max="16" width="17.75390625" style="0" customWidth="1"/>
  </cols>
  <sheetData>
    <row r="1" spans="1:12" ht="12.75">
      <c r="A1" s="59"/>
      <c r="B1" s="59"/>
      <c r="C1" s="59"/>
      <c r="D1" s="59"/>
      <c r="E1" s="59"/>
      <c r="F1" s="60"/>
      <c r="G1" s="59"/>
      <c r="H1" s="60"/>
      <c r="I1" s="59"/>
      <c r="J1" s="59"/>
      <c r="K1" s="59"/>
      <c r="L1" s="61" t="s">
        <v>520</v>
      </c>
    </row>
    <row r="2" spans="1:14" ht="12.75" customHeight="1">
      <c r="A2" s="59"/>
      <c r="B2" s="59"/>
      <c r="C2" s="59"/>
      <c r="D2" s="59"/>
      <c r="E2" s="59"/>
      <c r="F2" s="60"/>
      <c r="G2" s="59"/>
      <c r="H2" s="60"/>
      <c r="I2" s="59"/>
      <c r="J2" s="59"/>
      <c r="K2" s="59"/>
      <c r="L2" s="233" t="s">
        <v>500</v>
      </c>
      <c r="M2" s="233"/>
      <c r="N2" s="135"/>
    </row>
    <row r="3" spans="1:14" ht="50.25" customHeight="1">
      <c r="A3" s="59"/>
      <c r="L3" s="233"/>
      <c r="M3" s="233"/>
      <c r="N3" s="135"/>
    </row>
    <row r="4" spans="1:14" ht="54" customHeight="1">
      <c r="A4" s="59"/>
      <c r="L4" s="135"/>
      <c r="M4" s="135"/>
      <c r="N4" s="135"/>
    </row>
    <row r="5" spans="1:13" ht="12.75">
      <c r="A5" s="230" t="s">
        <v>505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 ht="12.7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</row>
    <row r="7" spans="1:12" ht="15.75">
      <c r="A7" s="59"/>
      <c r="B7" s="59"/>
      <c r="C7" s="59"/>
      <c r="D7" s="59"/>
      <c r="E7" s="59"/>
      <c r="F7" s="60"/>
      <c r="G7" s="59"/>
      <c r="H7" s="60"/>
      <c r="I7" s="59"/>
      <c r="J7" s="59"/>
      <c r="K7" s="59"/>
      <c r="L7" s="62"/>
    </row>
    <row r="8" spans="1:13" ht="12.75" customHeight="1">
      <c r="A8" s="231" t="s">
        <v>405</v>
      </c>
      <c r="B8" s="231" t="s">
        <v>406</v>
      </c>
      <c r="C8" s="232" t="s">
        <v>407</v>
      </c>
      <c r="D8" s="232" t="s">
        <v>408</v>
      </c>
      <c r="E8" s="232"/>
      <c r="F8" s="232" t="s">
        <v>409</v>
      </c>
      <c r="G8" s="232"/>
      <c r="H8" s="232" t="s">
        <v>410</v>
      </c>
      <c r="I8" s="232"/>
      <c r="J8" s="64" t="s">
        <v>411</v>
      </c>
      <c r="K8" s="65" t="s">
        <v>316</v>
      </c>
      <c r="L8" s="65" t="s">
        <v>344</v>
      </c>
      <c r="M8" s="65" t="s">
        <v>502</v>
      </c>
    </row>
    <row r="9" spans="1:13" ht="72" customHeight="1">
      <c r="A9" s="231"/>
      <c r="B9" s="231"/>
      <c r="C9" s="232"/>
      <c r="D9" s="64" t="s">
        <v>412</v>
      </c>
      <c r="E9" s="66" t="s">
        <v>413</v>
      </c>
      <c r="F9" s="67" t="s">
        <v>412</v>
      </c>
      <c r="G9" s="66" t="s">
        <v>413</v>
      </c>
      <c r="H9" s="67" t="s">
        <v>412</v>
      </c>
      <c r="I9" s="66" t="s">
        <v>413</v>
      </c>
      <c r="J9" s="64" t="s">
        <v>414</v>
      </c>
      <c r="K9" s="64" t="s">
        <v>415</v>
      </c>
      <c r="L9" s="64" t="s">
        <v>415</v>
      </c>
      <c r="M9" s="64" t="s">
        <v>415</v>
      </c>
    </row>
    <row r="10" spans="1:14" s="70" customFormat="1" ht="13.5" thickBot="1">
      <c r="A10" s="68">
        <v>1</v>
      </c>
      <c r="B10" s="68">
        <v>1</v>
      </c>
      <c r="C10" s="68">
        <v>1</v>
      </c>
      <c r="D10" s="68">
        <v>1</v>
      </c>
      <c r="E10" s="68">
        <v>1</v>
      </c>
      <c r="F10" s="68">
        <v>1</v>
      </c>
      <c r="G10" s="68">
        <v>1</v>
      </c>
      <c r="H10" s="68">
        <v>1</v>
      </c>
      <c r="I10" s="68">
        <v>1</v>
      </c>
      <c r="J10" s="68">
        <v>1</v>
      </c>
      <c r="K10" s="68">
        <v>1</v>
      </c>
      <c r="L10" s="68">
        <v>1</v>
      </c>
      <c r="M10" s="68">
        <v>1</v>
      </c>
      <c r="N10" s="69"/>
    </row>
    <row r="11" spans="1:13" s="73" customFormat="1" ht="28.5" customHeight="1" thickBot="1">
      <c r="A11" s="71" t="s">
        <v>416</v>
      </c>
      <c r="B11" s="71" t="s">
        <v>417</v>
      </c>
      <c r="C11" s="72">
        <f>C12+C61</f>
        <v>22319.54094</v>
      </c>
      <c r="D11" s="72">
        <f>D12+D61</f>
        <v>30485.609969999998</v>
      </c>
      <c r="E11" s="72">
        <f aca="true" t="shared" si="0" ref="E11:E74">D11/C11*100</f>
        <v>136.58708327358636</v>
      </c>
      <c r="F11" s="72">
        <f>F12+F61</f>
        <v>37683.32761</v>
      </c>
      <c r="G11" s="72">
        <f>F11/D11*100</f>
        <v>123.61021362893203</v>
      </c>
      <c r="H11" s="72">
        <f>H12+H61</f>
        <v>45795.456640000004</v>
      </c>
      <c r="I11" s="72">
        <f>H11/F11*100</f>
        <v>121.5271037471948</v>
      </c>
      <c r="J11" s="72">
        <f>J12+J61</f>
        <v>52319.68</v>
      </c>
      <c r="K11" s="72">
        <f>K12+K61</f>
        <v>61801.68</v>
      </c>
      <c r="L11" s="72">
        <f>L12+L61</f>
        <v>62203.55</v>
      </c>
      <c r="M11" s="72">
        <f>M12+M61</f>
        <v>64988.71</v>
      </c>
    </row>
    <row r="12" spans="1:13" s="73" customFormat="1" ht="15">
      <c r="A12" s="71"/>
      <c r="B12" s="74" t="s">
        <v>418</v>
      </c>
      <c r="C12" s="75">
        <f>C13+C22+C28+C38+C44+C52</f>
        <v>19265.5135</v>
      </c>
      <c r="D12" s="75">
        <f aca="true" t="shared" si="1" ref="D12:M12">D13+D22+D28+D38+D44+D52</f>
        <v>26102.813479999997</v>
      </c>
      <c r="E12" s="75">
        <f t="shared" si="0"/>
        <v>135.48984033049518</v>
      </c>
      <c r="F12" s="75">
        <f t="shared" si="1"/>
        <v>32918.01861</v>
      </c>
      <c r="G12" s="75">
        <f aca="true" t="shared" si="2" ref="G12:G75">F12/D12*100</f>
        <v>126.10908259073996</v>
      </c>
      <c r="H12" s="75">
        <f t="shared" si="1"/>
        <v>40125.56184</v>
      </c>
      <c r="I12" s="75">
        <f aca="true" t="shared" si="3" ref="I12:I75">H12/F12*100</f>
        <v>121.89543458065384</v>
      </c>
      <c r="J12" s="75">
        <f t="shared" si="1"/>
        <v>44692.94</v>
      </c>
      <c r="K12" s="75">
        <f t="shared" si="1"/>
        <v>47602</v>
      </c>
      <c r="L12" s="75">
        <f t="shared" si="1"/>
        <v>49658</v>
      </c>
      <c r="M12" s="75">
        <f t="shared" si="1"/>
        <v>52598</v>
      </c>
    </row>
    <row r="13" spans="1:13" s="78" customFormat="1" ht="15">
      <c r="A13" s="76" t="s">
        <v>419</v>
      </c>
      <c r="B13" s="76" t="s">
        <v>420</v>
      </c>
      <c r="C13" s="77">
        <v>13632.70481</v>
      </c>
      <c r="D13" s="77">
        <v>19223.607</v>
      </c>
      <c r="E13" s="77">
        <f t="shared" si="0"/>
        <v>141.01095320349714</v>
      </c>
      <c r="F13" s="77">
        <v>23215.105</v>
      </c>
      <c r="G13" s="77">
        <f t="shared" si="2"/>
        <v>120.76352268333407</v>
      </c>
      <c r="H13" s="77">
        <v>25722.53984</v>
      </c>
      <c r="I13" s="77">
        <f t="shared" si="3"/>
        <v>110.80087658444793</v>
      </c>
      <c r="J13" s="77">
        <v>24825.94</v>
      </c>
      <c r="K13" s="77">
        <v>29589</v>
      </c>
      <c r="L13" s="77">
        <v>30800</v>
      </c>
      <c r="M13" s="77">
        <v>33572</v>
      </c>
    </row>
    <row r="14" spans="1:13" s="78" customFormat="1" ht="15" hidden="1">
      <c r="A14" s="76" t="s">
        <v>421</v>
      </c>
      <c r="B14" s="76" t="s">
        <v>422</v>
      </c>
      <c r="C14" s="77"/>
      <c r="D14" s="77"/>
      <c r="E14" s="77" t="e">
        <f t="shared" si="0"/>
        <v>#DIV/0!</v>
      </c>
      <c r="F14" s="77"/>
      <c r="G14" s="77" t="e">
        <f t="shared" si="2"/>
        <v>#DIV/0!</v>
      </c>
      <c r="H14" s="77"/>
      <c r="I14" s="77" t="e">
        <f t="shared" si="3"/>
        <v>#DIV/0!</v>
      </c>
      <c r="J14" s="77"/>
      <c r="K14" s="77"/>
      <c r="L14" s="77"/>
      <c r="M14" s="77"/>
    </row>
    <row r="15" spans="1:13" s="73" customFormat="1" ht="73.5" customHeight="1" hidden="1">
      <c r="A15" s="76" t="s">
        <v>423</v>
      </c>
      <c r="B15" s="76" t="s">
        <v>425</v>
      </c>
      <c r="C15" s="77"/>
      <c r="D15" s="77"/>
      <c r="E15" s="77" t="e">
        <f t="shared" si="0"/>
        <v>#DIV/0!</v>
      </c>
      <c r="F15" s="77"/>
      <c r="G15" s="77" t="e">
        <f t="shared" si="2"/>
        <v>#DIV/0!</v>
      </c>
      <c r="H15" s="77"/>
      <c r="I15" s="77" t="e">
        <f t="shared" si="3"/>
        <v>#DIV/0!</v>
      </c>
      <c r="J15" s="77"/>
      <c r="K15" s="77"/>
      <c r="L15" s="77"/>
      <c r="M15" s="77"/>
    </row>
    <row r="16" spans="1:13" s="79" customFormat="1" ht="75" hidden="1">
      <c r="A16" s="76" t="s">
        <v>426</v>
      </c>
      <c r="B16" s="76" t="s">
        <v>427</v>
      </c>
      <c r="C16" s="77"/>
      <c r="D16" s="77"/>
      <c r="E16" s="77" t="e">
        <f t="shared" si="0"/>
        <v>#DIV/0!</v>
      </c>
      <c r="F16" s="77"/>
      <c r="G16" s="77" t="e">
        <f t="shared" si="2"/>
        <v>#DIV/0!</v>
      </c>
      <c r="H16" s="77"/>
      <c r="I16" s="77" t="e">
        <f t="shared" si="3"/>
        <v>#DIV/0!</v>
      </c>
      <c r="J16" s="77"/>
      <c r="K16" s="77"/>
      <c r="L16" s="77"/>
      <c r="M16" s="77"/>
    </row>
    <row r="17" spans="1:13" s="73" customFormat="1" ht="150" hidden="1">
      <c r="A17" s="76" t="s">
        <v>428</v>
      </c>
      <c r="B17" s="76" t="s">
        <v>429</v>
      </c>
      <c r="C17" s="77"/>
      <c r="D17" s="77"/>
      <c r="E17" s="77" t="e">
        <f t="shared" si="0"/>
        <v>#DIV/0!</v>
      </c>
      <c r="F17" s="77"/>
      <c r="G17" s="77" t="e">
        <f t="shared" si="2"/>
        <v>#DIV/0!</v>
      </c>
      <c r="H17" s="77"/>
      <c r="I17" s="77" t="e">
        <f t="shared" si="3"/>
        <v>#DIV/0!</v>
      </c>
      <c r="J17" s="77"/>
      <c r="K17" s="77"/>
      <c r="L17" s="77"/>
      <c r="M17" s="77"/>
    </row>
    <row r="18" spans="1:13" s="73" customFormat="1" ht="90.75" customHeight="1" hidden="1">
      <c r="A18" s="76" t="s">
        <v>430</v>
      </c>
      <c r="B18" s="76" t="s">
        <v>431</v>
      </c>
      <c r="C18" s="77"/>
      <c r="D18" s="77"/>
      <c r="E18" s="77" t="e">
        <f t="shared" si="0"/>
        <v>#DIV/0!</v>
      </c>
      <c r="F18" s="77"/>
      <c r="G18" s="77" t="e">
        <f t="shared" si="2"/>
        <v>#DIV/0!</v>
      </c>
      <c r="H18" s="77"/>
      <c r="I18" s="77" t="e">
        <f t="shared" si="3"/>
        <v>#DIV/0!</v>
      </c>
      <c r="J18" s="77"/>
      <c r="K18" s="77"/>
      <c r="L18" s="77"/>
      <c r="M18" s="77"/>
    </row>
    <row r="19" spans="1:13" s="73" customFormat="1" ht="45" customHeight="1" hidden="1">
      <c r="A19" s="76" t="s">
        <v>432</v>
      </c>
      <c r="B19" s="76" t="s">
        <v>433</v>
      </c>
      <c r="C19" s="77"/>
      <c r="D19" s="77"/>
      <c r="E19" s="77" t="e">
        <f t="shared" si="0"/>
        <v>#DIV/0!</v>
      </c>
      <c r="F19" s="77"/>
      <c r="G19" s="77" t="e">
        <f t="shared" si="2"/>
        <v>#DIV/0!</v>
      </c>
      <c r="H19" s="77"/>
      <c r="I19" s="77" t="e">
        <f t="shared" si="3"/>
        <v>#DIV/0!</v>
      </c>
      <c r="J19" s="77"/>
      <c r="K19" s="77"/>
      <c r="L19" s="77"/>
      <c r="M19" s="77"/>
    </row>
    <row r="20" spans="1:13" s="73" customFormat="1" ht="92.25" customHeight="1" hidden="1">
      <c r="A20" s="76" t="s">
        <v>434</v>
      </c>
      <c r="B20" s="76" t="s">
        <v>435</v>
      </c>
      <c r="C20" s="77"/>
      <c r="D20" s="77"/>
      <c r="E20" s="77" t="e">
        <f t="shared" si="0"/>
        <v>#DIV/0!</v>
      </c>
      <c r="F20" s="77"/>
      <c r="G20" s="77" t="e">
        <f t="shared" si="2"/>
        <v>#DIV/0!</v>
      </c>
      <c r="H20" s="77"/>
      <c r="I20" s="77" t="e">
        <f t="shared" si="3"/>
        <v>#DIV/0!</v>
      </c>
      <c r="J20" s="77"/>
      <c r="K20" s="77"/>
      <c r="L20" s="77"/>
      <c r="M20" s="77"/>
    </row>
    <row r="21" spans="1:13" s="73" customFormat="1" ht="60" hidden="1">
      <c r="A21" s="76" t="s">
        <v>436</v>
      </c>
      <c r="B21" s="76" t="s">
        <v>437</v>
      </c>
      <c r="C21" s="77"/>
      <c r="D21" s="77"/>
      <c r="E21" s="77" t="e">
        <f t="shared" si="0"/>
        <v>#DIV/0!</v>
      </c>
      <c r="F21" s="77"/>
      <c r="G21" s="77" t="e">
        <f t="shared" si="2"/>
        <v>#DIV/0!</v>
      </c>
      <c r="H21" s="77"/>
      <c r="I21" s="77" t="e">
        <f t="shared" si="3"/>
        <v>#DIV/0!</v>
      </c>
      <c r="J21" s="77"/>
      <c r="K21" s="77"/>
      <c r="L21" s="77"/>
      <c r="M21" s="77"/>
    </row>
    <row r="22" spans="1:13" s="73" customFormat="1" ht="15">
      <c r="A22" s="76" t="s">
        <v>438</v>
      </c>
      <c r="B22" s="76" t="s">
        <v>439</v>
      </c>
      <c r="C22" s="77">
        <v>3184.48824</v>
      </c>
      <c r="D22" s="77">
        <v>4019.9466</v>
      </c>
      <c r="E22" s="77">
        <f t="shared" si="0"/>
        <v>126.23524714288159</v>
      </c>
      <c r="F22" s="77">
        <v>5755.305</v>
      </c>
      <c r="G22" s="77">
        <f t="shared" si="2"/>
        <v>143.16869283786008</v>
      </c>
      <c r="H22" s="77">
        <v>9471.032</v>
      </c>
      <c r="I22" s="77">
        <f t="shared" si="3"/>
        <v>164.56177387644962</v>
      </c>
      <c r="J22" s="77">
        <v>11700</v>
      </c>
      <c r="K22" s="77">
        <v>12640</v>
      </c>
      <c r="L22" s="77">
        <v>13335</v>
      </c>
      <c r="M22" s="77">
        <v>13353</v>
      </c>
    </row>
    <row r="23" spans="1:13" s="73" customFormat="1" ht="30">
      <c r="A23" s="76" t="s">
        <v>440</v>
      </c>
      <c r="B23" s="76" t="s">
        <v>441</v>
      </c>
      <c r="C23" s="77"/>
      <c r="D23" s="77"/>
      <c r="E23" s="77" t="e">
        <f t="shared" si="0"/>
        <v>#DIV/0!</v>
      </c>
      <c r="F23" s="77"/>
      <c r="G23" s="77" t="e">
        <f t="shared" si="2"/>
        <v>#DIV/0!</v>
      </c>
      <c r="H23" s="77"/>
      <c r="I23" s="77" t="e">
        <f t="shared" si="3"/>
        <v>#DIV/0!</v>
      </c>
      <c r="J23" s="77"/>
      <c r="K23" s="77"/>
      <c r="L23" s="77"/>
      <c r="M23" s="77"/>
    </row>
    <row r="24" spans="1:13" s="73" customFormat="1" ht="45" hidden="1">
      <c r="A24" s="76" t="s">
        <v>442</v>
      </c>
      <c r="B24" s="76" t="s">
        <v>443</v>
      </c>
      <c r="C24" s="77"/>
      <c r="D24" s="77"/>
      <c r="E24" s="77" t="e">
        <f t="shared" si="0"/>
        <v>#DIV/0!</v>
      </c>
      <c r="F24" s="77"/>
      <c r="G24" s="77" t="e">
        <f t="shared" si="2"/>
        <v>#DIV/0!</v>
      </c>
      <c r="H24" s="77"/>
      <c r="I24" s="77" t="e">
        <f t="shared" si="3"/>
        <v>#DIV/0!</v>
      </c>
      <c r="J24" s="77"/>
      <c r="K24" s="77"/>
      <c r="L24" s="77"/>
      <c r="M24" s="77"/>
    </row>
    <row r="25" spans="1:13" s="73" customFormat="1" ht="45" customHeight="1" hidden="1">
      <c r="A25" s="76" t="s">
        <v>444</v>
      </c>
      <c r="B25" s="76" t="s">
        <v>445</v>
      </c>
      <c r="C25" s="77"/>
      <c r="D25" s="77"/>
      <c r="E25" s="77" t="e">
        <f t="shared" si="0"/>
        <v>#DIV/0!</v>
      </c>
      <c r="F25" s="77"/>
      <c r="G25" s="77" t="e">
        <f t="shared" si="2"/>
        <v>#DIV/0!</v>
      </c>
      <c r="H25" s="77"/>
      <c r="I25" s="77" t="e">
        <f t="shared" si="3"/>
        <v>#DIV/0!</v>
      </c>
      <c r="J25" s="77"/>
      <c r="K25" s="77"/>
      <c r="L25" s="77"/>
      <c r="M25" s="77"/>
    </row>
    <row r="26" spans="1:13" s="73" customFormat="1" ht="43.5" customHeight="1">
      <c r="A26" s="76" t="s">
        <v>446</v>
      </c>
      <c r="B26" s="76" t="s">
        <v>447</v>
      </c>
      <c r="C26" s="77"/>
      <c r="D26" s="77"/>
      <c r="E26" s="77" t="e">
        <f t="shared" si="0"/>
        <v>#DIV/0!</v>
      </c>
      <c r="F26" s="77"/>
      <c r="G26" s="77" t="e">
        <f t="shared" si="2"/>
        <v>#DIV/0!</v>
      </c>
      <c r="H26" s="77"/>
      <c r="I26" s="77" t="e">
        <f t="shared" si="3"/>
        <v>#DIV/0!</v>
      </c>
      <c r="J26" s="77"/>
      <c r="K26" s="77"/>
      <c r="L26" s="77"/>
      <c r="M26" s="77"/>
    </row>
    <row r="27" spans="1:13" s="73" customFormat="1" ht="15">
      <c r="A27" s="76" t="s">
        <v>448</v>
      </c>
      <c r="B27" s="76" t="s">
        <v>449</v>
      </c>
      <c r="C27" s="77"/>
      <c r="D27" s="77"/>
      <c r="E27" s="77" t="e">
        <f t="shared" si="0"/>
        <v>#DIV/0!</v>
      </c>
      <c r="F27" s="77"/>
      <c r="G27" s="77" t="e">
        <f t="shared" si="2"/>
        <v>#DIV/0!</v>
      </c>
      <c r="H27" s="77"/>
      <c r="I27" s="77" t="e">
        <f t="shared" si="3"/>
        <v>#DIV/0!</v>
      </c>
      <c r="J27" s="77"/>
      <c r="K27" s="77"/>
      <c r="L27" s="77"/>
      <c r="M27" s="77"/>
    </row>
    <row r="28" spans="1:13" s="73" customFormat="1" ht="15">
      <c r="A28" s="76" t="s">
        <v>450</v>
      </c>
      <c r="B28" s="76" t="s">
        <v>451</v>
      </c>
      <c r="C28" s="77">
        <v>1509.45664</v>
      </c>
      <c r="D28" s="77">
        <v>2043.59521</v>
      </c>
      <c r="E28" s="77">
        <f t="shared" si="0"/>
        <v>135.38614862100312</v>
      </c>
      <c r="F28" s="77">
        <v>3132.9237</v>
      </c>
      <c r="G28" s="77">
        <f t="shared" si="2"/>
        <v>153.3045137642498</v>
      </c>
      <c r="H28" s="77">
        <v>4001.087</v>
      </c>
      <c r="I28" s="77">
        <f t="shared" si="3"/>
        <v>127.71096212780415</v>
      </c>
      <c r="J28" s="77">
        <v>5258</v>
      </c>
      <c r="K28" s="77">
        <v>2243</v>
      </c>
      <c r="L28" s="77">
        <v>2243</v>
      </c>
      <c r="M28" s="77">
        <v>2243</v>
      </c>
    </row>
    <row r="29" spans="1:13" s="73" customFormat="1" ht="15" hidden="1">
      <c r="A29" s="76" t="s">
        <v>452</v>
      </c>
      <c r="B29" s="76" t="s">
        <v>453</v>
      </c>
      <c r="C29" s="77"/>
      <c r="D29" s="77"/>
      <c r="E29" s="77" t="e">
        <f t="shared" si="0"/>
        <v>#DIV/0!</v>
      </c>
      <c r="F29" s="77"/>
      <c r="G29" s="77" t="e">
        <f t="shared" si="2"/>
        <v>#DIV/0!</v>
      </c>
      <c r="H29" s="77"/>
      <c r="I29" s="77" t="e">
        <f t="shared" si="3"/>
        <v>#DIV/0!</v>
      </c>
      <c r="J29" s="77"/>
      <c r="K29" s="77"/>
      <c r="L29" s="77"/>
      <c r="M29" s="77"/>
    </row>
    <row r="30" spans="1:13" s="79" customFormat="1" ht="15" hidden="1">
      <c r="A30" s="76" t="s">
        <v>454</v>
      </c>
      <c r="B30" s="76" t="s">
        <v>455</v>
      </c>
      <c r="C30" s="77"/>
      <c r="D30" s="77"/>
      <c r="E30" s="77" t="e">
        <f t="shared" si="0"/>
        <v>#DIV/0!</v>
      </c>
      <c r="F30" s="77"/>
      <c r="G30" s="77" t="e">
        <f t="shared" si="2"/>
        <v>#DIV/0!</v>
      </c>
      <c r="H30" s="77"/>
      <c r="I30" s="77" t="e">
        <f t="shared" si="3"/>
        <v>#DIV/0!</v>
      </c>
      <c r="J30" s="77"/>
      <c r="K30" s="77"/>
      <c r="L30" s="77"/>
      <c r="M30" s="77"/>
    </row>
    <row r="31" spans="1:13" s="73" customFormat="1" ht="45" hidden="1">
      <c r="A31" s="76" t="s">
        <v>456</v>
      </c>
      <c r="B31" s="76" t="s">
        <v>457</v>
      </c>
      <c r="C31" s="77"/>
      <c r="D31" s="77"/>
      <c r="E31" s="77" t="e">
        <f t="shared" si="0"/>
        <v>#DIV/0!</v>
      </c>
      <c r="F31" s="77"/>
      <c r="G31" s="77" t="e">
        <f t="shared" si="2"/>
        <v>#DIV/0!</v>
      </c>
      <c r="H31" s="77"/>
      <c r="I31" s="77" t="e">
        <f t="shared" si="3"/>
        <v>#DIV/0!</v>
      </c>
      <c r="J31" s="77"/>
      <c r="K31" s="77"/>
      <c r="L31" s="77"/>
      <c r="M31" s="77"/>
    </row>
    <row r="32" spans="1:13" s="73" customFormat="1" ht="45" hidden="1">
      <c r="A32" s="76" t="s">
        <v>458</v>
      </c>
      <c r="B32" s="76" t="s">
        <v>459</v>
      </c>
      <c r="C32" s="77"/>
      <c r="D32" s="77"/>
      <c r="E32" s="77" t="e">
        <f t="shared" si="0"/>
        <v>#DIV/0!</v>
      </c>
      <c r="F32" s="77"/>
      <c r="G32" s="77" t="e">
        <f t="shared" si="2"/>
        <v>#DIV/0!</v>
      </c>
      <c r="H32" s="77"/>
      <c r="I32" s="77" t="e">
        <f t="shared" si="3"/>
        <v>#DIV/0!</v>
      </c>
      <c r="J32" s="77"/>
      <c r="K32" s="77"/>
      <c r="L32" s="77"/>
      <c r="M32" s="77"/>
    </row>
    <row r="33" spans="1:13" s="79" customFormat="1" ht="15" hidden="1">
      <c r="A33" s="76" t="s">
        <v>460</v>
      </c>
      <c r="B33" s="76" t="s">
        <v>461</v>
      </c>
      <c r="C33" s="77"/>
      <c r="D33" s="77"/>
      <c r="E33" s="77" t="e">
        <f t="shared" si="0"/>
        <v>#DIV/0!</v>
      </c>
      <c r="F33" s="77"/>
      <c r="G33" s="77" t="e">
        <f t="shared" si="2"/>
        <v>#DIV/0!</v>
      </c>
      <c r="H33" s="77"/>
      <c r="I33" s="77" t="e">
        <f t="shared" si="3"/>
        <v>#DIV/0!</v>
      </c>
      <c r="J33" s="77"/>
      <c r="K33" s="77"/>
      <c r="L33" s="77"/>
      <c r="M33" s="77"/>
    </row>
    <row r="34" spans="1:13" s="73" customFormat="1" ht="15" hidden="1">
      <c r="A34" s="76" t="s">
        <v>462</v>
      </c>
      <c r="B34" s="76" t="s">
        <v>463</v>
      </c>
      <c r="C34" s="77"/>
      <c r="D34" s="77"/>
      <c r="E34" s="77" t="e">
        <f t="shared" si="0"/>
        <v>#DIV/0!</v>
      </c>
      <c r="F34" s="77"/>
      <c r="G34" s="77" t="e">
        <f t="shared" si="2"/>
        <v>#DIV/0!</v>
      </c>
      <c r="H34" s="77"/>
      <c r="I34" s="77" t="e">
        <f t="shared" si="3"/>
        <v>#DIV/0!</v>
      </c>
      <c r="J34" s="77"/>
      <c r="K34" s="77"/>
      <c r="L34" s="77"/>
      <c r="M34" s="77"/>
    </row>
    <row r="35" spans="1:13" s="73" customFormat="1" ht="15" hidden="1">
      <c r="A35" s="76" t="s">
        <v>464</v>
      </c>
      <c r="B35" s="76" t="s">
        <v>465</v>
      </c>
      <c r="C35" s="77"/>
      <c r="D35" s="77"/>
      <c r="E35" s="77" t="e">
        <f t="shared" si="0"/>
        <v>#DIV/0!</v>
      </c>
      <c r="F35" s="77"/>
      <c r="G35" s="77" t="e">
        <f t="shared" si="2"/>
        <v>#DIV/0!</v>
      </c>
      <c r="H35" s="77"/>
      <c r="I35" s="77" t="e">
        <f t="shared" si="3"/>
        <v>#DIV/0!</v>
      </c>
      <c r="J35" s="77"/>
      <c r="K35" s="77"/>
      <c r="L35" s="77"/>
      <c r="M35" s="77"/>
    </row>
    <row r="36" spans="1:13" s="73" customFormat="1" ht="15" hidden="1">
      <c r="A36" s="76" t="s">
        <v>466</v>
      </c>
      <c r="B36" s="76" t="s">
        <v>467</v>
      </c>
      <c r="C36" s="77"/>
      <c r="D36" s="77"/>
      <c r="E36" s="77" t="e">
        <f t="shared" si="0"/>
        <v>#DIV/0!</v>
      </c>
      <c r="F36" s="77"/>
      <c r="G36" s="77" t="e">
        <f t="shared" si="2"/>
        <v>#DIV/0!</v>
      </c>
      <c r="H36" s="77"/>
      <c r="I36" s="77" t="e">
        <f t="shared" si="3"/>
        <v>#DIV/0!</v>
      </c>
      <c r="J36" s="77"/>
      <c r="K36" s="77"/>
      <c r="L36" s="77"/>
      <c r="M36" s="77"/>
    </row>
    <row r="37" spans="1:13" s="73" customFormat="1" ht="15" hidden="1">
      <c r="A37" s="76" t="s">
        <v>468</v>
      </c>
      <c r="B37" s="76" t="s">
        <v>469</v>
      </c>
      <c r="C37" s="77"/>
      <c r="D37" s="77"/>
      <c r="E37" s="77" t="e">
        <f t="shared" si="0"/>
        <v>#DIV/0!</v>
      </c>
      <c r="F37" s="77"/>
      <c r="G37" s="77" t="e">
        <f t="shared" si="2"/>
        <v>#DIV/0!</v>
      </c>
      <c r="H37" s="77"/>
      <c r="I37" s="77" t="e">
        <f t="shared" si="3"/>
        <v>#DIV/0!</v>
      </c>
      <c r="J37" s="77"/>
      <c r="K37" s="77"/>
      <c r="L37" s="77"/>
      <c r="M37" s="77"/>
    </row>
    <row r="38" spans="1:13" s="73" customFormat="1" ht="45">
      <c r="A38" s="76" t="s">
        <v>470</v>
      </c>
      <c r="B38" s="76" t="s">
        <v>471</v>
      </c>
      <c r="C38" s="77">
        <v>170.12495</v>
      </c>
      <c r="D38" s="77">
        <v>187.24601</v>
      </c>
      <c r="E38" s="77">
        <f t="shared" si="0"/>
        <v>110.06381486078321</v>
      </c>
      <c r="F38" s="77">
        <v>120.687</v>
      </c>
      <c r="G38" s="77">
        <f t="shared" si="2"/>
        <v>64.45370985475203</v>
      </c>
      <c r="H38" s="77">
        <v>185.598</v>
      </c>
      <c r="I38" s="77">
        <f t="shared" si="3"/>
        <v>153.78458326083177</v>
      </c>
      <c r="J38" s="77">
        <v>140</v>
      </c>
      <c r="K38" s="77">
        <v>150</v>
      </c>
      <c r="L38" s="77">
        <v>150</v>
      </c>
      <c r="M38" s="77">
        <v>150</v>
      </c>
    </row>
    <row r="39" spans="1:13" s="73" customFormat="1" ht="15" hidden="1">
      <c r="A39" s="76" t="s">
        <v>472</v>
      </c>
      <c r="B39" s="76" t="s">
        <v>473</v>
      </c>
      <c r="C39" s="77"/>
      <c r="D39" s="77"/>
      <c r="E39" s="77" t="e">
        <f t="shared" si="0"/>
        <v>#DIV/0!</v>
      </c>
      <c r="F39" s="77"/>
      <c r="G39" s="77" t="e">
        <f t="shared" si="2"/>
        <v>#DIV/0!</v>
      </c>
      <c r="H39" s="77"/>
      <c r="I39" s="77" t="e">
        <f t="shared" si="3"/>
        <v>#DIV/0!</v>
      </c>
      <c r="J39" s="77"/>
      <c r="K39" s="77"/>
      <c r="L39" s="77"/>
      <c r="M39" s="77"/>
    </row>
    <row r="40" spans="1:13" s="73" customFormat="1" ht="30" hidden="1">
      <c r="A40" s="76" t="s">
        <v>474</v>
      </c>
      <c r="B40" s="76" t="s">
        <v>475</v>
      </c>
      <c r="C40" s="77"/>
      <c r="D40" s="77"/>
      <c r="E40" s="77" t="e">
        <f t="shared" si="0"/>
        <v>#DIV/0!</v>
      </c>
      <c r="F40" s="77"/>
      <c r="G40" s="77" t="e">
        <f t="shared" si="2"/>
        <v>#DIV/0!</v>
      </c>
      <c r="H40" s="77"/>
      <c r="I40" s="77" t="e">
        <f t="shared" si="3"/>
        <v>#DIV/0!</v>
      </c>
      <c r="J40" s="77"/>
      <c r="K40" s="77"/>
      <c r="L40" s="77"/>
      <c r="M40" s="77"/>
    </row>
    <row r="41" spans="1:13" s="73" customFormat="1" ht="45" hidden="1">
      <c r="A41" s="76" t="s">
        <v>476</v>
      </c>
      <c r="B41" s="76" t="s">
        <v>477</v>
      </c>
      <c r="C41" s="77"/>
      <c r="D41" s="77"/>
      <c r="E41" s="77" t="e">
        <f t="shared" si="0"/>
        <v>#DIV/0!</v>
      </c>
      <c r="F41" s="77"/>
      <c r="G41" s="77" t="e">
        <f t="shared" si="2"/>
        <v>#DIV/0!</v>
      </c>
      <c r="H41" s="77"/>
      <c r="I41" s="77" t="e">
        <f t="shared" si="3"/>
        <v>#DIV/0!</v>
      </c>
      <c r="J41" s="77"/>
      <c r="K41" s="77"/>
      <c r="L41" s="77"/>
      <c r="M41" s="77"/>
    </row>
    <row r="42" spans="1:13" s="73" customFormat="1" ht="60" hidden="1">
      <c r="A42" s="76" t="s">
        <v>478</v>
      </c>
      <c r="B42" s="76" t="s">
        <v>479</v>
      </c>
      <c r="C42" s="77"/>
      <c r="D42" s="77"/>
      <c r="E42" s="77" t="e">
        <f t="shared" si="0"/>
        <v>#DIV/0!</v>
      </c>
      <c r="F42" s="77"/>
      <c r="G42" s="77" t="e">
        <f t="shared" si="2"/>
        <v>#DIV/0!</v>
      </c>
      <c r="H42" s="77"/>
      <c r="I42" s="77" t="e">
        <f t="shared" si="3"/>
        <v>#DIV/0!</v>
      </c>
      <c r="J42" s="77"/>
      <c r="K42" s="77"/>
      <c r="L42" s="77"/>
      <c r="M42" s="77"/>
    </row>
    <row r="43" spans="1:13" s="73" customFormat="1" ht="30" hidden="1">
      <c r="A43" s="76" t="s">
        <v>480</v>
      </c>
      <c r="B43" s="76" t="s">
        <v>481</v>
      </c>
      <c r="C43" s="77"/>
      <c r="D43" s="77"/>
      <c r="E43" s="77" t="e">
        <f t="shared" si="0"/>
        <v>#DIV/0!</v>
      </c>
      <c r="F43" s="77"/>
      <c r="G43" s="77" t="e">
        <f t="shared" si="2"/>
        <v>#DIV/0!</v>
      </c>
      <c r="H43" s="77"/>
      <c r="I43" s="77" t="e">
        <f t="shared" si="3"/>
        <v>#DIV/0!</v>
      </c>
      <c r="J43" s="77"/>
      <c r="K43" s="77"/>
      <c r="L43" s="77"/>
      <c r="M43" s="77"/>
    </row>
    <row r="44" spans="1:13" s="73" customFormat="1" ht="15">
      <c r="A44" s="76" t="s">
        <v>482</v>
      </c>
      <c r="B44" s="76" t="s">
        <v>483</v>
      </c>
      <c r="C44" s="77">
        <v>727.62687</v>
      </c>
      <c r="D44" s="77">
        <v>716.1431</v>
      </c>
      <c r="E44" s="77">
        <f t="shared" si="0"/>
        <v>98.42175014784706</v>
      </c>
      <c r="F44" s="77">
        <v>679.39905</v>
      </c>
      <c r="G44" s="77">
        <f t="shared" si="2"/>
        <v>94.86917488976714</v>
      </c>
      <c r="H44" s="77">
        <v>742.148</v>
      </c>
      <c r="I44" s="77">
        <f t="shared" si="3"/>
        <v>109.23594903466527</v>
      </c>
      <c r="J44" s="77">
        <v>2664</v>
      </c>
      <c r="K44" s="77">
        <v>2980</v>
      </c>
      <c r="L44" s="77">
        <v>3130</v>
      </c>
      <c r="M44" s="77">
        <v>3280</v>
      </c>
    </row>
    <row r="45" spans="1:13" s="73" customFormat="1" ht="45" hidden="1">
      <c r="A45" s="76" t="s">
        <v>484</v>
      </c>
      <c r="B45" s="76" t="s">
        <v>485</v>
      </c>
      <c r="C45" s="77"/>
      <c r="D45" s="77"/>
      <c r="E45" s="77" t="e">
        <f t="shared" si="0"/>
        <v>#DIV/0!</v>
      </c>
      <c r="F45" s="77"/>
      <c r="G45" s="77" t="e">
        <f t="shared" si="2"/>
        <v>#DIV/0!</v>
      </c>
      <c r="H45" s="77"/>
      <c r="I45" s="77" t="e">
        <f t="shared" si="3"/>
        <v>#DIV/0!</v>
      </c>
      <c r="J45" s="77"/>
      <c r="K45" s="77"/>
      <c r="L45" s="77"/>
      <c r="M45" s="77"/>
    </row>
    <row r="46" spans="1:13" s="73" customFormat="1" ht="75" hidden="1">
      <c r="A46" s="76" t="s">
        <v>486</v>
      </c>
      <c r="B46" s="76" t="s">
        <v>487</v>
      </c>
      <c r="C46" s="77"/>
      <c r="D46" s="77"/>
      <c r="E46" s="77" t="e">
        <f t="shared" si="0"/>
        <v>#DIV/0!</v>
      </c>
      <c r="F46" s="77"/>
      <c r="G46" s="77" t="e">
        <f t="shared" si="2"/>
        <v>#DIV/0!</v>
      </c>
      <c r="H46" s="77"/>
      <c r="I46" s="77" t="e">
        <f t="shared" si="3"/>
        <v>#DIV/0!</v>
      </c>
      <c r="J46" s="77"/>
      <c r="K46" s="77"/>
      <c r="L46" s="77"/>
      <c r="M46" s="77"/>
    </row>
    <row r="47" spans="1:13" s="73" customFormat="1" ht="60" hidden="1">
      <c r="A47" s="76" t="s">
        <v>488</v>
      </c>
      <c r="B47" s="76" t="s">
        <v>489</v>
      </c>
      <c r="C47" s="77"/>
      <c r="D47" s="77"/>
      <c r="E47" s="77" t="e">
        <f t="shared" si="0"/>
        <v>#DIV/0!</v>
      </c>
      <c r="F47" s="77"/>
      <c r="G47" s="77" t="e">
        <f t="shared" si="2"/>
        <v>#DIV/0!</v>
      </c>
      <c r="H47" s="77"/>
      <c r="I47" s="77" t="e">
        <f t="shared" si="3"/>
        <v>#DIV/0!</v>
      </c>
      <c r="J47" s="77"/>
      <c r="K47" s="77"/>
      <c r="L47" s="77"/>
      <c r="M47" s="77"/>
    </row>
    <row r="48" spans="1:13" s="80" customFormat="1" ht="60" hidden="1">
      <c r="A48" s="76" t="s">
        <v>490</v>
      </c>
      <c r="B48" s="76" t="s">
        <v>491</v>
      </c>
      <c r="C48" s="77"/>
      <c r="D48" s="77"/>
      <c r="E48" s="77" t="e">
        <f t="shared" si="0"/>
        <v>#DIV/0!</v>
      </c>
      <c r="F48" s="77"/>
      <c r="G48" s="77" t="e">
        <f t="shared" si="2"/>
        <v>#DIV/0!</v>
      </c>
      <c r="H48" s="77"/>
      <c r="I48" s="77" t="e">
        <f t="shared" si="3"/>
        <v>#DIV/0!</v>
      </c>
      <c r="J48" s="77"/>
      <c r="K48" s="77"/>
      <c r="L48" s="77"/>
      <c r="M48" s="77"/>
    </row>
    <row r="49" spans="1:13" s="78" customFormat="1" ht="105" hidden="1">
      <c r="A49" s="81" t="s">
        <v>492</v>
      </c>
      <c r="B49" s="81" t="s">
        <v>493</v>
      </c>
      <c r="C49" s="82"/>
      <c r="D49" s="82"/>
      <c r="E49" s="82" t="e">
        <f t="shared" si="0"/>
        <v>#DIV/0!</v>
      </c>
      <c r="F49" s="82"/>
      <c r="G49" s="82" t="e">
        <f t="shared" si="2"/>
        <v>#DIV/0!</v>
      </c>
      <c r="H49" s="82"/>
      <c r="I49" s="82" t="e">
        <f t="shared" si="3"/>
        <v>#DIV/0!</v>
      </c>
      <c r="J49" s="82"/>
      <c r="K49" s="82"/>
      <c r="L49" s="82"/>
      <c r="M49" s="82"/>
    </row>
    <row r="50" spans="1:13" s="73" customFormat="1" ht="96" customHeight="1" hidden="1">
      <c r="A50" s="81" t="s">
        <v>494</v>
      </c>
      <c r="B50" s="81" t="s">
        <v>495</v>
      </c>
      <c r="C50" s="82"/>
      <c r="D50" s="82"/>
      <c r="E50" s="82" t="e">
        <f t="shared" si="0"/>
        <v>#DIV/0!</v>
      </c>
      <c r="F50" s="82"/>
      <c r="G50" s="82" t="e">
        <f t="shared" si="2"/>
        <v>#DIV/0!</v>
      </c>
      <c r="H50" s="82"/>
      <c r="I50" s="82" t="e">
        <f t="shared" si="3"/>
        <v>#DIV/0!</v>
      </c>
      <c r="J50" s="82"/>
      <c r="K50" s="82"/>
      <c r="L50" s="82"/>
      <c r="M50" s="82"/>
    </row>
    <row r="51" spans="1:13" s="73" customFormat="1" ht="99" customHeight="1" hidden="1">
      <c r="A51" s="81" t="s">
        <v>496</v>
      </c>
      <c r="B51" s="81" t="s">
        <v>495</v>
      </c>
      <c r="C51" s="82"/>
      <c r="D51" s="82"/>
      <c r="E51" s="82" t="e">
        <f t="shared" si="0"/>
        <v>#DIV/0!</v>
      </c>
      <c r="F51" s="82"/>
      <c r="G51" s="82" t="e">
        <f t="shared" si="2"/>
        <v>#DIV/0!</v>
      </c>
      <c r="H51" s="82"/>
      <c r="I51" s="82" t="e">
        <f t="shared" si="3"/>
        <v>#DIV/0!</v>
      </c>
      <c r="J51" s="82"/>
      <c r="K51" s="82"/>
      <c r="L51" s="82"/>
      <c r="M51" s="82"/>
    </row>
    <row r="52" spans="1:13" s="73" customFormat="1" ht="60">
      <c r="A52" s="81" t="s">
        <v>497</v>
      </c>
      <c r="B52" s="81" t="s">
        <v>498</v>
      </c>
      <c r="C52" s="82">
        <v>41.11199</v>
      </c>
      <c r="D52" s="82">
        <v>-87.72444</v>
      </c>
      <c r="E52" s="82">
        <f t="shared" si="0"/>
        <v>-213.37921127145637</v>
      </c>
      <c r="F52" s="82">
        <v>14.59886</v>
      </c>
      <c r="G52" s="82">
        <f t="shared" si="2"/>
        <v>-16.641724928651584</v>
      </c>
      <c r="H52" s="82">
        <v>3.157</v>
      </c>
      <c r="I52" s="82">
        <f t="shared" si="3"/>
        <v>21.624976196771527</v>
      </c>
      <c r="J52" s="82">
        <v>105</v>
      </c>
      <c r="K52" s="82">
        <v>0</v>
      </c>
      <c r="L52" s="82">
        <v>0</v>
      </c>
      <c r="M52" s="82">
        <v>0</v>
      </c>
    </row>
    <row r="53" spans="1:13" s="73" customFormat="1" ht="60" hidden="1">
      <c r="A53" s="76" t="s">
        <v>499</v>
      </c>
      <c r="B53" s="76" t="s">
        <v>0</v>
      </c>
      <c r="C53" s="77"/>
      <c r="D53" s="77"/>
      <c r="E53" s="77" t="e">
        <f t="shared" si="0"/>
        <v>#DIV/0!</v>
      </c>
      <c r="F53" s="77"/>
      <c r="G53" s="77" t="e">
        <f t="shared" si="2"/>
        <v>#DIV/0!</v>
      </c>
      <c r="H53" s="77"/>
      <c r="I53" s="77" t="e">
        <f t="shared" si="3"/>
        <v>#DIV/0!</v>
      </c>
      <c r="J53" s="77"/>
      <c r="K53" s="77"/>
      <c r="L53" s="77"/>
      <c r="M53" s="77"/>
    </row>
    <row r="54" spans="1:13" s="73" customFormat="1" ht="15" hidden="1">
      <c r="A54" s="76" t="s">
        <v>1</v>
      </c>
      <c r="B54" s="76" t="s">
        <v>2</v>
      </c>
      <c r="C54" s="77"/>
      <c r="D54" s="77"/>
      <c r="E54" s="77" t="e">
        <f t="shared" si="0"/>
        <v>#DIV/0!</v>
      </c>
      <c r="F54" s="77"/>
      <c r="G54" s="77" t="e">
        <f t="shared" si="2"/>
        <v>#DIV/0!</v>
      </c>
      <c r="H54" s="77"/>
      <c r="I54" s="77" t="e">
        <f t="shared" si="3"/>
        <v>#DIV/0!</v>
      </c>
      <c r="J54" s="77"/>
      <c r="K54" s="77"/>
      <c r="L54" s="77"/>
      <c r="M54" s="77"/>
    </row>
    <row r="55" spans="1:13" s="73" customFormat="1" ht="30" hidden="1">
      <c r="A55" s="76" t="s">
        <v>3</v>
      </c>
      <c r="B55" s="76" t="s">
        <v>4</v>
      </c>
      <c r="C55" s="77"/>
      <c r="D55" s="77"/>
      <c r="E55" s="77" t="e">
        <f t="shared" si="0"/>
        <v>#DIV/0!</v>
      </c>
      <c r="F55" s="77"/>
      <c r="G55" s="77" t="e">
        <f t="shared" si="2"/>
        <v>#DIV/0!</v>
      </c>
      <c r="H55" s="77"/>
      <c r="I55" s="77" t="e">
        <f t="shared" si="3"/>
        <v>#DIV/0!</v>
      </c>
      <c r="J55" s="77"/>
      <c r="K55" s="77"/>
      <c r="L55" s="77"/>
      <c r="M55" s="77"/>
    </row>
    <row r="56" spans="1:13" s="73" customFormat="1" ht="45" hidden="1">
      <c r="A56" s="76" t="s">
        <v>5</v>
      </c>
      <c r="B56" s="76" t="s">
        <v>6</v>
      </c>
      <c r="C56" s="77"/>
      <c r="D56" s="77"/>
      <c r="E56" s="77" t="e">
        <f t="shared" si="0"/>
        <v>#DIV/0!</v>
      </c>
      <c r="F56" s="77"/>
      <c r="G56" s="77" t="e">
        <f t="shared" si="2"/>
        <v>#DIV/0!</v>
      </c>
      <c r="H56" s="77"/>
      <c r="I56" s="77" t="e">
        <f t="shared" si="3"/>
        <v>#DIV/0!</v>
      </c>
      <c r="J56" s="77"/>
      <c r="K56" s="77"/>
      <c r="L56" s="77"/>
      <c r="M56" s="77"/>
    </row>
    <row r="57" spans="1:13" s="73" customFormat="1" ht="15" hidden="1">
      <c r="A57" s="76" t="s">
        <v>7</v>
      </c>
      <c r="B57" s="76" t="s">
        <v>8</v>
      </c>
      <c r="C57" s="77"/>
      <c r="D57" s="77"/>
      <c r="E57" s="77" t="e">
        <f t="shared" si="0"/>
        <v>#DIV/0!</v>
      </c>
      <c r="F57" s="77"/>
      <c r="G57" s="77" t="e">
        <f t="shared" si="2"/>
        <v>#DIV/0!</v>
      </c>
      <c r="H57" s="77"/>
      <c r="I57" s="77" t="e">
        <f t="shared" si="3"/>
        <v>#DIV/0!</v>
      </c>
      <c r="J57" s="77"/>
      <c r="K57" s="77"/>
      <c r="L57" s="77"/>
      <c r="M57" s="77"/>
    </row>
    <row r="58" spans="1:13" s="73" customFormat="1" ht="30" hidden="1">
      <c r="A58" s="76" t="s">
        <v>9</v>
      </c>
      <c r="B58" s="76" t="s">
        <v>10</v>
      </c>
      <c r="C58" s="77"/>
      <c r="D58" s="77"/>
      <c r="E58" s="77" t="e">
        <f t="shared" si="0"/>
        <v>#DIV/0!</v>
      </c>
      <c r="F58" s="77"/>
      <c r="G58" s="77" t="e">
        <f t="shared" si="2"/>
        <v>#DIV/0!</v>
      </c>
      <c r="H58" s="77"/>
      <c r="I58" s="77" t="e">
        <f t="shared" si="3"/>
        <v>#DIV/0!</v>
      </c>
      <c r="J58" s="77"/>
      <c r="K58" s="77"/>
      <c r="L58" s="77"/>
      <c r="M58" s="77"/>
    </row>
    <row r="59" spans="1:13" s="73" customFormat="1" ht="60" hidden="1">
      <c r="A59" s="76" t="s">
        <v>11</v>
      </c>
      <c r="B59" s="76" t="s">
        <v>12</v>
      </c>
      <c r="C59" s="77"/>
      <c r="D59" s="77"/>
      <c r="E59" s="77" t="e">
        <f t="shared" si="0"/>
        <v>#DIV/0!</v>
      </c>
      <c r="F59" s="77"/>
      <c r="G59" s="77" t="e">
        <f t="shared" si="2"/>
        <v>#DIV/0!</v>
      </c>
      <c r="H59" s="77"/>
      <c r="I59" s="77" t="e">
        <f t="shared" si="3"/>
        <v>#DIV/0!</v>
      </c>
      <c r="J59" s="77"/>
      <c r="K59" s="77"/>
      <c r="L59" s="77"/>
      <c r="M59" s="77"/>
    </row>
    <row r="60" spans="1:13" s="73" customFormat="1" ht="15" hidden="1">
      <c r="A60" s="76" t="s">
        <v>13</v>
      </c>
      <c r="B60" s="76" t="s">
        <v>14</v>
      </c>
      <c r="C60" s="77"/>
      <c r="D60" s="77"/>
      <c r="E60" s="77" t="e">
        <f t="shared" si="0"/>
        <v>#DIV/0!</v>
      </c>
      <c r="F60" s="77"/>
      <c r="G60" s="77" t="e">
        <f t="shared" si="2"/>
        <v>#DIV/0!</v>
      </c>
      <c r="H60" s="77"/>
      <c r="I60" s="77" t="e">
        <f t="shared" si="3"/>
        <v>#DIV/0!</v>
      </c>
      <c r="J60" s="77"/>
      <c r="K60" s="77"/>
      <c r="L60" s="77"/>
      <c r="M60" s="77"/>
    </row>
    <row r="61" spans="1:13" s="85" customFormat="1" ht="15">
      <c r="A61" s="83"/>
      <c r="B61" s="83" t="s">
        <v>15</v>
      </c>
      <c r="C61" s="84">
        <f>C62+C80+C84+C91+C109+C114+C134</f>
        <v>3054.02744</v>
      </c>
      <c r="D61" s="84">
        <f aca="true" t="shared" si="4" ref="D61:M61">D62+D80+D84+D91+D109+D114+D134</f>
        <v>4382.79649</v>
      </c>
      <c r="E61" s="84">
        <f t="shared" si="0"/>
        <v>143.5087462737401</v>
      </c>
      <c r="F61" s="84">
        <f t="shared" si="4"/>
        <v>4765.309</v>
      </c>
      <c r="G61" s="84">
        <f t="shared" si="2"/>
        <v>108.7275900414897</v>
      </c>
      <c r="H61" s="84">
        <f t="shared" si="4"/>
        <v>5669.894800000001</v>
      </c>
      <c r="I61" s="84">
        <f t="shared" si="3"/>
        <v>118.98273123526724</v>
      </c>
      <c r="J61" s="84">
        <f t="shared" si="4"/>
        <v>7626.74</v>
      </c>
      <c r="K61" s="84">
        <f t="shared" si="4"/>
        <v>14199.68</v>
      </c>
      <c r="L61" s="84">
        <f t="shared" si="4"/>
        <v>12545.55</v>
      </c>
      <c r="M61" s="84">
        <f t="shared" si="4"/>
        <v>12390.71</v>
      </c>
    </row>
    <row r="62" spans="1:13" s="73" customFormat="1" ht="89.25" customHeight="1">
      <c r="A62" s="76" t="s">
        <v>16</v>
      </c>
      <c r="B62" s="76" t="s">
        <v>17</v>
      </c>
      <c r="C62" s="77">
        <v>742.63821</v>
      </c>
      <c r="D62" s="77">
        <v>1203.55349</v>
      </c>
      <c r="E62" s="77">
        <f t="shared" si="0"/>
        <v>162.064579197992</v>
      </c>
      <c r="F62" s="77">
        <v>1526.33147</v>
      </c>
      <c r="G62" s="77">
        <f t="shared" si="2"/>
        <v>126.81874820536643</v>
      </c>
      <c r="H62" s="77">
        <v>1471.22773</v>
      </c>
      <c r="I62" s="77">
        <f t="shared" si="3"/>
        <v>96.38979205480183</v>
      </c>
      <c r="J62" s="77">
        <v>1634.34</v>
      </c>
      <c r="K62" s="77">
        <v>1341.77</v>
      </c>
      <c r="L62" s="77">
        <v>1320.55</v>
      </c>
      <c r="M62" s="77">
        <v>1299.71</v>
      </c>
    </row>
    <row r="63" spans="1:13" s="73" customFormat="1" ht="30" hidden="1">
      <c r="A63" s="76" t="s">
        <v>18</v>
      </c>
      <c r="B63" s="76" t="s">
        <v>19</v>
      </c>
      <c r="C63" s="77"/>
      <c r="D63" s="77"/>
      <c r="E63" s="77" t="e">
        <f t="shared" si="0"/>
        <v>#DIV/0!</v>
      </c>
      <c r="F63" s="77"/>
      <c r="G63" s="77" t="e">
        <f t="shared" si="2"/>
        <v>#DIV/0!</v>
      </c>
      <c r="H63" s="77"/>
      <c r="I63" s="77" t="e">
        <f t="shared" si="3"/>
        <v>#DIV/0!</v>
      </c>
      <c r="J63" s="77"/>
      <c r="K63" s="77"/>
      <c r="L63" s="77"/>
      <c r="M63" s="77"/>
    </row>
    <row r="64" spans="1:13" s="73" customFormat="1" ht="60" hidden="1">
      <c r="A64" s="76" t="s">
        <v>20</v>
      </c>
      <c r="B64" s="76" t="s">
        <v>21</v>
      </c>
      <c r="C64" s="77"/>
      <c r="D64" s="77"/>
      <c r="E64" s="77" t="e">
        <f t="shared" si="0"/>
        <v>#DIV/0!</v>
      </c>
      <c r="F64" s="77"/>
      <c r="G64" s="77" t="e">
        <f t="shared" si="2"/>
        <v>#DIV/0!</v>
      </c>
      <c r="H64" s="77"/>
      <c r="I64" s="77" t="e">
        <f t="shared" si="3"/>
        <v>#DIV/0!</v>
      </c>
      <c r="J64" s="77"/>
      <c r="K64" s="77"/>
      <c r="L64" s="77"/>
      <c r="M64" s="77"/>
    </row>
    <row r="65" spans="1:13" s="73" customFormat="1" ht="101.25" customHeight="1" hidden="1">
      <c r="A65" s="76" t="s">
        <v>22</v>
      </c>
      <c r="B65" s="76" t="s">
        <v>23</v>
      </c>
      <c r="C65" s="77"/>
      <c r="D65" s="77"/>
      <c r="E65" s="77" t="e">
        <f t="shared" si="0"/>
        <v>#DIV/0!</v>
      </c>
      <c r="F65" s="77"/>
      <c r="G65" s="77" t="e">
        <f t="shared" si="2"/>
        <v>#DIV/0!</v>
      </c>
      <c r="H65" s="77"/>
      <c r="I65" s="77" t="e">
        <f t="shared" si="3"/>
        <v>#DIV/0!</v>
      </c>
      <c r="J65" s="77"/>
      <c r="K65" s="77"/>
      <c r="L65" s="77"/>
      <c r="M65" s="77"/>
    </row>
    <row r="66" spans="1:13" s="73" customFormat="1" ht="75.75" customHeight="1" hidden="1">
      <c r="A66" s="76" t="s">
        <v>24</v>
      </c>
      <c r="B66" s="76" t="s">
        <v>25</v>
      </c>
      <c r="C66" s="77"/>
      <c r="D66" s="77"/>
      <c r="E66" s="77" t="e">
        <f t="shared" si="0"/>
        <v>#DIV/0!</v>
      </c>
      <c r="F66" s="77"/>
      <c r="G66" s="77" t="e">
        <f t="shared" si="2"/>
        <v>#DIV/0!</v>
      </c>
      <c r="H66" s="77"/>
      <c r="I66" s="77" t="e">
        <f t="shared" si="3"/>
        <v>#DIV/0!</v>
      </c>
      <c r="J66" s="77"/>
      <c r="K66" s="77"/>
      <c r="L66" s="77"/>
      <c r="M66" s="77"/>
    </row>
    <row r="67" spans="1:13" s="73" customFormat="1" ht="94.5" customHeight="1" hidden="1">
      <c r="A67" s="76" t="s">
        <v>26</v>
      </c>
      <c r="B67" s="76" t="s">
        <v>27</v>
      </c>
      <c r="C67" s="77"/>
      <c r="D67" s="77"/>
      <c r="E67" s="77" t="e">
        <f t="shared" si="0"/>
        <v>#DIV/0!</v>
      </c>
      <c r="F67" s="77"/>
      <c r="G67" s="77" t="e">
        <f t="shared" si="2"/>
        <v>#DIV/0!</v>
      </c>
      <c r="H67" s="77"/>
      <c r="I67" s="77" t="e">
        <f t="shared" si="3"/>
        <v>#DIV/0!</v>
      </c>
      <c r="J67" s="77"/>
      <c r="K67" s="77"/>
      <c r="L67" s="77"/>
      <c r="M67" s="77"/>
    </row>
    <row r="68" spans="1:13" s="73" customFormat="1" ht="80.25" customHeight="1" hidden="1">
      <c r="A68" s="76" t="s">
        <v>28</v>
      </c>
      <c r="B68" s="76" t="s">
        <v>29</v>
      </c>
      <c r="C68" s="77"/>
      <c r="D68" s="77"/>
      <c r="E68" s="77" t="e">
        <f t="shared" si="0"/>
        <v>#DIV/0!</v>
      </c>
      <c r="F68" s="77"/>
      <c r="G68" s="77" t="e">
        <f t="shared" si="2"/>
        <v>#DIV/0!</v>
      </c>
      <c r="H68" s="77"/>
      <c r="I68" s="77" t="e">
        <f t="shared" si="3"/>
        <v>#DIV/0!</v>
      </c>
      <c r="J68" s="77"/>
      <c r="K68" s="77"/>
      <c r="L68" s="77"/>
      <c r="M68" s="77"/>
    </row>
    <row r="69" spans="1:13" s="73" customFormat="1" ht="99.75" customHeight="1" hidden="1">
      <c r="A69" s="76" t="s">
        <v>30</v>
      </c>
      <c r="B69" s="76" t="s">
        <v>31</v>
      </c>
      <c r="C69" s="77"/>
      <c r="D69" s="77"/>
      <c r="E69" s="77" t="e">
        <f t="shared" si="0"/>
        <v>#DIV/0!</v>
      </c>
      <c r="F69" s="77"/>
      <c r="G69" s="77" t="e">
        <f t="shared" si="2"/>
        <v>#DIV/0!</v>
      </c>
      <c r="H69" s="77"/>
      <c r="I69" s="77" t="e">
        <f t="shared" si="3"/>
        <v>#DIV/0!</v>
      </c>
      <c r="J69" s="77"/>
      <c r="K69" s="77"/>
      <c r="L69" s="77"/>
      <c r="M69" s="77"/>
    </row>
    <row r="70" spans="1:13" s="73" customFormat="1" ht="90" hidden="1">
      <c r="A70" s="76" t="s">
        <v>32</v>
      </c>
      <c r="B70" s="76" t="s">
        <v>33</v>
      </c>
      <c r="C70" s="77"/>
      <c r="D70" s="77"/>
      <c r="E70" s="77" t="e">
        <f t="shared" si="0"/>
        <v>#DIV/0!</v>
      </c>
      <c r="F70" s="77"/>
      <c r="G70" s="77" t="e">
        <f t="shared" si="2"/>
        <v>#DIV/0!</v>
      </c>
      <c r="H70" s="77"/>
      <c r="I70" s="77" t="e">
        <f t="shared" si="3"/>
        <v>#DIV/0!</v>
      </c>
      <c r="J70" s="77"/>
      <c r="K70" s="77"/>
      <c r="L70" s="77"/>
      <c r="M70" s="77"/>
    </row>
    <row r="71" spans="1:13" s="73" customFormat="1" ht="60" hidden="1">
      <c r="A71" s="76" t="s">
        <v>34</v>
      </c>
      <c r="B71" s="76" t="s">
        <v>35</v>
      </c>
      <c r="C71" s="77"/>
      <c r="D71" s="77"/>
      <c r="E71" s="77" t="e">
        <f t="shared" si="0"/>
        <v>#DIV/0!</v>
      </c>
      <c r="F71" s="77"/>
      <c r="G71" s="77" t="e">
        <f t="shared" si="2"/>
        <v>#DIV/0!</v>
      </c>
      <c r="H71" s="77"/>
      <c r="I71" s="77" t="e">
        <f t="shared" si="3"/>
        <v>#DIV/0!</v>
      </c>
      <c r="J71" s="77"/>
      <c r="K71" s="77"/>
      <c r="L71" s="77"/>
      <c r="M71" s="77"/>
    </row>
    <row r="72" spans="1:13" s="73" customFormat="1" ht="90" hidden="1">
      <c r="A72" s="76" t="s">
        <v>36</v>
      </c>
      <c r="B72" s="76" t="s">
        <v>37</v>
      </c>
      <c r="C72" s="77"/>
      <c r="D72" s="77"/>
      <c r="E72" s="77" t="e">
        <f t="shared" si="0"/>
        <v>#DIV/0!</v>
      </c>
      <c r="F72" s="77"/>
      <c r="G72" s="77" t="e">
        <f t="shared" si="2"/>
        <v>#DIV/0!</v>
      </c>
      <c r="H72" s="77"/>
      <c r="I72" s="77" t="e">
        <f t="shared" si="3"/>
        <v>#DIV/0!</v>
      </c>
      <c r="J72" s="77"/>
      <c r="K72" s="77"/>
      <c r="L72" s="77"/>
      <c r="M72" s="77"/>
    </row>
    <row r="73" spans="1:13" s="73" customFormat="1" ht="75" hidden="1">
      <c r="A73" s="76" t="s">
        <v>38</v>
      </c>
      <c r="B73" s="76" t="s">
        <v>39</v>
      </c>
      <c r="C73" s="77"/>
      <c r="D73" s="77"/>
      <c r="E73" s="77" t="e">
        <f t="shared" si="0"/>
        <v>#DIV/0!</v>
      </c>
      <c r="F73" s="77"/>
      <c r="G73" s="77" t="e">
        <f t="shared" si="2"/>
        <v>#DIV/0!</v>
      </c>
      <c r="H73" s="77"/>
      <c r="I73" s="77" t="e">
        <f t="shared" si="3"/>
        <v>#DIV/0!</v>
      </c>
      <c r="J73" s="77"/>
      <c r="K73" s="77"/>
      <c r="L73" s="77"/>
      <c r="M73" s="77"/>
    </row>
    <row r="74" spans="1:13" s="73" customFormat="1" ht="75" hidden="1">
      <c r="A74" s="76" t="s">
        <v>40</v>
      </c>
      <c r="B74" s="76" t="s">
        <v>41</v>
      </c>
      <c r="C74" s="77"/>
      <c r="D74" s="77"/>
      <c r="E74" s="77" t="e">
        <f t="shared" si="0"/>
        <v>#DIV/0!</v>
      </c>
      <c r="F74" s="77"/>
      <c r="G74" s="77" t="e">
        <f t="shared" si="2"/>
        <v>#DIV/0!</v>
      </c>
      <c r="H74" s="77"/>
      <c r="I74" s="77" t="e">
        <f t="shared" si="3"/>
        <v>#DIV/0!</v>
      </c>
      <c r="J74" s="77"/>
      <c r="K74" s="77"/>
      <c r="L74" s="77"/>
      <c r="M74" s="77"/>
    </row>
    <row r="75" spans="1:13" s="73" customFormat="1" ht="60" hidden="1">
      <c r="A75" s="76" t="s">
        <v>42</v>
      </c>
      <c r="B75" s="76" t="s">
        <v>43</v>
      </c>
      <c r="C75" s="77"/>
      <c r="D75" s="77"/>
      <c r="E75" s="77" t="e">
        <f aca="true" t="shared" si="5" ref="E75:E138">D75/C75*100</f>
        <v>#DIV/0!</v>
      </c>
      <c r="F75" s="77"/>
      <c r="G75" s="77" t="e">
        <f t="shared" si="2"/>
        <v>#DIV/0!</v>
      </c>
      <c r="H75" s="77"/>
      <c r="I75" s="77" t="e">
        <f t="shared" si="3"/>
        <v>#DIV/0!</v>
      </c>
      <c r="J75" s="77"/>
      <c r="K75" s="77"/>
      <c r="L75" s="77"/>
      <c r="M75" s="77"/>
    </row>
    <row r="76" spans="1:13" s="73" customFormat="1" ht="60" hidden="1">
      <c r="A76" s="76" t="s">
        <v>44</v>
      </c>
      <c r="B76" s="76" t="s">
        <v>45</v>
      </c>
      <c r="C76" s="77"/>
      <c r="D76" s="77"/>
      <c r="E76" s="77" t="e">
        <f t="shared" si="5"/>
        <v>#DIV/0!</v>
      </c>
      <c r="F76" s="77"/>
      <c r="G76" s="77" t="e">
        <f aca="true" t="shared" si="6" ref="G76:G139">F76/D76*100</f>
        <v>#DIV/0!</v>
      </c>
      <c r="H76" s="77"/>
      <c r="I76" s="77" t="e">
        <f aca="true" t="shared" si="7" ref="I76:I139">H76/F76*100</f>
        <v>#DIV/0!</v>
      </c>
      <c r="J76" s="77"/>
      <c r="K76" s="77"/>
      <c r="L76" s="77"/>
      <c r="M76" s="77"/>
    </row>
    <row r="77" spans="1:13" s="73" customFormat="1" ht="60" hidden="1">
      <c r="A77" s="76" t="s">
        <v>46</v>
      </c>
      <c r="B77" s="76" t="s">
        <v>47</v>
      </c>
      <c r="C77" s="77"/>
      <c r="D77" s="77"/>
      <c r="E77" s="77" t="e">
        <f t="shared" si="5"/>
        <v>#DIV/0!</v>
      </c>
      <c r="F77" s="77"/>
      <c r="G77" s="77" t="e">
        <f t="shared" si="6"/>
        <v>#DIV/0!</v>
      </c>
      <c r="H77" s="77"/>
      <c r="I77" s="77" t="e">
        <f t="shared" si="7"/>
        <v>#DIV/0!</v>
      </c>
      <c r="J77" s="77"/>
      <c r="K77" s="77"/>
      <c r="L77" s="77"/>
      <c r="M77" s="77"/>
    </row>
    <row r="78" spans="1:13" s="73" customFormat="1" ht="60" hidden="1">
      <c r="A78" s="76" t="s">
        <v>48</v>
      </c>
      <c r="B78" s="76" t="s">
        <v>52</v>
      </c>
      <c r="C78" s="77"/>
      <c r="D78" s="77"/>
      <c r="E78" s="77" t="e">
        <f t="shared" si="5"/>
        <v>#DIV/0!</v>
      </c>
      <c r="F78" s="77"/>
      <c r="G78" s="77" t="e">
        <f t="shared" si="6"/>
        <v>#DIV/0!</v>
      </c>
      <c r="H78" s="77"/>
      <c r="I78" s="77" t="e">
        <f t="shared" si="7"/>
        <v>#DIV/0!</v>
      </c>
      <c r="J78" s="77"/>
      <c r="K78" s="77"/>
      <c r="L78" s="77"/>
      <c r="M78" s="77"/>
    </row>
    <row r="79" spans="1:13" s="73" customFormat="1" ht="45" hidden="1">
      <c r="A79" s="76" t="s">
        <v>53</v>
      </c>
      <c r="B79" s="76" t="s">
        <v>54</v>
      </c>
      <c r="C79" s="77"/>
      <c r="D79" s="77"/>
      <c r="E79" s="77" t="e">
        <f t="shared" si="5"/>
        <v>#DIV/0!</v>
      </c>
      <c r="F79" s="77"/>
      <c r="G79" s="77" t="e">
        <f t="shared" si="6"/>
        <v>#DIV/0!</v>
      </c>
      <c r="H79" s="77"/>
      <c r="I79" s="77" t="e">
        <f t="shared" si="7"/>
        <v>#DIV/0!</v>
      </c>
      <c r="J79" s="77"/>
      <c r="K79" s="77"/>
      <c r="L79" s="77"/>
      <c r="M79" s="77"/>
    </row>
    <row r="80" spans="1:13" s="73" customFormat="1" ht="30">
      <c r="A80" s="76" t="s">
        <v>55</v>
      </c>
      <c r="B80" s="76" t="s">
        <v>56</v>
      </c>
      <c r="C80" s="77">
        <v>38.7978</v>
      </c>
      <c r="D80" s="77">
        <v>142.1739</v>
      </c>
      <c r="E80" s="77">
        <f t="shared" si="5"/>
        <v>366.448355319116</v>
      </c>
      <c r="F80" s="77">
        <v>95.64474</v>
      </c>
      <c r="G80" s="77">
        <f t="shared" si="6"/>
        <v>67.27306488743714</v>
      </c>
      <c r="H80" s="77">
        <v>135.92603</v>
      </c>
      <c r="I80" s="77">
        <f t="shared" si="7"/>
        <v>142.11553086975823</v>
      </c>
      <c r="J80" s="77">
        <v>100</v>
      </c>
      <c r="K80" s="77">
        <v>100</v>
      </c>
      <c r="L80" s="77">
        <v>100</v>
      </c>
      <c r="M80" s="77">
        <v>100</v>
      </c>
    </row>
    <row r="81" spans="1:13" s="73" customFormat="1" ht="30" hidden="1">
      <c r="A81" s="76" t="s">
        <v>57</v>
      </c>
      <c r="B81" s="76" t="s">
        <v>58</v>
      </c>
      <c r="C81" s="77"/>
      <c r="D81" s="77"/>
      <c r="E81" s="77" t="e">
        <f t="shared" si="5"/>
        <v>#DIV/0!</v>
      </c>
      <c r="F81" s="77"/>
      <c r="G81" s="77" t="e">
        <f t="shared" si="6"/>
        <v>#DIV/0!</v>
      </c>
      <c r="H81" s="77"/>
      <c r="I81" s="77" t="e">
        <f t="shared" si="7"/>
        <v>#DIV/0!</v>
      </c>
      <c r="J81" s="77"/>
      <c r="K81" s="77"/>
      <c r="L81" s="77"/>
      <c r="M81" s="77"/>
    </row>
    <row r="82" spans="1:13" s="73" customFormat="1" ht="15" hidden="1">
      <c r="A82" s="76" t="s">
        <v>59</v>
      </c>
      <c r="B82" s="76" t="s">
        <v>60</v>
      </c>
      <c r="C82" s="77"/>
      <c r="D82" s="77"/>
      <c r="E82" s="77" t="e">
        <f t="shared" si="5"/>
        <v>#DIV/0!</v>
      </c>
      <c r="F82" s="77"/>
      <c r="G82" s="77" t="e">
        <f t="shared" si="6"/>
        <v>#DIV/0!</v>
      </c>
      <c r="H82" s="77"/>
      <c r="I82" s="77" t="e">
        <f t="shared" si="7"/>
        <v>#DIV/0!</v>
      </c>
      <c r="J82" s="77"/>
      <c r="K82" s="77"/>
      <c r="L82" s="77"/>
      <c r="M82" s="77"/>
    </row>
    <row r="83" spans="1:13" s="73" customFormat="1" ht="30" hidden="1">
      <c r="A83" s="76" t="s">
        <v>61</v>
      </c>
      <c r="B83" s="76" t="s">
        <v>62</v>
      </c>
      <c r="C83" s="77"/>
      <c r="D83" s="77"/>
      <c r="E83" s="77" t="e">
        <f t="shared" si="5"/>
        <v>#DIV/0!</v>
      </c>
      <c r="F83" s="77"/>
      <c r="G83" s="77" t="e">
        <f t="shared" si="6"/>
        <v>#DIV/0!</v>
      </c>
      <c r="H83" s="77"/>
      <c r="I83" s="77" t="e">
        <f t="shared" si="7"/>
        <v>#DIV/0!</v>
      </c>
      <c r="J83" s="77"/>
      <c r="K83" s="77"/>
      <c r="L83" s="77"/>
      <c r="M83" s="77"/>
    </row>
    <row r="84" spans="1:13" s="73" customFormat="1" ht="45">
      <c r="A84" s="76" t="s">
        <v>63</v>
      </c>
      <c r="B84" s="76" t="s">
        <v>64</v>
      </c>
      <c r="C84" s="77">
        <v>130.89</v>
      </c>
      <c r="D84" s="77">
        <v>341.04</v>
      </c>
      <c r="E84" s="77">
        <f t="shared" si="5"/>
        <v>260.5546642218657</v>
      </c>
      <c r="F84" s="77">
        <v>219.1</v>
      </c>
      <c r="G84" s="77">
        <f t="shared" si="6"/>
        <v>64.24466338259441</v>
      </c>
      <c r="H84" s="77">
        <v>235</v>
      </c>
      <c r="I84" s="77">
        <f t="shared" si="7"/>
        <v>107.25696029210408</v>
      </c>
      <c r="J84" s="77">
        <v>0</v>
      </c>
      <c r="K84" s="77">
        <v>8500</v>
      </c>
      <c r="L84" s="77">
        <v>8500</v>
      </c>
      <c r="M84" s="77">
        <v>8500</v>
      </c>
    </row>
    <row r="85" spans="1:13" s="73" customFormat="1" ht="30" hidden="1">
      <c r="A85" s="76" t="s">
        <v>65</v>
      </c>
      <c r="B85" s="76" t="s">
        <v>66</v>
      </c>
      <c r="C85" s="77"/>
      <c r="D85" s="77"/>
      <c r="E85" s="77" t="e">
        <f t="shared" si="5"/>
        <v>#DIV/0!</v>
      </c>
      <c r="F85" s="77"/>
      <c r="G85" s="77" t="e">
        <f t="shared" si="6"/>
        <v>#DIV/0!</v>
      </c>
      <c r="H85" s="77"/>
      <c r="I85" s="77" t="e">
        <f t="shared" si="7"/>
        <v>#DIV/0!</v>
      </c>
      <c r="J85" s="77"/>
      <c r="K85" s="77"/>
      <c r="L85" s="77"/>
      <c r="M85" s="77"/>
    </row>
    <row r="86" spans="1:13" s="73" customFormat="1" ht="15" hidden="1">
      <c r="A86" s="76" t="s">
        <v>67</v>
      </c>
      <c r="B86" s="76" t="s">
        <v>68</v>
      </c>
      <c r="C86" s="77"/>
      <c r="D86" s="77"/>
      <c r="E86" s="77" t="e">
        <f t="shared" si="5"/>
        <v>#DIV/0!</v>
      </c>
      <c r="F86" s="77"/>
      <c r="G86" s="77" t="e">
        <f t="shared" si="6"/>
        <v>#DIV/0!</v>
      </c>
      <c r="H86" s="77"/>
      <c r="I86" s="77" t="e">
        <f t="shared" si="7"/>
        <v>#DIV/0!</v>
      </c>
      <c r="J86" s="77"/>
      <c r="K86" s="77"/>
      <c r="L86" s="77"/>
      <c r="M86" s="77"/>
    </row>
    <row r="87" spans="1:13" s="73" customFormat="1" ht="30" hidden="1">
      <c r="A87" s="76" t="s">
        <v>69</v>
      </c>
      <c r="B87" s="76" t="s">
        <v>70</v>
      </c>
      <c r="C87" s="77"/>
      <c r="D87" s="77"/>
      <c r="E87" s="77" t="e">
        <f t="shared" si="5"/>
        <v>#DIV/0!</v>
      </c>
      <c r="F87" s="77"/>
      <c r="G87" s="77" t="e">
        <f t="shared" si="6"/>
        <v>#DIV/0!</v>
      </c>
      <c r="H87" s="77"/>
      <c r="I87" s="77" t="e">
        <f t="shared" si="7"/>
        <v>#DIV/0!</v>
      </c>
      <c r="J87" s="77"/>
      <c r="K87" s="77"/>
      <c r="L87" s="77"/>
      <c r="M87" s="77"/>
    </row>
    <row r="88" spans="1:13" s="73" customFormat="1" ht="52.5" customHeight="1" hidden="1">
      <c r="A88" s="76" t="s">
        <v>71</v>
      </c>
      <c r="B88" s="76" t="s">
        <v>72</v>
      </c>
      <c r="C88" s="77"/>
      <c r="D88" s="77"/>
      <c r="E88" s="77" t="e">
        <f t="shared" si="5"/>
        <v>#DIV/0!</v>
      </c>
      <c r="F88" s="77"/>
      <c r="G88" s="77" t="e">
        <f t="shared" si="6"/>
        <v>#DIV/0!</v>
      </c>
      <c r="H88" s="77"/>
      <c r="I88" s="77" t="e">
        <f t="shared" si="7"/>
        <v>#DIV/0!</v>
      </c>
      <c r="J88" s="77"/>
      <c r="K88" s="77"/>
      <c r="L88" s="77"/>
      <c r="M88" s="77"/>
    </row>
    <row r="89" spans="1:13" s="73" customFormat="1" ht="30" hidden="1">
      <c r="A89" s="76" t="s">
        <v>73</v>
      </c>
      <c r="B89" s="76" t="s">
        <v>74</v>
      </c>
      <c r="C89" s="77"/>
      <c r="D89" s="77"/>
      <c r="E89" s="77" t="e">
        <f t="shared" si="5"/>
        <v>#DIV/0!</v>
      </c>
      <c r="F89" s="77"/>
      <c r="G89" s="77" t="e">
        <f t="shared" si="6"/>
        <v>#DIV/0!</v>
      </c>
      <c r="H89" s="77"/>
      <c r="I89" s="77" t="e">
        <f t="shared" si="7"/>
        <v>#DIV/0!</v>
      </c>
      <c r="J89" s="77"/>
      <c r="K89" s="77"/>
      <c r="L89" s="77"/>
      <c r="M89" s="77"/>
    </row>
    <row r="90" spans="1:13" s="73" customFormat="1" ht="60" hidden="1">
      <c r="A90" s="76" t="s">
        <v>75</v>
      </c>
      <c r="B90" s="76" t="s">
        <v>76</v>
      </c>
      <c r="C90" s="77"/>
      <c r="D90" s="77"/>
      <c r="E90" s="77" t="e">
        <f t="shared" si="5"/>
        <v>#DIV/0!</v>
      </c>
      <c r="F90" s="77"/>
      <c r="G90" s="77" t="e">
        <f t="shared" si="6"/>
        <v>#DIV/0!</v>
      </c>
      <c r="H90" s="77"/>
      <c r="I90" s="77" t="e">
        <f t="shared" si="7"/>
        <v>#DIV/0!</v>
      </c>
      <c r="J90" s="77"/>
      <c r="K90" s="77"/>
      <c r="L90" s="77"/>
      <c r="M90" s="77"/>
    </row>
    <row r="91" spans="1:13" s="73" customFormat="1" ht="45">
      <c r="A91" s="76" t="s">
        <v>77</v>
      </c>
      <c r="B91" s="76" t="s">
        <v>78</v>
      </c>
      <c r="C91" s="77">
        <v>39.664</v>
      </c>
      <c r="D91" s="77">
        <v>54.80198</v>
      </c>
      <c r="E91" s="77">
        <f t="shared" si="5"/>
        <v>138.16554054054052</v>
      </c>
      <c r="F91" s="77">
        <v>1.094</v>
      </c>
      <c r="G91" s="77">
        <f t="shared" si="6"/>
        <v>1.9962782366622522</v>
      </c>
      <c r="H91" s="77">
        <v>694.7471</v>
      </c>
      <c r="I91" s="77">
        <f t="shared" si="7"/>
        <v>63505.219378427784</v>
      </c>
      <c r="J91" s="77">
        <v>2985</v>
      </c>
      <c r="K91" s="77">
        <v>1500</v>
      </c>
      <c r="L91" s="77"/>
      <c r="M91" s="77"/>
    </row>
    <row r="92" spans="1:13" s="73" customFormat="1" ht="15" hidden="1">
      <c r="A92" s="76" t="s">
        <v>79</v>
      </c>
      <c r="B92" s="76" t="s">
        <v>80</v>
      </c>
      <c r="C92" s="77"/>
      <c r="D92" s="77"/>
      <c r="E92" s="77" t="e">
        <f t="shared" si="5"/>
        <v>#DIV/0!</v>
      </c>
      <c r="F92" s="77"/>
      <c r="G92" s="77" t="e">
        <f t="shared" si="6"/>
        <v>#DIV/0!</v>
      </c>
      <c r="H92" s="77"/>
      <c r="I92" s="77" t="e">
        <f t="shared" si="7"/>
        <v>#DIV/0!</v>
      </c>
      <c r="J92" s="77"/>
      <c r="K92" s="77"/>
      <c r="L92" s="77"/>
      <c r="M92" s="77"/>
    </row>
    <row r="93" spans="1:13" s="73" customFormat="1" ht="30" hidden="1">
      <c r="A93" s="76" t="s">
        <v>81</v>
      </c>
      <c r="B93" s="76" t="s">
        <v>82</v>
      </c>
      <c r="C93" s="77"/>
      <c r="D93" s="77"/>
      <c r="E93" s="77" t="e">
        <f t="shared" si="5"/>
        <v>#DIV/0!</v>
      </c>
      <c r="F93" s="77"/>
      <c r="G93" s="77" t="e">
        <f t="shared" si="6"/>
        <v>#DIV/0!</v>
      </c>
      <c r="H93" s="77"/>
      <c r="I93" s="77" t="e">
        <f t="shared" si="7"/>
        <v>#DIV/0!</v>
      </c>
      <c r="J93" s="77"/>
      <c r="K93" s="77"/>
      <c r="L93" s="77"/>
      <c r="M93" s="77"/>
    </row>
    <row r="94" spans="1:13" s="73" customFormat="1" ht="80.25" customHeight="1" hidden="1">
      <c r="A94" s="76" t="s">
        <v>83</v>
      </c>
      <c r="B94" s="76" t="s">
        <v>84</v>
      </c>
      <c r="C94" s="77"/>
      <c r="D94" s="77"/>
      <c r="E94" s="77" t="e">
        <f t="shared" si="5"/>
        <v>#DIV/0!</v>
      </c>
      <c r="F94" s="77"/>
      <c r="G94" s="77" t="e">
        <f t="shared" si="6"/>
        <v>#DIV/0!</v>
      </c>
      <c r="H94" s="77"/>
      <c r="I94" s="77" t="e">
        <f t="shared" si="7"/>
        <v>#DIV/0!</v>
      </c>
      <c r="J94" s="77"/>
      <c r="K94" s="77"/>
      <c r="L94" s="77"/>
      <c r="M94" s="77"/>
    </row>
    <row r="95" spans="1:13" s="73" customFormat="1" ht="120" hidden="1">
      <c r="A95" s="76" t="s">
        <v>85</v>
      </c>
      <c r="B95" s="76" t="s">
        <v>86</v>
      </c>
      <c r="C95" s="77"/>
      <c r="D95" s="77"/>
      <c r="E95" s="77" t="e">
        <f t="shared" si="5"/>
        <v>#DIV/0!</v>
      </c>
      <c r="F95" s="77"/>
      <c r="G95" s="77" t="e">
        <f t="shared" si="6"/>
        <v>#DIV/0!</v>
      </c>
      <c r="H95" s="77"/>
      <c r="I95" s="77" t="e">
        <f t="shared" si="7"/>
        <v>#DIV/0!</v>
      </c>
      <c r="J95" s="77"/>
      <c r="K95" s="77"/>
      <c r="L95" s="77"/>
      <c r="M95" s="77"/>
    </row>
    <row r="96" spans="1:13" s="73" customFormat="1" ht="75" hidden="1">
      <c r="A96" s="76" t="s">
        <v>87</v>
      </c>
      <c r="B96" s="76" t="s">
        <v>88</v>
      </c>
      <c r="C96" s="77"/>
      <c r="D96" s="77"/>
      <c r="E96" s="77" t="e">
        <f t="shared" si="5"/>
        <v>#DIV/0!</v>
      </c>
      <c r="F96" s="77"/>
      <c r="G96" s="77" t="e">
        <f t="shared" si="6"/>
        <v>#DIV/0!</v>
      </c>
      <c r="H96" s="77"/>
      <c r="I96" s="77" t="e">
        <f t="shared" si="7"/>
        <v>#DIV/0!</v>
      </c>
      <c r="J96" s="77"/>
      <c r="K96" s="77"/>
      <c r="L96" s="77"/>
      <c r="M96" s="77"/>
    </row>
    <row r="97" spans="1:13" s="73" customFormat="1" ht="60" hidden="1">
      <c r="A97" s="76" t="s">
        <v>89</v>
      </c>
      <c r="B97" s="76" t="s">
        <v>90</v>
      </c>
      <c r="C97" s="77"/>
      <c r="D97" s="77"/>
      <c r="E97" s="77" t="e">
        <f t="shared" si="5"/>
        <v>#DIV/0!</v>
      </c>
      <c r="F97" s="77"/>
      <c r="G97" s="77" t="e">
        <f t="shared" si="6"/>
        <v>#DIV/0!</v>
      </c>
      <c r="H97" s="77"/>
      <c r="I97" s="77" t="e">
        <f t="shared" si="7"/>
        <v>#DIV/0!</v>
      </c>
      <c r="J97" s="77"/>
      <c r="K97" s="77"/>
      <c r="L97" s="77"/>
      <c r="M97" s="77"/>
    </row>
    <row r="98" spans="1:13" s="73" customFormat="1" ht="60" hidden="1">
      <c r="A98" s="76" t="s">
        <v>91</v>
      </c>
      <c r="B98" s="76" t="s">
        <v>92</v>
      </c>
      <c r="C98" s="77"/>
      <c r="D98" s="77"/>
      <c r="E98" s="77" t="e">
        <f t="shared" si="5"/>
        <v>#DIV/0!</v>
      </c>
      <c r="F98" s="77"/>
      <c r="G98" s="77" t="e">
        <f t="shared" si="6"/>
        <v>#DIV/0!</v>
      </c>
      <c r="H98" s="77"/>
      <c r="I98" s="77" t="e">
        <f t="shared" si="7"/>
        <v>#DIV/0!</v>
      </c>
      <c r="J98" s="77"/>
      <c r="K98" s="77"/>
      <c r="L98" s="77"/>
      <c r="M98" s="77"/>
    </row>
    <row r="99" spans="1:13" s="73" customFormat="1" ht="90" hidden="1">
      <c r="A99" s="76" t="s">
        <v>93</v>
      </c>
      <c r="B99" s="76" t="s">
        <v>94</v>
      </c>
      <c r="C99" s="77"/>
      <c r="D99" s="77"/>
      <c r="E99" s="77" t="e">
        <f t="shared" si="5"/>
        <v>#DIV/0!</v>
      </c>
      <c r="F99" s="77"/>
      <c r="G99" s="77" t="e">
        <f t="shared" si="6"/>
        <v>#DIV/0!</v>
      </c>
      <c r="H99" s="77"/>
      <c r="I99" s="77" t="e">
        <f t="shared" si="7"/>
        <v>#DIV/0!</v>
      </c>
      <c r="J99" s="77"/>
      <c r="K99" s="77"/>
      <c r="L99" s="77"/>
      <c r="M99" s="77"/>
    </row>
    <row r="100" spans="1:13" s="73" customFormat="1" ht="90" hidden="1">
      <c r="A100" s="76" t="s">
        <v>95</v>
      </c>
      <c r="B100" s="76" t="s">
        <v>96</v>
      </c>
      <c r="C100" s="77"/>
      <c r="D100" s="77"/>
      <c r="E100" s="77" t="e">
        <f t="shared" si="5"/>
        <v>#DIV/0!</v>
      </c>
      <c r="F100" s="77"/>
      <c r="G100" s="77" t="e">
        <f t="shared" si="6"/>
        <v>#DIV/0!</v>
      </c>
      <c r="H100" s="77"/>
      <c r="I100" s="77" t="e">
        <f t="shared" si="7"/>
        <v>#DIV/0!</v>
      </c>
      <c r="J100" s="77"/>
      <c r="K100" s="77"/>
      <c r="L100" s="77"/>
      <c r="M100" s="77"/>
    </row>
    <row r="101" spans="1:13" s="73" customFormat="1" ht="75" hidden="1">
      <c r="A101" s="81" t="s">
        <v>97</v>
      </c>
      <c r="B101" s="81" t="s">
        <v>98</v>
      </c>
      <c r="C101" s="82"/>
      <c r="D101" s="82"/>
      <c r="E101" s="82" t="e">
        <f t="shared" si="5"/>
        <v>#DIV/0!</v>
      </c>
      <c r="F101" s="82"/>
      <c r="G101" s="82" t="e">
        <f t="shared" si="6"/>
        <v>#DIV/0!</v>
      </c>
      <c r="H101" s="82"/>
      <c r="I101" s="82" t="e">
        <f t="shared" si="7"/>
        <v>#DIV/0!</v>
      </c>
      <c r="J101" s="82"/>
      <c r="K101" s="82"/>
      <c r="L101" s="82"/>
      <c r="M101" s="82"/>
    </row>
    <row r="102" spans="1:13" s="73" customFormat="1" ht="75" hidden="1">
      <c r="A102" s="81" t="s">
        <v>99</v>
      </c>
      <c r="B102" s="81" t="s">
        <v>100</v>
      </c>
      <c r="C102" s="82"/>
      <c r="D102" s="82"/>
      <c r="E102" s="82" t="e">
        <f t="shared" si="5"/>
        <v>#DIV/0!</v>
      </c>
      <c r="F102" s="82"/>
      <c r="G102" s="82" t="e">
        <f t="shared" si="6"/>
        <v>#DIV/0!</v>
      </c>
      <c r="H102" s="82"/>
      <c r="I102" s="82" t="e">
        <f t="shared" si="7"/>
        <v>#DIV/0!</v>
      </c>
      <c r="J102" s="82"/>
      <c r="K102" s="82"/>
      <c r="L102" s="82"/>
      <c r="M102" s="82"/>
    </row>
    <row r="103" spans="1:13" s="73" customFormat="1" ht="75" hidden="1">
      <c r="A103" s="76" t="s">
        <v>101</v>
      </c>
      <c r="B103" s="76" t="s">
        <v>102</v>
      </c>
      <c r="C103" s="77"/>
      <c r="D103" s="77"/>
      <c r="E103" s="77" t="e">
        <f t="shared" si="5"/>
        <v>#DIV/0!</v>
      </c>
      <c r="F103" s="77"/>
      <c r="G103" s="77" t="e">
        <f t="shared" si="6"/>
        <v>#DIV/0!</v>
      </c>
      <c r="H103" s="77"/>
      <c r="I103" s="77" t="e">
        <f t="shared" si="7"/>
        <v>#DIV/0!</v>
      </c>
      <c r="J103" s="77"/>
      <c r="K103" s="77"/>
      <c r="L103" s="77"/>
      <c r="M103" s="77"/>
    </row>
    <row r="104" spans="1:13" s="73" customFormat="1" ht="75" hidden="1">
      <c r="A104" s="76" t="s">
        <v>103</v>
      </c>
      <c r="B104" s="76" t="s">
        <v>104</v>
      </c>
      <c r="C104" s="77"/>
      <c r="D104" s="77"/>
      <c r="E104" s="77" t="e">
        <f t="shared" si="5"/>
        <v>#DIV/0!</v>
      </c>
      <c r="F104" s="77"/>
      <c r="G104" s="77" t="e">
        <f t="shared" si="6"/>
        <v>#DIV/0!</v>
      </c>
      <c r="H104" s="77"/>
      <c r="I104" s="77" t="e">
        <f t="shared" si="7"/>
        <v>#DIV/0!</v>
      </c>
      <c r="J104" s="77"/>
      <c r="K104" s="77"/>
      <c r="L104" s="77"/>
      <c r="M104" s="77"/>
    </row>
    <row r="105" spans="1:13" s="73" customFormat="1" ht="75" hidden="1">
      <c r="A105" s="76" t="s">
        <v>105</v>
      </c>
      <c r="B105" s="76" t="s">
        <v>106</v>
      </c>
      <c r="C105" s="77"/>
      <c r="D105" s="77"/>
      <c r="E105" s="77" t="e">
        <f t="shared" si="5"/>
        <v>#DIV/0!</v>
      </c>
      <c r="F105" s="77"/>
      <c r="G105" s="77" t="e">
        <f t="shared" si="6"/>
        <v>#DIV/0!</v>
      </c>
      <c r="H105" s="77"/>
      <c r="I105" s="77" t="e">
        <f t="shared" si="7"/>
        <v>#DIV/0!</v>
      </c>
      <c r="J105" s="77"/>
      <c r="K105" s="77"/>
      <c r="L105" s="77"/>
      <c r="M105" s="77"/>
    </row>
    <row r="106" spans="1:13" s="73" customFormat="1" ht="60.75" customHeight="1" hidden="1">
      <c r="A106" s="76" t="s">
        <v>107</v>
      </c>
      <c r="B106" s="76" t="s">
        <v>108</v>
      </c>
      <c r="C106" s="77"/>
      <c r="D106" s="77"/>
      <c r="E106" s="77" t="e">
        <f t="shared" si="5"/>
        <v>#DIV/0!</v>
      </c>
      <c r="F106" s="77"/>
      <c r="G106" s="77" t="e">
        <f t="shared" si="6"/>
        <v>#DIV/0!</v>
      </c>
      <c r="H106" s="77"/>
      <c r="I106" s="77" t="e">
        <f t="shared" si="7"/>
        <v>#DIV/0!</v>
      </c>
      <c r="J106" s="77"/>
      <c r="K106" s="77"/>
      <c r="L106" s="77"/>
      <c r="M106" s="77"/>
    </row>
    <row r="107" spans="1:13" s="73" customFormat="1" ht="30" hidden="1">
      <c r="A107" s="76" t="s">
        <v>109</v>
      </c>
      <c r="B107" s="76" t="s">
        <v>110</v>
      </c>
      <c r="C107" s="77"/>
      <c r="D107" s="77"/>
      <c r="E107" s="77" t="e">
        <f t="shared" si="5"/>
        <v>#DIV/0!</v>
      </c>
      <c r="F107" s="77"/>
      <c r="G107" s="77" t="e">
        <f t="shared" si="6"/>
        <v>#DIV/0!</v>
      </c>
      <c r="H107" s="77"/>
      <c r="I107" s="77" t="e">
        <f t="shared" si="7"/>
        <v>#DIV/0!</v>
      </c>
      <c r="J107" s="77"/>
      <c r="K107" s="77"/>
      <c r="L107" s="77"/>
      <c r="M107" s="77"/>
    </row>
    <row r="108" spans="1:13" s="73" customFormat="1" ht="30" hidden="1">
      <c r="A108" s="76" t="s">
        <v>111</v>
      </c>
      <c r="B108" s="76" t="s">
        <v>112</v>
      </c>
      <c r="C108" s="77"/>
      <c r="D108" s="77"/>
      <c r="E108" s="77" t="e">
        <f t="shared" si="5"/>
        <v>#DIV/0!</v>
      </c>
      <c r="F108" s="77"/>
      <c r="G108" s="77" t="e">
        <f t="shared" si="6"/>
        <v>#DIV/0!</v>
      </c>
      <c r="H108" s="77"/>
      <c r="I108" s="77" t="e">
        <f t="shared" si="7"/>
        <v>#DIV/0!</v>
      </c>
      <c r="J108" s="77"/>
      <c r="K108" s="77"/>
      <c r="L108" s="77"/>
      <c r="M108" s="77"/>
    </row>
    <row r="109" spans="1:13" s="73" customFormat="1" ht="30">
      <c r="A109" s="76" t="s">
        <v>113</v>
      </c>
      <c r="B109" s="76" t="s">
        <v>114</v>
      </c>
      <c r="C109" s="77">
        <v>6.425</v>
      </c>
      <c r="D109" s="77">
        <v>11.25</v>
      </c>
      <c r="E109" s="77">
        <f t="shared" si="5"/>
        <v>175.09727626459144</v>
      </c>
      <c r="F109" s="77">
        <v>9.935</v>
      </c>
      <c r="G109" s="77">
        <f t="shared" si="6"/>
        <v>88.31111111111112</v>
      </c>
      <c r="H109" s="77">
        <v>46.75</v>
      </c>
      <c r="I109" s="77">
        <f t="shared" si="7"/>
        <v>470.5586311021641</v>
      </c>
      <c r="J109" s="77">
        <v>35</v>
      </c>
      <c r="K109" s="77">
        <v>30</v>
      </c>
      <c r="L109" s="77">
        <v>30</v>
      </c>
      <c r="M109" s="77">
        <v>30</v>
      </c>
    </row>
    <row r="110" spans="1:13" s="73" customFormat="1" ht="15" hidden="1">
      <c r="A110" s="76" t="s">
        <v>115</v>
      </c>
      <c r="B110" s="76" t="s">
        <v>116</v>
      </c>
      <c r="C110" s="77"/>
      <c r="D110" s="77"/>
      <c r="E110" s="77" t="e">
        <f t="shared" si="5"/>
        <v>#DIV/0!</v>
      </c>
      <c r="F110" s="77"/>
      <c r="G110" s="77" t="e">
        <f t="shared" si="6"/>
        <v>#DIV/0!</v>
      </c>
      <c r="H110" s="77"/>
      <c r="I110" s="77" t="e">
        <f t="shared" si="7"/>
        <v>#DIV/0!</v>
      </c>
      <c r="J110" s="77"/>
      <c r="K110" s="77"/>
      <c r="L110" s="77"/>
      <c r="M110" s="77"/>
    </row>
    <row r="111" spans="1:13" s="73" customFormat="1" ht="15" hidden="1">
      <c r="A111" s="76" t="s">
        <v>117</v>
      </c>
      <c r="B111" s="76" t="s">
        <v>118</v>
      </c>
      <c r="C111" s="77"/>
      <c r="D111" s="77"/>
      <c r="E111" s="77" t="e">
        <f t="shared" si="5"/>
        <v>#DIV/0!</v>
      </c>
      <c r="F111" s="77"/>
      <c r="G111" s="77" t="e">
        <f t="shared" si="6"/>
        <v>#DIV/0!</v>
      </c>
      <c r="H111" s="77"/>
      <c r="I111" s="77" t="e">
        <f t="shared" si="7"/>
        <v>#DIV/0!</v>
      </c>
      <c r="J111" s="77"/>
      <c r="K111" s="77"/>
      <c r="L111" s="77"/>
      <c r="M111" s="77"/>
    </row>
    <row r="112" spans="1:13" s="73" customFormat="1" ht="45" hidden="1">
      <c r="A112" s="76" t="s">
        <v>119</v>
      </c>
      <c r="B112" s="76" t="s">
        <v>120</v>
      </c>
      <c r="C112" s="77"/>
      <c r="D112" s="77"/>
      <c r="E112" s="77" t="e">
        <f t="shared" si="5"/>
        <v>#DIV/0!</v>
      </c>
      <c r="F112" s="77"/>
      <c r="G112" s="77" t="e">
        <f t="shared" si="6"/>
        <v>#DIV/0!</v>
      </c>
      <c r="H112" s="77"/>
      <c r="I112" s="77" t="e">
        <f t="shared" si="7"/>
        <v>#DIV/0!</v>
      </c>
      <c r="J112" s="77"/>
      <c r="K112" s="77"/>
      <c r="L112" s="77"/>
      <c r="M112" s="77"/>
    </row>
    <row r="113" spans="1:13" s="73" customFormat="1" ht="45" hidden="1">
      <c r="A113" s="76" t="s">
        <v>121</v>
      </c>
      <c r="B113" s="76" t="s">
        <v>122</v>
      </c>
      <c r="C113" s="77"/>
      <c r="D113" s="77"/>
      <c r="E113" s="77" t="e">
        <f t="shared" si="5"/>
        <v>#DIV/0!</v>
      </c>
      <c r="F113" s="77"/>
      <c r="G113" s="77" t="e">
        <f t="shared" si="6"/>
        <v>#DIV/0!</v>
      </c>
      <c r="H113" s="77"/>
      <c r="I113" s="77" t="e">
        <f t="shared" si="7"/>
        <v>#DIV/0!</v>
      </c>
      <c r="J113" s="77"/>
      <c r="K113" s="77"/>
      <c r="L113" s="77"/>
      <c r="M113" s="77"/>
    </row>
    <row r="114" spans="1:13" s="73" customFormat="1" ht="30">
      <c r="A114" s="76" t="s">
        <v>123</v>
      </c>
      <c r="B114" s="76" t="s">
        <v>124</v>
      </c>
      <c r="C114" s="77">
        <v>1551.97497</v>
      </c>
      <c r="D114" s="77">
        <v>1514.69573</v>
      </c>
      <c r="E114" s="77">
        <f t="shared" si="5"/>
        <v>97.59794837412873</v>
      </c>
      <c r="F114" s="77">
        <v>2246.61144</v>
      </c>
      <c r="G114" s="77">
        <f t="shared" si="6"/>
        <v>148.32097268802627</v>
      </c>
      <c r="H114" s="77">
        <v>2449.68768</v>
      </c>
      <c r="I114" s="77">
        <f t="shared" si="7"/>
        <v>109.03922397902504</v>
      </c>
      <c r="J114" s="77">
        <v>2423</v>
      </c>
      <c r="K114" s="77">
        <v>2445</v>
      </c>
      <c r="L114" s="77">
        <v>2415</v>
      </c>
      <c r="M114" s="77">
        <v>2461</v>
      </c>
    </row>
    <row r="115" spans="1:13" s="73" customFormat="1" ht="45" hidden="1">
      <c r="A115" s="76" t="s">
        <v>125</v>
      </c>
      <c r="B115" s="76" t="s">
        <v>126</v>
      </c>
      <c r="C115" s="77"/>
      <c r="D115" s="77"/>
      <c r="E115" s="77" t="e">
        <f t="shared" si="5"/>
        <v>#DIV/0!</v>
      </c>
      <c r="F115" s="77"/>
      <c r="G115" s="77" t="e">
        <f t="shared" si="6"/>
        <v>#DIV/0!</v>
      </c>
      <c r="H115" s="77"/>
      <c r="I115" s="77" t="e">
        <f t="shared" si="7"/>
        <v>#DIV/0!</v>
      </c>
      <c r="J115" s="77"/>
      <c r="K115" s="77"/>
      <c r="L115" s="77"/>
      <c r="M115" s="77"/>
    </row>
    <row r="116" spans="1:13" s="73" customFormat="1" ht="81.75" customHeight="1" hidden="1">
      <c r="A116" s="76" t="s">
        <v>127</v>
      </c>
      <c r="B116" s="76" t="s">
        <v>128</v>
      </c>
      <c r="C116" s="77"/>
      <c r="D116" s="77"/>
      <c r="E116" s="77" t="e">
        <f t="shared" si="5"/>
        <v>#DIV/0!</v>
      </c>
      <c r="F116" s="77"/>
      <c r="G116" s="77" t="e">
        <f t="shared" si="6"/>
        <v>#DIV/0!</v>
      </c>
      <c r="H116" s="77"/>
      <c r="I116" s="77" t="e">
        <f t="shared" si="7"/>
        <v>#DIV/0!</v>
      </c>
      <c r="J116" s="77"/>
      <c r="K116" s="77"/>
      <c r="L116" s="77"/>
      <c r="M116" s="77"/>
    </row>
    <row r="117" spans="1:13" s="73" customFormat="1" ht="75" hidden="1">
      <c r="A117" s="76" t="s">
        <v>129</v>
      </c>
      <c r="B117" s="76" t="s">
        <v>130</v>
      </c>
      <c r="C117" s="77"/>
      <c r="D117" s="77"/>
      <c r="E117" s="77" t="e">
        <f t="shared" si="5"/>
        <v>#DIV/0!</v>
      </c>
      <c r="F117" s="77"/>
      <c r="G117" s="77" t="e">
        <f t="shared" si="6"/>
        <v>#DIV/0!</v>
      </c>
      <c r="H117" s="77"/>
      <c r="I117" s="77" t="e">
        <f t="shared" si="7"/>
        <v>#DIV/0!</v>
      </c>
      <c r="J117" s="77"/>
      <c r="K117" s="77"/>
      <c r="L117" s="77"/>
      <c r="M117" s="77"/>
    </row>
    <row r="118" spans="1:13" s="73" customFormat="1" ht="69.75" customHeight="1" hidden="1">
      <c r="A118" s="76" t="s">
        <v>131</v>
      </c>
      <c r="B118" s="76" t="s">
        <v>132</v>
      </c>
      <c r="C118" s="77"/>
      <c r="D118" s="77"/>
      <c r="E118" s="77" t="e">
        <f t="shared" si="5"/>
        <v>#DIV/0!</v>
      </c>
      <c r="F118" s="77"/>
      <c r="G118" s="77" t="e">
        <f t="shared" si="6"/>
        <v>#DIV/0!</v>
      </c>
      <c r="H118" s="77"/>
      <c r="I118" s="77" t="e">
        <f t="shared" si="7"/>
        <v>#DIV/0!</v>
      </c>
      <c r="J118" s="77"/>
      <c r="K118" s="77"/>
      <c r="L118" s="77"/>
      <c r="M118" s="77"/>
    </row>
    <row r="119" spans="1:13" s="73" customFormat="1" ht="66.75" customHeight="1" hidden="1">
      <c r="A119" s="76" t="s">
        <v>133</v>
      </c>
      <c r="B119" s="76" t="s">
        <v>134</v>
      </c>
      <c r="C119" s="77"/>
      <c r="D119" s="77"/>
      <c r="E119" s="77" t="e">
        <f t="shared" si="5"/>
        <v>#DIV/0!</v>
      </c>
      <c r="F119" s="77"/>
      <c r="G119" s="77" t="e">
        <f t="shared" si="6"/>
        <v>#DIV/0!</v>
      </c>
      <c r="H119" s="77"/>
      <c r="I119" s="77" t="e">
        <f t="shared" si="7"/>
        <v>#DIV/0!</v>
      </c>
      <c r="J119" s="77"/>
      <c r="K119" s="77"/>
      <c r="L119" s="77"/>
      <c r="M119" s="77"/>
    </row>
    <row r="120" spans="1:13" s="73" customFormat="1" ht="66" customHeight="1" hidden="1">
      <c r="A120" s="76" t="s">
        <v>135</v>
      </c>
      <c r="B120" s="76" t="s">
        <v>136</v>
      </c>
      <c r="C120" s="77"/>
      <c r="D120" s="77"/>
      <c r="E120" s="77" t="e">
        <f t="shared" si="5"/>
        <v>#DIV/0!</v>
      </c>
      <c r="F120" s="77"/>
      <c r="G120" s="77" t="e">
        <f t="shared" si="6"/>
        <v>#DIV/0!</v>
      </c>
      <c r="H120" s="77"/>
      <c r="I120" s="77" t="e">
        <f t="shared" si="7"/>
        <v>#DIV/0!</v>
      </c>
      <c r="J120" s="77"/>
      <c r="K120" s="77"/>
      <c r="L120" s="77"/>
      <c r="M120" s="77"/>
    </row>
    <row r="121" spans="1:13" s="73" customFormat="1" ht="135" hidden="1">
      <c r="A121" s="76" t="s">
        <v>137</v>
      </c>
      <c r="B121" s="76" t="s">
        <v>138</v>
      </c>
      <c r="C121" s="77"/>
      <c r="D121" s="77"/>
      <c r="E121" s="77" t="e">
        <f t="shared" si="5"/>
        <v>#DIV/0!</v>
      </c>
      <c r="F121" s="77"/>
      <c r="G121" s="77" t="e">
        <f t="shared" si="6"/>
        <v>#DIV/0!</v>
      </c>
      <c r="H121" s="77"/>
      <c r="I121" s="77" t="e">
        <f t="shared" si="7"/>
        <v>#DIV/0!</v>
      </c>
      <c r="J121" s="77"/>
      <c r="K121" s="77"/>
      <c r="L121" s="77"/>
      <c r="M121" s="77"/>
    </row>
    <row r="122" spans="1:13" s="73" customFormat="1" ht="30" hidden="1">
      <c r="A122" s="76" t="s">
        <v>139</v>
      </c>
      <c r="B122" s="76" t="s">
        <v>140</v>
      </c>
      <c r="C122" s="77"/>
      <c r="D122" s="77"/>
      <c r="E122" s="77" t="e">
        <f t="shared" si="5"/>
        <v>#DIV/0!</v>
      </c>
      <c r="F122" s="77"/>
      <c r="G122" s="77" t="e">
        <f t="shared" si="6"/>
        <v>#DIV/0!</v>
      </c>
      <c r="H122" s="77"/>
      <c r="I122" s="77" t="e">
        <f t="shared" si="7"/>
        <v>#DIV/0!</v>
      </c>
      <c r="J122" s="77"/>
      <c r="K122" s="77"/>
      <c r="L122" s="77"/>
      <c r="M122" s="77"/>
    </row>
    <row r="123" spans="1:13" s="73" customFormat="1" ht="57" customHeight="1" hidden="1">
      <c r="A123" s="76" t="s">
        <v>141</v>
      </c>
      <c r="B123" s="76" t="s">
        <v>142</v>
      </c>
      <c r="C123" s="77"/>
      <c r="D123" s="77"/>
      <c r="E123" s="77" t="e">
        <f t="shared" si="5"/>
        <v>#DIV/0!</v>
      </c>
      <c r="F123" s="77"/>
      <c r="G123" s="77" t="e">
        <f t="shared" si="6"/>
        <v>#DIV/0!</v>
      </c>
      <c r="H123" s="77"/>
      <c r="I123" s="77" t="e">
        <f t="shared" si="7"/>
        <v>#DIV/0!</v>
      </c>
      <c r="J123" s="77"/>
      <c r="K123" s="77"/>
      <c r="L123" s="77"/>
      <c r="M123" s="77"/>
    </row>
    <row r="124" spans="1:13" s="73" customFormat="1" ht="30.75" customHeight="1" hidden="1">
      <c r="A124" s="76" t="s">
        <v>143</v>
      </c>
      <c r="B124" s="76" t="s">
        <v>144</v>
      </c>
      <c r="C124" s="77"/>
      <c r="D124" s="77"/>
      <c r="E124" s="77" t="e">
        <f t="shared" si="5"/>
        <v>#DIV/0!</v>
      </c>
      <c r="F124" s="77"/>
      <c r="G124" s="77" t="e">
        <f t="shared" si="6"/>
        <v>#DIV/0!</v>
      </c>
      <c r="H124" s="77"/>
      <c r="I124" s="77" t="e">
        <f t="shared" si="7"/>
        <v>#DIV/0!</v>
      </c>
      <c r="J124" s="77"/>
      <c r="K124" s="77"/>
      <c r="L124" s="77"/>
      <c r="M124" s="77"/>
    </row>
    <row r="125" spans="1:13" s="73" customFormat="1" ht="30" hidden="1">
      <c r="A125" s="76" t="s">
        <v>145</v>
      </c>
      <c r="B125" s="76" t="s">
        <v>146</v>
      </c>
      <c r="C125" s="77"/>
      <c r="D125" s="77"/>
      <c r="E125" s="77" t="e">
        <f t="shared" si="5"/>
        <v>#DIV/0!</v>
      </c>
      <c r="F125" s="77"/>
      <c r="G125" s="77" t="e">
        <f t="shared" si="6"/>
        <v>#DIV/0!</v>
      </c>
      <c r="H125" s="77"/>
      <c r="I125" s="77" t="e">
        <f t="shared" si="7"/>
        <v>#DIV/0!</v>
      </c>
      <c r="J125" s="77"/>
      <c r="K125" s="77"/>
      <c r="L125" s="77"/>
      <c r="M125" s="77"/>
    </row>
    <row r="126" spans="1:13" s="73" customFormat="1" ht="45" hidden="1">
      <c r="A126" s="76" t="s">
        <v>147</v>
      </c>
      <c r="B126" s="76" t="s">
        <v>148</v>
      </c>
      <c r="C126" s="77"/>
      <c r="D126" s="77"/>
      <c r="E126" s="77" t="e">
        <f t="shared" si="5"/>
        <v>#DIV/0!</v>
      </c>
      <c r="F126" s="77"/>
      <c r="G126" s="77" t="e">
        <f t="shared" si="6"/>
        <v>#DIV/0!</v>
      </c>
      <c r="H126" s="77"/>
      <c r="I126" s="77" t="e">
        <f t="shared" si="7"/>
        <v>#DIV/0!</v>
      </c>
      <c r="J126" s="77"/>
      <c r="K126" s="77"/>
      <c r="L126" s="77"/>
      <c r="M126" s="77"/>
    </row>
    <row r="127" spans="1:13" s="73" customFormat="1" ht="90" hidden="1">
      <c r="A127" s="76" t="s">
        <v>149</v>
      </c>
      <c r="B127" s="76" t="s">
        <v>150</v>
      </c>
      <c r="C127" s="77"/>
      <c r="D127" s="77"/>
      <c r="E127" s="77" t="e">
        <f t="shared" si="5"/>
        <v>#DIV/0!</v>
      </c>
      <c r="F127" s="77"/>
      <c r="G127" s="77" t="e">
        <f t="shared" si="6"/>
        <v>#DIV/0!</v>
      </c>
      <c r="H127" s="77"/>
      <c r="I127" s="77" t="e">
        <f t="shared" si="7"/>
        <v>#DIV/0!</v>
      </c>
      <c r="J127" s="77"/>
      <c r="K127" s="77"/>
      <c r="L127" s="77"/>
      <c r="M127" s="77"/>
    </row>
    <row r="128" spans="1:13" s="73" customFormat="1" ht="45" hidden="1">
      <c r="A128" s="76" t="s">
        <v>151</v>
      </c>
      <c r="B128" s="76" t="s">
        <v>152</v>
      </c>
      <c r="C128" s="77"/>
      <c r="D128" s="77"/>
      <c r="E128" s="77" t="e">
        <f t="shared" si="5"/>
        <v>#DIV/0!</v>
      </c>
      <c r="F128" s="77"/>
      <c r="G128" s="77" t="e">
        <f t="shared" si="6"/>
        <v>#DIV/0!</v>
      </c>
      <c r="H128" s="77"/>
      <c r="I128" s="77" t="e">
        <f t="shared" si="7"/>
        <v>#DIV/0!</v>
      </c>
      <c r="J128" s="77"/>
      <c r="K128" s="77"/>
      <c r="L128" s="77"/>
      <c r="M128" s="77"/>
    </row>
    <row r="129" spans="1:13" s="73" customFormat="1" ht="74.25" customHeight="1" hidden="1">
      <c r="A129" s="76" t="s">
        <v>153</v>
      </c>
      <c r="B129" s="76" t="s">
        <v>154</v>
      </c>
      <c r="C129" s="77"/>
      <c r="D129" s="77"/>
      <c r="E129" s="77" t="e">
        <f t="shared" si="5"/>
        <v>#DIV/0!</v>
      </c>
      <c r="F129" s="77"/>
      <c r="G129" s="77" t="e">
        <f t="shared" si="6"/>
        <v>#DIV/0!</v>
      </c>
      <c r="H129" s="77"/>
      <c r="I129" s="77" t="e">
        <f t="shared" si="7"/>
        <v>#DIV/0!</v>
      </c>
      <c r="J129" s="77"/>
      <c r="K129" s="77"/>
      <c r="L129" s="77"/>
      <c r="M129" s="77"/>
    </row>
    <row r="130" spans="1:13" s="73" customFormat="1" ht="46.5" customHeight="1" hidden="1">
      <c r="A130" s="76" t="s">
        <v>155</v>
      </c>
      <c r="B130" s="76" t="s">
        <v>156</v>
      </c>
      <c r="C130" s="77"/>
      <c r="D130" s="77"/>
      <c r="E130" s="77" t="e">
        <f t="shared" si="5"/>
        <v>#DIV/0!</v>
      </c>
      <c r="F130" s="77"/>
      <c r="G130" s="77" t="e">
        <f t="shared" si="6"/>
        <v>#DIV/0!</v>
      </c>
      <c r="H130" s="77"/>
      <c r="I130" s="77" t="e">
        <f t="shared" si="7"/>
        <v>#DIV/0!</v>
      </c>
      <c r="J130" s="77"/>
      <c r="K130" s="77"/>
      <c r="L130" s="77"/>
      <c r="M130" s="77"/>
    </row>
    <row r="131" spans="1:13" s="73" customFormat="1" ht="46.5" customHeight="1" hidden="1">
      <c r="A131" s="76" t="s">
        <v>157</v>
      </c>
      <c r="B131" s="76" t="s">
        <v>156</v>
      </c>
      <c r="C131" s="77"/>
      <c r="D131" s="77"/>
      <c r="E131" s="77" t="e">
        <f t="shared" si="5"/>
        <v>#DIV/0!</v>
      </c>
      <c r="F131" s="77"/>
      <c r="G131" s="77" t="e">
        <f t="shared" si="6"/>
        <v>#DIV/0!</v>
      </c>
      <c r="H131" s="77"/>
      <c r="I131" s="77" t="e">
        <f t="shared" si="7"/>
        <v>#DIV/0!</v>
      </c>
      <c r="J131" s="77"/>
      <c r="K131" s="77"/>
      <c r="L131" s="77"/>
      <c r="M131" s="77"/>
    </row>
    <row r="132" spans="1:13" s="73" customFormat="1" ht="46.5" customHeight="1" hidden="1">
      <c r="A132" s="76" t="s">
        <v>157</v>
      </c>
      <c r="B132" s="76" t="s">
        <v>156</v>
      </c>
      <c r="C132" s="77"/>
      <c r="D132" s="77"/>
      <c r="E132" s="77" t="e">
        <f t="shared" si="5"/>
        <v>#DIV/0!</v>
      </c>
      <c r="F132" s="77"/>
      <c r="G132" s="77" t="e">
        <f t="shared" si="6"/>
        <v>#DIV/0!</v>
      </c>
      <c r="H132" s="77"/>
      <c r="I132" s="77" t="e">
        <f t="shared" si="7"/>
        <v>#DIV/0!</v>
      </c>
      <c r="J132" s="77"/>
      <c r="K132" s="77"/>
      <c r="L132" s="77"/>
      <c r="M132" s="77"/>
    </row>
    <row r="133" spans="1:13" s="73" customFormat="1" ht="51" customHeight="1" hidden="1">
      <c r="A133" s="76" t="s">
        <v>157</v>
      </c>
      <c r="B133" s="76" t="s">
        <v>156</v>
      </c>
      <c r="C133" s="77"/>
      <c r="D133" s="77"/>
      <c r="E133" s="77" t="e">
        <f t="shared" si="5"/>
        <v>#DIV/0!</v>
      </c>
      <c r="F133" s="77"/>
      <c r="G133" s="77" t="e">
        <f t="shared" si="6"/>
        <v>#DIV/0!</v>
      </c>
      <c r="H133" s="77"/>
      <c r="I133" s="77" t="e">
        <f t="shared" si="7"/>
        <v>#DIV/0!</v>
      </c>
      <c r="J133" s="77"/>
      <c r="K133" s="77"/>
      <c r="L133" s="77"/>
      <c r="M133" s="77"/>
    </row>
    <row r="134" spans="1:13" s="73" customFormat="1" ht="15">
      <c r="A134" s="76" t="s">
        <v>158</v>
      </c>
      <c r="B134" s="76" t="s">
        <v>159</v>
      </c>
      <c r="C134" s="77">
        <v>543.63746</v>
      </c>
      <c r="D134" s="77">
        <v>1115.28139</v>
      </c>
      <c r="E134" s="77">
        <f t="shared" si="5"/>
        <v>205.15168141650872</v>
      </c>
      <c r="F134" s="77">
        <v>666.59235</v>
      </c>
      <c r="G134" s="77">
        <f t="shared" si="6"/>
        <v>59.768983502898756</v>
      </c>
      <c r="H134" s="77">
        <v>636.55626</v>
      </c>
      <c r="I134" s="77">
        <f t="shared" si="7"/>
        <v>95.49408420303652</v>
      </c>
      <c r="J134" s="77">
        <v>449.4</v>
      </c>
      <c r="K134" s="77">
        <v>282.91</v>
      </c>
      <c r="L134" s="77">
        <v>180</v>
      </c>
      <c r="M134" s="77"/>
    </row>
    <row r="135" spans="1:13" s="73" customFormat="1" ht="15" hidden="1">
      <c r="A135" s="76" t="s">
        <v>160</v>
      </c>
      <c r="B135" s="76" t="s">
        <v>161</v>
      </c>
      <c r="C135" s="77"/>
      <c r="D135" s="77"/>
      <c r="E135" s="77" t="e">
        <f t="shared" si="5"/>
        <v>#DIV/0!</v>
      </c>
      <c r="F135" s="77"/>
      <c r="G135" s="77" t="e">
        <f t="shared" si="6"/>
        <v>#DIV/0!</v>
      </c>
      <c r="H135" s="77"/>
      <c r="I135" s="77" t="e">
        <f t="shared" si="7"/>
        <v>#DIV/0!</v>
      </c>
      <c r="J135" s="77"/>
      <c r="K135" s="77"/>
      <c r="L135" s="77"/>
      <c r="M135" s="77"/>
    </row>
    <row r="136" spans="1:13" s="73" customFormat="1" ht="30" hidden="1">
      <c r="A136" s="76" t="s">
        <v>162</v>
      </c>
      <c r="B136" s="76" t="s">
        <v>163</v>
      </c>
      <c r="C136" s="77"/>
      <c r="D136" s="77"/>
      <c r="E136" s="77" t="e">
        <f t="shared" si="5"/>
        <v>#DIV/0!</v>
      </c>
      <c r="F136" s="77"/>
      <c r="G136" s="77" t="e">
        <f t="shared" si="6"/>
        <v>#DIV/0!</v>
      </c>
      <c r="H136" s="77"/>
      <c r="I136" s="77" t="e">
        <f t="shared" si="7"/>
        <v>#DIV/0!</v>
      </c>
      <c r="J136" s="77"/>
      <c r="K136" s="77"/>
      <c r="L136" s="77"/>
      <c r="M136" s="77"/>
    </row>
    <row r="137" spans="1:13" s="73" customFormat="1" ht="60" hidden="1">
      <c r="A137" s="76" t="s">
        <v>164</v>
      </c>
      <c r="B137" s="76" t="s">
        <v>165</v>
      </c>
      <c r="C137" s="77"/>
      <c r="D137" s="77"/>
      <c r="E137" s="77" t="e">
        <f t="shared" si="5"/>
        <v>#DIV/0!</v>
      </c>
      <c r="F137" s="77"/>
      <c r="G137" s="77" t="e">
        <f t="shared" si="6"/>
        <v>#DIV/0!</v>
      </c>
      <c r="H137" s="77"/>
      <c r="I137" s="77" t="e">
        <f t="shared" si="7"/>
        <v>#DIV/0!</v>
      </c>
      <c r="J137" s="77"/>
      <c r="K137" s="77"/>
      <c r="L137" s="77"/>
      <c r="M137" s="77"/>
    </row>
    <row r="138" spans="1:13" s="73" customFormat="1" ht="15" hidden="1">
      <c r="A138" s="76" t="s">
        <v>166</v>
      </c>
      <c r="B138" s="76" t="s">
        <v>167</v>
      </c>
      <c r="C138" s="77"/>
      <c r="D138" s="77"/>
      <c r="E138" s="77" t="e">
        <f t="shared" si="5"/>
        <v>#DIV/0!</v>
      </c>
      <c r="F138" s="77"/>
      <c r="G138" s="77" t="e">
        <f t="shared" si="6"/>
        <v>#DIV/0!</v>
      </c>
      <c r="H138" s="77"/>
      <c r="I138" s="77" t="e">
        <f t="shared" si="7"/>
        <v>#DIV/0!</v>
      </c>
      <c r="J138" s="77"/>
      <c r="K138" s="77"/>
      <c r="L138" s="77"/>
      <c r="M138" s="77"/>
    </row>
    <row r="139" spans="1:13" s="73" customFormat="1" ht="30" hidden="1">
      <c r="A139" s="76" t="s">
        <v>168</v>
      </c>
      <c r="B139" s="76" t="s">
        <v>169</v>
      </c>
      <c r="C139" s="77"/>
      <c r="D139" s="77"/>
      <c r="E139" s="77" t="e">
        <f aca="true" t="shared" si="8" ref="E139:E202">D139/C139*100</f>
        <v>#DIV/0!</v>
      </c>
      <c r="F139" s="77"/>
      <c r="G139" s="77" t="e">
        <f t="shared" si="6"/>
        <v>#DIV/0!</v>
      </c>
      <c r="H139" s="77"/>
      <c r="I139" s="77" t="e">
        <f t="shared" si="7"/>
        <v>#DIV/0!</v>
      </c>
      <c r="J139" s="77"/>
      <c r="K139" s="77"/>
      <c r="L139" s="77"/>
      <c r="M139" s="77"/>
    </row>
    <row r="140" spans="1:13" s="73" customFormat="1" ht="57" customHeight="1" hidden="1">
      <c r="A140" s="76" t="s">
        <v>170</v>
      </c>
      <c r="B140" s="76" t="s">
        <v>171</v>
      </c>
      <c r="C140" s="77"/>
      <c r="D140" s="77"/>
      <c r="E140" s="77" t="e">
        <f t="shared" si="8"/>
        <v>#DIV/0!</v>
      </c>
      <c r="F140" s="77"/>
      <c r="G140" s="77" t="e">
        <f aca="true" t="shared" si="9" ref="G140:G203">F140/D140*100</f>
        <v>#DIV/0!</v>
      </c>
      <c r="H140" s="77"/>
      <c r="I140" s="77" t="e">
        <f aca="true" t="shared" si="10" ref="I140:I203">H140/F140*100</f>
        <v>#DIV/0!</v>
      </c>
      <c r="J140" s="77"/>
      <c r="K140" s="77"/>
      <c r="L140" s="77"/>
      <c r="M140" s="77"/>
    </row>
    <row r="141" spans="1:13" s="73" customFormat="1" ht="72" customHeight="1" hidden="1">
      <c r="A141" s="76" t="s">
        <v>172</v>
      </c>
      <c r="B141" s="76" t="s">
        <v>173</v>
      </c>
      <c r="C141" s="77"/>
      <c r="D141" s="77"/>
      <c r="E141" s="77" t="e">
        <f t="shared" si="8"/>
        <v>#DIV/0!</v>
      </c>
      <c r="F141" s="77"/>
      <c r="G141" s="77" t="e">
        <f t="shared" si="9"/>
        <v>#DIV/0!</v>
      </c>
      <c r="H141" s="77"/>
      <c r="I141" s="77" t="e">
        <f t="shared" si="10"/>
        <v>#DIV/0!</v>
      </c>
      <c r="J141" s="77"/>
      <c r="K141" s="77"/>
      <c r="L141" s="77"/>
      <c r="M141" s="77"/>
    </row>
    <row r="142" spans="1:13" s="73" customFormat="1" ht="30" hidden="1">
      <c r="A142" s="76" t="s">
        <v>174</v>
      </c>
      <c r="B142" s="76" t="s">
        <v>175</v>
      </c>
      <c r="C142" s="77"/>
      <c r="D142" s="77"/>
      <c r="E142" s="77" t="e">
        <f t="shared" si="8"/>
        <v>#DIV/0!</v>
      </c>
      <c r="F142" s="77"/>
      <c r="G142" s="77" t="e">
        <f t="shared" si="9"/>
        <v>#DIV/0!</v>
      </c>
      <c r="H142" s="77"/>
      <c r="I142" s="77" t="e">
        <f t="shared" si="10"/>
        <v>#DIV/0!</v>
      </c>
      <c r="J142" s="77"/>
      <c r="K142" s="77"/>
      <c r="L142" s="77"/>
      <c r="M142" s="77"/>
    </row>
    <row r="143" spans="1:13" s="73" customFormat="1" ht="60" hidden="1">
      <c r="A143" s="76" t="s">
        <v>176</v>
      </c>
      <c r="B143" s="76" t="s">
        <v>177</v>
      </c>
      <c r="C143" s="77"/>
      <c r="D143" s="77"/>
      <c r="E143" s="77" t="e">
        <f t="shared" si="8"/>
        <v>#DIV/0!</v>
      </c>
      <c r="F143" s="77"/>
      <c r="G143" s="77" t="e">
        <f t="shared" si="9"/>
        <v>#DIV/0!</v>
      </c>
      <c r="H143" s="77"/>
      <c r="I143" s="77" t="e">
        <f t="shared" si="10"/>
        <v>#DIV/0!</v>
      </c>
      <c r="J143" s="77"/>
      <c r="K143" s="77"/>
      <c r="L143" s="77"/>
      <c r="M143" s="77"/>
    </row>
    <row r="144" spans="1:13" s="85" customFormat="1" ht="15">
      <c r="A144" s="83" t="s">
        <v>178</v>
      </c>
      <c r="B144" s="83" t="s">
        <v>179</v>
      </c>
      <c r="C144" s="84">
        <f>C145+C219</f>
        <v>235503.08764</v>
      </c>
      <c r="D144" s="84">
        <f aca="true" t="shared" si="11" ref="D144:M144">D145+D219</f>
        <v>246609.62048999997</v>
      </c>
      <c r="E144" s="84">
        <f t="shared" si="8"/>
        <v>104.71608799752887</v>
      </c>
      <c r="F144" s="84">
        <f t="shared" si="11"/>
        <v>305041.67077</v>
      </c>
      <c r="G144" s="84">
        <f t="shared" si="9"/>
        <v>123.69414873754671</v>
      </c>
      <c r="H144" s="84">
        <f t="shared" si="11"/>
        <v>413455.69345</v>
      </c>
      <c r="I144" s="84">
        <f t="shared" si="10"/>
        <v>135.54072543804799</v>
      </c>
      <c r="J144" s="84">
        <f t="shared" si="11"/>
        <v>497758.68996</v>
      </c>
      <c r="K144" s="84">
        <f t="shared" si="11"/>
        <v>261330.6</v>
      </c>
      <c r="L144" s="84">
        <f t="shared" si="11"/>
        <v>265064.9</v>
      </c>
      <c r="M144" s="84">
        <f t="shared" si="11"/>
        <v>267041</v>
      </c>
    </row>
    <row r="145" spans="1:13" s="73" customFormat="1" ht="39" customHeight="1">
      <c r="A145" s="76" t="s">
        <v>180</v>
      </c>
      <c r="B145" s="76" t="s">
        <v>181</v>
      </c>
      <c r="C145" s="77">
        <f>C146+C150+C173+C217</f>
        <v>234652.30764</v>
      </c>
      <c r="D145" s="77">
        <f aca="true" t="shared" si="12" ref="D145:M145">D146+D150+D173+D217</f>
        <v>245931.19554</v>
      </c>
      <c r="E145" s="77">
        <f t="shared" si="8"/>
        <v>104.80663838912842</v>
      </c>
      <c r="F145" s="77">
        <f t="shared" si="12"/>
        <v>303701.21389</v>
      </c>
      <c r="G145" s="77">
        <f t="shared" si="9"/>
        <v>123.490317372366</v>
      </c>
      <c r="H145" s="77">
        <f t="shared" si="12"/>
        <v>411702.11345</v>
      </c>
      <c r="I145" s="77">
        <f t="shared" si="10"/>
        <v>135.56156334597915</v>
      </c>
      <c r="J145" s="77">
        <f t="shared" si="12"/>
        <v>497758.68996</v>
      </c>
      <c r="K145" s="77">
        <f t="shared" si="12"/>
        <v>261330.6</v>
      </c>
      <c r="L145" s="77">
        <f t="shared" si="12"/>
        <v>265064.9</v>
      </c>
      <c r="M145" s="77">
        <f t="shared" si="12"/>
        <v>267041</v>
      </c>
    </row>
    <row r="146" spans="1:13" s="73" customFormat="1" ht="30">
      <c r="A146" s="76" t="s">
        <v>182</v>
      </c>
      <c r="B146" s="76" t="s">
        <v>183</v>
      </c>
      <c r="C146" s="77">
        <v>95520.386</v>
      </c>
      <c r="D146" s="77">
        <v>104835.3</v>
      </c>
      <c r="E146" s="77">
        <f t="shared" si="8"/>
        <v>109.75175498139214</v>
      </c>
      <c r="F146" s="77">
        <v>113882</v>
      </c>
      <c r="G146" s="77">
        <f t="shared" si="9"/>
        <v>108.62944065596226</v>
      </c>
      <c r="H146" s="77">
        <v>113147.5</v>
      </c>
      <c r="I146" s="77">
        <f t="shared" si="10"/>
        <v>99.35503415816372</v>
      </c>
      <c r="J146" s="77">
        <v>110083.9</v>
      </c>
      <c r="K146" s="77">
        <v>94117.4</v>
      </c>
      <c r="L146" s="77">
        <v>94251.6</v>
      </c>
      <c r="M146" s="77">
        <v>94388</v>
      </c>
    </row>
    <row r="147" spans="1:13" s="73" customFormat="1" ht="45" hidden="1">
      <c r="A147" s="81" t="s">
        <v>184</v>
      </c>
      <c r="B147" s="81" t="s">
        <v>185</v>
      </c>
      <c r="C147" s="82"/>
      <c r="D147" s="82"/>
      <c r="E147" s="82" t="e">
        <f t="shared" si="8"/>
        <v>#DIV/0!</v>
      </c>
      <c r="F147" s="82"/>
      <c r="G147" s="82" t="e">
        <f t="shared" si="9"/>
        <v>#DIV/0!</v>
      </c>
      <c r="H147" s="82"/>
      <c r="I147" s="82" t="e">
        <f t="shared" si="10"/>
        <v>#DIV/0!</v>
      </c>
      <c r="J147" s="82"/>
      <c r="K147" s="82"/>
      <c r="L147" s="82"/>
      <c r="M147" s="82"/>
    </row>
    <row r="148" spans="1:13" s="73" customFormat="1" ht="45" hidden="1">
      <c r="A148" s="81" t="s">
        <v>186</v>
      </c>
      <c r="B148" s="81" t="s">
        <v>187</v>
      </c>
      <c r="C148" s="82"/>
      <c r="D148" s="82"/>
      <c r="E148" s="82" t="e">
        <f t="shared" si="8"/>
        <v>#DIV/0!</v>
      </c>
      <c r="F148" s="82"/>
      <c r="G148" s="82" t="e">
        <f t="shared" si="9"/>
        <v>#DIV/0!</v>
      </c>
      <c r="H148" s="82"/>
      <c r="I148" s="82" t="e">
        <f t="shared" si="10"/>
        <v>#DIV/0!</v>
      </c>
      <c r="J148" s="82"/>
      <c r="K148" s="82"/>
      <c r="L148" s="82"/>
      <c r="M148" s="82"/>
    </row>
    <row r="149" spans="1:13" s="73" customFormat="1" ht="60" hidden="1">
      <c r="A149" s="76" t="s">
        <v>188</v>
      </c>
      <c r="B149" s="76" t="s">
        <v>189</v>
      </c>
      <c r="C149" s="77"/>
      <c r="D149" s="77"/>
      <c r="E149" s="77" t="e">
        <f t="shared" si="8"/>
        <v>#DIV/0!</v>
      </c>
      <c r="F149" s="77"/>
      <c r="G149" s="77" t="e">
        <f t="shared" si="9"/>
        <v>#DIV/0!</v>
      </c>
      <c r="H149" s="77"/>
      <c r="I149" s="77" t="e">
        <f t="shared" si="10"/>
        <v>#DIV/0!</v>
      </c>
      <c r="J149" s="77"/>
      <c r="K149" s="77"/>
      <c r="L149" s="77"/>
      <c r="M149" s="77"/>
    </row>
    <row r="150" spans="1:13" s="73" customFormat="1" ht="45">
      <c r="A150" s="76" t="s">
        <v>190</v>
      </c>
      <c r="B150" s="76" t="s">
        <v>191</v>
      </c>
      <c r="C150" s="77">
        <v>38650.09164</v>
      </c>
      <c r="D150" s="77">
        <f>23992.666</f>
        <v>23992.666</v>
      </c>
      <c r="E150" s="77">
        <f t="shared" si="8"/>
        <v>62.076608313056006</v>
      </c>
      <c r="F150" s="77">
        <v>51340.294</v>
      </c>
      <c r="G150" s="77">
        <f t="shared" si="9"/>
        <v>213.98328139107176</v>
      </c>
      <c r="H150" s="77">
        <v>131839.48843</v>
      </c>
      <c r="I150" s="77">
        <f t="shared" si="10"/>
        <v>256.7953514835735</v>
      </c>
      <c r="J150" s="77">
        <v>79785.15296</v>
      </c>
      <c r="K150" s="77">
        <v>6054</v>
      </c>
      <c r="L150" s="77">
        <v>6145.2</v>
      </c>
      <c r="M150" s="77">
        <v>6145.2</v>
      </c>
    </row>
    <row r="151" spans="1:13" s="88" customFormat="1" ht="45" hidden="1">
      <c r="A151" s="86" t="s">
        <v>192</v>
      </c>
      <c r="B151" s="86" t="s">
        <v>193</v>
      </c>
      <c r="C151" s="87"/>
      <c r="D151" s="87"/>
      <c r="E151" s="87" t="e">
        <f t="shared" si="8"/>
        <v>#DIV/0!</v>
      </c>
      <c r="F151" s="87"/>
      <c r="G151" s="87" t="e">
        <f t="shared" si="9"/>
        <v>#DIV/0!</v>
      </c>
      <c r="H151" s="87"/>
      <c r="I151" s="87" t="e">
        <f t="shared" si="10"/>
        <v>#DIV/0!</v>
      </c>
      <c r="J151" s="87"/>
      <c r="K151" s="87"/>
      <c r="L151" s="87"/>
      <c r="M151" s="87"/>
    </row>
    <row r="152" spans="1:13" s="73" customFormat="1" ht="60" hidden="1">
      <c r="A152" s="89" t="s">
        <v>194</v>
      </c>
      <c r="B152" s="89" t="s">
        <v>195</v>
      </c>
      <c r="C152" s="90"/>
      <c r="D152" s="90"/>
      <c r="E152" s="90" t="e">
        <f t="shared" si="8"/>
        <v>#DIV/0!</v>
      </c>
      <c r="F152" s="90"/>
      <c r="G152" s="90" t="e">
        <f t="shared" si="9"/>
        <v>#DIV/0!</v>
      </c>
      <c r="H152" s="90"/>
      <c r="I152" s="90" t="e">
        <f t="shared" si="10"/>
        <v>#DIV/0!</v>
      </c>
      <c r="J152" s="90"/>
      <c r="K152" s="90"/>
      <c r="L152" s="90"/>
      <c r="M152" s="90"/>
    </row>
    <row r="153" spans="1:13" s="73" customFormat="1" ht="31.5" customHeight="1" hidden="1">
      <c r="A153" s="89" t="s">
        <v>196</v>
      </c>
      <c r="B153" s="89" t="s">
        <v>197</v>
      </c>
      <c r="C153" s="90"/>
      <c r="D153" s="90"/>
      <c r="E153" s="90" t="e">
        <f t="shared" si="8"/>
        <v>#DIV/0!</v>
      </c>
      <c r="F153" s="90"/>
      <c r="G153" s="90" t="e">
        <f t="shared" si="9"/>
        <v>#DIV/0!</v>
      </c>
      <c r="H153" s="90"/>
      <c r="I153" s="90" t="e">
        <f t="shared" si="10"/>
        <v>#DIV/0!</v>
      </c>
      <c r="J153" s="90"/>
      <c r="K153" s="90"/>
      <c r="L153" s="90"/>
      <c r="M153" s="90"/>
    </row>
    <row r="154" spans="1:13" s="73" customFormat="1" ht="75" hidden="1">
      <c r="A154" s="91" t="s">
        <v>198</v>
      </c>
      <c r="B154" s="91" t="s">
        <v>199</v>
      </c>
      <c r="C154" s="92"/>
      <c r="D154" s="92"/>
      <c r="E154" s="92" t="e">
        <f t="shared" si="8"/>
        <v>#DIV/0!</v>
      </c>
      <c r="F154" s="92"/>
      <c r="G154" s="92" t="e">
        <f t="shared" si="9"/>
        <v>#DIV/0!</v>
      </c>
      <c r="H154" s="92"/>
      <c r="I154" s="92" t="e">
        <f t="shared" si="10"/>
        <v>#DIV/0!</v>
      </c>
      <c r="J154" s="92"/>
      <c r="K154" s="92"/>
      <c r="L154" s="92"/>
      <c r="M154" s="92"/>
    </row>
    <row r="155" spans="1:13" s="73" customFormat="1" ht="15" hidden="1">
      <c r="A155" s="93" t="s">
        <v>200</v>
      </c>
      <c r="B155" s="93" t="s">
        <v>201</v>
      </c>
      <c r="C155" s="87"/>
      <c r="D155" s="87"/>
      <c r="E155" s="87" t="e">
        <f t="shared" si="8"/>
        <v>#DIV/0!</v>
      </c>
      <c r="F155" s="87"/>
      <c r="G155" s="87" t="e">
        <f t="shared" si="9"/>
        <v>#DIV/0!</v>
      </c>
      <c r="H155" s="87"/>
      <c r="I155" s="87" t="e">
        <f t="shared" si="10"/>
        <v>#DIV/0!</v>
      </c>
      <c r="J155" s="87"/>
      <c r="K155" s="87"/>
      <c r="L155" s="87"/>
      <c r="M155" s="87"/>
    </row>
    <row r="156" spans="1:13" s="73" customFormat="1" ht="75" hidden="1">
      <c r="A156" s="76" t="s">
        <v>202</v>
      </c>
      <c r="B156" s="76" t="s">
        <v>203</v>
      </c>
      <c r="C156" s="77"/>
      <c r="D156" s="77"/>
      <c r="E156" s="77" t="e">
        <f t="shared" si="8"/>
        <v>#DIV/0!</v>
      </c>
      <c r="F156" s="77"/>
      <c r="G156" s="77" t="e">
        <f t="shared" si="9"/>
        <v>#DIV/0!</v>
      </c>
      <c r="H156" s="77"/>
      <c r="I156" s="77" t="e">
        <f t="shared" si="10"/>
        <v>#DIV/0!</v>
      </c>
      <c r="J156" s="77"/>
      <c r="K156" s="77"/>
      <c r="L156" s="77"/>
      <c r="M156" s="77"/>
    </row>
    <row r="157" spans="1:13" s="73" customFormat="1" ht="45" customHeight="1" hidden="1">
      <c r="A157" s="76" t="s">
        <v>204</v>
      </c>
      <c r="B157" s="76" t="s">
        <v>205</v>
      </c>
      <c r="C157" s="77"/>
      <c r="D157" s="77"/>
      <c r="E157" s="77" t="e">
        <f t="shared" si="8"/>
        <v>#DIV/0!</v>
      </c>
      <c r="F157" s="77"/>
      <c r="G157" s="77" t="e">
        <f t="shared" si="9"/>
        <v>#DIV/0!</v>
      </c>
      <c r="H157" s="77"/>
      <c r="I157" s="77" t="e">
        <f t="shared" si="10"/>
        <v>#DIV/0!</v>
      </c>
      <c r="J157" s="77"/>
      <c r="K157" s="77"/>
      <c r="L157" s="77"/>
      <c r="M157" s="77"/>
    </row>
    <row r="158" spans="1:13" s="73" customFormat="1" ht="45" hidden="1">
      <c r="A158" s="91" t="s">
        <v>206</v>
      </c>
      <c r="B158" s="91" t="s">
        <v>207</v>
      </c>
      <c r="C158" s="92"/>
      <c r="D158" s="92"/>
      <c r="E158" s="92" t="e">
        <f t="shared" si="8"/>
        <v>#DIV/0!</v>
      </c>
      <c r="F158" s="92"/>
      <c r="G158" s="92" t="e">
        <f t="shared" si="9"/>
        <v>#DIV/0!</v>
      </c>
      <c r="H158" s="92"/>
      <c r="I158" s="92" t="e">
        <f t="shared" si="10"/>
        <v>#DIV/0!</v>
      </c>
      <c r="J158" s="92"/>
      <c r="K158" s="92"/>
      <c r="L158" s="92"/>
      <c r="M158" s="92"/>
    </row>
    <row r="159" spans="1:13" s="79" customFormat="1" ht="30" hidden="1">
      <c r="A159" s="76" t="s">
        <v>208</v>
      </c>
      <c r="B159" s="76" t="s">
        <v>209</v>
      </c>
      <c r="C159" s="77"/>
      <c r="D159" s="77"/>
      <c r="E159" s="77" t="e">
        <f t="shared" si="8"/>
        <v>#DIV/0!</v>
      </c>
      <c r="F159" s="77"/>
      <c r="G159" s="77" t="e">
        <f t="shared" si="9"/>
        <v>#DIV/0!</v>
      </c>
      <c r="H159" s="77"/>
      <c r="I159" s="77" t="e">
        <f t="shared" si="10"/>
        <v>#DIV/0!</v>
      </c>
      <c r="J159" s="77"/>
      <c r="K159" s="77"/>
      <c r="L159" s="77"/>
      <c r="M159" s="77"/>
    </row>
    <row r="160" spans="1:13" s="73" customFormat="1" ht="105" hidden="1">
      <c r="A160" s="91" t="s">
        <v>210</v>
      </c>
      <c r="B160" s="91" t="s">
        <v>211</v>
      </c>
      <c r="C160" s="92"/>
      <c r="D160" s="92"/>
      <c r="E160" s="92" t="e">
        <f t="shared" si="8"/>
        <v>#DIV/0!</v>
      </c>
      <c r="F160" s="92"/>
      <c r="G160" s="92" t="e">
        <f t="shared" si="9"/>
        <v>#DIV/0!</v>
      </c>
      <c r="H160" s="92"/>
      <c r="I160" s="92" t="e">
        <f t="shared" si="10"/>
        <v>#DIV/0!</v>
      </c>
      <c r="J160" s="92"/>
      <c r="K160" s="92"/>
      <c r="L160" s="92"/>
      <c r="M160" s="92"/>
    </row>
    <row r="161" spans="1:13" s="73" customFormat="1" ht="75" hidden="1">
      <c r="A161" s="91" t="s">
        <v>210</v>
      </c>
      <c r="B161" s="91" t="s">
        <v>199</v>
      </c>
      <c r="C161" s="92"/>
      <c r="D161" s="92"/>
      <c r="E161" s="92" t="e">
        <f t="shared" si="8"/>
        <v>#DIV/0!</v>
      </c>
      <c r="F161" s="92"/>
      <c r="G161" s="92" t="e">
        <f t="shared" si="9"/>
        <v>#DIV/0!</v>
      </c>
      <c r="H161" s="92"/>
      <c r="I161" s="92" t="e">
        <f t="shared" si="10"/>
        <v>#DIV/0!</v>
      </c>
      <c r="J161" s="92"/>
      <c r="K161" s="92"/>
      <c r="L161" s="92"/>
      <c r="M161" s="92"/>
    </row>
    <row r="162" spans="1:13" s="73" customFormat="1" ht="30" hidden="1">
      <c r="A162" s="91" t="s">
        <v>210</v>
      </c>
      <c r="B162" s="91" t="s">
        <v>212</v>
      </c>
      <c r="C162" s="92"/>
      <c r="D162" s="92"/>
      <c r="E162" s="92" t="e">
        <f t="shared" si="8"/>
        <v>#DIV/0!</v>
      </c>
      <c r="F162" s="92"/>
      <c r="G162" s="92" t="e">
        <f t="shared" si="9"/>
        <v>#DIV/0!</v>
      </c>
      <c r="H162" s="92"/>
      <c r="I162" s="92" t="e">
        <f t="shared" si="10"/>
        <v>#DIV/0!</v>
      </c>
      <c r="J162" s="92"/>
      <c r="K162" s="92"/>
      <c r="L162" s="92"/>
      <c r="M162" s="92"/>
    </row>
    <row r="163" spans="1:13" s="73" customFormat="1" ht="30" hidden="1">
      <c r="A163" s="89" t="s">
        <v>208</v>
      </c>
      <c r="B163" s="89" t="s">
        <v>213</v>
      </c>
      <c r="C163" s="90"/>
      <c r="D163" s="90"/>
      <c r="E163" s="90" t="e">
        <f t="shared" si="8"/>
        <v>#DIV/0!</v>
      </c>
      <c r="F163" s="90"/>
      <c r="G163" s="90" t="e">
        <f t="shared" si="9"/>
        <v>#DIV/0!</v>
      </c>
      <c r="H163" s="90"/>
      <c r="I163" s="90" t="e">
        <f t="shared" si="10"/>
        <v>#DIV/0!</v>
      </c>
      <c r="J163" s="90"/>
      <c r="K163" s="90"/>
      <c r="L163" s="90"/>
      <c r="M163" s="90"/>
    </row>
    <row r="164" spans="1:13" s="73" customFormat="1" ht="30" hidden="1">
      <c r="A164" s="89" t="s">
        <v>210</v>
      </c>
      <c r="B164" s="89" t="s">
        <v>214</v>
      </c>
      <c r="C164" s="90"/>
      <c r="D164" s="90"/>
      <c r="E164" s="90" t="e">
        <f t="shared" si="8"/>
        <v>#DIV/0!</v>
      </c>
      <c r="F164" s="90"/>
      <c r="G164" s="90" t="e">
        <f t="shared" si="9"/>
        <v>#DIV/0!</v>
      </c>
      <c r="H164" s="90"/>
      <c r="I164" s="90" t="e">
        <f t="shared" si="10"/>
        <v>#DIV/0!</v>
      </c>
      <c r="J164" s="90"/>
      <c r="K164" s="90"/>
      <c r="L164" s="90"/>
      <c r="M164" s="90"/>
    </row>
    <row r="165" spans="1:16" s="73" customFormat="1" ht="90" hidden="1">
      <c r="A165" s="89" t="s">
        <v>208</v>
      </c>
      <c r="B165" s="89" t="s">
        <v>215</v>
      </c>
      <c r="C165" s="90"/>
      <c r="D165" s="90"/>
      <c r="E165" s="90" t="e">
        <f t="shared" si="8"/>
        <v>#DIV/0!</v>
      </c>
      <c r="F165" s="90"/>
      <c r="G165" s="90" t="e">
        <f t="shared" si="9"/>
        <v>#DIV/0!</v>
      </c>
      <c r="H165" s="90"/>
      <c r="I165" s="90" t="e">
        <f t="shared" si="10"/>
        <v>#DIV/0!</v>
      </c>
      <c r="J165" s="90"/>
      <c r="K165" s="90"/>
      <c r="L165" s="90"/>
      <c r="M165" s="90"/>
      <c r="N165" s="94"/>
      <c r="O165" s="94"/>
      <c r="P165" s="94"/>
    </row>
    <row r="166" spans="1:13" s="73" customFormat="1" ht="45" hidden="1">
      <c r="A166" s="89" t="s">
        <v>208</v>
      </c>
      <c r="B166" s="89" t="s">
        <v>216</v>
      </c>
      <c r="C166" s="90"/>
      <c r="D166" s="90"/>
      <c r="E166" s="90" t="e">
        <f t="shared" si="8"/>
        <v>#DIV/0!</v>
      </c>
      <c r="F166" s="90"/>
      <c r="G166" s="90" t="e">
        <f t="shared" si="9"/>
        <v>#DIV/0!</v>
      </c>
      <c r="H166" s="90"/>
      <c r="I166" s="90" t="e">
        <f t="shared" si="10"/>
        <v>#DIV/0!</v>
      </c>
      <c r="J166" s="90"/>
      <c r="K166" s="90"/>
      <c r="L166" s="90"/>
      <c r="M166" s="90"/>
    </row>
    <row r="167" spans="1:13" s="73" customFormat="1" ht="75" hidden="1">
      <c r="A167" s="89" t="s">
        <v>208</v>
      </c>
      <c r="B167" s="89" t="s">
        <v>217</v>
      </c>
      <c r="C167" s="90"/>
      <c r="D167" s="90"/>
      <c r="E167" s="90" t="e">
        <f t="shared" si="8"/>
        <v>#DIV/0!</v>
      </c>
      <c r="F167" s="90"/>
      <c r="G167" s="90" t="e">
        <f t="shared" si="9"/>
        <v>#DIV/0!</v>
      </c>
      <c r="H167" s="90"/>
      <c r="I167" s="90" t="e">
        <f t="shared" si="10"/>
        <v>#DIV/0!</v>
      </c>
      <c r="J167" s="90"/>
      <c r="K167" s="90"/>
      <c r="L167" s="90"/>
      <c r="M167" s="90"/>
    </row>
    <row r="168" spans="1:13" s="73" customFormat="1" ht="50.25" customHeight="1" hidden="1">
      <c r="A168" s="81" t="s">
        <v>208</v>
      </c>
      <c r="B168" s="81" t="s">
        <v>218</v>
      </c>
      <c r="C168" s="82"/>
      <c r="D168" s="82"/>
      <c r="E168" s="82" t="e">
        <f t="shared" si="8"/>
        <v>#DIV/0!</v>
      </c>
      <c r="F168" s="82"/>
      <c r="G168" s="82" t="e">
        <f t="shared" si="9"/>
        <v>#DIV/0!</v>
      </c>
      <c r="H168" s="82"/>
      <c r="I168" s="82" t="e">
        <f t="shared" si="10"/>
        <v>#DIV/0!</v>
      </c>
      <c r="J168" s="82"/>
      <c r="K168" s="82"/>
      <c r="L168" s="82"/>
      <c r="M168" s="82"/>
    </row>
    <row r="169" spans="1:13" s="73" customFormat="1" ht="75" hidden="1">
      <c r="A169" s="91" t="s">
        <v>208</v>
      </c>
      <c r="B169" s="91" t="s">
        <v>219</v>
      </c>
      <c r="C169" s="92"/>
      <c r="D169" s="92"/>
      <c r="E169" s="92" t="e">
        <f t="shared" si="8"/>
        <v>#DIV/0!</v>
      </c>
      <c r="F169" s="92"/>
      <c r="G169" s="92" t="e">
        <f t="shared" si="9"/>
        <v>#DIV/0!</v>
      </c>
      <c r="H169" s="92"/>
      <c r="I169" s="92" t="e">
        <f t="shared" si="10"/>
        <v>#DIV/0!</v>
      </c>
      <c r="J169" s="92"/>
      <c r="K169" s="92"/>
      <c r="L169" s="92"/>
      <c r="M169" s="92"/>
    </row>
    <row r="170" spans="1:13" s="73" customFormat="1" ht="105" hidden="1">
      <c r="A170" s="81" t="s">
        <v>208</v>
      </c>
      <c r="B170" s="81" t="s">
        <v>220</v>
      </c>
      <c r="C170" s="82"/>
      <c r="D170" s="82"/>
      <c r="E170" s="82" t="e">
        <f t="shared" si="8"/>
        <v>#DIV/0!</v>
      </c>
      <c r="F170" s="82"/>
      <c r="G170" s="82" t="e">
        <f t="shared" si="9"/>
        <v>#DIV/0!</v>
      </c>
      <c r="H170" s="82"/>
      <c r="I170" s="82" t="e">
        <f t="shared" si="10"/>
        <v>#DIV/0!</v>
      </c>
      <c r="J170" s="82"/>
      <c r="K170" s="82"/>
      <c r="L170" s="82"/>
      <c r="M170" s="82"/>
    </row>
    <row r="171" spans="1:13" s="73" customFormat="1" ht="105" hidden="1">
      <c r="A171" s="81" t="s">
        <v>208</v>
      </c>
      <c r="B171" s="81" t="s">
        <v>221</v>
      </c>
      <c r="C171" s="82"/>
      <c r="D171" s="82"/>
      <c r="E171" s="82" t="e">
        <f t="shared" si="8"/>
        <v>#DIV/0!</v>
      </c>
      <c r="F171" s="82"/>
      <c r="G171" s="82" t="e">
        <f t="shared" si="9"/>
        <v>#DIV/0!</v>
      </c>
      <c r="H171" s="82"/>
      <c r="I171" s="82" t="e">
        <f t="shared" si="10"/>
        <v>#DIV/0!</v>
      </c>
      <c r="J171" s="82"/>
      <c r="K171" s="82"/>
      <c r="L171" s="82"/>
      <c r="M171" s="82"/>
    </row>
    <row r="172" spans="1:13" s="73" customFormat="1" ht="75.75" customHeight="1" hidden="1">
      <c r="A172" s="81" t="s">
        <v>208</v>
      </c>
      <c r="B172" s="81" t="s">
        <v>222</v>
      </c>
      <c r="C172" s="82"/>
      <c r="D172" s="82"/>
      <c r="E172" s="82" t="e">
        <f t="shared" si="8"/>
        <v>#DIV/0!</v>
      </c>
      <c r="F172" s="82"/>
      <c r="G172" s="82" t="e">
        <f t="shared" si="9"/>
        <v>#DIV/0!</v>
      </c>
      <c r="H172" s="82"/>
      <c r="I172" s="82" t="e">
        <f t="shared" si="10"/>
        <v>#DIV/0!</v>
      </c>
      <c r="J172" s="82"/>
      <c r="K172" s="82"/>
      <c r="L172" s="82"/>
      <c r="M172" s="82"/>
    </row>
    <row r="173" spans="1:16" s="73" customFormat="1" ht="45">
      <c r="A173" s="76" t="s">
        <v>223</v>
      </c>
      <c r="B173" s="76" t="s">
        <v>224</v>
      </c>
      <c r="C173" s="77">
        <v>95981.91</v>
      </c>
      <c r="D173" s="77">
        <f>115603.22954</f>
        <v>115603.22954</v>
      </c>
      <c r="E173" s="77">
        <f t="shared" si="8"/>
        <v>120.44272669714533</v>
      </c>
      <c r="F173" s="77">
        <v>133558.91989</v>
      </c>
      <c r="G173" s="77">
        <f t="shared" si="9"/>
        <v>115.53217018369466</v>
      </c>
      <c r="H173" s="77">
        <v>162514.36871</v>
      </c>
      <c r="I173" s="77">
        <f t="shared" si="10"/>
        <v>121.67990639924906</v>
      </c>
      <c r="J173" s="77">
        <v>304944.997</v>
      </c>
      <c r="K173" s="77">
        <v>161159.2</v>
      </c>
      <c r="L173" s="77">
        <v>164668.1</v>
      </c>
      <c r="M173" s="77">
        <v>166507.8</v>
      </c>
      <c r="N173" s="94"/>
      <c r="O173" s="94"/>
      <c r="P173" s="94"/>
    </row>
    <row r="174" spans="1:14" s="73" customFormat="1" ht="33" customHeight="1" hidden="1">
      <c r="A174" s="81" t="s">
        <v>225</v>
      </c>
      <c r="B174" s="81" t="s">
        <v>226</v>
      </c>
      <c r="C174" s="82"/>
      <c r="D174" s="82"/>
      <c r="E174" s="82" t="e">
        <f t="shared" si="8"/>
        <v>#DIV/0!</v>
      </c>
      <c r="F174" s="82"/>
      <c r="G174" s="82" t="e">
        <f t="shared" si="9"/>
        <v>#DIV/0!</v>
      </c>
      <c r="H174" s="82"/>
      <c r="I174" s="82" t="e">
        <f t="shared" si="10"/>
        <v>#DIV/0!</v>
      </c>
      <c r="J174" s="82"/>
      <c r="K174" s="82"/>
      <c r="L174" s="82"/>
      <c r="M174" s="82"/>
      <c r="N174" s="94"/>
    </row>
    <row r="175" spans="1:14" s="73" customFormat="1" ht="54" customHeight="1" hidden="1">
      <c r="A175" s="81" t="s">
        <v>227</v>
      </c>
      <c r="B175" s="81" t="s">
        <v>228</v>
      </c>
      <c r="C175" s="82"/>
      <c r="D175" s="82"/>
      <c r="E175" s="82" t="e">
        <f t="shared" si="8"/>
        <v>#DIV/0!</v>
      </c>
      <c r="F175" s="82"/>
      <c r="G175" s="82" t="e">
        <f t="shared" si="9"/>
        <v>#DIV/0!</v>
      </c>
      <c r="H175" s="82"/>
      <c r="I175" s="82" t="e">
        <f t="shared" si="10"/>
        <v>#DIV/0!</v>
      </c>
      <c r="J175" s="82"/>
      <c r="K175" s="82"/>
      <c r="L175" s="82"/>
      <c r="M175" s="82"/>
      <c r="N175" s="94"/>
    </row>
    <row r="176" spans="1:13" s="73" customFormat="1" ht="65.25" customHeight="1" hidden="1">
      <c r="A176" s="76" t="s">
        <v>229</v>
      </c>
      <c r="B176" s="76" t="s">
        <v>230</v>
      </c>
      <c r="C176" s="77"/>
      <c r="D176" s="77"/>
      <c r="E176" s="77" t="e">
        <f t="shared" si="8"/>
        <v>#DIV/0!</v>
      </c>
      <c r="F176" s="77"/>
      <c r="G176" s="77" t="e">
        <f t="shared" si="9"/>
        <v>#DIV/0!</v>
      </c>
      <c r="H176" s="77"/>
      <c r="I176" s="77" t="e">
        <f t="shared" si="10"/>
        <v>#DIV/0!</v>
      </c>
      <c r="J176" s="77"/>
      <c r="K176" s="77"/>
      <c r="L176" s="77"/>
      <c r="M176" s="77"/>
    </row>
    <row r="177" spans="1:13" s="73" customFormat="1" ht="103.5" customHeight="1" hidden="1">
      <c r="A177" s="76" t="s">
        <v>231</v>
      </c>
      <c r="B177" s="76" t="s">
        <v>232</v>
      </c>
      <c r="C177" s="77"/>
      <c r="D177" s="77"/>
      <c r="E177" s="77" t="e">
        <f t="shared" si="8"/>
        <v>#DIV/0!</v>
      </c>
      <c r="F177" s="77"/>
      <c r="G177" s="77" t="e">
        <f t="shared" si="9"/>
        <v>#DIV/0!</v>
      </c>
      <c r="H177" s="77"/>
      <c r="I177" s="77" t="e">
        <f t="shared" si="10"/>
        <v>#DIV/0!</v>
      </c>
      <c r="J177" s="77"/>
      <c r="K177" s="77"/>
      <c r="L177" s="77"/>
      <c r="M177" s="77"/>
    </row>
    <row r="178" spans="1:13" s="73" customFormat="1" ht="105" hidden="1">
      <c r="A178" s="76" t="s">
        <v>233</v>
      </c>
      <c r="B178" s="76" t="s">
        <v>234</v>
      </c>
      <c r="C178" s="77"/>
      <c r="D178" s="77"/>
      <c r="E178" s="77" t="e">
        <f t="shared" si="8"/>
        <v>#DIV/0!</v>
      </c>
      <c r="F178" s="77"/>
      <c r="G178" s="77" t="e">
        <f t="shared" si="9"/>
        <v>#DIV/0!</v>
      </c>
      <c r="H178" s="77"/>
      <c r="I178" s="77" t="e">
        <f t="shared" si="10"/>
        <v>#DIV/0!</v>
      </c>
      <c r="J178" s="77"/>
      <c r="K178" s="77"/>
      <c r="L178" s="77"/>
      <c r="M178" s="77"/>
    </row>
    <row r="179" spans="1:13" s="73" customFormat="1" ht="65.25" customHeight="1" hidden="1">
      <c r="A179" s="76" t="s">
        <v>235</v>
      </c>
      <c r="B179" s="76" t="s">
        <v>236</v>
      </c>
      <c r="C179" s="77"/>
      <c r="D179" s="77"/>
      <c r="E179" s="77" t="e">
        <f t="shared" si="8"/>
        <v>#DIV/0!</v>
      </c>
      <c r="F179" s="77"/>
      <c r="G179" s="77" t="e">
        <f t="shared" si="9"/>
        <v>#DIV/0!</v>
      </c>
      <c r="H179" s="77"/>
      <c r="I179" s="77" t="e">
        <f t="shared" si="10"/>
        <v>#DIV/0!</v>
      </c>
      <c r="J179" s="77"/>
      <c r="K179" s="77"/>
      <c r="L179" s="77"/>
      <c r="M179" s="77"/>
    </row>
    <row r="180" spans="1:13" s="73" customFormat="1" ht="66" customHeight="1" hidden="1">
      <c r="A180" s="76" t="s">
        <v>237</v>
      </c>
      <c r="B180" s="76" t="s">
        <v>238</v>
      </c>
      <c r="C180" s="77"/>
      <c r="D180" s="77"/>
      <c r="E180" s="77" t="e">
        <f t="shared" si="8"/>
        <v>#DIV/0!</v>
      </c>
      <c r="F180" s="77"/>
      <c r="G180" s="77" t="e">
        <f t="shared" si="9"/>
        <v>#DIV/0!</v>
      </c>
      <c r="H180" s="77"/>
      <c r="I180" s="77" t="e">
        <f t="shared" si="10"/>
        <v>#DIV/0!</v>
      </c>
      <c r="J180" s="77"/>
      <c r="K180" s="77"/>
      <c r="L180" s="77"/>
      <c r="M180" s="77"/>
    </row>
    <row r="181" spans="1:13" s="73" customFormat="1" ht="60" hidden="1">
      <c r="A181" s="76" t="s">
        <v>239</v>
      </c>
      <c r="B181" s="76" t="s">
        <v>240</v>
      </c>
      <c r="C181" s="77"/>
      <c r="D181" s="77"/>
      <c r="E181" s="77" t="e">
        <f t="shared" si="8"/>
        <v>#DIV/0!</v>
      </c>
      <c r="F181" s="77"/>
      <c r="G181" s="77" t="e">
        <f t="shared" si="9"/>
        <v>#DIV/0!</v>
      </c>
      <c r="H181" s="77"/>
      <c r="I181" s="77" t="e">
        <f t="shared" si="10"/>
        <v>#DIV/0!</v>
      </c>
      <c r="J181" s="77"/>
      <c r="K181" s="77"/>
      <c r="L181" s="77"/>
      <c r="M181" s="77"/>
    </row>
    <row r="182" spans="1:13" s="73" customFormat="1" ht="90" hidden="1">
      <c r="A182" s="76" t="s">
        <v>241</v>
      </c>
      <c r="B182" s="76" t="s">
        <v>242</v>
      </c>
      <c r="C182" s="77"/>
      <c r="D182" s="77"/>
      <c r="E182" s="77" t="e">
        <f t="shared" si="8"/>
        <v>#DIV/0!</v>
      </c>
      <c r="F182" s="77"/>
      <c r="G182" s="77" t="e">
        <f t="shared" si="9"/>
        <v>#DIV/0!</v>
      </c>
      <c r="H182" s="77"/>
      <c r="I182" s="77" t="e">
        <f t="shared" si="10"/>
        <v>#DIV/0!</v>
      </c>
      <c r="J182" s="77"/>
      <c r="K182" s="77"/>
      <c r="L182" s="77"/>
      <c r="M182" s="77"/>
    </row>
    <row r="183" spans="1:13" s="73" customFormat="1" ht="60" customHeight="1" hidden="1">
      <c r="A183" s="76" t="s">
        <v>243</v>
      </c>
      <c r="B183" s="76" t="s">
        <v>244</v>
      </c>
      <c r="C183" s="77"/>
      <c r="D183" s="77"/>
      <c r="E183" s="77" t="e">
        <f t="shared" si="8"/>
        <v>#DIV/0!</v>
      </c>
      <c r="F183" s="77"/>
      <c r="G183" s="77" t="e">
        <f t="shared" si="9"/>
        <v>#DIV/0!</v>
      </c>
      <c r="H183" s="77"/>
      <c r="I183" s="77" t="e">
        <f t="shared" si="10"/>
        <v>#DIV/0!</v>
      </c>
      <c r="J183" s="77"/>
      <c r="K183" s="77"/>
      <c r="L183" s="77"/>
      <c r="M183" s="77"/>
    </row>
    <row r="184" spans="1:13" s="73" customFormat="1" ht="45" hidden="1">
      <c r="A184" s="76" t="s">
        <v>245</v>
      </c>
      <c r="B184" s="76" t="s">
        <v>246</v>
      </c>
      <c r="C184" s="77"/>
      <c r="D184" s="77"/>
      <c r="E184" s="77" t="e">
        <f t="shared" si="8"/>
        <v>#DIV/0!</v>
      </c>
      <c r="F184" s="77"/>
      <c r="G184" s="77" t="e">
        <f t="shared" si="9"/>
        <v>#DIV/0!</v>
      </c>
      <c r="H184" s="77"/>
      <c r="I184" s="77" t="e">
        <f t="shared" si="10"/>
        <v>#DIV/0!</v>
      </c>
      <c r="J184" s="77"/>
      <c r="K184" s="77"/>
      <c r="L184" s="77"/>
      <c r="M184" s="77"/>
    </row>
    <row r="185" spans="1:13" s="73" customFormat="1" ht="47.25" customHeight="1" hidden="1">
      <c r="A185" s="76" t="s">
        <v>247</v>
      </c>
      <c r="B185" s="76" t="s">
        <v>248</v>
      </c>
      <c r="C185" s="77"/>
      <c r="D185" s="77"/>
      <c r="E185" s="77" t="e">
        <f t="shared" si="8"/>
        <v>#DIV/0!</v>
      </c>
      <c r="F185" s="77"/>
      <c r="G185" s="77" t="e">
        <f t="shared" si="9"/>
        <v>#DIV/0!</v>
      </c>
      <c r="H185" s="77"/>
      <c r="I185" s="77" t="e">
        <f t="shared" si="10"/>
        <v>#DIV/0!</v>
      </c>
      <c r="J185" s="77"/>
      <c r="K185" s="77"/>
      <c r="L185" s="77"/>
      <c r="M185" s="77"/>
    </row>
    <row r="186" spans="1:13" s="79" customFormat="1" ht="59.25" customHeight="1" hidden="1">
      <c r="A186" s="76" t="s">
        <v>249</v>
      </c>
      <c r="B186" s="76" t="s">
        <v>250</v>
      </c>
      <c r="C186" s="77"/>
      <c r="D186" s="77"/>
      <c r="E186" s="77" t="e">
        <f t="shared" si="8"/>
        <v>#DIV/0!</v>
      </c>
      <c r="F186" s="77"/>
      <c r="G186" s="77" t="e">
        <f t="shared" si="9"/>
        <v>#DIV/0!</v>
      </c>
      <c r="H186" s="77"/>
      <c r="I186" s="77" t="e">
        <f t="shared" si="10"/>
        <v>#DIV/0!</v>
      </c>
      <c r="J186" s="77"/>
      <c r="K186" s="77"/>
      <c r="L186" s="77"/>
      <c r="M186" s="77"/>
    </row>
    <row r="187" spans="1:13" s="73" customFormat="1" ht="90" hidden="1">
      <c r="A187" s="89" t="s">
        <v>251</v>
      </c>
      <c r="B187" s="89" t="s">
        <v>252</v>
      </c>
      <c r="C187" s="90"/>
      <c r="D187" s="90"/>
      <c r="E187" s="90" t="e">
        <f t="shared" si="8"/>
        <v>#DIV/0!</v>
      </c>
      <c r="F187" s="90"/>
      <c r="G187" s="90" t="e">
        <f t="shared" si="9"/>
        <v>#DIV/0!</v>
      </c>
      <c r="H187" s="90"/>
      <c r="I187" s="90" t="e">
        <f t="shared" si="10"/>
        <v>#DIV/0!</v>
      </c>
      <c r="J187" s="90"/>
      <c r="K187" s="90"/>
      <c r="L187" s="90"/>
      <c r="M187" s="90"/>
    </row>
    <row r="188" spans="1:13" s="73" customFormat="1" ht="105" hidden="1">
      <c r="A188" s="89" t="s">
        <v>251</v>
      </c>
      <c r="B188" s="89" t="s">
        <v>253</v>
      </c>
      <c r="C188" s="90"/>
      <c r="D188" s="90"/>
      <c r="E188" s="90" t="e">
        <f t="shared" si="8"/>
        <v>#DIV/0!</v>
      </c>
      <c r="F188" s="90"/>
      <c r="G188" s="90" t="e">
        <f t="shared" si="9"/>
        <v>#DIV/0!</v>
      </c>
      <c r="H188" s="90"/>
      <c r="I188" s="90" t="e">
        <f t="shared" si="10"/>
        <v>#DIV/0!</v>
      </c>
      <c r="J188" s="90"/>
      <c r="K188" s="90"/>
      <c r="L188" s="90"/>
      <c r="M188" s="90"/>
    </row>
    <row r="189" spans="1:13" s="73" customFormat="1" ht="120" hidden="1">
      <c r="A189" s="95" t="s">
        <v>251</v>
      </c>
      <c r="B189" s="95" t="s">
        <v>254</v>
      </c>
      <c r="C189" s="87"/>
      <c r="D189" s="87"/>
      <c r="E189" s="87" t="e">
        <f t="shared" si="8"/>
        <v>#DIV/0!</v>
      </c>
      <c r="F189" s="87"/>
      <c r="G189" s="87" t="e">
        <f t="shared" si="9"/>
        <v>#DIV/0!</v>
      </c>
      <c r="H189" s="87"/>
      <c r="I189" s="87" t="e">
        <f t="shared" si="10"/>
        <v>#DIV/0!</v>
      </c>
      <c r="J189" s="87"/>
      <c r="K189" s="87"/>
      <c r="L189" s="87"/>
      <c r="M189" s="87"/>
    </row>
    <row r="190" spans="1:13" s="73" customFormat="1" ht="51.75" customHeight="1" hidden="1">
      <c r="A190" s="96" t="s">
        <v>251</v>
      </c>
      <c r="B190" s="96" t="s">
        <v>255</v>
      </c>
      <c r="C190" s="97"/>
      <c r="D190" s="97"/>
      <c r="E190" s="97" t="e">
        <f t="shared" si="8"/>
        <v>#DIV/0!</v>
      </c>
      <c r="F190" s="97"/>
      <c r="G190" s="97" t="e">
        <f t="shared" si="9"/>
        <v>#DIV/0!</v>
      </c>
      <c r="H190" s="97"/>
      <c r="I190" s="97" t="e">
        <f t="shared" si="10"/>
        <v>#DIV/0!</v>
      </c>
      <c r="J190" s="97"/>
      <c r="K190" s="97"/>
      <c r="L190" s="97"/>
      <c r="M190" s="97"/>
    </row>
    <row r="191" spans="1:13" s="73" customFormat="1" ht="105" hidden="1">
      <c r="A191" s="91" t="s">
        <v>251</v>
      </c>
      <c r="B191" s="91" t="s">
        <v>211</v>
      </c>
      <c r="C191" s="92"/>
      <c r="D191" s="92"/>
      <c r="E191" s="92" t="e">
        <f t="shared" si="8"/>
        <v>#DIV/0!</v>
      </c>
      <c r="F191" s="92"/>
      <c r="G191" s="92" t="e">
        <f t="shared" si="9"/>
        <v>#DIV/0!</v>
      </c>
      <c r="H191" s="92"/>
      <c r="I191" s="92" t="e">
        <f t="shared" si="10"/>
        <v>#DIV/0!</v>
      </c>
      <c r="J191" s="92"/>
      <c r="K191" s="92"/>
      <c r="L191" s="92"/>
      <c r="M191" s="92"/>
    </row>
    <row r="192" spans="1:13" s="73" customFormat="1" ht="75" hidden="1">
      <c r="A192" s="91" t="s">
        <v>251</v>
      </c>
      <c r="B192" s="91" t="s">
        <v>199</v>
      </c>
      <c r="C192" s="92"/>
      <c r="D192" s="92"/>
      <c r="E192" s="92" t="e">
        <f t="shared" si="8"/>
        <v>#DIV/0!</v>
      </c>
      <c r="F192" s="92"/>
      <c r="G192" s="92" t="e">
        <f t="shared" si="9"/>
        <v>#DIV/0!</v>
      </c>
      <c r="H192" s="92"/>
      <c r="I192" s="92" t="e">
        <f t="shared" si="10"/>
        <v>#DIV/0!</v>
      </c>
      <c r="J192" s="92"/>
      <c r="K192" s="92"/>
      <c r="L192" s="92"/>
      <c r="M192" s="92"/>
    </row>
    <row r="193" spans="1:13" s="73" customFormat="1" ht="90" hidden="1">
      <c r="A193" s="91" t="s">
        <v>251</v>
      </c>
      <c r="B193" s="91" t="s">
        <v>256</v>
      </c>
      <c r="C193" s="92"/>
      <c r="D193" s="92"/>
      <c r="E193" s="92" t="e">
        <f t="shared" si="8"/>
        <v>#DIV/0!</v>
      </c>
      <c r="F193" s="92"/>
      <c r="G193" s="92" t="e">
        <f t="shared" si="9"/>
        <v>#DIV/0!</v>
      </c>
      <c r="H193" s="92"/>
      <c r="I193" s="92" t="e">
        <f t="shared" si="10"/>
        <v>#DIV/0!</v>
      </c>
      <c r="J193" s="92"/>
      <c r="K193" s="92"/>
      <c r="L193" s="92"/>
      <c r="M193" s="92"/>
    </row>
    <row r="194" spans="1:13" s="73" customFormat="1" ht="75" hidden="1">
      <c r="A194" s="89" t="s">
        <v>249</v>
      </c>
      <c r="B194" s="89" t="s">
        <v>257</v>
      </c>
      <c r="C194" s="90"/>
      <c r="D194" s="90"/>
      <c r="E194" s="90" t="e">
        <f t="shared" si="8"/>
        <v>#DIV/0!</v>
      </c>
      <c r="F194" s="90"/>
      <c r="G194" s="90" t="e">
        <f t="shared" si="9"/>
        <v>#DIV/0!</v>
      </c>
      <c r="H194" s="90"/>
      <c r="I194" s="90" t="e">
        <f t="shared" si="10"/>
        <v>#DIV/0!</v>
      </c>
      <c r="J194" s="90"/>
      <c r="K194" s="90"/>
      <c r="L194" s="90"/>
      <c r="M194" s="90"/>
    </row>
    <row r="195" spans="1:13" s="73" customFormat="1" ht="120" hidden="1">
      <c r="A195" s="89" t="s">
        <v>249</v>
      </c>
      <c r="B195" s="89" t="s">
        <v>258</v>
      </c>
      <c r="C195" s="90"/>
      <c r="D195" s="90"/>
      <c r="E195" s="90" t="e">
        <f t="shared" si="8"/>
        <v>#DIV/0!</v>
      </c>
      <c r="F195" s="90"/>
      <c r="G195" s="90" t="e">
        <f t="shared" si="9"/>
        <v>#DIV/0!</v>
      </c>
      <c r="H195" s="90"/>
      <c r="I195" s="90" t="e">
        <f t="shared" si="10"/>
        <v>#DIV/0!</v>
      </c>
      <c r="J195" s="90"/>
      <c r="K195" s="90"/>
      <c r="L195" s="90"/>
      <c r="M195" s="90"/>
    </row>
    <row r="196" spans="1:13" s="73" customFormat="1" ht="135" hidden="1">
      <c r="A196" s="89" t="s">
        <v>249</v>
      </c>
      <c r="B196" s="89" t="s">
        <v>259</v>
      </c>
      <c r="C196" s="90"/>
      <c r="D196" s="90"/>
      <c r="E196" s="90" t="e">
        <f t="shared" si="8"/>
        <v>#DIV/0!</v>
      </c>
      <c r="F196" s="90"/>
      <c r="G196" s="90" t="e">
        <f t="shared" si="9"/>
        <v>#DIV/0!</v>
      </c>
      <c r="H196" s="90"/>
      <c r="I196" s="90" t="e">
        <f t="shared" si="10"/>
        <v>#DIV/0!</v>
      </c>
      <c r="J196" s="90"/>
      <c r="K196" s="90"/>
      <c r="L196" s="90"/>
      <c r="M196" s="90"/>
    </row>
    <row r="197" spans="1:13" s="73" customFormat="1" ht="60" hidden="1">
      <c r="A197" s="76" t="s">
        <v>249</v>
      </c>
      <c r="B197" s="76" t="s">
        <v>260</v>
      </c>
      <c r="C197" s="77"/>
      <c r="D197" s="77"/>
      <c r="E197" s="77" t="e">
        <f t="shared" si="8"/>
        <v>#DIV/0!</v>
      </c>
      <c r="F197" s="77"/>
      <c r="G197" s="77" t="e">
        <f t="shared" si="9"/>
        <v>#DIV/0!</v>
      </c>
      <c r="H197" s="77"/>
      <c r="I197" s="77" t="e">
        <f t="shared" si="10"/>
        <v>#DIV/0!</v>
      </c>
      <c r="J197" s="77"/>
      <c r="K197" s="77"/>
      <c r="L197" s="77"/>
      <c r="M197" s="77"/>
    </row>
    <row r="198" spans="1:13" s="73" customFormat="1" ht="120" hidden="1">
      <c r="A198" s="76" t="s">
        <v>249</v>
      </c>
      <c r="B198" s="76" t="s">
        <v>261</v>
      </c>
      <c r="C198" s="77"/>
      <c r="D198" s="77"/>
      <c r="E198" s="77" t="e">
        <f t="shared" si="8"/>
        <v>#DIV/0!</v>
      </c>
      <c r="F198" s="77"/>
      <c r="G198" s="77" t="e">
        <f t="shared" si="9"/>
        <v>#DIV/0!</v>
      </c>
      <c r="H198" s="77"/>
      <c r="I198" s="77" t="e">
        <f t="shared" si="10"/>
        <v>#DIV/0!</v>
      </c>
      <c r="J198" s="77"/>
      <c r="K198" s="77"/>
      <c r="L198" s="77"/>
      <c r="M198" s="77"/>
    </row>
    <row r="199" spans="1:13" s="73" customFormat="1" ht="80.25" customHeight="1" hidden="1">
      <c r="A199" s="76" t="s">
        <v>249</v>
      </c>
      <c r="B199" s="76" t="s">
        <v>262</v>
      </c>
      <c r="C199" s="77"/>
      <c r="D199" s="77"/>
      <c r="E199" s="77" t="e">
        <f t="shared" si="8"/>
        <v>#DIV/0!</v>
      </c>
      <c r="F199" s="77"/>
      <c r="G199" s="77" t="e">
        <f t="shared" si="9"/>
        <v>#DIV/0!</v>
      </c>
      <c r="H199" s="77"/>
      <c r="I199" s="77" t="e">
        <f t="shared" si="10"/>
        <v>#DIV/0!</v>
      </c>
      <c r="J199" s="77"/>
      <c r="K199" s="77"/>
      <c r="L199" s="77"/>
      <c r="M199" s="77"/>
    </row>
    <row r="200" spans="1:13" s="73" customFormat="1" ht="57" customHeight="1" hidden="1">
      <c r="A200" s="89" t="s">
        <v>249</v>
      </c>
      <c r="B200" s="89" t="s">
        <v>263</v>
      </c>
      <c r="C200" s="90"/>
      <c r="D200" s="90"/>
      <c r="E200" s="90" t="e">
        <f t="shared" si="8"/>
        <v>#DIV/0!</v>
      </c>
      <c r="F200" s="90"/>
      <c r="G200" s="90" t="e">
        <f t="shared" si="9"/>
        <v>#DIV/0!</v>
      </c>
      <c r="H200" s="90"/>
      <c r="I200" s="90" t="e">
        <f t="shared" si="10"/>
        <v>#DIV/0!</v>
      </c>
      <c r="J200" s="90"/>
      <c r="K200" s="90"/>
      <c r="L200" s="90"/>
      <c r="M200" s="90"/>
    </row>
    <row r="201" spans="1:13" s="73" customFormat="1" ht="30" hidden="1">
      <c r="A201" s="89" t="s">
        <v>249</v>
      </c>
      <c r="B201" s="89" t="s">
        <v>264</v>
      </c>
      <c r="C201" s="90"/>
      <c r="D201" s="90"/>
      <c r="E201" s="90" t="e">
        <f t="shared" si="8"/>
        <v>#DIV/0!</v>
      </c>
      <c r="F201" s="90"/>
      <c r="G201" s="90" t="e">
        <f t="shared" si="9"/>
        <v>#DIV/0!</v>
      </c>
      <c r="H201" s="90"/>
      <c r="I201" s="90" t="e">
        <f t="shared" si="10"/>
        <v>#DIV/0!</v>
      </c>
      <c r="J201" s="90"/>
      <c r="K201" s="90"/>
      <c r="L201" s="90"/>
      <c r="M201" s="90"/>
    </row>
    <row r="202" spans="1:13" s="73" customFormat="1" ht="45" hidden="1">
      <c r="A202" s="89" t="s">
        <v>249</v>
      </c>
      <c r="B202" s="89" t="s">
        <v>265</v>
      </c>
      <c r="C202" s="90"/>
      <c r="D202" s="90"/>
      <c r="E202" s="90" t="e">
        <f t="shared" si="8"/>
        <v>#DIV/0!</v>
      </c>
      <c r="F202" s="90"/>
      <c r="G202" s="90" t="e">
        <f t="shared" si="9"/>
        <v>#DIV/0!</v>
      </c>
      <c r="H202" s="90"/>
      <c r="I202" s="90" t="e">
        <f t="shared" si="10"/>
        <v>#DIV/0!</v>
      </c>
      <c r="J202" s="90"/>
      <c r="K202" s="90"/>
      <c r="L202" s="90"/>
      <c r="M202" s="90"/>
    </row>
    <row r="203" spans="1:13" s="73" customFormat="1" ht="60" hidden="1">
      <c r="A203" s="89" t="s">
        <v>249</v>
      </c>
      <c r="B203" s="89" t="s">
        <v>266</v>
      </c>
      <c r="C203" s="90"/>
      <c r="D203" s="90"/>
      <c r="E203" s="90" t="e">
        <f aca="true" t="shared" si="13" ref="E203:E257">D203/C203*100</f>
        <v>#DIV/0!</v>
      </c>
      <c r="F203" s="90"/>
      <c r="G203" s="90" t="e">
        <f t="shared" si="9"/>
        <v>#DIV/0!</v>
      </c>
      <c r="H203" s="90"/>
      <c r="I203" s="90" t="e">
        <f t="shared" si="10"/>
        <v>#DIV/0!</v>
      </c>
      <c r="J203" s="90"/>
      <c r="K203" s="90"/>
      <c r="L203" s="90"/>
      <c r="M203" s="90"/>
    </row>
    <row r="204" spans="1:13" s="73" customFormat="1" ht="45" hidden="1">
      <c r="A204" s="76" t="s">
        <v>267</v>
      </c>
      <c r="B204" s="76" t="s">
        <v>268</v>
      </c>
      <c r="C204" s="77"/>
      <c r="D204" s="77"/>
      <c r="E204" s="77" t="e">
        <f t="shared" si="13"/>
        <v>#DIV/0!</v>
      </c>
      <c r="F204" s="77"/>
      <c r="G204" s="77" t="e">
        <f aca="true" t="shared" si="14" ref="G204:G229">F204/D204*100</f>
        <v>#DIV/0!</v>
      </c>
      <c r="H204" s="77"/>
      <c r="I204" s="77" t="e">
        <f aca="true" t="shared" si="15" ref="I204:I257">H204/F204*100</f>
        <v>#DIV/0!</v>
      </c>
      <c r="J204" s="77"/>
      <c r="K204" s="77"/>
      <c r="L204" s="77"/>
      <c r="M204" s="77"/>
    </row>
    <row r="205" spans="1:13" s="73" customFormat="1" ht="30" hidden="1">
      <c r="A205" s="76" t="s">
        <v>249</v>
      </c>
      <c r="B205" s="76" t="s">
        <v>269</v>
      </c>
      <c r="C205" s="77"/>
      <c r="D205" s="77"/>
      <c r="E205" s="77" t="e">
        <f t="shared" si="13"/>
        <v>#DIV/0!</v>
      </c>
      <c r="F205" s="77"/>
      <c r="G205" s="77" t="e">
        <f t="shared" si="14"/>
        <v>#DIV/0!</v>
      </c>
      <c r="H205" s="77"/>
      <c r="I205" s="77" t="e">
        <f t="shared" si="15"/>
        <v>#DIV/0!</v>
      </c>
      <c r="J205" s="77"/>
      <c r="K205" s="77"/>
      <c r="L205" s="77"/>
      <c r="M205" s="77"/>
    </row>
    <row r="206" spans="1:13" s="73" customFormat="1" ht="45" hidden="1">
      <c r="A206" s="89" t="s">
        <v>249</v>
      </c>
      <c r="B206" s="89" t="s">
        <v>270</v>
      </c>
      <c r="C206" s="90"/>
      <c r="D206" s="90"/>
      <c r="E206" s="90" t="e">
        <f t="shared" si="13"/>
        <v>#DIV/0!</v>
      </c>
      <c r="F206" s="90"/>
      <c r="G206" s="90" t="e">
        <f t="shared" si="14"/>
        <v>#DIV/0!</v>
      </c>
      <c r="H206" s="90"/>
      <c r="I206" s="90" t="e">
        <f t="shared" si="15"/>
        <v>#DIV/0!</v>
      </c>
      <c r="J206" s="90"/>
      <c r="K206" s="90"/>
      <c r="L206" s="90"/>
      <c r="M206" s="90"/>
    </row>
    <row r="207" spans="1:13" s="73" customFormat="1" ht="30" hidden="1">
      <c r="A207" s="89" t="s">
        <v>249</v>
      </c>
      <c r="B207" s="89" t="s">
        <v>271</v>
      </c>
      <c r="C207" s="90"/>
      <c r="D207" s="90"/>
      <c r="E207" s="90" t="e">
        <f t="shared" si="13"/>
        <v>#DIV/0!</v>
      </c>
      <c r="F207" s="90"/>
      <c r="G207" s="90" t="e">
        <f t="shared" si="14"/>
        <v>#DIV/0!</v>
      </c>
      <c r="H207" s="90"/>
      <c r="I207" s="90" t="e">
        <f t="shared" si="15"/>
        <v>#DIV/0!</v>
      </c>
      <c r="J207" s="90"/>
      <c r="K207" s="90"/>
      <c r="L207" s="90"/>
      <c r="M207" s="90"/>
    </row>
    <row r="208" spans="1:13" s="73" customFormat="1" ht="74.25" customHeight="1" hidden="1">
      <c r="A208" s="89" t="s">
        <v>272</v>
      </c>
      <c r="B208" s="89" t="s">
        <v>273</v>
      </c>
      <c r="C208" s="90"/>
      <c r="D208" s="90"/>
      <c r="E208" s="90" t="e">
        <f t="shared" si="13"/>
        <v>#DIV/0!</v>
      </c>
      <c r="F208" s="90"/>
      <c r="G208" s="90" t="e">
        <f t="shared" si="14"/>
        <v>#DIV/0!</v>
      </c>
      <c r="H208" s="90"/>
      <c r="I208" s="90" t="e">
        <f t="shared" si="15"/>
        <v>#DIV/0!</v>
      </c>
      <c r="J208" s="90"/>
      <c r="K208" s="90"/>
      <c r="L208" s="90"/>
      <c r="M208" s="90"/>
    </row>
    <row r="209" spans="1:13" s="73" customFormat="1" ht="65.25" customHeight="1" hidden="1">
      <c r="A209" s="89" t="s">
        <v>274</v>
      </c>
      <c r="B209" s="89" t="s">
        <v>275</v>
      </c>
      <c r="C209" s="90"/>
      <c r="D209" s="90"/>
      <c r="E209" s="90" t="e">
        <f t="shared" si="13"/>
        <v>#DIV/0!</v>
      </c>
      <c r="F209" s="90"/>
      <c r="G209" s="90" t="e">
        <f t="shared" si="14"/>
        <v>#DIV/0!</v>
      </c>
      <c r="H209" s="90"/>
      <c r="I209" s="90" t="e">
        <f t="shared" si="15"/>
        <v>#DIV/0!</v>
      </c>
      <c r="J209" s="90"/>
      <c r="K209" s="90"/>
      <c r="L209" s="90"/>
      <c r="M209" s="90"/>
    </row>
    <row r="210" spans="1:13" s="73" customFormat="1" ht="15.75" customHeight="1" hidden="1">
      <c r="A210" s="76" t="s">
        <v>276</v>
      </c>
      <c r="B210" s="76" t="s">
        <v>277</v>
      </c>
      <c r="C210" s="77"/>
      <c r="D210" s="77"/>
      <c r="E210" s="77" t="e">
        <f t="shared" si="13"/>
        <v>#DIV/0!</v>
      </c>
      <c r="F210" s="77"/>
      <c r="G210" s="77" t="e">
        <f t="shared" si="14"/>
        <v>#DIV/0!</v>
      </c>
      <c r="H210" s="77"/>
      <c r="I210" s="77" t="e">
        <f t="shared" si="15"/>
        <v>#DIV/0!</v>
      </c>
      <c r="J210" s="77"/>
      <c r="K210" s="77"/>
      <c r="L210" s="77"/>
      <c r="M210" s="77"/>
    </row>
    <row r="211" spans="1:13" s="73" customFormat="1" ht="80.25" customHeight="1" hidden="1">
      <c r="A211" s="76" t="s">
        <v>278</v>
      </c>
      <c r="B211" s="76" t="s">
        <v>279</v>
      </c>
      <c r="C211" s="77"/>
      <c r="D211" s="77"/>
      <c r="E211" s="77" t="e">
        <f t="shared" si="13"/>
        <v>#DIV/0!</v>
      </c>
      <c r="F211" s="77"/>
      <c r="G211" s="77" t="e">
        <f t="shared" si="14"/>
        <v>#DIV/0!</v>
      </c>
      <c r="H211" s="77"/>
      <c r="I211" s="77" t="e">
        <f t="shared" si="15"/>
        <v>#DIV/0!</v>
      </c>
      <c r="J211" s="77"/>
      <c r="K211" s="77"/>
      <c r="L211" s="77"/>
      <c r="M211" s="77"/>
    </row>
    <row r="212" spans="1:13" s="73" customFormat="1" ht="168.75" customHeight="1" hidden="1">
      <c r="A212" s="76" t="s">
        <v>280</v>
      </c>
      <c r="B212" s="76" t="s">
        <v>281</v>
      </c>
      <c r="C212" s="77"/>
      <c r="D212" s="77"/>
      <c r="E212" s="77" t="e">
        <f t="shared" si="13"/>
        <v>#DIV/0!</v>
      </c>
      <c r="F212" s="77"/>
      <c r="G212" s="77" t="e">
        <f t="shared" si="14"/>
        <v>#DIV/0!</v>
      </c>
      <c r="H212" s="77"/>
      <c r="I212" s="77" t="e">
        <f t="shared" si="15"/>
        <v>#DIV/0!</v>
      </c>
      <c r="J212" s="77"/>
      <c r="K212" s="77"/>
      <c r="L212" s="77"/>
      <c r="M212" s="77"/>
    </row>
    <row r="213" spans="1:13" s="73" customFormat="1" ht="32.25" customHeight="1" hidden="1">
      <c r="A213" s="76" t="s">
        <v>282</v>
      </c>
      <c r="B213" s="76" t="s">
        <v>283</v>
      </c>
      <c r="C213" s="77"/>
      <c r="D213" s="77"/>
      <c r="E213" s="77" t="e">
        <f t="shared" si="13"/>
        <v>#DIV/0!</v>
      </c>
      <c r="F213" s="77"/>
      <c r="G213" s="77" t="e">
        <f t="shared" si="14"/>
        <v>#DIV/0!</v>
      </c>
      <c r="H213" s="77"/>
      <c r="I213" s="77" t="e">
        <f t="shared" si="15"/>
        <v>#DIV/0!</v>
      </c>
      <c r="J213" s="77"/>
      <c r="K213" s="77"/>
      <c r="L213" s="77"/>
      <c r="M213" s="77"/>
    </row>
    <row r="214" spans="1:13" s="73" customFormat="1" ht="71.25" customHeight="1" hidden="1">
      <c r="A214" s="76" t="s">
        <v>284</v>
      </c>
      <c r="B214" s="76" t="s">
        <v>285</v>
      </c>
      <c r="C214" s="77"/>
      <c r="D214" s="77"/>
      <c r="E214" s="77" t="e">
        <f t="shared" si="13"/>
        <v>#DIV/0!</v>
      </c>
      <c r="F214" s="77"/>
      <c r="G214" s="77" t="e">
        <f t="shared" si="14"/>
        <v>#DIV/0!</v>
      </c>
      <c r="H214" s="77"/>
      <c r="I214" s="77" t="e">
        <f t="shared" si="15"/>
        <v>#DIV/0!</v>
      </c>
      <c r="J214" s="77"/>
      <c r="K214" s="77"/>
      <c r="L214" s="77"/>
      <c r="M214" s="77"/>
    </row>
    <row r="215" spans="1:13" s="73" customFormat="1" ht="90.75" customHeight="1" hidden="1">
      <c r="A215" s="76" t="s">
        <v>286</v>
      </c>
      <c r="B215" s="76" t="s">
        <v>287</v>
      </c>
      <c r="C215" s="77"/>
      <c r="D215" s="77"/>
      <c r="E215" s="77" t="e">
        <f t="shared" si="13"/>
        <v>#DIV/0!</v>
      </c>
      <c r="F215" s="77"/>
      <c r="G215" s="77" t="e">
        <f t="shared" si="14"/>
        <v>#DIV/0!</v>
      </c>
      <c r="H215" s="77"/>
      <c r="I215" s="77" t="e">
        <f t="shared" si="15"/>
        <v>#DIV/0!</v>
      </c>
      <c r="J215" s="77"/>
      <c r="K215" s="77"/>
      <c r="L215" s="77"/>
      <c r="M215" s="77"/>
    </row>
    <row r="216" spans="1:13" s="73" customFormat="1" ht="26.25" customHeight="1" hidden="1">
      <c r="A216" s="76" t="s">
        <v>288</v>
      </c>
      <c r="B216" s="76" t="s">
        <v>289</v>
      </c>
      <c r="C216" s="77"/>
      <c r="D216" s="77"/>
      <c r="E216" s="77" t="e">
        <f t="shared" si="13"/>
        <v>#DIV/0!</v>
      </c>
      <c r="F216" s="77"/>
      <c r="G216" s="77" t="e">
        <f t="shared" si="14"/>
        <v>#DIV/0!</v>
      </c>
      <c r="H216" s="77"/>
      <c r="I216" s="77" t="e">
        <f t="shared" si="15"/>
        <v>#DIV/0!</v>
      </c>
      <c r="J216" s="77"/>
      <c r="K216" s="77"/>
      <c r="L216" s="77"/>
      <c r="M216" s="77"/>
    </row>
    <row r="217" spans="1:13" s="73" customFormat="1" ht="15" hidden="1">
      <c r="A217" s="76" t="s">
        <v>290</v>
      </c>
      <c r="B217" s="76" t="s">
        <v>291</v>
      </c>
      <c r="C217" s="77">
        <f>1499.92+3000</f>
        <v>4499.92</v>
      </c>
      <c r="D217" s="77">
        <v>1500</v>
      </c>
      <c r="E217" s="77">
        <f t="shared" si="13"/>
        <v>33.33392593646109</v>
      </c>
      <c r="F217" s="77">
        <v>4920</v>
      </c>
      <c r="G217" s="77">
        <f t="shared" si="14"/>
        <v>328</v>
      </c>
      <c r="H217" s="77">
        <v>4200.75631</v>
      </c>
      <c r="I217" s="77">
        <f t="shared" si="15"/>
        <v>85.38122581300811</v>
      </c>
      <c r="J217" s="77">
        <v>2944.64</v>
      </c>
      <c r="K217" s="77">
        <v>0</v>
      </c>
      <c r="L217" s="77">
        <v>0</v>
      </c>
      <c r="M217" s="77">
        <v>0</v>
      </c>
    </row>
    <row r="218" spans="1:13" s="73" customFormat="1" ht="60" hidden="1">
      <c r="A218" s="76" t="s">
        <v>176</v>
      </c>
      <c r="B218" s="76" t="s">
        <v>177</v>
      </c>
      <c r="C218" s="77"/>
      <c r="D218" s="77"/>
      <c r="E218" s="77" t="e">
        <f t="shared" si="13"/>
        <v>#DIV/0!</v>
      </c>
      <c r="F218" s="77"/>
      <c r="G218" s="77" t="e">
        <f t="shared" si="14"/>
        <v>#DIV/0!</v>
      </c>
      <c r="H218" s="77"/>
      <c r="I218" s="77" t="e">
        <f t="shared" si="15"/>
        <v>#DIV/0!</v>
      </c>
      <c r="J218" s="77"/>
      <c r="K218" s="77"/>
      <c r="L218" s="77"/>
      <c r="M218" s="77"/>
    </row>
    <row r="219" spans="1:13" s="73" customFormat="1" ht="15" hidden="1">
      <c r="A219" s="76" t="s">
        <v>292</v>
      </c>
      <c r="B219" s="76" t="s">
        <v>293</v>
      </c>
      <c r="C219" s="77">
        <v>850.78</v>
      </c>
      <c r="D219" s="77">
        <v>678.42495</v>
      </c>
      <c r="E219" s="77">
        <f t="shared" si="13"/>
        <v>79.7415254237288</v>
      </c>
      <c r="F219" s="77">
        <v>1340.45688</v>
      </c>
      <c r="G219" s="77">
        <f t="shared" si="14"/>
        <v>197.58366492859676</v>
      </c>
      <c r="H219" s="77">
        <v>1753.58</v>
      </c>
      <c r="I219" s="77">
        <f t="shared" si="15"/>
        <v>130.81957548682954</v>
      </c>
      <c r="J219" s="77">
        <v>0</v>
      </c>
      <c r="K219" s="77">
        <v>0</v>
      </c>
      <c r="L219" s="77">
        <v>0</v>
      </c>
      <c r="M219" s="77">
        <v>0</v>
      </c>
    </row>
    <row r="220" spans="1:13" s="73" customFormat="1" ht="30" hidden="1">
      <c r="A220" s="76" t="s">
        <v>294</v>
      </c>
      <c r="B220" s="76" t="s">
        <v>295</v>
      </c>
      <c r="C220" s="77"/>
      <c r="D220" s="77"/>
      <c r="E220" s="77" t="e">
        <f t="shared" si="13"/>
        <v>#DIV/0!</v>
      </c>
      <c r="F220" s="77"/>
      <c r="G220" s="77" t="e">
        <f t="shared" si="14"/>
        <v>#DIV/0!</v>
      </c>
      <c r="H220" s="77"/>
      <c r="I220" s="77" t="e">
        <f t="shared" si="15"/>
        <v>#DIV/0!</v>
      </c>
      <c r="J220" s="77"/>
      <c r="K220" s="77"/>
      <c r="L220" s="77"/>
      <c r="M220" s="77"/>
    </row>
    <row r="221" spans="1:13" s="78" customFormat="1" ht="42.75" customHeight="1" hidden="1">
      <c r="A221" s="74" t="s">
        <v>296</v>
      </c>
      <c r="B221" s="74" t="s">
        <v>297</v>
      </c>
      <c r="C221" s="75">
        <v>1925.19877</v>
      </c>
      <c r="D221" s="75">
        <v>3280.29688</v>
      </c>
      <c r="E221" s="75">
        <f t="shared" si="13"/>
        <v>170.3874390071421</v>
      </c>
      <c r="F221" s="75">
        <v>3479.34603</v>
      </c>
      <c r="G221" s="75">
        <f t="shared" si="14"/>
        <v>106.06802241631253</v>
      </c>
      <c r="H221" s="75">
        <v>7247.74989</v>
      </c>
      <c r="I221" s="75">
        <f t="shared" si="15"/>
        <v>208.3078207084795</v>
      </c>
      <c r="J221" s="75">
        <v>8500</v>
      </c>
      <c r="K221" s="75"/>
      <c r="L221" s="75"/>
      <c r="M221" s="75"/>
    </row>
    <row r="222" spans="1:13" s="73" customFormat="1" ht="30" hidden="1">
      <c r="A222" s="76" t="s">
        <v>298</v>
      </c>
      <c r="B222" s="76" t="s">
        <v>299</v>
      </c>
      <c r="C222" s="77"/>
      <c r="D222" s="77"/>
      <c r="E222" s="77" t="e">
        <f t="shared" si="13"/>
        <v>#DIV/0!</v>
      </c>
      <c r="F222" s="77"/>
      <c r="G222" s="77" t="e">
        <f t="shared" si="14"/>
        <v>#DIV/0!</v>
      </c>
      <c r="H222" s="77"/>
      <c r="I222" s="77" t="e">
        <f t="shared" si="15"/>
        <v>#DIV/0!</v>
      </c>
      <c r="J222" s="77"/>
      <c r="K222" s="77"/>
      <c r="L222" s="77"/>
      <c r="M222" s="77"/>
    </row>
    <row r="223" spans="1:13" s="73" customFormat="1" ht="36.75" customHeight="1" hidden="1">
      <c r="A223" s="81" t="s">
        <v>300</v>
      </c>
      <c r="B223" s="81" t="s">
        <v>301</v>
      </c>
      <c r="C223" s="82"/>
      <c r="D223" s="82"/>
      <c r="E223" s="82" t="e">
        <f t="shared" si="13"/>
        <v>#DIV/0!</v>
      </c>
      <c r="F223" s="82"/>
      <c r="G223" s="82" t="e">
        <f t="shared" si="14"/>
        <v>#DIV/0!</v>
      </c>
      <c r="H223" s="82"/>
      <c r="I223" s="82" t="e">
        <f t="shared" si="15"/>
        <v>#DIV/0!</v>
      </c>
      <c r="J223" s="82"/>
      <c r="K223" s="82"/>
      <c r="L223" s="82"/>
      <c r="M223" s="82"/>
    </row>
    <row r="224" spans="1:13" s="73" customFormat="1" ht="45" hidden="1">
      <c r="A224" s="81" t="s">
        <v>302</v>
      </c>
      <c r="B224" s="81" t="s">
        <v>303</v>
      </c>
      <c r="C224" s="82"/>
      <c r="D224" s="82"/>
      <c r="E224" s="82" t="e">
        <f t="shared" si="13"/>
        <v>#DIV/0!</v>
      </c>
      <c r="F224" s="82"/>
      <c r="G224" s="82" t="e">
        <f t="shared" si="14"/>
        <v>#DIV/0!</v>
      </c>
      <c r="H224" s="82"/>
      <c r="I224" s="82" t="e">
        <f t="shared" si="15"/>
        <v>#DIV/0!</v>
      </c>
      <c r="J224" s="82"/>
      <c r="K224" s="82"/>
      <c r="L224" s="82"/>
      <c r="M224" s="82"/>
    </row>
    <row r="225" spans="1:13" s="73" customFormat="1" ht="36.75" customHeight="1" hidden="1">
      <c r="A225" s="76" t="s">
        <v>304</v>
      </c>
      <c r="B225" s="76" t="s">
        <v>305</v>
      </c>
      <c r="C225" s="77"/>
      <c r="D225" s="77"/>
      <c r="E225" s="77" t="e">
        <f t="shared" si="13"/>
        <v>#DIV/0!</v>
      </c>
      <c r="F225" s="77"/>
      <c r="G225" s="77" t="e">
        <f t="shared" si="14"/>
        <v>#DIV/0!</v>
      </c>
      <c r="H225" s="77"/>
      <c r="I225" s="77" t="e">
        <f t="shared" si="15"/>
        <v>#DIV/0!</v>
      </c>
      <c r="J225" s="77"/>
      <c r="K225" s="77"/>
      <c r="L225" s="77"/>
      <c r="M225" s="77"/>
    </row>
    <row r="226" spans="1:13" s="73" customFormat="1" ht="30" hidden="1">
      <c r="A226" s="76" t="s">
        <v>306</v>
      </c>
      <c r="B226" s="76" t="s">
        <v>307</v>
      </c>
      <c r="C226" s="77"/>
      <c r="D226" s="77"/>
      <c r="E226" s="77" t="e">
        <f t="shared" si="13"/>
        <v>#DIV/0!</v>
      </c>
      <c r="F226" s="77"/>
      <c r="G226" s="77" t="e">
        <f t="shared" si="14"/>
        <v>#DIV/0!</v>
      </c>
      <c r="H226" s="77"/>
      <c r="I226" s="77" t="e">
        <f t="shared" si="15"/>
        <v>#DIV/0!</v>
      </c>
      <c r="J226" s="77"/>
      <c r="K226" s="77"/>
      <c r="L226" s="77"/>
      <c r="M226" s="77"/>
    </row>
    <row r="227" spans="1:13" s="73" customFormat="1" ht="60" hidden="1">
      <c r="A227" s="98" t="s">
        <v>308</v>
      </c>
      <c r="B227" s="98" t="s">
        <v>309</v>
      </c>
      <c r="C227" s="99"/>
      <c r="D227" s="99"/>
      <c r="E227" s="99" t="e">
        <f t="shared" si="13"/>
        <v>#DIV/0!</v>
      </c>
      <c r="F227" s="99"/>
      <c r="G227" s="99" t="e">
        <f t="shared" si="14"/>
        <v>#DIV/0!</v>
      </c>
      <c r="H227" s="99"/>
      <c r="I227" s="99" t="e">
        <f t="shared" si="15"/>
        <v>#DIV/0!</v>
      </c>
      <c r="J227" s="99"/>
      <c r="K227" s="99"/>
      <c r="L227" s="99"/>
      <c r="M227" s="99"/>
    </row>
    <row r="228" spans="1:13" s="73" customFormat="1" ht="15">
      <c r="A228" s="76"/>
      <c r="B228" s="76" t="s">
        <v>310</v>
      </c>
      <c r="C228" s="77">
        <f>C11+C144+C221</f>
        <v>259747.82735</v>
      </c>
      <c r="D228" s="77">
        <f aca="true" t="shared" si="16" ref="D228:M228">D11+D144+D221</f>
        <v>280375.52734</v>
      </c>
      <c r="E228" s="77">
        <f t="shared" si="13"/>
        <v>107.94143312013344</v>
      </c>
      <c r="F228" s="77">
        <f t="shared" si="16"/>
        <v>346204.34441</v>
      </c>
      <c r="G228" s="77">
        <f t="shared" si="14"/>
        <v>123.47880276660956</v>
      </c>
      <c r="H228" s="77">
        <f t="shared" si="16"/>
        <v>466498.89998</v>
      </c>
      <c r="I228" s="77">
        <f t="shared" si="15"/>
        <v>134.74669151682815</v>
      </c>
      <c r="J228" s="77">
        <f t="shared" si="16"/>
        <v>558578.36996</v>
      </c>
      <c r="K228" s="77">
        <f t="shared" si="16"/>
        <v>323132.28</v>
      </c>
      <c r="L228" s="77">
        <f t="shared" si="16"/>
        <v>327268.45</v>
      </c>
      <c r="M228" s="77">
        <f t="shared" si="16"/>
        <v>332029.71</v>
      </c>
    </row>
    <row r="229" spans="1:13" s="73" customFormat="1" ht="30">
      <c r="A229" s="76"/>
      <c r="B229" s="76" t="s">
        <v>311</v>
      </c>
      <c r="C229" s="77">
        <f>C11+C221</f>
        <v>24244.739709999998</v>
      </c>
      <c r="D229" s="77">
        <f>D11+D221</f>
        <v>33765.90685</v>
      </c>
      <c r="E229" s="77">
        <f t="shared" si="13"/>
        <v>139.27106355393414</v>
      </c>
      <c r="F229" s="77">
        <f>F11+F221</f>
        <v>41162.67364</v>
      </c>
      <c r="G229" s="77">
        <f t="shared" si="14"/>
        <v>121.90602142823835</v>
      </c>
      <c r="H229" s="77">
        <f>H11+H221</f>
        <v>53043.20653</v>
      </c>
      <c r="I229" s="77">
        <f t="shared" si="15"/>
        <v>128.86239361880286</v>
      </c>
      <c r="J229" s="77">
        <f>J11+J221</f>
        <v>60819.68</v>
      </c>
      <c r="K229" s="77">
        <f>K11+K221</f>
        <v>61801.68</v>
      </c>
      <c r="L229" s="77">
        <f>L11+L221</f>
        <v>62203.55</v>
      </c>
      <c r="M229" s="77">
        <f>M11+M221</f>
        <v>64988.71</v>
      </c>
    </row>
    <row r="230" spans="1:13" ht="15" hidden="1">
      <c r="A230" s="100"/>
      <c r="B230" s="100"/>
      <c r="C230" s="100"/>
      <c r="D230" s="100"/>
      <c r="E230" s="101" t="e">
        <f t="shared" si="13"/>
        <v>#DIV/0!</v>
      </c>
      <c r="F230" s="102"/>
      <c r="G230" s="101" t="e">
        <f aca="true" t="shared" si="17" ref="G230:G257">F230/E230*100</f>
        <v>#DIV/0!</v>
      </c>
      <c r="H230" s="102"/>
      <c r="I230" s="103" t="e">
        <f t="shared" si="15"/>
        <v>#DIV/0!</v>
      </c>
      <c r="J230" s="100"/>
      <c r="K230" s="100"/>
      <c r="L230" s="100"/>
      <c r="M230" s="100"/>
    </row>
    <row r="231" spans="1:13" ht="15" hidden="1">
      <c r="A231" s="100"/>
      <c r="B231" s="100"/>
      <c r="C231" s="100"/>
      <c r="D231" s="100"/>
      <c r="E231" s="101" t="e">
        <f t="shared" si="13"/>
        <v>#DIV/0!</v>
      </c>
      <c r="F231" s="102"/>
      <c r="G231" s="101" t="e">
        <f t="shared" si="17"/>
        <v>#DIV/0!</v>
      </c>
      <c r="H231" s="102"/>
      <c r="I231" s="103" t="e">
        <f t="shared" si="15"/>
        <v>#DIV/0!</v>
      </c>
      <c r="J231" s="100"/>
      <c r="K231" s="100"/>
      <c r="L231" s="104"/>
      <c r="M231" s="100"/>
    </row>
    <row r="232" spans="1:13" ht="15" hidden="1">
      <c r="A232" s="100"/>
      <c r="B232" s="100"/>
      <c r="C232" s="100"/>
      <c r="D232" s="100"/>
      <c r="E232" s="101" t="e">
        <f t="shared" si="13"/>
        <v>#DIV/0!</v>
      </c>
      <c r="F232" s="102"/>
      <c r="G232" s="101" t="e">
        <f t="shared" si="17"/>
        <v>#DIV/0!</v>
      </c>
      <c r="H232" s="102"/>
      <c r="I232" s="103" t="e">
        <f t="shared" si="15"/>
        <v>#DIV/0!</v>
      </c>
      <c r="J232" s="100"/>
      <c r="K232" s="100"/>
      <c r="L232" s="104"/>
      <c r="M232" s="100"/>
    </row>
    <row r="233" spans="1:13" ht="15" hidden="1">
      <c r="A233" s="100"/>
      <c r="B233" s="100"/>
      <c r="C233" s="100"/>
      <c r="D233" s="100"/>
      <c r="E233" s="101" t="e">
        <f t="shared" si="13"/>
        <v>#DIV/0!</v>
      </c>
      <c r="F233" s="102"/>
      <c r="G233" s="101" t="e">
        <f t="shared" si="17"/>
        <v>#DIV/0!</v>
      </c>
      <c r="H233" s="102"/>
      <c r="I233" s="103" t="e">
        <f t="shared" si="15"/>
        <v>#DIV/0!</v>
      </c>
      <c r="J233" s="100"/>
      <c r="K233" s="100"/>
      <c r="L233" s="100"/>
      <c r="M233" s="100"/>
    </row>
    <row r="234" spans="1:13" ht="15" hidden="1">
      <c r="A234" s="100"/>
      <c r="B234" s="100"/>
      <c r="C234" s="100"/>
      <c r="D234" s="100"/>
      <c r="E234" s="101" t="e">
        <f t="shared" si="13"/>
        <v>#DIV/0!</v>
      </c>
      <c r="F234" s="102"/>
      <c r="G234" s="101" t="e">
        <f t="shared" si="17"/>
        <v>#DIV/0!</v>
      </c>
      <c r="H234" s="102"/>
      <c r="I234" s="103" t="e">
        <f t="shared" si="15"/>
        <v>#DIV/0!</v>
      </c>
      <c r="J234" s="100"/>
      <c r="K234" s="100"/>
      <c r="L234" s="100"/>
      <c r="M234" s="100"/>
    </row>
    <row r="235" spans="1:13" ht="15" hidden="1">
      <c r="A235" s="100"/>
      <c r="B235" s="100"/>
      <c r="C235" s="100"/>
      <c r="D235" s="100"/>
      <c r="E235" s="101" t="e">
        <f t="shared" si="13"/>
        <v>#DIV/0!</v>
      </c>
      <c r="F235" s="102"/>
      <c r="G235" s="101" t="e">
        <f t="shared" si="17"/>
        <v>#DIV/0!</v>
      </c>
      <c r="H235" s="102"/>
      <c r="I235" s="103" t="e">
        <f t="shared" si="15"/>
        <v>#DIV/0!</v>
      </c>
      <c r="J235" s="100"/>
      <c r="K235" s="100"/>
      <c r="L235" s="100"/>
      <c r="M235" s="100"/>
    </row>
    <row r="236" spans="1:13" ht="15" hidden="1">
      <c r="A236" s="100"/>
      <c r="B236" s="100"/>
      <c r="C236" s="100"/>
      <c r="D236" s="100"/>
      <c r="E236" s="101" t="e">
        <f t="shared" si="13"/>
        <v>#DIV/0!</v>
      </c>
      <c r="F236" s="102"/>
      <c r="G236" s="101" t="e">
        <f t="shared" si="17"/>
        <v>#DIV/0!</v>
      </c>
      <c r="H236" s="102"/>
      <c r="I236" s="103" t="e">
        <f t="shared" si="15"/>
        <v>#DIV/0!</v>
      </c>
      <c r="J236" s="100"/>
      <c r="K236" s="100"/>
      <c r="L236" s="100"/>
      <c r="M236" s="100"/>
    </row>
    <row r="237" spans="1:13" ht="15" hidden="1">
      <c r="A237" s="100"/>
      <c r="B237" s="100"/>
      <c r="C237" s="100"/>
      <c r="D237" s="100"/>
      <c r="E237" s="101" t="e">
        <f t="shared" si="13"/>
        <v>#DIV/0!</v>
      </c>
      <c r="F237" s="102"/>
      <c r="G237" s="101" t="e">
        <f t="shared" si="17"/>
        <v>#DIV/0!</v>
      </c>
      <c r="H237" s="102"/>
      <c r="I237" s="103" t="e">
        <f t="shared" si="15"/>
        <v>#DIV/0!</v>
      </c>
      <c r="J237" s="100"/>
      <c r="K237" s="100"/>
      <c r="L237" s="100"/>
      <c r="M237" s="100"/>
    </row>
    <row r="238" spans="1:13" ht="15" hidden="1">
      <c r="A238" s="100"/>
      <c r="B238" s="100"/>
      <c r="C238" s="100"/>
      <c r="D238" s="100"/>
      <c r="E238" s="101" t="e">
        <f t="shared" si="13"/>
        <v>#DIV/0!</v>
      </c>
      <c r="F238" s="102"/>
      <c r="G238" s="101" t="e">
        <f t="shared" si="17"/>
        <v>#DIV/0!</v>
      </c>
      <c r="H238" s="102"/>
      <c r="I238" s="103" t="e">
        <f t="shared" si="15"/>
        <v>#DIV/0!</v>
      </c>
      <c r="J238" s="100"/>
      <c r="K238" s="100"/>
      <c r="L238" s="100"/>
      <c r="M238" s="100"/>
    </row>
    <row r="239" spans="1:13" ht="15" hidden="1">
      <c r="A239" s="100"/>
      <c r="B239" s="100"/>
      <c r="C239" s="100"/>
      <c r="D239" s="100"/>
      <c r="E239" s="101" t="e">
        <f t="shared" si="13"/>
        <v>#DIV/0!</v>
      </c>
      <c r="F239" s="102"/>
      <c r="G239" s="101" t="e">
        <f t="shared" si="17"/>
        <v>#DIV/0!</v>
      </c>
      <c r="H239" s="102"/>
      <c r="I239" s="103" t="e">
        <f t="shared" si="15"/>
        <v>#DIV/0!</v>
      </c>
      <c r="J239" s="100"/>
      <c r="K239" s="100"/>
      <c r="L239" s="100"/>
      <c r="M239" s="100"/>
    </row>
    <row r="240" spans="1:13" ht="15" hidden="1">
      <c r="A240" s="100"/>
      <c r="B240" s="100"/>
      <c r="C240" s="100"/>
      <c r="D240" s="100"/>
      <c r="E240" s="101" t="e">
        <f t="shared" si="13"/>
        <v>#DIV/0!</v>
      </c>
      <c r="F240" s="102"/>
      <c r="G240" s="101" t="e">
        <f t="shared" si="17"/>
        <v>#DIV/0!</v>
      </c>
      <c r="H240" s="102"/>
      <c r="I240" s="103" t="e">
        <f t="shared" si="15"/>
        <v>#DIV/0!</v>
      </c>
      <c r="J240" s="100"/>
      <c r="K240" s="100"/>
      <c r="L240" s="100"/>
      <c r="M240" s="100"/>
    </row>
    <row r="241" spans="1:13" ht="15" hidden="1">
      <c r="A241" s="100"/>
      <c r="B241" s="100"/>
      <c r="C241" s="100"/>
      <c r="D241" s="100"/>
      <c r="E241" s="101" t="e">
        <f t="shared" si="13"/>
        <v>#DIV/0!</v>
      </c>
      <c r="F241" s="102"/>
      <c r="G241" s="101" t="e">
        <f t="shared" si="17"/>
        <v>#DIV/0!</v>
      </c>
      <c r="H241" s="102"/>
      <c r="I241" s="103" t="e">
        <f t="shared" si="15"/>
        <v>#DIV/0!</v>
      </c>
      <c r="J241" s="100"/>
      <c r="K241" s="100"/>
      <c r="L241" s="100"/>
      <c r="M241" s="100"/>
    </row>
    <row r="242" spans="1:13" ht="15" hidden="1">
      <c r="A242" s="100"/>
      <c r="B242" s="100"/>
      <c r="C242" s="100"/>
      <c r="D242" s="100"/>
      <c r="E242" s="101" t="e">
        <f t="shared" si="13"/>
        <v>#DIV/0!</v>
      </c>
      <c r="F242" s="102"/>
      <c r="G242" s="101" t="e">
        <f t="shared" si="17"/>
        <v>#DIV/0!</v>
      </c>
      <c r="H242" s="102"/>
      <c r="I242" s="103" t="e">
        <f t="shared" si="15"/>
        <v>#DIV/0!</v>
      </c>
      <c r="J242" s="100"/>
      <c r="K242" s="100"/>
      <c r="L242" s="100"/>
      <c r="M242" s="100"/>
    </row>
    <row r="243" spans="1:13" ht="15" hidden="1">
      <c r="A243" s="100"/>
      <c r="B243" s="100"/>
      <c r="C243" s="100"/>
      <c r="D243" s="100"/>
      <c r="E243" s="101" t="e">
        <f t="shared" si="13"/>
        <v>#DIV/0!</v>
      </c>
      <c r="F243" s="102"/>
      <c r="G243" s="101" t="e">
        <f t="shared" si="17"/>
        <v>#DIV/0!</v>
      </c>
      <c r="H243" s="102"/>
      <c r="I243" s="103" t="e">
        <f t="shared" si="15"/>
        <v>#DIV/0!</v>
      </c>
      <c r="J243" s="100"/>
      <c r="K243" s="100"/>
      <c r="L243" s="100"/>
      <c r="M243" s="100"/>
    </row>
    <row r="244" spans="1:13" ht="15" hidden="1">
      <c r="A244" s="100"/>
      <c r="B244" s="100"/>
      <c r="C244" s="100"/>
      <c r="D244" s="100"/>
      <c r="E244" s="101" t="e">
        <f t="shared" si="13"/>
        <v>#DIV/0!</v>
      </c>
      <c r="F244" s="102"/>
      <c r="G244" s="101" t="e">
        <f t="shared" si="17"/>
        <v>#DIV/0!</v>
      </c>
      <c r="H244" s="102"/>
      <c r="I244" s="103" t="e">
        <f t="shared" si="15"/>
        <v>#DIV/0!</v>
      </c>
      <c r="J244" s="100"/>
      <c r="K244" s="100"/>
      <c r="L244" s="100"/>
      <c r="M244" s="100"/>
    </row>
    <row r="245" spans="1:13" ht="15" hidden="1">
      <c r="A245" s="100"/>
      <c r="B245" s="100"/>
      <c r="C245" s="100"/>
      <c r="D245" s="100"/>
      <c r="E245" s="101" t="e">
        <f t="shared" si="13"/>
        <v>#DIV/0!</v>
      </c>
      <c r="F245" s="102"/>
      <c r="G245" s="101" t="e">
        <f t="shared" si="17"/>
        <v>#DIV/0!</v>
      </c>
      <c r="H245" s="102"/>
      <c r="I245" s="103" t="e">
        <f t="shared" si="15"/>
        <v>#DIV/0!</v>
      </c>
      <c r="J245" s="100"/>
      <c r="K245" s="100"/>
      <c r="L245" s="100"/>
      <c r="M245" s="100"/>
    </row>
    <row r="246" spans="1:13" ht="15" hidden="1">
      <c r="A246" s="100"/>
      <c r="B246" s="100"/>
      <c r="C246" s="100"/>
      <c r="D246" s="100"/>
      <c r="E246" s="101" t="e">
        <f t="shared" si="13"/>
        <v>#DIV/0!</v>
      </c>
      <c r="F246" s="102"/>
      <c r="G246" s="101" t="e">
        <f t="shared" si="17"/>
        <v>#DIV/0!</v>
      </c>
      <c r="H246" s="102"/>
      <c r="I246" s="103" t="e">
        <f t="shared" si="15"/>
        <v>#DIV/0!</v>
      </c>
      <c r="J246" s="100"/>
      <c r="K246" s="100"/>
      <c r="L246" s="104"/>
      <c r="M246" s="100"/>
    </row>
    <row r="247" spans="1:13" ht="15" hidden="1">
      <c r="A247" s="100"/>
      <c r="B247" s="100"/>
      <c r="C247" s="100"/>
      <c r="D247" s="100"/>
      <c r="E247" s="101" t="e">
        <f t="shared" si="13"/>
        <v>#DIV/0!</v>
      </c>
      <c r="F247" s="102"/>
      <c r="G247" s="101" t="e">
        <f t="shared" si="17"/>
        <v>#DIV/0!</v>
      </c>
      <c r="H247" s="102"/>
      <c r="I247" s="103" t="e">
        <f t="shared" si="15"/>
        <v>#DIV/0!</v>
      </c>
      <c r="J247" s="100"/>
      <c r="K247" s="100"/>
      <c r="L247" s="100"/>
      <c r="M247" s="100"/>
    </row>
    <row r="248" spans="1:13" ht="15" hidden="1">
      <c r="A248" s="100"/>
      <c r="B248" s="100"/>
      <c r="C248" s="100"/>
      <c r="D248" s="100"/>
      <c r="E248" s="101" t="e">
        <f t="shared" si="13"/>
        <v>#DIV/0!</v>
      </c>
      <c r="F248" s="102"/>
      <c r="G248" s="101" t="e">
        <f t="shared" si="17"/>
        <v>#DIV/0!</v>
      </c>
      <c r="H248" s="102"/>
      <c r="I248" s="103" t="e">
        <f t="shared" si="15"/>
        <v>#DIV/0!</v>
      </c>
      <c r="J248" s="100"/>
      <c r="K248" s="100"/>
      <c r="L248" s="104"/>
      <c r="M248" s="100"/>
    </row>
    <row r="249" spans="1:13" ht="15" hidden="1">
      <c r="A249" s="100"/>
      <c r="B249" s="100"/>
      <c r="C249" s="100"/>
      <c r="D249" s="100"/>
      <c r="E249" s="101" t="e">
        <f t="shared" si="13"/>
        <v>#DIV/0!</v>
      </c>
      <c r="F249" s="102"/>
      <c r="G249" s="101" t="e">
        <f t="shared" si="17"/>
        <v>#DIV/0!</v>
      </c>
      <c r="H249" s="102"/>
      <c r="I249" s="103" t="e">
        <f t="shared" si="15"/>
        <v>#DIV/0!</v>
      </c>
      <c r="J249" s="100"/>
      <c r="K249" s="100"/>
      <c r="L249" s="104"/>
      <c r="M249" s="100"/>
    </row>
    <row r="250" spans="1:13" ht="15" hidden="1">
      <c r="A250" s="100"/>
      <c r="B250" s="100"/>
      <c r="C250" s="100"/>
      <c r="D250" s="100"/>
      <c r="E250" s="101" t="e">
        <f t="shared" si="13"/>
        <v>#DIV/0!</v>
      </c>
      <c r="F250" s="102"/>
      <c r="G250" s="101" t="e">
        <f t="shared" si="17"/>
        <v>#DIV/0!</v>
      </c>
      <c r="H250" s="102"/>
      <c r="I250" s="103" t="e">
        <f t="shared" si="15"/>
        <v>#DIV/0!</v>
      </c>
      <c r="J250" s="100"/>
      <c r="K250" s="100"/>
      <c r="L250" s="100"/>
      <c r="M250" s="100"/>
    </row>
    <row r="251" spans="1:13" ht="15" hidden="1">
      <c r="A251" s="100"/>
      <c r="B251" s="100"/>
      <c r="C251" s="100"/>
      <c r="D251" s="100"/>
      <c r="E251" s="101" t="e">
        <f t="shared" si="13"/>
        <v>#DIV/0!</v>
      </c>
      <c r="F251" s="102"/>
      <c r="G251" s="101" t="e">
        <f t="shared" si="17"/>
        <v>#DIV/0!</v>
      </c>
      <c r="H251" s="102"/>
      <c r="I251" s="103" t="e">
        <f t="shared" si="15"/>
        <v>#DIV/0!</v>
      </c>
      <c r="J251" s="100"/>
      <c r="K251" s="100"/>
      <c r="L251" s="104"/>
      <c r="M251" s="100"/>
    </row>
    <row r="252" spans="1:13" ht="15" hidden="1">
      <c r="A252" s="100"/>
      <c r="B252" s="100"/>
      <c r="C252" s="100"/>
      <c r="D252" s="100"/>
      <c r="E252" s="101" t="e">
        <f t="shared" si="13"/>
        <v>#DIV/0!</v>
      </c>
      <c r="F252" s="102"/>
      <c r="G252" s="101" t="e">
        <f t="shared" si="17"/>
        <v>#DIV/0!</v>
      </c>
      <c r="H252" s="102"/>
      <c r="I252" s="103" t="e">
        <f t="shared" si="15"/>
        <v>#DIV/0!</v>
      </c>
      <c r="J252" s="100"/>
      <c r="K252" s="100"/>
      <c r="L252" s="104"/>
      <c r="M252" s="100"/>
    </row>
    <row r="253" spans="1:13" ht="15" hidden="1">
      <c r="A253" s="100"/>
      <c r="B253" s="100"/>
      <c r="C253" s="100"/>
      <c r="D253" s="100"/>
      <c r="E253" s="101" t="e">
        <f t="shared" si="13"/>
        <v>#DIV/0!</v>
      </c>
      <c r="F253" s="102"/>
      <c r="G253" s="101" t="e">
        <f t="shared" si="17"/>
        <v>#DIV/0!</v>
      </c>
      <c r="H253" s="102"/>
      <c r="I253" s="103" t="e">
        <f t="shared" si="15"/>
        <v>#DIV/0!</v>
      </c>
      <c r="J253" s="100"/>
      <c r="K253" s="100"/>
      <c r="L253" s="100"/>
      <c r="M253" s="100"/>
    </row>
    <row r="254" spans="1:13" ht="15" hidden="1">
      <c r="A254" s="100"/>
      <c r="B254" s="100"/>
      <c r="C254" s="100"/>
      <c r="D254" s="100"/>
      <c r="E254" s="101" t="e">
        <f t="shared" si="13"/>
        <v>#DIV/0!</v>
      </c>
      <c r="F254" s="102"/>
      <c r="G254" s="101" t="e">
        <f t="shared" si="17"/>
        <v>#DIV/0!</v>
      </c>
      <c r="H254" s="102"/>
      <c r="I254" s="103" t="e">
        <f t="shared" si="15"/>
        <v>#DIV/0!</v>
      </c>
      <c r="J254" s="100"/>
      <c r="K254" s="100"/>
      <c r="L254" s="104"/>
      <c r="M254" s="100"/>
    </row>
    <row r="255" spans="1:13" ht="15" hidden="1">
      <c r="A255" s="100"/>
      <c r="B255" s="100"/>
      <c r="C255" s="100"/>
      <c r="D255" s="100"/>
      <c r="E255" s="101" t="e">
        <f t="shared" si="13"/>
        <v>#DIV/0!</v>
      </c>
      <c r="F255" s="102"/>
      <c r="G255" s="101" t="e">
        <f t="shared" si="17"/>
        <v>#DIV/0!</v>
      </c>
      <c r="H255" s="102"/>
      <c r="I255" s="103" t="e">
        <f t="shared" si="15"/>
        <v>#DIV/0!</v>
      </c>
      <c r="J255" s="100"/>
      <c r="K255" s="100"/>
      <c r="L255" s="104"/>
      <c r="M255" s="100"/>
    </row>
    <row r="256" spans="1:13" ht="15" hidden="1">
      <c r="A256" s="100"/>
      <c r="B256" s="100"/>
      <c r="C256" s="100"/>
      <c r="D256" s="100"/>
      <c r="E256" s="101" t="e">
        <f t="shared" si="13"/>
        <v>#DIV/0!</v>
      </c>
      <c r="F256" s="102"/>
      <c r="G256" s="101" t="e">
        <f t="shared" si="17"/>
        <v>#DIV/0!</v>
      </c>
      <c r="H256" s="102"/>
      <c r="I256" s="103" t="e">
        <f t="shared" si="15"/>
        <v>#DIV/0!</v>
      </c>
      <c r="J256" s="100"/>
      <c r="K256" s="100"/>
      <c r="L256" s="100"/>
      <c r="M256" s="100"/>
    </row>
    <row r="257" spans="1:13" ht="15" hidden="1">
      <c r="A257" s="100"/>
      <c r="B257" s="100"/>
      <c r="C257" s="100"/>
      <c r="D257" s="100"/>
      <c r="E257" s="105" t="e">
        <f t="shared" si="13"/>
        <v>#DIV/0!</v>
      </c>
      <c r="F257" s="102"/>
      <c r="G257" s="105" t="e">
        <f t="shared" si="17"/>
        <v>#DIV/0!</v>
      </c>
      <c r="H257" s="102"/>
      <c r="I257" s="106" t="e">
        <f t="shared" si="15"/>
        <v>#DIV/0!</v>
      </c>
      <c r="J257" s="100"/>
      <c r="K257" s="100"/>
      <c r="L257" s="100"/>
      <c r="M257" s="100"/>
    </row>
    <row r="258" spans="1:14" s="12" customFormat="1" ht="12.75" hidden="1">
      <c r="A258" s="107"/>
      <c r="B258" s="107"/>
      <c r="C258" s="107"/>
      <c r="D258" s="107"/>
      <c r="E258" s="107"/>
      <c r="F258" s="108"/>
      <c r="G258" s="107"/>
      <c r="H258" s="108"/>
      <c r="I258" s="107"/>
      <c r="J258" s="107"/>
      <c r="K258" s="107"/>
      <c r="L258" s="107"/>
      <c r="M258" s="107"/>
      <c r="N258" s="109"/>
    </row>
    <row r="259" spans="1:14" s="12" customFormat="1" ht="12.75" hidden="1">
      <c r="A259" s="107"/>
      <c r="B259" s="107"/>
      <c r="C259" s="107"/>
      <c r="D259" s="107"/>
      <c r="E259" s="107"/>
      <c r="F259" s="108"/>
      <c r="G259" s="107"/>
      <c r="H259" s="108"/>
      <c r="I259" s="107"/>
      <c r="J259" s="107"/>
      <c r="K259" s="107"/>
      <c r="L259" s="107"/>
      <c r="M259" s="107"/>
      <c r="N259" s="109"/>
    </row>
    <row r="260" spans="1:14" s="12" customFormat="1" ht="12.75" hidden="1">
      <c r="A260" s="107"/>
      <c r="B260" s="107"/>
      <c r="C260" s="107"/>
      <c r="D260" s="107"/>
      <c r="E260" s="107"/>
      <c r="F260" s="108"/>
      <c r="G260" s="107"/>
      <c r="H260" s="108"/>
      <c r="I260" s="107"/>
      <c r="J260" s="107"/>
      <c r="K260" s="107"/>
      <c r="L260" s="110"/>
      <c r="M260" s="107"/>
      <c r="N260" s="109"/>
    </row>
    <row r="261" spans="1:14" s="12" customFormat="1" ht="12.75" hidden="1">
      <c r="A261" s="107"/>
      <c r="B261" s="107"/>
      <c r="C261" s="107"/>
      <c r="D261" s="107"/>
      <c r="E261" s="107"/>
      <c r="F261" s="108"/>
      <c r="G261" s="107"/>
      <c r="H261" s="108"/>
      <c r="I261" s="107"/>
      <c r="J261" s="107"/>
      <c r="K261" s="107"/>
      <c r="L261" s="107"/>
      <c r="M261" s="107"/>
      <c r="N261" s="109"/>
    </row>
    <row r="262" spans="1:14" s="12" customFormat="1" ht="12.75" hidden="1">
      <c r="A262" s="107"/>
      <c r="B262" s="107"/>
      <c r="C262" s="107"/>
      <c r="D262" s="107"/>
      <c r="E262" s="107"/>
      <c r="F262" s="108"/>
      <c r="G262" s="107"/>
      <c r="H262" s="108"/>
      <c r="I262" s="107"/>
      <c r="J262" s="107"/>
      <c r="K262" s="107"/>
      <c r="L262" s="107"/>
      <c r="M262" s="107"/>
      <c r="N262" s="109"/>
    </row>
    <row r="263" spans="1:14" s="12" customFormat="1" ht="12.75" hidden="1">
      <c r="A263" s="107"/>
      <c r="B263" s="107"/>
      <c r="C263" s="107"/>
      <c r="D263" s="107"/>
      <c r="E263" s="107"/>
      <c r="F263" s="108"/>
      <c r="G263" s="107"/>
      <c r="H263" s="108"/>
      <c r="I263" s="107"/>
      <c r="J263" s="107"/>
      <c r="K263" s="107"/>
      <c r="L263" s="107"/>
      <c r="M263" s="107"/>
      <c r="N263" s="109"/>
    </row>
    <row r="264" spans="1:14" s="12" customFormat="1" ht="12.75" hidden="1">
      <c r="A264" s="107"/>
      <c r="B264" s="107"/>
      <c r="C264" s="107"/>
      <c r="D264" s="107"/>
      <c r="E264" s="107"/>
      <c r="F264" s="108"/>
      <c r="G264" s="107"/>
      <c r="H264" s="108"/>
      <c r="I264" s="107"/>
      <c r="J264" s="107"/>
      <c r="K264" s="107"/>
      <c r="L264" s="107"/>
      <c r="M264" s="107"/>
      <c r="N264" s="109"/>
    </row>
    <row r="265" spans="1:14" s="12" customFormat="1" ht="12.75" hidden="1">
      <c r="A265" s="107"/>
      <c r="B265" s="107"/>
      <c r="C265" s="107"/>
      <c r="D265" s="107"/>
      <c r="E265" s="107"/>
      <c r="F265" s="108"/>
      <c r="G265" s="107"/>
      <c r="H265" s="108"/>
      <c r="I265" s="107"/>
      <c r="J265" s="107"/>
      <c r="K265" s="107"/>
      <c r="L265" s="107"/>
      <c r="M265" s="107"/>
      <c r="N265" s="109"/>
    </row>
    <row r="266" spans="1:14" s="12" customFormat="1" ht="12.75" hidden="1">
      <c r="A266" s="107"/>
      <c r="B266" s="107"/>
      <c r="C266" s="107"/>
      <c r="D266" s="107"/>
      <c r="E266" s="107"/>
      <c r="F266" s="108"/>
      <c r="G266" s="107"/>
      <c r="H266" s="108"/>
      <c r="I266" s="107"/>
      <c r="J266" s="107"/>
      <c r="K266" s="107"/>
      <c r="L266" s="107"/>
      <c r="M266" s="107"/>
      <c r="N266" s="109"/>
    </row>
    <row r="267" spans="1:14" s="12" customFormat="1" ht="12.75" hidden="1">
      <c r="A267" s="107"/>
      <c r="B267" s="107"/>
      <c r="C267" s="107"/>
      <c r="D267" s="107"/>
      <c r="E267" s="107"/>
      <c r="F267" s="108"/>
      <c r="G267" s="107"/>
      <c r="H267" s="108"/>
      <c r="I267" s="107"/>
      <c r="J267" s="107"/>
      <c r="K267" s="107"/>
      <c r="L267" s="107"/>
      <c r="M267" s="107"/>
      <c r="N267" s="109"/>
    </row>
    <row r="268" spans="1:14" s="12" customFormat="1" ht="12.75" hidden="1">
      <c r="A268" s="107"/>
      <c r="B268" s="107"/>
      <c r="C268" s="107"/>
      <c r="D268" s="107"/>
      <c r="E268" s="107"/>
      <c r="F268" s="108"/>
      <c r="G268" s="107"/>
      <c r="H268" s="108"/>
      <c r="I268" s="107"/>
      <c r="J268" s="107"/>
      <c r="K268" s="107"/>
      <c r="L268" s="107"/>
      <c r="M268" s="107"/>
      <c r="N268" s="109"/>
    </row>
    <row r="269" spans="1:14" s="12" customFormat="1" ht="12.75" hidden="1">
      <c r="A269" s="107"/>
      <c r="B269" s="107"/>
      <c r="C269" s="107"/>
      <c r="D269" s="107"/>
      <c r="E269" s="107"/>
      <c r="F269" s="108"/>
      <c r="G269" s="107"/>
      <c r="H269" s="108"/>
      <c r="I269" s="107"/>
      <c r="J269" s="107"/>
      <c r="K269" s="107"/>
      <c r="L269" s="110"/>
      <c r="M269" s="107"/>
      <c r="N269" s="109"/>
    </row>
    <row r="270" spans="1:14" s="12" customFormat="1" ht="12.75" hidden="1">
      <c r="A270" s="107"/>
      <c r="B270" s="107"/>
      <c r="C270" s="107"/>
      <c r="D270" s="107"/>
      <c r="E270" s="107"/>
      <c r="F270" s="108"/>
      <c r="G270" s="107"/>
      <c r="H270" s="108"/>
      <c r="I270" s="107"/>
      <c r="J270" s="107"/>
      <c r="K270" s="107"/>
      <c r="L270" s="107"/>
      <c r="M270" s="107"/>
      <c r="N270" s="109"/>
    </row>
    <row r="271" spans="1:14" s="12" customFormat="1" ht="12.75" hidden="1">
      <c r="A271" s="107"/>
      <c r="B271" s="107"/>
      <c r="C271" s="107"/>
      <c r="D271" s="107"/>
      <c r="E271" s="107"/>
      <c r="F271" s="108"/>
      <c r="G271" s="107"/>
      <c r="H271" s="108"/>
      <c r="I271" s="107"/>
      <c r="J271" s="107"/>
      <c r="K271" s="107"/>
      <c r="L271" s="110"/>
      <c r="M271" s="107"/>
      <c r="N271" s="109"/>
    </row>
    <row r="272" spans="1:14" s="12" customFormat="1" ht="12.75" hidden="1">
      <c r="A272" s="107"/>
      <c r="B272" s="107"/>
      <c r="C272" s="107"/>
      <c r="D272" s="107"/>
      <c r="E272" s="107"/>
      <c r="F272" s="108"/>
      <c r="G272" s="107"/>
      <c r="H272" s="108"/>
      <c r="I272" s="107"/>
      <c r="J272" s="107"/>
      <c r="K272" s="107"/>
      <c r="L272" s="107"/>
      <c r="M272" s="107"/>
      <c r="N272" s="109"/>
    </row>
    <row r="273" spans="1:14" s="12" customFormat="1" ht="12.75" hidden="1">
      <c r="A273" s="107"/>
      <c r="B273" s="107"/>
      <c r="C273" s="107"/>
      <c r="D273" s="107"/>
      <c r="E273" s="107"/>
      <c r="F273" s="108"/>
      <c r="G273" s="107"/>
      <c r="H273" s="108"/>
      <c r="I273" s="107"/>
      <c r="J273" s="107"/>
      <c r="K273" s="107"/>
      <c r="L273" s="107"/>
      <c r="M273" s="107"/>
      <c r="N273" s="109"/>
    </row>
    <row r="274" spans="1:14" s="12" customFormat="1" ht="12.75" hidden="1">
      <c r="A274" s="107"/>
      <c r="B274" s="107"/>
      <c r="C274" s="107"/>
      <c r="D274" s="107"/>
      <c r="E274" s="107"/>
      <c r="F274" s="108"/>
      <c r="G274" s="107"/>
      <c r="H274" s="108"/>
      <c r="I274" s="107"/>
      <c r="J274" s="107"/>
      <c r="K274" s="107"/>
      <c r="L274" s="107"/>
      <c r="M274" s="107"/>
      <c r="N274" s="109"/>
    </row>
    <row r="275" spans="1:14" s="12" customFormat="1" ht="12.75" hidden="1">
      <c r="A275" s="107"/>
      <c r="B275" s="107"/>
      <c r="C275" s="107"/>
      <c r="D275" s="107"/>
      <c r="E275" s="107"/>
      <c r="F275" s="108"/>
      <c r="G275" s="107"/>
      <c r="H275" s="108"/>
      <c r="I275" s="107"/>
      <c r="J275" s="107"/>
      <c r="K275" s="107"/>
      <c r="L275" s="107"/>
      <c r="M275" s="107"/>
      <c r="N275" s="109"/>
    </row>
    <row r="276" spans="1:14" s="12" customFormat="1" ht="12.75" hidden="1">
      <c r="A276" s="107"/>
      <c r="B276" s="107"/>
      <c r="C276" s="107"/>
      <c r="D276" s="107"/>
      <c r="E276" s="107"/>
      <c r="F276" s="108"/>
      <c r="G276" s="107"/>
      <c r="H276" s="108"/>
      <c r="I276" s="107"/>
      <c r="J276" s="107"/>
      <c r="K276" s="107"/>
      <c r="L276" s="107"/>
      <c r="M276" s="107"/>
      <c r="N276" s="109"/>
    </row>
    <row r="277" spans="1:14" s="12" customFormat="1" ht="12.75" hidden="1">
      <c r="A277" s="107"/>
      <c r="B277" s="107"/>
      <c r="C277" s="107"/>
      <c r="D277" s="107"/>
      <c r="E277" s="107"/>
      <c r="F277" s="108"/>
      <c r="G277" s="107"/>
      <c r="H277" s="108"/>
      <c r="I277" s="107"/>
      <c r="J277" s="107"/>
      <c r="K277" s="107"/>
      <c r="L277" s="107"/>
      <c r="M277" s="107"/>
      <c r="N277" s="109"/>
    </row>
    <row r="278" spans="1:14" s="12" customFormat="1" ht="12.75" hidden="1">
      <c r="A278" s="107"/>
      <c r="B278" s="107"/>
      <c r="C278" s="107"/>
      <c r="D278" s="107"/>
      <c r="E278" s="107"/>
      <c r="F278" s="108"/>
      <c r="G278" s="107"/>
      <c r="H278" s="108"/>
      <c r="I278" s="107"/>
      <c r="J278" s="107"/>
      <c r="K278" s="107"/>
      <c r="L278" s="107"/>
      <c r="M278" s="107"/>
      <c r="N278" s="109"/>
    </row>
    <row r="279" spans="1:14" s="12" customFormat="1" ht="12.75" hidden="1">
      <c r="A279" s="107"/>
      <c r="B279" s="107"/>
      <c r="C279" s="107"/>
      <c r="D279" s="107"/>
      <c r="E279" s="107"/>
      <c r="F279" s="108"/>
      <c r="G279" s="107"/>
      <c r="H279" s="108"/>
      <c r="I279" s="107"/>
      <c r="J279" s="107"/>
      <c r="K279" s="107"/>
      <c r="L279" s="107"/>
      <c r="M279" s="107"/>
      <c r="N279" s="109"/>
    </row>
    <row r="280" spans="1:14" s="12" customFormat="1" ht="12.75" hidden="1">
      <c r="A280" s="107"/>
      <c r="B280" s="107"/>
      <c r="C280" s="107"/>
      <c r="D280" s="107"/>
      <c r="E280" s="107"/>
      <c r="F280" s="108"/>
      <c r="G280" s="107"/>
      <c r="H280" s="108"/>
      <c r="I280" s="107"/>
      <c r="J280" s="107"/>
      <c r="K280" s="107"/>
      <c r="L280" s="107"/>
      <c r="M280" s="107"/>
      <c r="N280" s="109"/>
    </row>
    <row r="281" spans="1:14" s="12" customFormat="1" ht="12.75" hidden="1">
      <c r="A281" s="107"/>
      <c r="B281" s="107"/>
      <c r="C281" s="107"/>
      <c r="D281" s="107"/>
      <c r="E281" s="107"/>
      <c r="F281" s="108"/>
      <c r="G281" s="107"/>
      <c r="H281" s="108"/>
      <c r="I281" s="107"/>
      <c r="J281" s="107"/>
      <c r="K281" s="107"/>
      <c r="L281" s="107"/>
      <c r="M281" s="107"/>
      <c r="N281" s="109"/>
    </row>
    <row r="282" spans="1:14" s="12" customFormat="1" ht="12.75" hidden="1">
      <c r="A282" s="107"/>
      <c r="B282" s="107"/>
      <c r="C282" s="107"/>
      <c r="D282" s="107"/>
      <c r="E282" s="107"/>
      <c r="F282" s="108"/>
      <c r="G282" s="107"/>
      <c r="H282" s="108"/>
      <c r="I282" s="107"/>
      <c r="J282" s="107"/>
      <c r="K282" s="107"/>
      <c r="L282" s="107"/>
      <c r="M282" s="107"/>
      <c r="N282" s="109"/>
    </row>
    <row r="283" spans="1:14" s="12" customFormat="1" ht="12.75" hidden="1">
      <c r="A283" s="107"/>
      <c r="B283" s="107"/>
      <c r="C283" s="107"/>
      <c r="D283" s="107"/>
      <c r="E283" s="107"/>
      <c r="F283" s="108"/>
      <c r="G283" s="107"/>
      <c r="H283" s="108"/>
      <c r="I283" s="107"/>
      <c r="J283" s="107"/>
      <c r="K283" s="107"/>
      <c r="L283" s="107"/>
      <c r="M283" s="107"/>
      <c r="N283" s="109"/>
    </row>
    <row r="284" spans="1:14" s="12" customFormat="1" ht="12.75">
      <c r="A284" s="107"/>
      <c r="B284" s="107"/>
      <c r="C284" s="107">
        <f>259564.69518-C228</f>
        <v>-183.13216999999713</v>
      </c>
      <c r="D284" s="110">
        <f>D228-278476.63894</f>
        <v>1898.8883999999962</v>
      </c>
      <c r="E284" s="107"/>
      <c r="F284" s="108">
        <f>345730.0788-F228</f>
        <v>-474.2656100000022</v>
      </c>
      <c r="G284" s="107"/>
      <c r="H284" s="108">
        <f>H228-463651.3474</f>
        <v>2847.5525799999596</v>
      </c>
      <c r="I284" s="107"/>
      <c r="J284" s="107"/>
      <c r="K284" s="107"/>
      <c r="L284" s="110"/>
      <c r="M284" s="107"/>
      <c r="N284" s="109"/>
    </row>
    <row r="285" spans="1:14" s="12" customFormat="1" ht="12.75">
      <c r="A285" s="107"/>
      <c r="B285" s="107"/>
      <c r="C285" s="107"/>
      <c r="D285" s="107"/>
      <c r="E285" s="107"/>
      <c r="F285" s="108"/>
      <c r="G285" s="107"/>
      <c r="H285" s="108"/>
      <c r="I285" s="107"/>
      <c r="J285" s="107"/>
      <c r="K285" s="107"/>
      <c r="L285" s="107"/>
      <c r="M285" s="107"/>
      <c r="N285" s="109"/>
    </row>
    <row r="286" spans="1:14" s="12" customFormat="1" ht="12.75">
      <c r="A286" s="107"/>
      <c r="B286" s="107"/>
      <c r="C286" s="107"/>
      <c r="D286" s="107"/>
      <c r="E286" s="107"/>
      <c r="F286" s="108"/>
      <c r="G286" s="107"/>
      <c r="H286" s="108"/>
      <c r="I286" s="107"/>
      <c r="J286" s="107"/>
      <c r="K286" s="107"/>
      <c r="L286" s="107"/>
      <c r="M286" s="107"/>
      <c r="N286" s="109"/>
    </row>
    <row r="287" spans="1:14" s="12" customFormat="1" ht="12.75">
      <c r="A287" s="107"/>
      <c r="B287" s="107"/>
      <c r="C287" s="107"/>
      <c r="D287" s="107"/>
      <c r="E287" s="107"/>
      <c r="F287" s="108"/>
      <c r="G287" s="107"/>
      <c r="H287" s="108"/>
      <c r="I287" s="107"/>
      <c r="J287" s="107"/>
      <c r="K287" s="107"/>
      <c r="L287" s="107"/>
      <c r="M287" s="107"/>
      <c r="N287" s="109"/>
    </row>
    <row r="288" spans="1:14" s="12" customFormat="1" ht="12.75">
      <c r="A288" s="107"/>
      <c r="B288" s="107"/>
      <c r="C288" s="107"/>
      <c r="D288" s="107"/>
      <c r="E288" s="107"/>
      <c r="F288" s="108"/>
      <c r="G288" s="107"/>
      <c r="H288" s="108"/>
      <c r="I288" s="107"/>
      <c r="J288" s="107"/>
      <c r="K288" s="107"/>
      <c r="L288" s="107"/>
      <c r="M288" s="107"/>
      <c r="N288" s="109"/>
    </row>
    <row r="289" spans="1:14" s="12" customFormat="1" ht="12.75">
      <c r="A289" s="107"/>
      <c r="B289" s="107"/>
      <c r="C289" s="107"/>
      <c r="D289" s="107"/>
      <c r="E289" s="107"/>
      <c r="F289" s="108"/>
      <c r="G289" s="107"/>
      <c r="H289" s="108"/>
      <c r="I289" s="107"/>
      <c r="J289" s="107"/>
      <c r="K289" s="107"/>
      <c r="L289" s="107"/>
      <c r="M289" s="107"/>
      <c r="N289" s="109"/>
    </row>
    <row r="290" spans="1:14" s="12" customFormat="1" ht="12.75">
      <c r="A290" s="107"/>
      <c r="B290" s="107"/>
      <c r="C290" s="107"/>
      <c r="D290" s="107"/>
      <c r="E290" s="107"/>
      <c r="F290" s="108"/>
      <c r="G290" s="107"/>
      <c r="H290" s="108"/>
      <c r="I290" s="107"/>
      <c r="J290" s="107"/>
      <c r="K290" s="107"/>
      <c r="L290" s="107"/>
      <c r="M290" s="110"/>
      <c r="N290" s="109"/>
    </row>
    <row r="291" spans="6:14" s="12" customFormat="1" ht="12.75">
      <c r="F291" s="111"/>
      <c r="H291" s="111"/>
      <c r="L291" s="109"/>
      <c r="M291" s="112"/>
      <c r="N291" s="109"/>
    </row>
    <row r="292" spans="6:14" s="12" customFormat="1" ht="12.75">
      <c r="F292" s="111"/>
      <c r="H292" s="111"/>
      <c r="L292" s="109"/>
      <c r="M292" s="109"/>
      <c r="N292" s="109"/>
    </row>
    <row r="293" spans="6:14" s="12" customFormat="1" ht="12.75">
      <c r="F293" s="111"/>
      <c r="H293" s="111"/>
      <c r="L293" s="109"/>
      <c r="M293" s="109"/>
      <c r="N293" s="109"/>
    </row>
    <row r="294" spans="6:14" s="12" customFormat="1" ht="12.75">
      <c r="F294" s="111"/>
      <c r="H294" s="111"/>
      <c r="L294" s="109"/>
      <c r="M294" s="109"/>
      <c r="N294" s="109"/>
    </row>
    <row r="295" spans="6:14" s="12" customFormat="1" ht="12.75">
      <c r="F295" s="111"/>
      <c r="H295" s="111"/>
      <c r="L295" s="109"/>
      <c r="M295" s="109"/>
      <c r="N295" s="109"/>
    </row>
    <row r="296" spans="6:14" s="12" customFormat="1" ht="12.75">
      <c r="F296" s="111"/>
      <c r="H296" s="111"/>
      <c r="L296" s="109"/>
      <c r="M296" s="109"/>
      <c r="N296" s="109"/>
    </row>
    <row r="297" spans="6:14" s="12" customFormat="1" ht="12.75">
      <c r="F297" s="111"/>
      <c r="H297" s="111"/>
      <c r="L297" s="109"/>
      <c r="M297" s="109"/>
      <c r="N297" s="109"/>
    </row>
    <row r="298" spans="6:14" s="12" customFormat="1" ht="12.75">
      <c r="F298" s="111"/>
      <c r="H298" s="111"/>
      <c r="L298" s="109"/>
      <c r="M298" s="109"/>
      <c r="N298" s="109"/>
    </row>
    <row r="299" spans="6:14" s="12" customFormat="1" ht="12.75">
      <c r="F299" s="111"/>
      <c r="H299" s="111"/>
      <c r="L299" s="109"/>
      <c r="M299" s="109"/>
      <c r="N299" s="109"/>
    </row>
    <row r="300" spans="6:14" s="12" customFormat="1" ht="12.75">
      <c r="F300" s="111"/>
      <c r="H300" s="111"/>
      <c r="L300" s="109"/>
      <c r="M300" s="109"/>
      <c r="N300" s="109"/>
    </row>
    <row r="301" spans="6:14" s="12" customFormat="1" ht="12.75">
      <c r="F301" s="111"/>
      <c r="H301" s="111"/>
      <c r="L301" s="109"/>
      <c r="M301" s="109"/>
      <c r="N301" s="109"/>
    </row>
    <row r="302" spans="6:14" s="12" customFormat="1" ht="12.75">
      <c r="F302" s="111"/>
      <c r="H302" s="111"/>
      <c r="L302" s="109"/>
      <c r="M302" s="109"/>
      <c r="N302" s="109"/>
    </row>
    <row r="303" spans="6:14" s="12" customFormat="1" ht="12.75">
      <c r="F303" s="111"/>
      <c r="H303" s="111"/>
      <c r="L303" s="109"/>
      <c r="M303" s="109"/>
      <c r="N303" s="109"/>
    </row>
    <row r="304" spans="6:14" s="12" customFormat="1" ht="12.75">
      <c r="F304" s="111"/>
      <c r="H304" s="111"/>
      <c r="L304" s="109"/>
      <c r="M304" s="109"/>
      <c r="N304" s="109"/>
    </row>
    <row r="305" spans="6:14" s="12" customFormat="1" ht="12.75">
      <c r="F305" s="111"/>
      <c r="H305" s="111"/>
      <c r="L305" s="109"/>
      <c r="M305" s="109"/>
      <c r="N305" s="109"/>
    </row>
    <row r="306" spans="6:14" s="12" customFormat="1" ht="12.75">
      <c r="F306" s="111"/>
      <c r="H306" s="111"/>
      <c r="L306" s="109"/>
      <c r="M306" s="109"/>
      <c r="N306" s="109"/>
    </row>
    <row r="307" spans="6:14" s="12" customFormat="1" ht="12.75">
      <c r="F307" s="111"/>
      <c r="H307" s="111"/>
      <c r="L307" s="109"/>
      <c r="M307" s="109"/>
      <c r="N307" s="109"/>
    </row>
    <row r="308" spans="6:14" s="12" customFormat="1" ht="12.75">
      <c r="F308" s="111"/>
      <c r="H308" s="111"/>
      <c r="L308" s="109"/>
      <c r="M308" s="109"/>
      <c r="N308" s="109"/>
    </row>
    <row r="318" ht="15">
      <c r="A318" s="63"/>
    </row>
    <row r="319" ht="13.5" thickBot="1">
      <c r="A319" s="68"/>
    </row>
    <row r="320" ht="15">
      <c r="A320" s="71"/>
    </row>
    <row r="321" ht="15">
      <c r="A321" s="76"/>
    </row>
    <row r="322" ht="15">
      <c r="A322" s="76"/>
    </row>
    <row r="323" ht="15">
      <c r="A323" s="76"/>
    </row>
    <row r="324" ht="15">
      <c r="A324" s="76"/>
    </row>
    <row r="325" ht="15">
      <c r="A325" s="76"/>
    </row>
    <row r="326" ht="15">
      <c r="A326" s="76"/>
    </row>
    <row r="327" ht="15">
      <c r="A327" s="76"/>
    </row>
    <row r="328" ht="15">
      <c r="A328" s="76"/>
    </row>
    <row r="329" ht="15">
      <c r="A329" s="76"/>
    </row>
    <row r="330" ht="15">
      <c r="A330" s="76"/>
    </row>
    <row r="331" ht="15">
      <c r="A331" s="76"/>
    </row>
    <row r="332" ht="15">
      <c r="A332" s="76"/>
    </row>
    <row r="333" ht="15">
      <c r="A333" s="76"/>
    </row>
    <row r="334" ht="15">
      <c r="A334" s="76"/>
    </row>
    <row r="335" ht="15">
      <c r="A335" s="76"/>
    </row>
    <row r="336" ht="15">
      <c r="A336" s="76"/>
    </row>
    <row r="337" ht="15">
      <c r="A337" s="76"/>
    </row>
    <row r="338" ht="15">
      <c r="A338" s="76"/>
    </row>
    <row r="339" ht="15">
      <c r="A339" s="76"/>
    </row>
    <row r="340" ht="15">
      <c r="A340" s="76"/>
    </row>
    <row r="341" ht="15">
      <c r="A341" s="76"/>
    </row>
    <row r="342" ht="15">
      <c r="A342" s="76"/>
    </row>
    <row r="343" ht="15">
      <c r="A343" s="76"/>
    </row>
    <row r="344" ht="15">
      <c r="A344" s="76"/>
    </row>
    <row r="345" ht="15">
      <c r="A345" s="76"/>
    </row>
    <row r="346" ht="15">
      <c r="A346" s="76"/>
    </row>
  </sheetData>
  <sheetProtection/>
  <mergeCells count="8">
    <mergeCell ref="L2:M3"/>
    <mergeCell ref="A5:M6"/>
    <mergeCell ref="A8:A9"/>
    <mergeCell ref="B8:B9"/>
    <mergeCell ref="C8:C9"/>
    <mergeCell ref="D8:E8"/>
    <mergeCell ref="F8:G8"/>
    <mergeCell ref="H8:I8"/>
  </mergeCells>
  <printOptions/>
  <pageMargins left="0.75" right="0.75" top="1" bottom="1" header="0.5" footer="0.5"/>
  <pageSetup horizontalDpi="600" verticalDpi="600" orientation="portrait" paperSize="9" scale="66" r:id="rId1"/>
  <rowBreaks count="1" manualBreakCount="1">
    <brk id="22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3">
      <selection activeCell="C32" sqref="C32"/>
    </sheetView>
  </sheetViews>
  <sheetFormatPr defaultColWidth="9.00390625" defaultRowHeight="12.75"/>
  <cols>
    <col min="1" max="1" width="5.625" style="0" customWidth="1"/>
    <col min="2" max="2" width="34.125" style="0" customWidth="1"/>
    <col min="3" max="3" width="31.125" style="0" customWidth="1"/>
    <col min="4" max="4" width="15.375" style="0" customWidth="1"/>
    <col min="5" max="5" width="17.25390625" style="0" customWidth="1"/>
    <col min="6" max="6" width="17.375" style="0" hidden="1" customWidth="1"/>
    <col min="7" max="7" width="15.75390625" style="0" hidden="1" customWidth="1"/>
    <col min="8" max="8" width="15.00390625" style="0" hidden="1" customWidth="1"/>
    <col min="9" max="9" width="0" style="0" hidden="1" customWidth="1"/>
  </cols>
  <sheetData>
    <row r="1" spans="4:5" ht="12.75">
      <c r="D1" s="20" t="s">
        <v>313</v>
      </c>
      <c r="E1" s="31">
        <v>9</v>
      </c>
    </row>
    <row r="2" spans="4:6" ht="12.75" customHeight="1">
      <c r="D2" s="233" t="s">
        <v>500</v>
      </c>
      <c r="E2" s="233"/>
      <c r="F2" s="135"/>
    </row>
    <row r="3" spans="4:6" ht="26.25" customHeight="1">
      <c r="D3" s="233"/>
      <c r="E3" s="233"/>
      <c r="F3" s="135"/>
    </row>
    <row r="4" spans="4:6" ht="12.75">
      <c r="D4" s="135"/>
      <c r="E4" s="135"/>
      <c r="F4" s="135"/>
    </row>
    <row r="5" spans="2:6" ht="12.75">
      <c r="B5" s="234" t="s">
        <v>506</v>
      </c>
      <c r="C5" s="234"/>
      <c r="D5" s="234"/>
      <c r="E5" s="58"/>
      <c r="F5" s="58"/>
    </row>
    <row r="6" spans="2:6" ht="12.75">
      <c r="B6" s="234"/>
      <c r="C6" s="234"/>
      <c r="D6" s="234"/>
      <c r="E6" s="58"/>
      <c r="F6" s="58"/>
    </row>
    <row r="7" ht="13.5" thickBot="1">
      <c r="E7" t="s">
        <v>509</v>
      </c>
    </row>
    <row r="8" spans="1:8" ht="45">
      <c r="A8" s="50" t="s">
        <v>385</v>
      </c>
      <c r="B8" s="51" t="s">
        <v>319</v>
      </c>
      <c r="C8" s="51" t="s">
        <v>320</v>
      </c>
      <c r="D8" s="51" t="s">
        <v>516</v>
      </c>
      <c r="E8" s="51" t="s">
        <v>386</v>
      </c>
      <c r="F8" s="51" t="s">
        <v>387</v>
      </c>
      <c r="G8" s="52" t="s">
        <v>388</v>
      </c>
      <c r="H8" s="53" t="s">
        <v>389</v>
      </c>
    </row>
    <row r="9" spans="1:9" ht="15.75">
      <c r="A9" s="54">
        <v>1</v>
      </c>
      <c r="B9" s="55" t="s">
        <v>390</v>
      </c>
      <c r="C9" s="45" t="s">
        <v>391</v>
      </c>
      <c r="D9" s="46">
        <f>E9/4</f>
        <v>2065.5</v>
      </c>
      <c r="E9" s="46">
        <v>8262</v>
      </c>
      <c r="F9" s="47">
        <v>40543</v>
      </c>
      <c r="G9" s="46">
        <v>11016</v>
      </c>
      <c r="H9" s="46">
        <f>E9-G9</f>
        <v>-2754</v>
      </c>
      <c r="I9">
        <f>3*D9</f>
        <v>6196.5</v>
      </c>
    </row>
    <row r="10" spans="1:8" ht="15.75">
      <c r="A10" s="54">
        <f>A9+1</f>
        <v>2</v>
      </c>
      <c r="B10" s="45" t="s">
        <v>321</v>
      </c>
      <c r="C10" s="45" t="s">
        <v>392</v>
      </c>
      <c r="D10" s="46">
        <f aca="true" t="shared" si="0" ref="D10:D25">E10/4</f>
        <v>1536</v>
      </c>
      <c r="E10" s="46">
        <v>6144</v>
      </c>
      <c r="F10" s="56">
        <v>40543</v>
      </c>
      <c r="G10" s="48">
        <v>2560</v>
      </c>
      <c r="H10" s="48">
        <v>3584</v>
      </c>
    </row>
    <row r="11" spans="1:8" ht="15.75">
      <c r="A11" s="54">
        <f aca="true" t="shared" si="1" ref="A11:A25">A10+1</f>
        <v>3</v>
      </c>
      <c r="B11" s="45" t="s">
        <v>322</v>
      </c>
      <c r="C11" s="45" t="s">
        <v>398</v>
      </c>
      <c r="D11" s="46">
        <f t="shared" si="0"/>
        <v>0</v>
      </c>
      <c r="E11" s="46"/>
      <c r="F11" s="45"/>
      <c r="G11" s="48"/>
      <c r="H11" s="46"/>
    </row>
    <row r="12" spans="1:8" ht="15.75">
      <c r="A12" s="54">
        <f t="shared" si="1"/>
        <v>4</v>
      </c>
      <c r="B12" s="45" t="s">
        <v>510</v>
      </c>
      <c r="C12" s="45" t="s">
        <v>398</v>
      </c>
      <c r="D12" s="46">
        <f t="shared" si="0"/>
        <v>36555.5</v>
      </c>
      <c r="E12" s="46">
        <v>146222</v>
      </c>
      <c r="F12" s="47">
        <v>40543</v>
      </c>
      <c r="G12" s="46">
        <v>62247</v>
      </c>
      <c r="H12" s="46">
        <v>91905</v>
      </c>
    </row>
    <row r="13" spans="1:8" ht="15.75">
      <c r="A13" s="54">
        <f t="shared" si="1"/>
        <v>5</v>
      </c>
      <c r="B13" s="45" t="s">
        <v>393</v>
      </c>
      <c r="C13" s="45" t="s">
        <v>394</v>
      </c>
      <c r="D13" s="46">
        <f t="shared" si="0"/>
        <v>3117</v>
      </c>
      <c r="E13" s="46">
        <v>12468</v>
      </c>
      <c r="F13" s="45"/>
      <c r="G13" s="48"/>
      <c r="H13" s="46"/>
    </row>
    <row r="14" spans="1:8" ht="15.75">
      <c r="A14" s="54">
        <f t="shared" si="1"/>
        <v>6</v>
      </c>
      <c r="B14" s="45" t="s">
        <v>393</v>
      </c>
      <c r="C14" s="45" t="s">
        <v>396</v>
      </c>
      <c r="D14" s="46">
        <f t="shared" si="0"/>
        <v>3471</v>
      </c>
      <c r="E14" s="46">
        <v>13884</v>
      </c>
      <c r="F14" s="45"/>
      <c r="G14" s="48"/>
      <c r="H14" s="46"/>
    </row>
    <row r="15" spans="1:8" ht="15.75">
      <c r="A15" s="54">
        <f t="shared" si="1"/>
        <v>7</v>
      </c>
      <c r="B15" s="45" t="s">
        <v>395</v>
      </c>
      <c r="C15" s="45" t="s">
        <v>398</v>
      </c>
      <c r="D15" s="46">
        <f t="shared" si="0"/>
        <v>11001</v>
      </c>
      <c r="E15" s="46">
        <v>44004</v>
      </c>
      <c r="F15" s="45"/>
      <c r="G15" s="46">
        <v>40825.25</v>
      </c>
      <c r="H15" s="46"/>
    </row>
    <row r="16" spans="1:8" ht="15.75">
      <c r="A16" s="54">
        <f t="shared" si="1"/>
        <v>8</v>
      </c>
      <c r="B16" s="45" t="s">
        <v>397</v>
      </c>
      <c r="C16" s="45" t="s">
        <v>398</v>
      </c>
      <c r="D16" s="46">
        <f t="shared" si="0"/>
        <v>8100</v>
      </c>
      <c r="E16" s="46">
        <v>32400</v>
      </c>
      <c r="F16" s="56">
        <v>40543</v>
      </c>
      <c r="G16" s="48">
        <v>47344</v>
      </c>
      <c r="H16" s="48"/>
    </row>
    <row r="17" spans="1:8" ht="15.75">
      <c r="A17" s="54">
        <f t="shared" si="1"/>
        <v>9</v>
      </c>
      <c r="B17" s="45" t="s">
        <v>323</v>
      </c>
      <c r="C17" s="45" t="s">
        <v>399</v>
      </c>
      <c r="D17" s="46">
        <f t="shared" si="0"/>
        <v>0</v>
      </c>
      <c r="E17" s="46"/>
      <c r="F17" s="56">
        <v>40543</v>
      </c>
      <c r="G17" s="48">
        <v>44428.99</v>
      </c>
      <c r="H17" s="48">
        <v>86011.01</v>
      </c>
    </row>
    <row r="18" spans="1:8" ht="15.75">
      <c r="A18" s="54">
        <f t="shared" si="1"/>
        <v>10</v>
      </c>
      <c r="B18" s="45" t="s">
        <v>323</v>
      </c>
      <c r="C18" s="45" t="s">
        <v>400</v>
      </c>
      <c r="D18" s="46">
        <f t="shared" si="0"/>
        <v>0</v>
      </c>
      <c r="E18" s="46"/>
      <c r="F18" s="56">
        <v>40543</v>
      </c>
      <c r="G18" s="48"/>
      <c r="H18" s="48"/>
    </row>
    <row r="19" spans="1:8" ht="15.75">
      <c r="A19" s="54">
        <f t="shared" si="1"/>
        <v>11</v>
      </c>
      <c r="B19" s="45" t="s">
        <v>401</v>
      </c>
      <c r="C19" s="45" t="s">
        <v>398</v>
      </c>
      <c r="D19" s="46">
        <f t="shared" si="0"/>
        <v>5992.5</v>
      </c>
      <c r="E19" s="46">
        <v>23970</v>
      </c>
      <c r="F19" s="56">
        <v>40543</v>
      </c>
      <c r="G19" s="48">
        <v>23976</v>
      </c>
      <c r="H19" s="48">
        <v>0</v>
      </c>
    </row>
    <row r="20" spans="1:8" ht="15.75" customHeight="1">
      <c r="A20" s="54">
        <f t="shared" si="1"/>
        <v>12</v>
      </c>
      <c r="B20" s="45" t="s">
        <v>511</v>
      </c>
      <c r="C20" s="45" t="s">
        <v>517</v>
      </c>
      <c r="D20" s="46">
        <f t="shared" si="0"/>
        <v>8391</v>
      </c>
      <c r="E20" s="46">
        <v>33564</v>
      </c>
      <c r="F20" s="56">
        <v>40543</v>
      </c>
      <c r="G20" s="48">
        <v>19579</v>
      </c>
      <c r="H20" s="48">
        <v>13985</v>
      </c>
    </row>
    <row r="21" spans="1:8" ht="15.75">
      <c r="A21" s="54">
        <f t="shared" si="1"/>
        <v>13</v>
      </c>
      <c r="B21" s="45" t="s">
        <v>402</v>
      </c>
      <c r="C21" s="45" t="s">
        <v>392</v>
      </c>
      <c r="D21" s="46">
        <f t="shared" si="0"/>
        <v>2750</v>
      </c>
      <c r="E21" s="46">
        <v>11000</v>
      </c>
      <c r="F21" s="56">
        <v>40543</v>
      </c>
      <c r="G21" s="57"/>
      <c r="H21" s="48">
        <v>11000</v>
      </c>
    </row>
    <row r="22" spans="1:8" ht="15.75" customHeight="1">
      <c r="A22" s="54">
        <f t="shared" si="1"/>
        <v>14</v>
      </c>
      <c r="B22" s="45" t="s">
        <v>512</v>
      </c>
      <c r="C22" s="45" t="s">
        <v>392</v>
      </c>
      <c r="D22" s="46">
        <f t="shared" si="0"/>
        <v>5000</v>
      </c>
      <c r="E22" s="48">
        <v>20000</v>
      </c>
      <c r="F22" s="56">
        <v>40252</v>
      </c>
      <c r="G22" s="48">
        <v>3000</v>
      </c>
      <c r="H22" s="48">
        <v>0</v>
      </c>
    </row>
    <row r="23" spans="1:8" ht="15.75" customHeight="1">
      <c r="A23" s="54">
        <f t="shared" si="1"/>
        <v>15</v>
      </c>
      <c r="B23" s="45" t="s">
        <v>514</v>
      </c>
      <c r="C23" s="45" t="s">
        <v>398</v>
      </c>
      <c r="D23" s="46">
        <f t="shared" si="0"/>
        <v>17154</v>
      </c>
      <c r="E23" s="48">
        <v>68616</v>
      </c>
      <c r="F23" s="56"/>
      <c r="G23" s="48"/>
      <c r="H23" s="48"/>
    </row>
    <row r="24" spans="1:8" ht="15.75" customHeight="1">
      <c r="A24" s="54">
        <f t="shared" si="1"/>
        <v>16</v>
      </c>
      <c r="B24" s="45" t="s">
        <v>515</v>
      </c>
      <c r="C24" s="45"/>
      <c r="D24" s="46">
        <f t="shared" si="0"/>
        <v>18334</v>
      </c>
      <c r="E24" s="48">
        <v>73336</v>
      </c>
      <c r="F24" s="56"/>
      <c r="G24" s="48"/>
      <c r="H24" s="48"/>
    </row>
    <row r="25" spans="1:8" ht="33" customHeight="1">
      <c r="A25" s="54">
        <f t="shared" si="1"/>
        <v>17</v>
      </c>
      <c r="B25" s="45" t="s">
        <v>513</v>
      </c>
      <c r="C25" s="45" t="s">
        <v>517</v>
      </c>
      <c r="D25" s="46">
        <f t="shared" si="0"/>
        <v>9000</v>
      </c>
      <c r="E25" s="48">
        <v>36000</v>
      </c>
      <c r="F25" s="56">
        <v>40252</v>
      </c>
      <c r="G25" s="48">
        <v>31000</v>
      </c>
      <c r="H25" s="48">
        <v>0</v>
      </c>
    </row>
    <row r="27" spans="1:8" s="3" customFormat="1" ht="12.75">
      <c r="A27" s="21"/>
      <c r="B27" s="21"/>
      <c r="C27" s="21"/>
      <c r="D27" s="28">
        <f>SUM(D9:D25)</f>
        <v>132467.5</v>
      </c>
      <c r="E27" s="44">
        <f>SUM(E9:E25)</f>
        <v>529870</v>
      </c>
      <c r="F27" s="21"/>
      <c r="G27" s="21"/>
      <c r="H27" s="21"/>
    </row>
    <row r="28" ht="12.75">
      <c r="D28" s="6"/>
    </row>
    <row r="29" ht="12.75">
      <c r="E29" s="6"/>
    </row>
  </sheetData>
  <sheetProtection/>
  <mergeCells count="2">
    <mergeCell ref="B5:D6"/>
    <mergeCell ref="D2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zoomScalePageLayoutView="0" workbookViewId="0" topLeftCell="A1">
      <selection activeCell="F45" sqref="F45"/>
    </sheetView>
  </sheetViews>
  <sheetFormatPr defaultColWidth="9.00390625" defaultRowHeight="12.75"/>
  <cols>
    <col min="1" max="1" width="4.625" style="0" customWidth="1"/>
    <col min="2" max="2" width="23.25390625" style="8" customWidth="1"/>
    <col min="3" max="3" width="11.25390625" style="0" customWidth="1"/>
    <col min="4" max="4" width="10.125" style="0" customWidth="1"/>
    <col min="5" max="5" width="6.75390625" style="0" customWidth="1"/>
    <col min="6" max="8" width="15.125" style="6" customWidth="1"/>
    <col min="9" max="9" width="14.125" style="0" customWidth="1"/>
    <col min="10" max="10" width="15.125" style="6" customWidth="1"/>
    <col min="11" max="11" width="15.375" style="0" customWidth="1"/>
    <col min="12" max="12" width="12.875" style="0" bestFit="1" customWidth="1"/>
  </cols>
  <sheetData>
    <row r="2" spans="2:9" ht="41.25" customHeight="1">
      <c r="B2" s="241" t="s">
        <v>507</v>
      </c>
      <c r="C2" s="241"/>
      <c r="D2" s="241"/>
      <c r="E2" s="241"/>
      <c r="F2" s="241"/>
      <c r="G2" s="241"/>
      <c r="H2" s="241"/>
      <c r="I2" s="241"/>
    </row>
    <row r="3" ht="12.75">
      <c r="K3" s="6" t="s">
        <v>384</v>
      </c>
    </row>
    <row r="4" spans="1:11" ht="18.75" customHeight="1">
      <c r="A4" s="237" t="s">
        <v>314</v>
      </c>
      <c r="B4" s="242" t="s">
        <v>356</v>
      </c>
      <c r="C4" s="237" t="s">
        <v>357</v>
      </c>
      <c r="D4" s="237" t="s">
        <v>358</v>
      </c>
      <c r="E4" s="237" t="s">
        <v>359</v>
      </c>
      <c r="F4" s="239" t="s">
        <v>360</v>
      </c>
      <c r="G4" s="239" t="s">
        <v>403</v>
      </c>
      <c r="H4" s="239" t="s">
        <v>361</v>
      </c>
      <c r="I4" s="235" t="s">
        <v>362</v>
      </c>
      <c r="J4" s="239" t="s">
        <v>363</v>
      </c>
      <c r="K4" s="235" t="s">
        <v>364</v>
      </c>
    </row>
    <row r="5" spans="1:11" ht="46.5" customHeight="1">
      <c r="A5" s="238"/>
      <c r="B5" s="242"/>
      <c r="C5" s="238"/>
      <c r="D5" s="238"/>
      <c r="E5" s="238"/>
      <c r="F5" s="240"/>
      <c r="G5" s="240"/>
      <c r="H5" s="240"/>
      <c r="I5" s="236"/>
      <c r="J5" s="240"/>
      <c r="K5" s="236"/>
    </row>
    <row r="6" spans="1:11" ht="12.75" hidden="1">
      <c r="A6" s="2">
        <v>1</v>
      </c>
      <c r="B6" s="9" t="s">
        <v>365</v>
      </c>
      <c r="C6" s="49">
        <v>38458</v>
      </c>
      <c r="D6" s="49">
        <v>38716</v>
      </c>
      <c r="E6" s="35">
        <v>0.06</v>
      </c>
      <c r="F6" s="17">
        <v>40000</v>
      </c>
      <c r="G6" s="17"/>
      <c r="H6" s="17">
        <v>37000</v>
      </c>
      <c r="I6" s="17">
        <f>H6*E6</f>
        <v>2220</v>
      </c>
      <c r="J6" s="17"/>
      <c r="K6" s="17">
        <f>J6*E6</f>
        <v>0</v>
      </c>
    </row>
    <row r="7" spans="1:11" ht="12.75" hidden="1">
      <c r="A7" s="2">
        <f>1+A6</f>
        <v>2</v>
      </c>
      <c r="B7" s="9" t="s">
        <v>365</v>
      </c>
      <c r="C7" s="49">
        <v>38574</v>
      </c>
      <c r="D7" s="49">
        <v>38574</v>
      </c>
      <c r="E7" s="35">
        <v>0.06</v>
      </c>
      <c r="F7" s="17">
        <v>130000</v>
      </c>
      <c r="G7" s="17"/>
      <c r="H7" s="17">
        <v>130000</v>
      </c>
      <c r="I7" s="17">
        <f aca="true" t="shared" si="0" ref="I7:I25">H7*E7</f>
        <v>7800</v>
      </c>
      <c r="J7" s="17">
        <f>F7-H7</f>
        <v>0</v>
      </c>
      <c r="K7" s="17">
        <f>J7*E7</f>
        <v>0</v>
      </c>
    </row>
    <row r="8" spans="1:11" ht="25.5" hidden="1">
      <c r="A8" s="2">
        <f aca="true" t="shared" si="1" ref="A8:A26">1+A7</f>
        <v>3</v>
      </c>
      <c r="B8" s="9" t="s">
        <v>366</v>
      </c>
      <c r="C8" s="49">
        <v>38574</v>
      </c>
      <c r="D8" s="49">
        <v>39304</v>
      </c>
      <c r="E8" s="35">
        <v>0.06</v>
      </c>
      <c r="F8" s="17">
        <v>988000</v>
      </c>
      <c r="G8" s="17"/>
      <c r="H8" s="17"/>
      <c r="I8" s="17"/>
      <c r="J8" s="17"/>
      <c r="K8" s="17"/>
    </row>
    <row r="9" spans="1:11" ht="12.75" hidden="1">
      <c r="A9" s="2">
        <f t="shared" si="1"/>
        <v>4</v>
      </c>
      <c r="B9" s="9" t="s">
        <v>367</v>
      </c>
      <c r="C9" s="49">
        <v>37918</v>
      </c>
      <c r="D9" s="49">
        <v>38616</v>
      </c>
      <c r="E9" s="35">
        <v>0.06</v>
      </c>
      <c r="F9" s="17">
        <v>30000</v>
      </c>
      <c r="G9" s="17"/>
      <c r="H9" s="17"/>
      <c r="I9" s="17">
        <f t="shared" si="0"/>
        <v>0</v>
      </c>
      <c r="J9" s="17"/>
      <c r="K9" s="17">
        <f>J9*E9</f>
        <v>0</v>
      </c>
    </row>
    <row r="10" spans="1:11" ht="12.75" hidden="1">
      <c r="A10" s="2">
        <f t="shared" si="1"/>
        <v>5</v>
      </c>
      <c r="B10" s="9" t="s">
        <v>368</v>
      </c>
      <c r="C10" s="49">
        <v>37918</v>
      </c>
      <c r="D10" s="49">
        <v>38655</v>
      </c>
      <c r="E10" s="35">
        <v>0.06</v>
      </c>
      <c r="F10" s="17">
        <v>30000</v>
      </c>
      <c r="G10" s="17"/>
      <c r="H10" s="17">
        <v>0</v>
      </c>
      <c r="I10" s="17">
        <f t="shared" si="0"/>
        <v>0</v>
      </c>
      <c r="J10" s="17"/>
      <c r="K10" s="17">
        <f>J10*E10</f>
        <v>0</v>
      </c>
    </row>
    <row r="11" spans="1:11" ht="12.75" hidden="1">
      <c r="A11" s="2">
        <f t="shared" si="1"/>
        <v>6</v>
      </c>
      <c r="B11" s="9" t="s">
        <v>369</v>
      </c>
      <c r="C11" s="49">
        <v>37971</v>
      </c>
      <c r="D11" s="49">
        <v>38676</v>
      </c>
      <c r="E11" s="35">
        <v>0.06</v>
      </c>
      <c r="F11" s="17">
        <v>50000</v>
      </c>
      <c r="G11" s="17"/>
      <c r="H11" s="17">
        <v>0</v>
      </c>
      <c r="I11" s="17">
        <f t="shared" si="0"/>
        <v>0</v>
      </c>
      <c r="J11" s="17"/>
      <c r="K11" s="17">
        <f>J11*E11</f>
        <v>0</v>
      </c>
    </row>
    <row r="12" spans="1:11" ht="12.75" hidden="1">
      <c r="A12" s="2">
        <f t="shared" si="1"/>
        <v>7</v>
      </c>
      <c r="B12" s="9" t="s">
        <v>370</v>
      </c>
      <c r="C12" s="49">
        <v>37946</v>
      </c>
      <c r="D12" s="49">
        <v>38673</v>
      </c>
      <c r="E12" s="35">
        <v>0.06</v>
      </c>
      <c r="F12" s="17">
        <v>50000</v>
      </c>
      <c r="G12" s="17"/>
      <c r="H12" s="17">
        <v>0</v>
      </c>
      <c r="I12" s="17">
        <f t="shared" si="0"/>
        <v>0</v>
      </c>
      <c r="J12" s="17"/>
      <c r="K12" s="17">
        <f>J12*E12</f>
        <v>0</v>
      </c>
    </row>
    <row r="13" spans="1:11" ht="12.75" hidden="1">
      <c r="A13" s="2">
        <f t="shared" si="1"/>
        <v>8</v>
      </c>
      <c r="B13" s="9" t="s">
        <v>371</v>
      </c>
      <c r="C13" s="49">
        <v>37946</v>
      </c>
      <c r="D13" s="49">
        <v>38668</v>
      </c>
      <c r="E13" s="35">
        <v>0.06</v>
      </c>
      <c r="F13" s="17">
        <v>50000</v>
      </c>
      <c r="G13" s="17"/>
      <c r="H13" s="17"/>
      <c r="I13" s="17"/>
      <c r="J13" s="17"/>
      <c r="K13" s="17"/>
    </row>
    <row r="14" spans="1:11" ht="12.75" hidden="1">
      <c r="A14" s="2"/>
      <c r="B14" s="9"/>
      <c r="C14" s="2"/>
      <c r="D14" s="2"/>
      <c r="E14" s="2"/>
      <c r="F14" s="17"/>
      <c r="G14" s="17"/>
      <c r="H14" s="17"/>
      <c r="I14" s="17"/>
      <c r="J14" s="17">
        <f>F14-H14</f>
        <v>0</v>
      </c>
      <c r="K14" s="17"/>
    </row>
    <row r="15" spans="1:11" ht="12.75" hidden="1">
      <c r="A15" s="2">
        <v>9</v>
      </c>
      <c r="B15" s="9" t="s">
        <v>372</v>
      </c>
      <c r="C15" s="49">
        <v>39445</v>
      </c>
      <c r="D15" s="49">
        <v>41268</v>
      </c>
      <c r="E15" s="42">
        <v>0.025</v>
      </c>
      <c r="F15" s="17">
        <v>200000</v>
      </c>
      <c r="G15" s="17"/>
      <c r="H15" s="17"/>
      <c r="I15" s="17"/>
      <c r="J15" s="17"/>
      <c r="K15" s="17"/>
    </row>
    <row r="16" spans="1:12" ht="12.75">
      <c r="A16" s="2">
        <v>1</v>
      </c>
      <c r="B16" s="9" t="s">
        <v>373</v>
      </c>
      <c r="C16" s="49">
        <v>39445</v>
      </c>
      <c r="D16" s="49">
        <v>41268</v>
      </c>
      <c r="E16" s="42">
        <v>0.025</v>
      </c>
      <c r="F16" s="17">
        <f>100000</f>
        <v>100000</v>
      </c>
      <c r="G16" s="17">
        <v>33333.33</v>
      </c>
      <c r="H16" s="17">
        <v>33333.33</v>
      </c>
      <c r="I16" s="17">
        <f t="shared" si="0"/>
        <v>833.3332500000001</v>
      </c>
      <c r="J16" s="17">
        <f>F16-G16-H16</f>
        <v>33333.34</v>
      </c>
      <c r="K16" s="17">
        <f aca="true" t="shared" si="2" ref="K16:K25">J16*E16</f>
        <v>833.3335</v>
      </c>
      <c r="L16" s="7"/>
    </row>
    <row r="17" spans="1:12" ht="12.75">
      <c r="A17" s="2">
        <f t="shared" si="1"/>
        <v>2</v>
      </c>
      <c r="B17" s="9" t="s">
        <v>374</v>
      </c>
      <c r="C17" s="49">
        <v>39445</v>
      </c>
      <c r="D17" s="49">
        <v>41268</v>
      </c>
      <c r="E17" s="42">
        <v>0.025</v>
      </c>
      <c r="F17" s="17">
        <v>200000</v>
      </c>
      <c r="G17" s="17">
        <v>66666.66</v>
      </c>
      <c r="H17" s="17">
        <v>66666.66</v>
      </c>
      <c r="I17" s="17">
        <f t="shared" si="0"/>
        <v>1666.6665000000003</v>
      </c>
      <c r="J17" s="17">
        <f aca="true" t="shared" si="3" ref="J17:J25">F17-G17-H17</f>
        <v>66666.68</v>
      </c>
      <c r="K17" s="17">
        <f t="shared" si="2"/>
        <v>1666.667</v>
      </c>
      <c r="L17" s="7"/>
    </row>
    <row r="18" spans="1:12" ht="12.75" hidden="1">
      <c r="A18" s="2">
        <f t="shared" si="1"/>
        <v>3</v>
      </c>
      <c r="B18" s="9" t="s">
        <v>375</v>
      </c>
      <c r="C18" s="49">
        <v>39497</v>
      </c>
      <c r="D18" s="49">
        <v>41268</v>
      </c>
      <c r="E18" s="42">
        <v>0.025</v>
      </c>
      <c r="F18" s="17">
        <v>150000</v>
      </c>
      <c r="G18" s="17">
        <v>150000</v>
      </c>
      <c r="H18" s="17">
        <v>0</v>
      </c>
      <c r="I18" s="17">
        <f t="shared" si="0"/>
        <v>0</v>
      </c>
      <c r="J18" s="17">
        <f t="shared" si="3"/>
        <v>0</v>
      </c>
      <c r="K18" s="17">
        <f t="shared" si="2"/>
        <v>0</v>
      </c>
      <c r="L18" s="7"/>
    </row>
    <row r="19" spans="1:12" ht="12.75">
      <c r="A19" s="2">
        <v>3</v>
      </c>
      <c r="B19" s="9" t="s">
        <v>376</v>
      </c>
      <c r="C19" s="49">
        <v>39445</v>
      </c>
      <c r="D19" s="49">
        <v>41268</v>
      </c>
      <c r="E19" s="42">
        <v>0.025</v>
      </c>
      <c r="F19" s="17">
        <v>200000</v>
      </c>
      <c r="G19" s="17">
        <v>66666.66</v>
      </c>
      <c r="H19" s="17">
        <v>66666.66</v>
      </c>
      <c r="I19" s="17">
        <f t="shared" si="0"/>
        <v>1666.6665000000003</v>
      </c>
      <c r="J19" s="17">
        <f t="shared" si="3"/>
        <v>66666.68</v>
      </c>
      <c r="K19" s="17">
        <f t="shared" si="2"/>
        <v>1666.667</v>
      </c>
      <c r="L19" s="7"/>
    </row>
    <row r="20" spans="1:12" ht="12.75">
      <c r="A20" s="2">
        <f t="shared" si="1"/>
        <v>4</v>
      </c>
      <c r="B20" s="9" t="s">
        <v>377</v>
      </c>
      <c r="C20" s="49">
        <v>39445</v>
      </c>
      <c r="D20" s="49">
        <v>41268</v>
      </c>
      <c r="E20" s="42">
        <v>0.025</v>
      </c>
      <c r="F20" s="17">
        <v>600000</v>
      </c>
      <c r="G20" s="17">
        <v>0</v>
      </c>
      <c r="H20" s="17">
        <v>600000</v>
      </c>
      <c r="I20" s="17">
        <f t="shared" si="0"/>
        <v>15000</v>
      </c>
      <c r="J20" s="17">
        <f t="shared" si="3"/>
        <v>0</v>
      </c>
      <c r="K20" s="17">
        <f t="shared" si="2"/>
        <v>0</v>
      </c>
      <c r="L20" s="7"/>
    </row>
    <row r="21" spans="1:12" ht="12.75">
      <c r="A21" s="2">
        <f t="shared" si="1"/>
        <v>5</v>
      </c>
      <c r="B21" s="9" t="s">
        <v>378</v>
      </c>
      <c r="C21" s="49">
        <v>39445</v>
      </c>
      <c r="D21" s="49">
        <v>41268</v>
      </c>
      <c r="E21" s="42">
        <v>0.025</v>
      </c>
      <c r="F21" s="17">
        <v>300000</v>
      </c>
      <c r="G21" s="17">
        <v>99999.96</v>
      </c>
      <c r="H21" s="17">
        <v>99999.96</v>
      </c>
      <c r="I21" s="17">
        <f t="shared" si="0"/>
        <v>2499.9990000000003</v>
      </c>
      <c r="J21" s="17">
        <f t="shared" si="3"/>
        <v>100000.07999999997</v>
      </c>
      <c r="K21" s="17">
        <f t="shared" si="2"/>
        <v>2500.0019999999995</v>
      </c>
      <c r="L21" s="7"/>
    </row>
    <row r="22" spans="1:12" ht="12.75">
      <c r="A22" s="2">
        <f t="shared" si="1"/>
        <v>6</v>
      </c>
      <c r="B22" s="9" t="s">
        <v>379</v>
      </c>
      <c r="C22" s="49">
        <v>39445</v>
      </c>
      <c r="D22" s="49">
        <v>41268</v>
      </c>
      <c r="E22" s="42">
        <v>0.025</v>
      </c>
      <c r="F22" s="17">
        <v>600000</v>
      </c>
      <c r="G22" s="17">
        <v>76000</v>
      </c>
      <c r="H22" s="17">
        <v>323999.84</v>
      </c>
      <c r="I22" s="17">
        <f t="shared" si="0"/>
        <v>8099.996000000001</v>
      </c>
      <c r="J22" s="17">
        <f>F22-G22-H22</f>
        <v>200000.15999999997</v>
      </c>
      <c r="K22" s="17">
        <f t="shared" si="2"/>
        <v>5000.004</v>
      </c>
      <c r="L22" s="7"/>
    </row>
    <row r="23" spans="1:12" ht="12.75">
      <c r="A23" s="2">
        <f t="shared" si="1"/>
        <v>7</v>
      </c>
      <c r="B23" s="9" t="s">
        <v>380</v>
      </c>
      <c r="C23" s="49">
        <v>39445</v>
      </c>
      <c r="D23" s="49">
        <v>41268</v>
      </c>
      <c r="E23" s="42">
        <v>0.025</v>
      </c>
      <c r="F23" s="17">
        <v>600000</v>
      </c>
      <c r="G23" s="17">
        <v>199992</v>
      </c>
      <c r="H23" s="17">
        <v>200004</v>
      </c>
      <c r="I23" s="17">
        <f t="shared" si="0"/>
        <v>5000.1</v>
      </c>
      <c r="J23" s="17">
        <f t="shared" si="3"/>
        <v>200004</v>
      </c>
      <c r="K23" s="17">
        <f t="shared" si="2"/>
        <v>5000.1</v>
      </c>
      <c r="L23" s="7"/>
    </row>
    <row r="24" spans="1:12" ht="12.75">
      <c r="A24" s="2">
        <f t="shared" si="1"/>
        <v>8</v>
      </c>
      <c r="B24" s="9" t="s">
        <v>381</v>
      </c>
      <c r="C24" s="49">
        <v>39445</v>
      </c>
      <c r="D24" s="49">
        <v>41268</v>
      </c>
      <c r="E24" s="42">
        <v>0.025</v>
      </c>
      <c r="F24" s="17">
        <v>100000</v>
      </c>
      <c r="G24" s="17">
        <v>33333.36</v>
      </c>
      <c r="H24" s="17">
        <v>33333.36</v>
      </c>
      <c r="I24" s="17">
        <f t="shared" si="0"/>
        <v>833.3340000000001</v>
      </c>
      <c r="J24" s="17">
        <f t="shared" si="3"/>
        <v>33333.28</v>
      </c>
      <c r="K24" s="17">
        <f t="shared" si="2"/>
        <v>833.332</v>
      </c>
      <c r="L24" s="7"/>
    </row>
    <row r="25" spans="1:12" ht="12.75">
      <c r="A25" s="2">
        <f t="shared" si="1"/>
        <v>9</v>
      </c>
      <c r="B25" s="9" t="s">
        <v>382</v>
      </c>
      <c r="C25" s="49">
        <v>39445</v>
      </c>
      <c r="D25" s="49">
        <v>41268</v>
      </c>
      <c r="E25" s="42">
        <v>0.025</v>
      </c>
      <c r="F25" s="17">
        <v>400000</v>
      </c>
      <c r="G25" s="17">
        <v>133332</v>
      </c>
      <c r="H25" s="17">
        <v>133334</v>
      </c>
      <c r="I25" s="17">
        <f t="shared" si="0"/>
        <v>3333.3500000000004</v>
      </c>
      <c r="J25" s="17">
        <f t="shared" si="3"/>
        <v>133334</v>
      </c>
      <c r="K25" s="17">
        <f t="shared" si="2"/>
        <v>3333.3500000000004</v>
      </c>
      <c r="L25" s="7"/>
    </row>
    <row r="26" spans="1:12" ht="25.5" hidden="1">
      <c r="A26" s="2">
        <f t="shared" si="1"/>
        <v>10</v>
      </c>
      <c r="B26" s="9" t="s">
        <v>383</v>
      </c>
      <c r="C26" s="49">
        <v>39445</v>
      </c>
      <c r="D26" s="49">
        <v>41268</v>
      </c>
      <c r="E26" s="42">
        <v>0.025</v>
      </c>
      <c r="F26" s="17">
        <v>300000</v>
      </c>
      <c r="G26" s="17"/>
      <c r="H26" s="17"/>
      <c r="I26" s="17"/>
      <c r="J26" s="17"/>
      <c r="K26" s="17"/>
      <c r="L26" s="7"/>
    </row>
    <row r="28" spans="2:11" s="3" customFormat="1" ht="12.75">
      <c r="B28" s="115"/>
      <c r="F28" s="28">
        <f aca="true" t="shared" si="4" ref="F28:K28">SUM(F6:F26)</f>
        <v>5118000</v>
      </c>
      <c r="G28" s="28">
        <f t="shared" si="4"/>
        <v>859323.9700000001</v>
      </c>
      <c r="H28" s="28">
        <f t="shared" si="4"/>
        <v>1724337.81</v>
      </c>
      <c r="I28" s="28">
        <f t="shared" si="4"/>
        <v>48953.44525</v>
      </c>
      <c r="J28" s="28">
        <f t="shared" si="4"/>
        <v>833338.22</v>
      </c>
      <c r="K28" s="28">
        <f t="shared" si="4"/>
        <v>20833.455499999996</v>
      </c>
    </row>
  </sheetData>
  <sheetProtection/>
  <mergeCells count="12">
    <mergeCell ref="B2:I2"/>
    <mergeCell ref="A4:A5"/>
    <mergeCell ref="B4:B5"/>
    <mergeCell ref="C4:C5"/>
    <mergeCell ref="D4:D5"/>
    <mergeCell ref="J4:J5"/>
    <mergeCell ref="K4:K5"/>
    <mergeCell ref="E4:E5"/>
    <mergeCell ref="F4:F5"/>
    <mergeCell ref="H4:H5"/>
    <mergeCell ref="I4:I5"/>
    <mergeCell ref="G4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26"/>
  <sheetViews>
    <sheetView zoomScalePageLayoutView="0" workbookViewId="0" topLeftCell="A265">
      <selection activeCell="G214" sqref="G214"/>
    </sheetView>
  </sheetViews>
  <sheetFormatPr defaultColWidth="9.00390625" defaultRowHeight="12.75"/>
  <cols>
    <col min="1" max="1" width="4.75390625" style="0" customWidth="1"/>
    <col min="2" max="2" width="34.00390625" style="0" customWidth="1"/>
    <col min="3" max="3" width="16.625" style="0" customWidth="1"/>
    <col min="4" max="4" width="17.625" style="0" hidden="1" customWidth="1"/>
    <col min="5" max="5" width="9.875" style="0" hidden="1" customWidth="1"/>
    <col min="6" max="6" width="15.00390625" style="0" customWidth="1"/>
    <col min="7" max="7" width="12.00390625" style="0" customWidth="1"/>
    <col min="9" max="9" width="4.625" style="0" customWidth="1"/>
    <col min="10" max="10" width="23.125" style="0" customWidth="1"/>
    <col min="11" max="11" width="16.375" style="0" customWidth="1"/>
    <col min="12" max="12" width="13.375" style="0" customWidth="1"/>
  </cols>
  <sheetData>
    <row r="4" spans="1:14" ht="12.75">
      <c r="A4" s="245" t="s">
        <v>529</v>
      </c>
      <c r="B4" s="245"/>
      <c r="C4" s="245"/>
      <c r="D4" s="245"/>
      <c r="E4" s="245"/>
      <c r="F4" s="245"/>
      <c r="G4" s="147"/>
      <c r="I4" s="246"/>
      <c r="J4" s="246"/>
      <c r="K4" s="246"/>
      <c r="L4" s="246"/>
      <c r="M4" s="246"/>
      <c r="N4" s="246"/>
    </row>
    <row r="5" spans="1:14" ht="61.5" customHeight="1">
      <c r="A5" s="21" t="s">
        <v>352</v>
      </c>
      <c r="B5" s="21" t="s">
        <v>518</v>
      </c>
      <c r="C5" s="30" t="s">
        <v>530</v>
      </c>
      <c r="D5" s="30" t="s">
        <v>531</v>
      </c>
      <c r="E5" s="30" t="s">
        <v>532</v>
      </c>
      <c r="F5" s="30" t="s">
        <v>519</v>
      </c>
      <c r="G5" s="148"/>
      <c r="H5" s="12"/>
      <c r="I5" s="2" t="s">
        <v>352</v>
      </c>
      <c r="J5" s="2" t="s">
        <v>518</v>
      </c>
      <c r="K5" s="9" t="s">
        <v>533</v>
      </c>
      <c r="L5" s="9" t="s">
        <v>519</v>
      </c>
      <c r="M5" s="2"/>
      <c r="N5" s="2"/>
    </row>
    <row r="6" spans="1:14" ht="35.25" customHeight="1">
      <c r="A6" s="21">
        <v>1</v>
      </c>
      <c r="B6" s="2" t="s">
        <v>534</v>
      </c>
      <c r="C6" s="2" t="s">
        <v>535</v>
      </c>
      <c r="D6" s="2"/>
      <c r="E6" s="2"/>
      <c r="F6" s="17">
        <v>4422.33</v>
      </c>
      <c r="G6" s="12"/>
      <c r="H6" s="12"/>
      <c r="I6" s="2">
        <v>1</v>
      </c>
      <c r="J6" s="9" t="s">
        <v>536</v>
      </c>
      <c r="K6" s="2" t="s">
        <v>537</v>
      </c>
      <c r="L6" s="2">
        <v>2832</v>
      </c>
      <c r="M6" s="2"/>
      <c r="N6" s="2"/>
    </row>
    <row r="7" spans="1:14" ht="22.5" customHeight="1">
      <c r="A7" s="21">
        <v>2</v>
      </c>
      <c r="B7" s="2" t="s">
        <v>538</v>
      </c>
      <c r="C7" s="2" t="s">
        <v>539</v>
      </c>
      <c r="D7" s="2"/>
      <c r="E7" s="2"/>
      <c r="F7" s="17">
        <v>1818.91</v>
      </c>
      <c r="G7" s="12"/>
      <c r="H7" s="12"/>
      <c r="I7" s="2">
        <v>2</v>
      </c>
      <c r="J7" s="2" t="s">
        <v>540</v>
      </c>
      <c r="K7" s="2" t="s">
        <v>541</v>
      </c>
      <c r="L7" s="2">
        <v>3074.43</v>
      </c>
      <c r="M7" s="2"/>
      <c r="N7" s="2"/>
    </row>
    <row r="8" spans="1:14" ht="21.75" customHeight="1">
      <c r="A8" s="21">
        <v>3</v>
      </c>
      <c r="B8" s="2" t="s">
        <v>542</v>
      </c>
      <c r="C8" s="2" t="s">
        <v>543</v>
      </c>
      <c r="D8" s="2"/>
      <c r="E8" s="2"/>
      <c r="F8" s="17">
        <v>1809</v>
      </c>
      <c r="G8" s="39"/>
      <c r="H8" s="12"/>
      <c r="I8" s="2">
        <v>3</v>
      </c>
      <c r="J8" s="2"/>
      <c r="K8" s="2"/>
      <c r="L8" s="2"/>
      <c r="M8" s="2"/>
      <c r="N8" s="2"/>
    </row>
    <row r="9" spans="1:14" ht="18" customHeight="1">
      <c r="A9" s="21">
        <v>4</v>
      </c>
      <c r="B9" s="2" t="s">
        <v>544</v>
      </c>
      <c r="C9" s="2" t="s">
        <v>545</v>
      </c>
      <c r="D9" s="2"/>
      <c r="E9" s="2"/>
      <c r="F9" s="17">
        <v>4209</v>
      </c>
      <c r="G9" s="39"/>
      <c r="H9" s="12"/>
      <c r="I9" s="2">
        <v>4</v>
      </c>
      <c r="J9" s="2"/>
      <c r="K9" s="2"/>
      <c r="L9" s="2"/>
      <c r="M9" s="2"/>
      <c r="N9" s="2"/>
    </row>
    <row r="10" spans="1:14" ht="20.25" customHeight="1">
      <c r="A10" s="21">
        <v>5</v>
      </c>
      <c r="B10" s="2" t="s">
        <v>546</v>
      </c>
      <c r="C10" s="2" t="s">
        <v>547</v>
      </c>
      <c r="D10" s="2"/>
      <c r="E10" s="2"/>
      <c r="F10" s="17">
        <v>1821.3</v>
      </c>
      <c r="G10" s="12"/>
      <c r="H10" s="12"/>
      <c r="I10" s="2">
        <v>5</v>
      </c>
      <c r="J10" s="2"/>
      <c r="K10" s="2"/>
      <c r="L10" s="2"/>
      <c r="M10" s="2"/>
      <c r="N10" s="2"/>
    </row>
    <row r="11" spans="1:14" ht="18.75" customHeight="1">
      <c r="A11" s="21">
        <v>6</v>
      </c>
      <c r="B11" s="2" t="s">
        <v>548</v>
      </c>
      <c r="C11" s="2" t="s">
        <v>549</v>
      </c>
      <c r="D11" s="2">
        <v>40938</v>
      </c>
      <c r="E11" s="2"/>
      <c r="F11" s="17">
        <v>3681</v>
      </c>
      <c r="G11" s="39"/>
      <c r="H11" s="12"/>
      <c r="I11" s="2">
        <v>6</v>
      </c>
      <c r="J11" s="2"/>
      <c r="K11" s="2"/>
      <c r="L11" s="2"/>
      <c r="M11" s="2"/>
      <c r="N11" s="2"/>
    </row>
    <row r="12" spans="1:14" ht="15" customHeight="1">
      <c r="A12" s="21">
        <v>7</v>
      </c>
      <c r="B12" s="2" t="s">
        <v>550</v>
      </c>
      <c r="C12" s="2" t="s">
        <v>551</v>
      </c>
      <c r="D12" s="2">
        <v>40941</v>
      </c>
      <c r="E12" s="2"/>
      <c r="F12" s="17">
        <v>3639</v>
      </c>
      <c r="G12" s="39"/>
      <c r="H12" s="12"/>
      <c r="I12" s="2">
        <v>7</v>
      </c>
      <c r="J12" s="2"/>
      <c r="K12" s="2"/>
      <c r="L12" s="2"/>
      <c r="M12" s="2"/>
      <c r="N12" s="2"/>
    </row>
    <row r="13" spans="1:14" ht="22.5" customHeight="1">
      <c r="A13" s="21">
        <v>8</v>
      </c>
      <c r="B13" s="2" t="s">
        <v>552</v>
      </c>
      <c r="C13" s="2" t="s">
        <v>553</v>
      </c>
      <c r="D13" s="2"/>
      <c r="E13" s="2"/>
      <c r="F13" s="17">
        <v>2096.1</v>
      </c>
      <c r="G13" s="12"/>
      <c r="H13" s="12"/>
      <c r="I13" s="2">
        <v>8</v>
      </c>
      <c r="J13" s="2"/>
      <c r="K13" s="2"/>
      <c r="L13" s="2"/>
      <c r="M13" s="2"/>
      <c r="N13" s="2"/>
    </row>
    <row r="14" spans="1:14" ht="20.25" customHeight="1">
      <c r="A14" s="21">
        <v>9</v>
      </c>
      <c r="B14" s="2" t="s">
        <v>554</v>
      </c>
      <c r="C14" s="2" t="s">
        <v>555</v>
      </c>
      <c r="D14" s="2"/>
      <c r="E14" s="2"/>
      <c r="F14" s="17">
        <v>1951.5</v>
      </c>
      <c r="G14" s="12"/>
      <c r="H14" s="12"/>
      <c r="I14" s="2">
        <v>9</v>
      </c>
      <c r="J14" s="2"/>
      <c r="K14" s="2"/>
      <c r="L14" s="2"/>
      <c r="M14" s="2"/>
      <c r="N14" s="2"/>
    </row>
    <row r="15" spans="1:14" ht="21" customHeight="1">
      <c r="A15" s="21">
        <v>10</v>
      </c>
      <c r="B15" s="2" t="s">
        <v>556</v>
      </c>
      <c r="C15" s="2" t="s">
        <v>557</v>
      </c>
      <c r="D15" s="2"/>
      <c r="E15" s="2"/>
      <c r="F15" s="17">
        <v>2028.3</v>
      </c>
      <c r="G15" s="12"/>
      <c r="H15" s="12"/>
      <c r="I15" s="2">
        <v>10</v>
      </c>
      <c r="J15" s="2"/>
      <c r="K15" s="2"/>
      <c r="L15" s="2"/>
      <c r="M15" s="2"/>
      <c r="N15" s="2"/>
    </row>
    <row r="16" spans="1:14" ht="27" customHeight="1">
      <c r="A16" s="21">
        <v>11</v>
      </c>
      <c r="B16" s="2" t="s">
        <v>558</v>
      </c>
      <c r="C16" s="2" t="s">
        <v>559</v>
      </c>
      <c r="D16" s="2"/>
      <c r="E16" s="2"/>
      <c r="F16" s="17">
        <v>3001.2</v>
      </c>
      <c r="G16" s="39"/>
      <c r="H16" s="12"/>
      <c r="I16" s="2">
        <v>11</v>
      </c>
      <c r="J16" s="2"/>
      <c r="K16" s="2"/>
      <c r="L16" s="2"/>
      <c r="M16" s="2"/>
      <c r="N16" s="2"/>
    </row>
    <row r="17" spans="1:14" ht="21.75" customHeight="1">
      <c r="A17" s="21">
        <v>12</v>
      </c>
      <c r="B17" s="2" t="s">
        <v>560</v>
      </c>
      <c r="C17" s="2" t="s">
        <v>561</v>
      </c>
      <c r="D17" s="2"/>
      <c r="E17" s="2"/>
      <c r="F17" s="17">
        <v>2596.5</v>
      </c>
      <c r="G17" s="39"/>
      <c r="H17" s="12"/>
      <c r="I17" s="2">
        <v>12</v>
      </c>
      <c r="J17" s="2"/>
      <c r="K17" s="2"/>
      <c r="L17" s="2"/>
      <c r="M17" s="2"/>
      <c r="N17" s="2"/>
    </row>
    <row r="18" spans="1:14" ht="24" customHeight="1">
      <c r="A18" s="21">
        <v>13</v>
      </c>
      <c r="B18" s="2" t="s">
        <v>562</v>
      </c>
      <c r="C18" s="2" t="s">
        <v>563</v>
      </c>
      <c r="D18" s="2"/>
      <c r="E18" s="2"/>
      <c r="F18" s="17">
        <v>3507</v>
      </c>
      <c r="G18" s="39"/>
      <c r="H18" s="12"/>
      <c r="I18" s="2">
        <v>13</v>
      </c>
      <c r="J18" s="2"/>
      <c r="K18" s="2"/>
      <c r="L18" s="2"/>
      <c r="M18" s="2"/>
      <c r="N18" s="2"/>
    </row>
    <row r="19" spans="1:14" ht="22.5" customHeight="1">
      <c r="A19" s="21">
        <v>14</v>
      </c>
      <c r="B19" s="2" t="s">
        <v>564</v>
      </c>
      <c r="C19" s="2" t="s">
        <v>565</v>
      </c>
      <c r="D19" s="2"/>
      <c r="E19" s="2"/>
      <c r="F19" s="17">
        <v>1861</v>
      </c>
      <c r="G19" s="12"/>
      <c r="H19" s="12"/>
      <c r="I19" s="2">
        <v>14</v>
      </c>
      <c r="J19" s="2"/>
      <c r="K19" s="2"/>
      <c r="L19" s="2"/>
      <c r="M19" s="2"/>
      <c r="N19" s="2"/>
    </row>
    <row r="20" spans="1:14" ht="33" customHeight="1">
      <c r="A20" s="21">
        <v>15</v>
      </c>
      <c r="B20" s="2" t="s">
        <v>566</v>
      </c>
      <c r="C20" s="2" t="s">
        <v>567</v>
      </c>
      <c r="D20" s="2"/>
      <c r="E20" s="2"/>
      <c r="F20" s="17">
        <v>1868.1</v>
      </c>
      <c r="G20" s="12"/>
      <c r="H20" s="12"/>
      <c r="I20" s="2">
        <v>15</v>
      </c>
      <c r="J20" s="2"/>
      <c r="K20" s="2"/>
      <c r="L20" s="2"/>
      <c r="M20" s="2"/>
      <c r="N20" s="2"/>
    </row>
    <row r="21" spans="1:14" ht="18.75" customHeight="1">
      <c r="A21" s="21">
        <v>16</v>
      </c>
      <c r="B21" s="2" t="s">
        <v>568</v>
      </c>
      <c r="C21" s="2" t="s">
        <v>569</v>
      </c>
      <c r="D21" s="2"/>
      <c r="E21" s="2"/>
      <c r="F21" s="17">
        <v>3468</v>
      </c>
      <c r="G21" s="39"/>
      <c r="H21" s="12"/>
      <c r="I21" s="2">
        <v>16</v>
      </c>
      <c r="J21" s="2"/>
      <c r="K21" s="2"/>
      <c r="L21" s="2"/>
      <c r="M21" s="2"/>
      <c r="N21" s="2"/>
    </row>
    <row r="22" spans="1:14" ht="21.75" customHeight="1">
      <c r="A22" s="21">
        <v>17</v>
      </c>
      <c r="B22" s="2" t="s">
        <v>570</v>
      </c>
      <c r="C22" s="2" t="s">
        <v>571</v>
      </c>
      <c r="D22" s="2"/>
      <c r="E22" s="2"/>
      <c r="F22" s="17">
        <v>1783.8</v>
      </c>
      <c r="G22" s="12"/>
      <c r="H22" s="12"/>
      <c r="I22" s="2">
        <v>17</v>
      </c>
      <c r="J22" s="2"/>
      <c r="K22" s="2"/>
      <c r="L22" s="2"/>
      <c r="M22" s="2"/>
      <c r="N22" s="2"/>
    </row>
    <row r="23" spans="1:14" ht="20.25" customHeight="1">
      <c r="A23" s="21">
        <v>18</v>
      </c>
      <c r="B23" s="2" t="s">
        <v>572</v>
      </c>
      <c r="C23" s="2" t="s">
        <v>573</v>
      </c>
      <c r="D23" s="2">
        <v>40941</v>
      </c>
      <c r="E23" s="2"/>
      <c r="F23" s="17">
        <v>1863</v>
      </c>
      <c r="G23" s="39"/>
      <c r="H23" s="12"/>
      <c r="I23" s="2">
        <v>18</v>
      </c>
      <c r="J23" s="2"/>
      <c r="K23" s="2"/>
      <c r="L23" s="2"/>
      <c r="M23" s="2"/>
      <c r="N23" s="2"/>
    </row>
    <row r="24" spans="1:14" ht="21" customHeight="1">
      <c r="A24" s="21">
        <v>19</v>
      </c>
      <c r="B24" s="2" t="s">
        <v>574</v>
      </c>
      <c r="C24" s="2" t="s">
        <v>575</v>
      </c>
      <c r="D24" s="2"/>
      <c r="E24" s="2"/>
      <c r="F24" s="17">
        <v>2152.71</v>
      </c>
      <c r="G24" s="12"/>
      <c r="H24" s="12"/>
      <c r="I24" s="2">
        <v>19</v>
      </c>
      <c r="J24" s="2"/>
      <c r="K24" s="2"/>
      <c r="L24" s="2"/>
      <c r="M24" s="2"/>
      <c r="N24" s="2"/>
    </row>
    <row r="25" spans="1:14" ht="24" customHeight="1">
      <c r="A25" s="21">
        <v>20</v>
      </c>
      <c r="B25" s="2" t="s">
        <v>576</v>
      </c>
      <c r="C25" s="2" t="s">
        <v>577</v>
      </c>
      <c r="D25" s="2"/>
      <c r="E25" s="2"/>
      <c r="F25" s="17">
        <v>1797</v>
      </c>
      <c r="G25" s="12"/>
      <c r="H25" s="12"/>
      <c r="I25" s="2">
        <v>20</v>
      </c>
      <c r="J25" s="2"/>
      <c r="K25" s="2"/>
      <c r="L25" s="2"/>
      <c r="M25" s="2"/>
      <c r="N25" s="2"/>
    </row>
    <row r="26" spans="1:14" ht="24" customHeight="1">
      <c r="A26" s="21">
        <v>21</v>
      </c>
      <c r="B26" s="2" t="s">
        <v>578</v>
      </c>
      <c r="C26" s="2" t="s">
        <v>579</v>
      </c>
      <c r="D26" s="2"/>
      <c r="E26" s="2"/>
      <c r="F26" s="17">
        <v>2161</v>
      </c>
      <c r="G26" s="12"/>
      <c r="H26" s="12"/>
      <c r="I26" s="2">
        <v>21</v>
      </c>
      <c r="J26" s="2"/>
      <c r="K26" s="2"/>
      <c r="L26" s="2"/>
      <c r="M26" s="2"/>
      <c r="N26" s="2"/>
    </row>
    <row r="27" spans="1:14" ht="19.5" customHeight="1">
      <c r="A27" s="21">
        <v>22</v>
      </c>
      <c r="B27" s="2" t="s">
        <v>580</v>
      </c>
      <c r="C27" s="2" t="s">
        <v>581</v>
      </c>
      <c r="D27" s="2"/>
      <c r="E27" s="2"/>
      <c r="F27" s="17">
        <v>3395.4</v>
      </c>
      <c r="G27" s="39"/>
      <c r="H27" s="12"/>
      <c r="I27" s="2">
        <v>22</v>
      </c>
      <c r="J27" s="2"/>
      <c r="K27" s="2"/>
      <c r="L27" s="2"/>
      <c r="M27" s="2"/>
      <c r="N27" s="2"/>
    </row>
    <row r="28" spans="1:14" ht="19.5" customHeight="1">
      <c r="A28" s="21">
        <v>23</v>
      </c>
      <c r="B28" s="2" t="s">
        <v>582</v>
      </c>
      <c r="C28" s="2" t="s">
        <v>583</v>
      </c>
      <c r="D28" s="2"/>
      <c r="E28" s="2"/>
      <c r="F28" s="17">
        <v>4237.2</v>
      </c>
      <c r="G28" s="39"/>
      <c r="H28" s="12"/>
      <c r="I28" s="2">
        <v>23</v>
      </c>
      <c r="J28" s="2"/>
      <c r="K28" s="2"/>
      <c r="L28" s="2"/>
      <c r="M28" s="2"/>
      <c r="N28" s="2"/>
    </row>
    <row r="29" spans="1:14" ht="23.25" customHeight="1">
      <c r="A29" s="21">
        <v>24</v>
      </c>
      <c r="B29" s="2" t="s">
        <v>584</v>
      </c>
      <c r="C29" s="2" t="s">
        <v>585</v>
      </c>
      <c r="D29" s="2"/>
      <c r="E29" s="2"/>
      <c r="F29" s="17">
        <v>4171.53</v>
      </c>
      <c r="G29" s="12"/>
      <c r="H29" s="12"/>
      <c r="I29" s="2">
        <v>24</v>
      </c>
      <c r="J29" s="2"/>
      <c r="K29" s="2"/>
      <c r="L29" s="2"/>
      <c r="M29" s="2"/>
      <c r="N29" s="2"/>
    </row>
    <row r="30" spans="1:14" ht="19.5" customHeight="1">
      <c r="A30" s="21">
        <v>25</v>
      </c>
      <c r="B30" s="2" t="s">
        <v>586</v>
      </c>
      <c r="C30" s="2" t="s">
        <v>587</v>
      </c>
      <c r="D30" s="2"/>
      <c r="E30" s="2"/>
      <c r="F30" s="17">
        <v>1663.5</v>
      </c>
      <c r="G30" s="39"/>
      <c r="H30" s="12"/>
      <c r="I30" s="2">
        <v>25</v>
      </c>
      <c r="J30" s="2"/>
      <c r="K30" s="2"/>
      <c r="L30" s="2"/>
      <c r="M30" s="2"/>
      <c r="N30" s="2"/>
    </row>
    <row r="31" spans="1:14" ht="22.5" customHeight="1">
      <c r="A31" s="21">
        <v>26</v>
      </c>
      <c r="B31" s="2" t="s">
        <v>588</v>
      </c>
      <c r="C31" s="2" t="s">
        <v>589</v>
      </c>
      <c r="D31" s="2"/>
      <c r="E31" s="2"/>
      <c r="F31" s="17"/>
      <c r="G31" s="12"/>
      <c r="H31" s="12"/>
      <c r="I31" s="2"/>
      <c r="J31" s="2"/>
      <c r="K31" s="2"/>
      <c r="L31" s="2"/>
      <c r="M31" s="2"/>
      <c r="N31" s="2"/>
    </row>
    <row r="32" spans="1:14" ht="18.75" customHeight="1">
      <c r="A32" s="21">
        <v>27</v>
      </c>
      <c r="B32" s="2" t="s">
        <v>590</v>
      </c>
      <c r="C32" s="2" t="s">
        <v>591</v>
      </c>
      <c r="D32" s="2"/>
      <c r="E32" s="2"/>
      <c r="F32" s="17">
        <v>3092</v>
      </c>
      <c r="G32" s="39"/>
      <c r="H32" s="12"/>
      <c r="I32" s="2"/>
      <c r="J32" s="2"/>
      <c r="K32" s="2"/>
      <c r="L32" s="2"/>
      <c r="M32" s="2"/>
      <c r="N32" s="2"/>
    </row>
    <row r="33" spans="1:14" ht="22.5" customHeight="1">
      <c r="A33" s="21">
        <v>28</v>
      </c>
      <c r="B33" s="2" t="s">
        <v>592</v>
      </c>
      <c r="C33" s="2" t="s">
        <v>593</v>
      </c>
      <c r="D33" s="2"/>
      <c r="E33" s="2"/>
      <c r="F33" s="17">
        <v>2025</v>
      </c>
      <c r="G33" s="12"/>
      <c r="H33" s="12"/>
      <c r="I33" s="2"/>
      <c r="J33" s="2"/>
      <c r="K33" s="2"/>
      <c r="L33" s="2"/>
      <c r="M33" s="2"/>
      <c r="N33" s="2"/>
    </row>
    <row r="34" spans="1:8" ht="18" customHeight="1">
      <c r="A34" s="21">
        <v>29</v>
      </c>
      <c r="B34" s="2" t="s">
        <v>594</v>
      </c>
      <c r="C34" s="2" t="s">
        <v>595</v>
      </c>
      <c r="D34" s="2"/>
      <c r="E34" s="2"/>
      <c r="F34" s="17">
        <v>2550.6</v>
      </c>
      <c r="G34" s="12"/>
      <c r="H34" s="12"/>
    </row>
    <row r="35" spans="1:8" ht="21" customHeight="1">
      <c r="A35" s="21">
        <v>30</v>
      </c>
      <c r="B35" s="2" t="s">
        <v>596</v>
      </c>
      <c r="C35" s="2" t="s">
        <v>597</v>
      </c>
      <c r="D35" s="2">
        <v>40935</v>
      </c>
      <c r="E35" s="2"/>
      <c r="F35" s="17">
        <v>3789</v>
      </c>
      <c r="G35" s="39"/>
      <c r="H35" s="12"/>
    </row>
    <row r="36" spans="1:8" ht="21" customHeight="1">
      <c r="A36" s="21">
        <v>31</v>
      </c>
      <c r="B36" s="2" t="s">
        <v>598</v>
      </c>
      <c r="C36" s="2" t="s">
        <v>599</v>
      </c>
      <c r="D36" s="2"/>
      <c r="E36" s="2"/>
      <c r="F36" s="17">
        <v>28540</v>
      </c>
      <c r="G36" s="39"/>
      <c r="H36" s="12"/>
    </row>
    <row r="37" spans="1:8" ht="24" customHeight="1">
      <c r="A37" s="21">
        <v>32</v>
      </c>
      <c r="B37" s="2" t="s">
        <v>600</v>
      </c>
      <c r="C37" s="2" t="s">
        <v>601</v>
      </c>
      <c r="D37" s="2"/>
      <c r="E37" s="2"/>
      <c r="F37" s="17">
        <v>2451.3</v>
      </c>
      <c r="G37" s="12"/>
      <c r="H37" s="12"/>
    </row>
    <row r="38" spans="1:8" ht="18.75" customHeight="1">
      <c r="A38" s="21">
        <v>33</v>
      </c>
      <c r="B38" s="2" t="s">
        <v>602</v>
      </c>
      <c r="C38" s="2" t="s">
        <v>603</v>
      </c>
      <c r="D38" s="2"/>
      <c r="E38" s="2"/>
      <c r="F38" s="17">
        <v>2274</v>
      </c>
      <c r="G38" s="39"/>
      <c r="H38" s="12"/>
    </row>
    <row r="39" spans="1:8" ht="28.5" customHeight="1">
      <c r="A39" s="21">
        <v>34</v>
      </c>
      <c r="B39" s="2" t="s">
        <v>604</v>
      </c>
      <c r="C39" s="2" t="s">
        <v>605</v>
      </c>
      <c r="D39" s="2"/>
      <c r="E39" s="2"/>
      <c r="F39" s="17">
        <v>735</v>
      </c>
      <c r="G39" s="39"/>
      <c r="H39" s="12"/>
    </row>
    <row r="40" spans="1:8" ht="23.25" customHeight="1">
      <c r="A40" s="21">
        <v>35</v>
      </c>
      <c r="B40" s="2" t="s">
        <v>606</v>
      </c>
      <c r="C40" s="2" t="s">
        <v>607</v>
      </c>
      <c r="D40" s="2"/>
      <c r="E40" s="2"/>
      <c r="F40" s="17">
        <v>2719.5</v>
      </c>
      <c r="G40" s="39"/>
      <c r="H40" s="12"/>
    </row>
    <row r="41" spans="1:8" ht="20.25" customHeight="1">
      <c r="A41" s="21">
        <v>36</v>
      </c>
      <c r="B41" s="2" t="s">
        <v>608</v>
      </c>
      <c r="C41" s="2" t="s">
        <v>609</v>
      </c>
      <c r="D41" s="2"/>
      <c r="E41" s="2"/>
      <c r="F41" s="17">
        <v>2382</v>
      </c>
      <c r="G41" s="39"/>
      <c r="H41" s="12"/>
    </row>
    <row r="42" spans="1:8" ht="21.75" customHeight="1">
      <c r="A42" s="21">
        <v>37</v>
      </c>
      <c r="B42" s="2" t="s">
        <v>610</v>
      </c>
      <c r="C42" s="2" t="s">
        <v>611</v>
      </c>
      <c r="D42" s="2"/>
      <c r="E42" s="2"/>
      <c r="F42" s="17">
        <v>2111.6</v>
      </c>
      <c r="G42" s="39"/>
      <c r="H42" s="12"/>
    </row>
    <row r="43" spans="1:8" ht="24" customHeight="1">
      <c r="A43" s="21">
        <v>38</v>
      </c>
      <c r="B43" s="2" t="s">
        <v>612</v>
      </c>
      <c r="C43" s="2" t="s">
        <v>613</v>
      </c>
      <c r="D43" s="2"/>
      <c r="E43" s="2"/>
      <c r="F43" s="17">
        <v>2022</v>
      </c>
      <c r="G43" s="39"/>
      <c r="H43" s="12"/>
    </row>
    <row r="44" spans="1:8" ht="24" customHeight="1">
      <c r="A44" s="21">
        <v>39</v>
      </c>
      <c r="B44" s="2" t="s">
        <v>614</v>
      </c>
      <c r="C44" s="2" t="s">
        <v>615</v>
      </c>
      <c r="D44" s="2"/>
      <c r="E44" s="2"/>
      <c r="F44" s="17">
        <v>1830</v>
      </c>
      <c r="G44" s="12"/>
      <c r="H44" s="12"/>
    </row>
    <row r="45" spans="1:8" ht="29.25" customHeight="1">
      <c r="A45" s="21">
        <v>40</v>
      </c>
      <c r="B45" s="2" t="s">
        <v>616</v>
      </c>
      <c r="C45" s="2" t="s">
        <v>617</v>
      </c>
      <c r="D45" s="2"/>
      <c r="E45" s="2"/>
      <c r="F45" s="17">
        <v>3039</v>
      </c>
      <c r="G45" s="39"/>
      <c r="H45" s="12"/>
    </row>
    <row r="46" spans="1:8" ht="21" customHeight="1">
      <c r="A46" s="21">
        <v>41</v>
      </c>
      <c r="B46" s="2" t="s">
        <v>618</v>
      </c>
      <c r="C46" s="2" t="s">
        <v>619</v>
      </c>
      <c r="D46" s="2"/>
      <c r="E46" s="2"/>
      <c r="F46" s="17">
        <v>1997</v>
      </c>
      <c r="G46" s="39"/>
      <c r="H46" s="12"/>
    </row>
    <row r="47" spans="1:8" ht="27.75" customHeight="1">
      <c r="A47" s="21">
        <v>42</v>
      </c>
      <c r="B47" s="2" t="s">
        <v>620</v>
      </c>
      <c r="C47" s="2" t="s">
        <v>621</v>
      </c>
      <c r="D47" s="2"/>
      <c r="E47" s="2"/>
      <c r="F47" s="17">
        <v>2340</v>
      </c>
      <c r="G47" s="12"/>
      <c r="H47" s="12"/>
    </row>
    <row r="48" spans="1:8" ht="23.25" customHeight="1">
      <c r="A48" s="21">
        <v>43</v>
      </c>
      <c r="B48" s="2" t="s">
        <v>622</v>
      </c>
      <c r="C48" s="2" t="s">
        <v>623</v>
      </c>
      <c r="D48" s="2"/>
      <c r="E48" s="2"/>
      <c r="F48" s="17">
        <v>1009.99</v>
      </c>
      <c r="G48" s="12"/>
      <c r="H48" s="12"/>
    </row>
    <row r="49" spans="1:8" ht="29.25" customHeight="1">
      <c r="A49" s="21">
        <v>44</v>
      </c>
      <c r="B49" s="2" t="s">
        <v>624</v>
      </c>
      <c r="C49" s="2" t="s">
        <v>625</v>
      </c>
      <c r="D49" s="2"/>
      <c r="E49" s="2"/>
      <c r="F49" s="17">
        <v>2028</v>
      </c>
      <c r="G49" s="12"/>
      <c r="H49" s="12"/>
    </row>
    <row r="50" spans="1:8" ht="22.5" customHeight="1">
      <c r="A50" s="21">
        <v>45</v>
      </c>
      <c r="B50" s="2" t="s">
        <v>626</v>
      </c>
      <c r="C50" s="2" t="s">
        <v>627</v>
      </c>
      <c r="D50" s="2"/>
      <c r="E50" s="2"/>
      <c r="F50" s="17">
        <v>3888</v>
      </c>
      <c r="G50" s="39"/>
      <c r="H50" s="12"/>
    </row>
    <row r="51" spans="1:8" ht="21.75" customHeight="1">
      <c r="A51" s="21">
        <v>46</v>
      </c>
      <c r="B51" s="2" t="s">
        <v>628</v>
      </c>
      <c r="C51" s="2" t="s">
        <v>629</v>
      </c>
      <c r="D51" s="2"/>
      <c r="E51" s="2"/>
      <c r="F51" s="17">
        <v>2289.6</v>
      </c>
      <c r="G51" s="12"/>
      <c r="H51" s="12"/>
    </row>
    <row r="52" spans="1:8" ht="19.5" customHeight="1">
      <c r="A52" s="21">
        <v>47</v>
      </c>
      <c r="B52" s="2" t="s">
        <v>630</v>
      </c>
      <c r="C52" s="2" t="s">
        <v>631</v>
      </c>
      <c r="D52" s="2"/>
      <c r="E52" s="2"/>
      <c r="F52" s="17">
        <v>1812</v>
      </c>
      <c r="G52" s="12"/>
      <c r="H52" s="12"/>
    </row>
    <row r="53" spans="1:8" ht="23.25" customHeight="1">
      <c r="A53" s="21">
        <v>48</v>
      </c>
      <c r="B53" s="2" t="s">
        <v>632</v>
      </c>
      <c r="C53" s="2" t="s">
        <v>633</v>
      </c>
      <c r="D53" s="2">
        <v>40941</v>
      </c>
      <c r="E53" s="2"/>
      <c r="F53" s="17">
        <v>2487</v>
      </c>
      <c r="G53" s="39"/>
      <c r="H53" s="12"/>
    </row>
    <row r="54" spans="1:8" ht="24" customHeight="1">
      <c r="A54" s="21">
        <v>49</v>
      </c>
      <c r="B54" s="2" t="s">
        <v>634</v>
      </c>
      <c r="C54" s="2" t="s">
        <v>635</v>
      </c>
      <c r="D54" s="2"/>
      <c r="E54" s="2"/>
      <c r="F54" s="17">
        <v>1123.95</v>
      </c>
      <c r="G54" s="12"/>
      <c r="H54" s="12"/>
    </row>
    <row r="55" spans="1:8" ht="21.75" customHeight="1">
      <c r="A55" s="21">
        <v>50</v>
      </c>
      <c r="B55" s="2" t="s">
        <v>636</v>
      </c>
      <c r="C55" s="2" t="s">
        <v>637</v>
      </c>
      <c r="D55" s="2"/>
      <c r="E55" s="2"/>
      <c r="F55" s="17">
        <v>1881</v>
      </c>
      <c r="G55" s="39"/>
      <c r="H55" s="12"/>
    </row>
    <row r="56" spans="1:8" ht="21.75" customHeight="1">
      <c r="A56" s="21">
        <v>51</v>
      </c>
      <c r="B56" s="2" t="s">
        <v>638</v>
      </c>
      <c r="C56" s="2" t="s">
        <v>639</v>
      </c>
      <c r="D56" s="2"/>
      <c r="E56" s="2"/>
      <c r="F56" s="17">
        <v>1773</v>
      </c>
      <c r="G56" s="12"/>
      <c r="H56" s="12"/>
    </row>
    <row r="57" spans="1:8" ht="18.75" customHeight="1">
      <c r="A57" s="21">
        <v>52</v>
      </c>
      <c r="B57" s="2" t="s">
        <v>640</v>
      </c>
      <c r="C57" s="2" t="s">
        <v>641</v>
      </c>
      <c r="D57" s="2"/>
      <c r="E57" s="2"/>
      <c r="F57" s="17">
        <v>1740</v>
      </c>
      <c r="G57" s="39"/>
      <c r="H57" s="12"/>
    </row>
    <row r="58" spans="1:8" ht="16.5" customHeight="1">
      <c r="A58" s="21">
        <v>53</v>
      </c>
      <c r="B58" s="2" t="s">
        <v>642</v>
      </c>
      <c r="C58" s="2" t="s">
        <v>643</v>
      </c>
      <c r="D58" s="2"/>
      <c r="E58" s="2"/>
      <c r="F58" s="17">
        <v>2103</v>
      </c>
      <c r="G58" s="39"/>
      <c r="H58" s="12"/>
    </row>
    <row r="59" spans="1:8" ht="24" customHeight="1">
      <c r="A59" s="149">
        <v>54</v>
      </c>
      <c r="B59" s="2" t="s">
        <v>644</v>
      </c>
      <c r="C59" s="2" t="s">
        <v>645</v>
      </c>
      <c r="D59" s="2"/>
      <c r="E59" s="2"/>
      <c r="F59" s="17">
        <v>4165.5</v>
      </c>
      <c r="G59" s="39"/>
      <c r="H59" s="12"/>
    </row>
    <row r="60" spans="1:8" ht="27" customHeight="1">
      <c r="A60" s="150">
        <v>55</v>
      </c>
      <c r="B60" s="2" t="s">
        <v>646</v>
      </c>
      <c r="C60" s="2" t="s">
        <v>647</v>
      </c>
      <c r="D60" s="2"/>
      <c r="E60" s="2"/>
      <c r="F60" s="17">
        <v>2338.5</v>
      </c>
      <c r="G60" s="39"/>
      <c r="H60" s="12"/>
    </row>
    <row r="61" spans="1:8" ht="27" customHeight="1">
      <c r="A61" s="21">
        <v>56</v>
      </c>
      <c r="B61" s="2" t="s">
        <v>648</v>
      </c>
      <c r="C61" s="2" t="s">
        <v>649</v>
      </c>
      <c r="D61" s="2"/>
      <c r="E61" s="2"/>
      <c r="F61" s="17">
        <v>3543</v>
      </c>
      <c r="G61" s="39"/>
      <c r="H61" s="12"/>
    </row>
    <row r="62" spans="1:8" ht="28.5" customHeight="1">
      <c r="A62" s="21">
        <v>57</v>
      </c>
      <c r="B62" s="2" t="s">
        <v>650</v>
      </c>
      <c r="C62" s="2" t="s">
        <v>651</v>
      </c>
      <c r="D62" s="2"/>
      <c r="E62" s="2"/>
      <c r="F62" s="17">
        <v>1623</v>
      </c>
      <c r="G62" s="12"/>
      <c r="H62" s="12"/>
    </row>
    <row r="63" spans="1:8" ht="20.25" customHeight="1">
      <c r="A63" s="21">
        <v>58</v>
      </c>
      <c r="B63" s="2" t="s">
        <v>652</v>
      </c>
      <c r="C63" s="2" t="s">
        <v>653</v>
      </c>
      <c r="D63" s="2">
        <v>40935</v>
      </c>
      <c r="E63" s="2"/>
      <c r="F63" s="17">
        <v>3672</v>
      </c>
      <c r="G63" s="39"/>
      <c r="H63" s="12"/>
    </row>
    <row r="64" spans="1:8" ht="22.5" customHeight="1">
      <c r="A64" s="21">
        <v>59</v>
      </c>
      <c r="B64" s="2" t="s">
        <v>652</v>
      </c>
      <c r="C64" s="2" t="s">
        <v>654</v>
      </c>
      <c r="D64" s="2">
        <v>39840</v>
      </c>
      <c r="E64" s="2"/>
      <c r="F64" s="17">
        <v>3912</v>
      </c>
      <c r="G64" s="39"/>
      <c r="H64" s="12"/>
    </row>
    <row r="65" spans="1:8" ht="24.75" customHeight="1">
      <c r="A65" s="21">
        <v>60</v>
      </c>
      <c r="B65" s="2" t="s">
        <v>655</v>
      </c>
      <c r="C65" s="2" t="s">
        <v>656</v>
      </c>
      <c r="D65" s="2"/>
      <c r="E65" s="2"/>
      <c r="F65" s="17">
        <v>1792</v>
      </c>
      <c r="G65" s="39"/>
      <c r="H65" s="12"/>
    </row>
    <row r="66" spans="1:8" ht="20.25" customHeight="1">
      <c r="A66" s="21">
        <v>61</v>
      </c>
      <c r="B66" s="2" t="s">
        <v>657</v>
      </c>
      <c r="C66" s="2" t="s">
        <v>658</v>
      </c>
      <c r="D66" s="2"/>
      <c r="E66" s="2"/>
      <c r="F66" s="17">
        <v>3395.4</v>
      </c>
      <c r="G66" s="39"/>
      <c r="H66" s="12"/>
    </row>
    <row r="67" spans="1:8" ht="21" customHeight="1">
      <c r="A67" s="21">
        <v>62</v>
      </c>
      <c r="B67" s="2" t="s">
        <v>659</v>
      </c>
      <c r="C67" s="2" t="s">
        <v>660</v>
      </c>
      <c r="D67" s="2"/>
      <c r="E67" s="2"/>
      <c r="F67" s="17">
        <v>3820</v>
      </c>
      <c r="G67" s="39"/>
      <c r="H67" s="12"/>
    </row>
    <row r="68" spans="1:8" ht="20.25" customHeight="1">
      <c r="A68" s="21">
        <v>63</v>
      </c>
      <c r="B68" s="2" t="s">
        <v>661</v>
      </c>
      <c r="C68" s="2" t="s">
        <v>662</v>
      </c>
      <c r="D68" s="2">
        <v>40938</v>
      </c>
      <c r="E68" s="2"/>
      <c r="F68" s="17">
        <v>2124</v>
      </c>
      <c r="G68" s="39"/>
      <c r="H68" s="12"/>
    </row>
    <row r="69" spans="1:8" ht="21" customHeight="1">
      <c r="A69" s="21">
        <v>64</v>
      </c>
      <c r="B69" s="2" t="s">
        <v>663</v>
      </c>
      <c r="C69" s="2" t="s">
        <v>664</v>
      </c>
      <c r="D69" s="2"/>
      <c r="E69" s="2"/>
      <c r="F69" s="17">
        <v>2748</v>
      </c>
      <c r="G69" s="39"/>
      <c r="H69" s="12"/>
    </row>
    <row r="70" spans="1:8" ht="26.25" customHeight="1">
      <c r="A70" s="21">
        <v>65</v>
      </c>
      <c r="B70" s="2" t="s">
        <v>665</v>
      </c>
      <c r="C70" s="2" t="s">
        <v>666</v>
      </c>
      <c r="D70" s="2"/>
      <c r="E70" s="2"/>
      <c r="F70" s="17">
        <v>2124</v>
      </c>
      <c r="G70" s="39"/>
      <c r="H70" s="12"/>
    </row>
    <row r="71" spans="1:8" ht="21.75" customHeight="1">
      <c r="A71" s="21">
        <v>66</v>
      </c>
      <c r="B71" s="2" t="s">
        <v>667</v>
      </c>
      <c r="C71" s="2" t="s">
        <v>668</v>
      </c>
      <c r="D71" s="2"/>
      <c r="E71" s="2"/>
      <c r="F71" s="17">
        <v>2972.7</v>
      </c>
      <c r="G71" s="12"/>
      <c r="H71" s="12"/>
    </row>
    <row r="72" spans="1:8" ht="18.75" customHeight="1">
      <c r="A72" s="151">
        <v>67</v>
      </c>
      <c r="B72" s="2" t="s">
        <v>669</v>
      </c>
      <c r="C72" s="2" t="s">
        <v>670</v>
      </c>
      <c r="D72" s="2"/>
      <c r="E72" s="2"/>
      <c r="F72" s="17">
        <v>2460</v>
      </c>
      <c r="G72" s="39"/>
      <c r="H72" s="12"/>
    </row>
    <row r="73" spans="1:8" ht="21.75" customHeight="1">
      <c r="A73" s="151">
        <v>68</v>
      </c>
      <c r="B73" s="2" t="s">
        <v>671</v>
      </c>
      <c r="C73" s="2" t="s">
        <v>672</v>
      </c>
      <c r="D73" s="2">
        <v>40921</v>
      </c>
      <c r="E73" s="2"/>
      <c r="F73" s="17">
        <v>4236</v>
      </c>
      <c r="G73" s="39"/>
      <c r="H73" s="12"/>
    </row>
    <row r="74" spans="1:8" ht="18.75" customHeight="1">
      <c r="A74" s="151">
        <v>69</v>
      </c>
      <c r="B74" s="2" t="s">
        <v>673</v>
      </c>
      <c r="C74" s="2" t="s">
        <v>674</v>
      </c>
      <c r="D74" s="2"/>
      <c r="E74" s="2"/>
      <c r="F74" s="17">
        <v>2782.5</v>
      </c>
      <c r="G74" s="39"/>
      <c r="H74" s="12"/>
    </row>
    <row r="75" spans="1:8" ht="18" customHeight="1">
      <c r="A75" s="151">
        <v>70</v>
      </c>
      <c r="B75" s="2" t="s">
        <v>675</v>
      </c>
      <c r="C75" s="2" t="s">
        <v>676</v>
      </c>
      <c r="D75" s="2"/>
      <c r="E75" s="2"/>
      <c r="F75" s="17">
        <v>1825.5</v>
      </c>
      <c r="G75" s="12"/>
      <c r="H75" s="12"/>
    </row>
    <row r="76" spans="1:8" ht="12.75">
      <c r="A76" s="151">
        <v>71</v>
      </c>
      <c r="B76" s="2" t="s">
        <v>677</v>
      </c>
      <c r="C76" s="2" t="s">
        <v>678</v>
      </c>
      <c r="D76" s="2"/>
      <c r="E76" s="2"/>
      <c r="F76" s="17">
        <v>1872</v>
      </c>
      <c r="G76" s="39"/>
      <c r="H76" s="12"/>
    </row>
    <row r="77" spans="1:8" ht="12.75">
      <c r="A77" s="151">
        <v>72</v>
      </c>
      <c r="B77" s="2" t="s">
        <v>679</v>
      </c>
      <c r="C77" s="2" t="s">
        <v>680</v>
      </c>
      <c r="D77" s="2">
        <v>40936</v>
      </c>
      <c r="E77" s="2"/>
      <c r="F77" s="17">
        <v>2241</v>
      </c>
      <c r="G77" s="39"/>
      <c r="H77" s="12"/>
    </row>
    <row r="78" spans="1:8" ht="12.75">
      <c r="A78" s="151">
        <v>73</v>
      </c>
      <c r="B78" s="2" t="s">
        <v>681</v>
      </c>
      <c r="C78" s="2" t="s">
        <v>682</v>
      </c>
      <c r="D78" s="2"/>
      <c r="E78" s="2"/>
      <c r="F78" s="17">
        <v>2032.38</v>
      </c>
      <c r="G78" s="12"/>
      <c r="H78" s="12"/>
    </row>
    <row r="79" spans="1:8" ht="12.75">
      <c r="A79" s="2">
        <v>74</v>
      </c>
      <c r="B79" s="2" t="s">
        <v>683</v>
      </c>
      <c r="C79" s="2" t="s">
        <v>684</v>
      </c>
      <c r="D79" s="2"/>
      <c r="E79" s="2"/>
      <c r="F79" s="17">
        <v>3459</v>
      </c>
      <c r="G79" s="39"/>
      <c r="H79" s="12"/>
    </row>
    <row r="80" spans="1:8" ht="12.75">
      <c r="A80" s="138">
        <v>75</v>
      </c>
      <c r="B80" s="2" t="s">
        <v>685</v>
      </c>
      <c r="C80" s="2" t="s">
        <v>686</v>
      </c>
      <c r="D80" s="2"/>
      <c r="E80" s="2"/>
      <c r="F80" s="17">
        <v>2124</v>
      </c>
      <c r="G80" s="12"/>
      <c r="H80" s="12"/>
    </row>
    <row r="81" spans="1:8" ht="12.75">
      <c r="A81" s="138">
        <v>76</v>
      </c>
      <c r="B81" s="2" t="s">
        <v>687</v>
      </c>
      <c r="C81" s="2" t="s">
        <v>688</v>
      </c>
      <c r="D81" s="2"/>
      <c r="E81" s="2"/>
      <c r="F81" s="17">
        <v>2112</v>
      </c>
      <c r="G81" s="39"/>
      <c r="H81" s="12"/>
    </row>
    <row r="82" spans="1:8" ht="12.75">
      <c r="A82" s="138">
        <v>77</v>
      </c>
      <c r="B82" s="2" t="s">
        <v>689</v>
      </c>
      <c r="C82" s="2" t="s">
        <v>690</v>
      </c>
      <c r="D82" s="2"/>
      <c r="E82" s="2"/>
      <c r="F82" s="17">
        <v>2085</v>
      </c>
      <c r="G82" s="39"/>
      <c r="H82" s="12"/>
    </row>
    <row r="83" spans="1:8" ht="12.75">
      <c r="A83" s="138">
        <v>78</v>
      </c>
      <c r="B83" s="2" t="s">
        <v>691</v>
      </c>
      <c r="C83" s="2" t="s">
        <v>692</v>
      </c>
      <c r="D83" s="2"/>
      <c r="E83" s="2"/>
      <c r="F83" s="17">
        <v>1995</v>
      </c>
      <c r="G83" s="39"/>
      <c r="H83" s="12"/>
    </row>
    <row r="84" spans="1:8" ht="12.75">
      <c r="A84" s="138">
        <v>79</v>
      </c>
      <c r="B84" s="2" t="s">
        <v>693</v>
      </c>
      <c r="C84" s="2" t="s">
        <v>694</v>
      </c>
      <c r="D84" s="2"/>
      <c r="E84" s="2"/>
      <c r="F84" s="17">
        <v>2124</v>
      </c>
      <c r="G84" s="39"/>
      <c r="H84" s="12"/>
    </row>
    <row r="85" spans="1:8" ht="12.75">
      <c r="A85" s="138">
        <v>80</v>
      </c>
      <c r="B85" s="2" t="s">
        <v>695</v>
      </c>
      <c r="C85" s="2" t="s">
        <v>696</v>
      </c>
      <c r="D85" s="2"/>
      <c r="E85" s="2"/>
      <c r="F85" s="17">
        <v>1815</v>
      </c>
      <c r="G85" s="12"/>
      <c r="H85" s="12"/>
    </row>
    <row r="86" spans="1:8" ht="12.75">
      <c r="A86" s="138">
        <v>81</v>
      </c>
      <c r="B86" s="2" t="s">
        <v>697</v>
      </c>
      <c r="C86" s="2" t="s">
        <v>698</v>
      </c>
      <c r="D86" s="2"/>
      <c r="E86" s="2"/>
      <c r="F86" s="17">
        <v>3083.7</v>
      </c>
      <c r="G86" s="12"/>
      <c r="H86" s="12"/>
    </row>
    <row r="87" spans="1:8" ht="12.75">
      <c r="A87" s="138">
        <v>82</v>
      </c>
      <c r="B87" s="2" t="s">
        <v>699</v>
      </c>
      <c r="C87" s="2" t="s">
        <v>700</v>
      </c>
      <c r="D87" s="2"/>
      <c r="E87" s="2"/>
      <c r="F87" s="17">
        <v>2361</v>
      </c>
      <c r="G87" s="39"/>
      <c r="H87" s="12"/>
    </row>
    <row r="88" spans="1:8" ht="12.75">
      <c r="A88" s="138">
        <v>83</v>
      </c>
      <c r="B88" s="2" t="s">
        <v>701</v>
      </c>
      <c r="C88" s="2" t="s">
        <v>702</v>
      </c>
      <c r="D88" s="2"/>
      <c r="E88" s="2"/>
      <c r="F88" s="17">
        <v>3117</v>
      </c>
      <c r="G88" s="39"/>
      <c r="H88" s="12"/>
    </row>
    <row r="89" spans="1:8" ht="12.75">
      <c r="A89" s="138">
        <v>84</v>
      </c>
      <c r="B89" s="2" t="s">
        <v>703</v>
      </c>
      <c r="C89" s="2" t="s">
        <v>704</v>
      </c>
      <c r="D89" s="2"/>
      <c r="E89" s="2"/>
      <c r="F89" s="17">
        <v>1662.6</v>
      </c>
      <c r="G89" s="12"/>
      <c r="H89" s="12"/>
    </row>
    <row r="90" spans="1:8" ht="12.75">
      <c r="A90" s="138">
        <v>85</v>
      </c>
      <c r="B90" s="2" t="s">
        <v>705</v>
      </c>
      <c r="C90" s="2" t="s">
        <v>706</v>
      </c>
      <c r="D90" s="2"/>
      <c r="E90" s="2"/>
      <c r="F90" s="17">
        <v>2124.2</v>
      </c>
      <c r="G90" s="39"/>
      <c r="H90" s="12"/>
    </row>
    <row r="91" spans="1:8" ht="12.75">
      <c r="A91" s="138">
        <v>86</v>
      </c>
      <c r="B91" s="2" t="s">
        <v>707</v>
      </c>
      <c r="C91" s="2" t="s">
        <v>708</v>
      </c>
      <c r="D91" s="2">
        <v>40935</v>
      </c>
      <c r="E91" s="2"/>
      <c r="F91" s="17">
        <v>3624</v>
      </c>
      <c r="G91" s="39"/>
      <c r="H91" s="12"/>
    </row>
    <row r="92" spans="1:8" ht="12.75">
      <c r="A92" s="138">
        <v>87</v>
      </c>
      <c r="B92" s="2" t="s">
        <v>709</v>
      </c>
      <c r="C92" s="2" t="s">
        <v>710</v>
      </c>
      <c r="D92" s="2"/>
      <c r="E92" s="2"/>
      <c r="F92" s="17">
        <v>1947</v>
      </c>
      <c r="G92" s="39"/>
      <c r="H92" s="12"/>
    </row>
    <row r="93" spans="1:8" ht="12.75">
      <c r="A93" s="138">
        <v>88</v>
      </c>
      <c r="B93" s="2" t="s">
        <v>711</v>
      </c>
      <c r="C93" s="2" t="s">
        <v>712</v>
      </c>
      <c r="D93" s="2"/>
      <c r="E93" s="2"/>
      <c r="F93" s="17">
        <v>2067</v>
      </c>
      <c r="G93" s="39"/>
      <c r="H93" s="12"/>
    </row>
    <row r="94" spans="1:7" ht="12.75">
      <c r="A94" s="138"/>
      <c r="B94" s="155" t="s">
        <v>529</v>
      </c>
      <c r="C94" s="156"/>
      <c r="D94" s="156"/>
      <c r="E94" s="156"/>
      <c r="F94" s="157">
        <f>SUM(F6:F93)</f>
        <v>244416.90000000008</v>
      </c>
      <c r="G94" s="12"/>
    </row>
    <row r="95" spans="1:7" ht="12.75">
      <c r="A95" s="247" t="s">
        <v>713</v>
      </c>
      <c r="B95" s="248"/>
      <c r="C95" s="248"/>
      <c r="D95" s="248"/>
      <c r="E95" s="248"/>
      <c r="F95" s="249"/>
      <c r="G95" s="13"/>
    </row>
    <row r="96" spans="1:7" ht="49.5" customHeight="1">
      <c r="A96" s="152" t="s">
        <v>352</v>
      </c>
      <c r="B96" s="4" t="s">
        <v>518</v>
      </c>
      <c r="C96" s="19" t="s">
        <v>714</v>
      </c>
      <c r="D96" s="4"/>
      <c r="E96" s="4"/>
      <c r="F96" s="19" t="s">
        <v>715</v>
      </c>
      <c r="G96" s="153"/>
    </row>
    <row r="97" spans="1:7" ht="12.75">
      <c r="A97" s="138">
        <v>1</v>
      </c>
      <c r="B97" s="2" t="s">
        <v>716</v>
      </c>
      <c r="C97" s="2" t="s">
        <v>717</v>
      </c>
      <c r="D97" s="2"/>
      <c r="E97" s="2"/>
      <c r="F97" s="2"/>
      <c r="G97" s="12"/>
    </row>
    <row r="98" spans="1:7" ht="12.75">
      <c r="A98" s="138">
        <v>2</v>
      </c>
      <c r="B98" s="2" t="s">
        <v>718</v>
      </c>
      <c r="C98" s="2" t="s">
        <v>719</v>
      </c>
      <c r="D98" s="2"/>
      <c r="E98" s="2"/>
      <c r="F98" s="2"/>
      <c r="G98" s="12"/>
    </row>
    <row r="99" spans="1:7" ht="12.75">
      <c r="A99" s="138">
        <v>3</v>
      </c>
      <c r="B99" s="2" t="s">
        <v>720</v>
      </c>
      <c r="C99" s="2" t="s">
        <v>721</v>
      </c>
      <c r="D99" s="2"/>
      <c r="E99" s="2"/>
      <c r="F99" s="2">
        <v>2493</v>
      </c>
      <c r="G99" s="12"/>
    </row>
    <row r="100" spans="1:7" ht="12.75">
      <c r="A100" s="138">
        <v>4</v>
      </c>
      <c r="B100" s="2" t="s">
        <v>722</v>
      </c>
      <c r="C100" s="2" t="s">
        <v>723</v>
      </c>
      <c r="D100" s="2"/>
      <c r="E100" s="2"/>
      <c r="F100" s="2">
        <v>1013</v>
      </c>
      <c r="G100" s="12"/>
    </row>
    <row r="101" spans="1:7" ht="12.75">
      <c r="A101" s="138">
        <v>5</v>
      </c>
      <c r="B101" s="2" t="s">
        <v>724</v>
      </c>
      <c r="C101" s="2" t="s">
        <v>725</v>
      </c>
      <c r="D101" s="2"/>
      <c r="E101" s="2"/>
      <c r="F101" s="2">
        <v>3576</v>
      </c>
      <c r="G101" s="12"/>
    </row>
    <row r="102" spans="1:7" ht="12.75">
      <c r="A102" s="138">
        <v>6</v>
      </c>
      <c r="B102" s="2" t="s">
        <v>726</v>
      </c>
      <c r="C102" s="2" t="s">
        <v>727</v>
      </c>
      <c r="D102" s="2"/>
      <c r="E102" s="2"/>
      <c r="F102" s="2">
        <v>2085</v>
      </c>
      <c r="G102" s="12"/>
    </row>
    <row r="103" spans="1:7" ht="12.75">
      <c r="A103" s="138">
        <v>7</v>
      </c>
      <c r="B103" s="2" t="s">
        <v>728</v>
      </c>
      <c r="C103" s="2" t="s">
        <v>729</v>
      </c>
      <c r="D103" s="2"/>
      <c r="E103" s="2"/>
      <c r="F103" s="2">
        <v>2016</v>
      </c>
      <c r="G103" s="12"/>
    </row>
    <row r="104" spans="1:7" ht="12.75">
      <c r="A104" s="138">
        <v>8</v>
      </c>
      <c r="B104" s="2" t="s">
        <v>730</v>
      </c>
      <c r="C104" s="2" t="s">
        <v>731</v>
      </c>
      <c r="D104" s="2"/>
      <c r="E104" s="2"/>
      <c r="F104" s="2">
        <v>2883</v>
      </c>
      <c r="G104" s="12"/>
    </row>
    <row r="105" spans="1:7" ht="12.75">
      <c r="A105" s="138">
        <v>9</v>
      </c>
      <c r="B105" s="2" t="s">
        <v>732</v>
      </c>
      <c r="C105" s="2" t="s">
        <v>733</v>
      </c>
      <c r="D105" s="2"/>
      <c r="E105" s="2"/>
      <c r="F105" s="2">
        <v>1545</v>
      </c>
      <c r="G105" s="12"/>
    </row>
    <row r="106" spans="1:7" ht="12.75">
      <c r="A106" s="138">
        <v>10</v>
      </c>
      <c r="B106" s="2" t="s">
        <v>734</v>
      </c>
      <c r="C106" s="2" t="s">
        <v>735</v>
      </c>
      <c r="D106" s="2"/>
      <c r="E106" s="2"/>
      <c r="F106" s="2">
        <v>2475</v>
      </c>
      <c r="G106" s="12"/>
    </row>
    <row r="107" spans="1:7" ht="12.75">
      <c r="A107" s="138">
        <v>11</v>
      </c>
      <c r="B107" s="2" t="s">
        <v>736</v>
      </c>
      <c r="C107" s="2" t="s">
        <v>737</v>
      </c>
      <c r="D107" s="2"/>
      <c r="E107" s="2"/>
      <c r="F107" s="2">
        <v>2802</v>
      </c>
      <c r="G107" s="12"/>
    </row>
    <row r="108" spans="1:7" ht="12.75">
      <c r="A108" s="138">
        <v>12</v>
      </c>
      <c r="B108" s="2" t="s">
        <v>738</v>
      </c>
      <c r="C108" s="2" t="s">
        <v>739</v>
      </c>
      <c r="D108" s="2"/>
      <c r="E108" s="2"/>
      <c r="F108" s="2">
        <v>2124</v>
      </c>
      <c r="G108" s="12"/>
    </row>
    <row r="109" spans="1:7" ht="12.75">
      <c r="A109" s="138">
        <v>13</v>
      </c>
      <c r="B109" s="2" t="s">
        <v>740</v>
      </c>
      <c r="C109" s="2" t="s">
        <v>741</v>
      </c>
      <c r="D109" s="2"/>
      <c r="E109" s="2"/>
      <c r="F109" s="2">
        <v>2127</v>
      </c>
      <c r="G109" s="12"/>
    </row>
    <row r="110" spans="1:7" ht="12.75">
      <c r="A110" s="138">
        <v>14</v>
      </c>
      <c r="B110" s="2" t="s">
        <v>742</v>
      </c>
      <c r="C110" s="2" t="s">
        <v>743</v>
      </c>
      <c r="D110" s="2"/>
      <c r="E110" s="2"/>
      <c r="F110" s="2">
        <v>1836</v>
      </c>
      <c r="G110" s="12"/>
    </row>
    <row r="111" spans="1:7" ht="12.75">
      <c r="A111" s="138">
        <v>15</v>
      </c>
      <c r="B111" s="2" t="s">
        <v>744</v>
      </c>
      <c r="C111" s="2" t="s">
        <v>745</v>
      </c>
      <c r="D111" s="2"/>
      <c r="E111" s="2"/>
      <c r="F111" s="2">
        <v>1785</v>
      </c>
      <c r="G111" s="12"/>
    </row>
    <row r="112" spans="1:7" ht="12.75">
      <c r="A112" s="138">
        <v>16</v>
      </c>
      <c r="B112" s="2" t="s">
        <v>746</v>
      </c>
      <c r="C112" s="2" t="s">
        <v>747</v>
      </c>
      <c r="D112" s="2"/>
      <c r="E112" s="2"/>
      <c r="F112" s="2">
        <v>3633</v>
      </c>
      <c r="G112" s="12"/>
    </row>
    <row r="113" spans="1:7" ht="12.75">
      <c r="A113" s="138">
        <v>17</v>
      </c>
      <c r="B113" s="2" t="s">
        <v>748</v>
      </c>
      <c r="C113" s="2" t="s">
        <v>749</v>
      </c>
      <c r="D113" s="2"/>
      <c r="E113" s="2"/>
      <c r="F113" s="2">
        <v>1557</v>
      </c>
      <c r="G113" s="12"/>
    </row>
    <row r="114" spans="1:7" ht="12.75">
      <c r="A114" s="138">
        <v>18</v>
      </c>
      <c r="B114" s="2" t="s">
        <v>750</v>
      </c>
      <c r="C114" s="2" t="s">
        <v>751</v>
      </c>
      <c r="D114" s="2"/>
      <c r="E114" s="2"/>
      <c r="F114" s="2">
        <v>2157</v>
      </c>
      <c r="G114" s="12"/>
    </row>
    <row r="115" spans="1:7" ht="12.75">
      <c r="A115" s="138">
        <v>19</v>
      </c>
      <c r="B115" s="2" t="s">
        <v>752</v>
      </c>
      <c r="C115" s="2" t="s">
        <v>753</v>
      </c>
      <c r="D115" s="2"/>
      <c r="E115" s="2"/>
      <c r="F115" s="2">
        <v>3150</v>
      </c>
      <c r="G115" s="12"/>
    </row>
    <row r="116" spans="1:7" ht="12.75">
      <c r="A116" s="138">
        <v>20</v>
      </c>
      <c r="B116" s="2" t="s">
        <v>754</v>
      </c>
      <c r="C116" s="2" t="s">
        <v>755</v>
      </c>
      <c r="D116" s="2"/>
      <c r="E116" s="2"/>
      <c r="F116" s="2">
        <v>1521</v>
      </c>
      <c r="G116" s="12"/>
    </row>
    <row r="117" spans="1:7" ht="12.75">
      <c r="A117" s="138">
        <v>21</v>
      </c>
      <c r="B117" s="2" t="s">
        <v>756</v>
      </c>
      <c r="C117" s="2" t="s">
        <v>757</v>
      </c>
      <c r="D117" s="2"/>
      <c r="E117" s="2"/>
      <c r="F117" s="2">
        <v>2124</v>
      </c>
      <c r="G117" s="12"/>
    </row>
    <row r="118" spans="1:7" ht="12.75">
      <c r="A118" s="2">
        <v>22</v>
      </c>
      <c r="B118" s="2" t="s">
        <v>758</v>
      </c>
      <c r="C118" s="2" t="s">
        <v>759</v>
      </c>
      <c r="D118" s="2"/>
      <c r="E118" s="2"/>
      <c r="F118" s="2">
        <v>2586</v>
      </c>
      <c r="G118" s="12"/>
    </row>
    <row r="119" spans="1:7" ht="12.75">
      <c r="A119" s="2">
        <v>23</v>
      </c>
      <c r="B119" s="2" t="s">
        <v>760</v>
      </c>
      <c r="C119" s="2" t="s">
        <v>761</v>
      </c>
      <c r="D119" s="2"/>
      <c r="E119" s="2"/>
      <c r="F119" s="2">
        <v>2421</v>
      </c>
      <c r="G119" s="12"/>
    </row>
    <row r="120" spans="1:7" ht="12.75">
      <c r="A120" s="2">
        <v>24</v>
      </c>
      <c r="B120" s="2" t="s">
        <v>762</v>
      </c>
      <c r="C120" s="2" t="s">
        <v>763</v>
      </c>
      <c r="D120" s="2"/>
      <c r="E120" s="2"/>
      <c r="F120" s="2">
        <v>2124</v>
      </c>
      <c r="G120" s="12"/>
    </row>
    <row r="121" spans="1:7" ht="12.75">
      <c r="A121" s="2">
        <v>25</v>
      </c>
      <c r="B121" s="2" t="s">
        <v>764</v>
      </c>
      <c r="C121" s="2" t="s">
        <v>765</v>
      </c>
      <c r="D121" s="2"/>
      <c r="E121" s="2"/>
      <c r="F121" s="2">
        <v>4500</v>
      </c>
      <c r="G121" s="12"/>
    </row>
    <row r="122" spans="1:7" ht="12.75">
      <c r="A122" s="2">
        <v>26</v>
      </c>
      <c r="B122" s="2" t="s">
        <v>766</v>
      </c>
      <c r="C122" s="2" t="s">
        <v>767</v>
      </c>
      <c r="D122" s="2"/>
      <c r="E122" s="2"/>
      <c r="F122" s="2">
        <v>2838</v>
      </c>
      <c r="G122" s="12"/>
    </row>
    <row r="123" spans="1:7" ht="12.75">
      <c r="A123" s="2">
        <v>27</v>
      </c>
      <c r="B123" s="2" t="s">
        <v>768</v>
      </c>
      <c r="C123" s="2" t="s">
        <v>769</v>
      </c>
      <c r="D123" s="2"/>
      <c r="E123" s="2"/>
      <c r="F123" s="2">
        <v>2400</v>
      </c>
      <c r="G123" s="12"/>
    </row>
    <row r="124" spans="1:7" ht="12.75">
      <c r="A124" s="2">
        <v>28</v>
      </c>
      <c r="B124" s="2" t="s">
        <v>770</v>
      </c>
      <c r="C124" s="2" t="s">
        <v>771</v>
      </c>
      <c r="D124" s="2"/>
      <c r="E124" s="2"/>
      <c r="F124" s="2">
        <v>2478</v>
      </c>
      <c r="G124" s="12"/>
    </row>
    <row r="125" spans="1:7" ht="12.75">
      <c r="A125" s="2">
        <v>29</v>
      </c>
      <c r="B125" s="2" t="s">
        <v>772</v>
      </c>
      <c r="C125" s="2" t="s">
        <v>773</v>
      </c>
      <c r="D125" s="2"/>
      <c r="E125" s="2"/>
      <c r="F125" s="2">
        <v>2082</v>
      </c>
      <c r="G125" s="12"/>
    </row>
    <row r="126" spans="1:7" ht="12.75">
      <c r="A126" s="2">
        <v>30</v>
      </c>
      <c r="B126" s="2" t="s">
        <v>774</v>
      </c>
      <c r="C126" s="2" t="s">
        <v>775</v>
      </c>
      <c r="D126" s="2"/>
      <c r="E126" s="2"/>
      <c r="F126" s="2">
        <v>2139</v>
      </c>
      <c r="G126" s="12"/>
    </row>
    <row r="127" spans="1:7" ht="12.75">
      <c r="A127" s="2">
        <v>31</v>
      </c>
      <c r="B127" s="2" t="s">
        <v>776</v>
      </c>
      <c r="C127" s="2" t="s">
        <v>777</v>
      </c>
      <c r="D127" s="2"/>
      <c r="E127" s="2"/>
      <c r="F127" s="2">
        <v>2415</v>
      </c>
      <c r="G127" s="12"/>
    </row>
    <row r="128" spans="1:7" ht="12.75">
      <c r="A128" s="2">
        <v>32</v>
      </c>
      <c r="B128" s="2" t="s">
        <v>778</v>
      </c>
      <c r="C128" s="2" t="s">
        <v>779</v>
      </c>
      <c r="D128" s="2"/>
      <c r="E128" s="2"/>
      <c r="F128" s="2">
        <v>2088</v>
      </c>
      <c r="G128" s="12"/>
    </row>
    <row r="129" spans="1:7" ht="12.75">
      <c r="A129" s="2">
        <v>33</v>
      </c>
      <c r="B129" s="2" t="s">
        <v>780</v>
      </c>
      <c r="C129" s="2" t="s">
        <v>781</v>
      </c>
      <c r="D129" s="2"/>
      <c r="E129" s="2"/>
      <c r="F129" s="2">
        <v>1326</v>
      </c>
      <c r="G129" s="12"/>
    </row>
    <row r="130" spans="1:7" ht="12.75">
      <c r="A130" s="2">
        <v>34</v>
      </c>
      <c r="B130" s="2" t="s">
        <v>782</v>
      </c>
      <c r="C130" s="2" t="s">
        <v>783</v>
      </c>
      <c r="D130" s="2"/>
      <c r="E130" s="2"/>
      <c r="F130" s="2">
        <v>1896</v>
      </c>
      <c r="G130" s="12"/>
    </row>
    <row r="131" spans="1:7" ht="12.75">
      <c r="A131" s="2">
        <v>35</v>
      </c>
      <c r="B131" s="2" t="s">
        <v>784</v>
      </c>
      <c r="C131" s="2" t="s">
        <v>785</v>
      </c>
      <c r="D131" s="2"/>
      <c r="E131" s="2"/>
      <c r="F131" s="2">
        <v>2124</v>
      </c>
      <c r="G131" s="12"/>
    </row>
    <row r="132" spans="1:7" ht="12.75">
      <c r="A132" s="2">
        <v>36</v>
      </c>
      <c r="B132" s="2" t="s">
        <v>786</v>
      </c>
      <c r="C132" s="2" t="s">
        <v>787</v>
      </c>
      <c r="D132" s="2"/>
      <c r="E132" s="2"/>
      <c r="F132" s="2">
        <v>2124</v>
      </c>
      <c r="G132" s="12"/>
    </row>
    <row r="133" spans="1:7" ht="20.25" customHeight="1">
      <c r="A133" s="2">
        <v>37</v>
      </c>
      <c r="B133" s="2" t="s">
        <v>788</v>
      </c>
      <c r="C133" s="2" t="s">
        <v>789</v>
      </c>
      <c r="D133" s="2"/>
      <c r="E133" s="2"/>
      <c r="F133" s="2">
        <v>1767</v>
      </c>
      <c r="G133" s="12"/>
    </row>
    <row r="134" spans="1:7" ht="24.75" customHeight="1">
      <c r="A134" s="2">
        <v>38</v>
      </c>
      <c r="B134" s="2" t="s">
        <v>790</v>
      </c>
      <c r="C134" s="2" t="s">
        <v>791</v>
      </c>
      <c r="D134" s="2"/>
      <c r="E134" s="2"/>
      <c r="F134" s="2">
        <v>1677</v>
      </c>
      <c r="G134" s="12"/>
    </row>
    <row r="135" spans="1:7" ht="21" customHeight="1">
      <c r="A135" s="138">
        <v>40</v>
      </c>
      <c r="B135" s="2" t="s">
        <v>792</v>
      </c>
      <c r="C135" s="2" t="s">
        <v>793</v>
      </c>
      <c r="D135" s="2"/>
      <c r="E135" s="2"/>
      <c r="F135" s="2">
        <v>2904</v>
      </c>
      <c r="G135" s="12"/>
    </row>
    <row r="136" spans="1:7" ht="19.5" customHeight="1">
      <c r="A136" s="138">
        <v>41</v>
      </c>
      <c r="B136" s="2" t="s">
        <v>794</v>
      </c>
      <c r="C136" s="2" t="s">
        <v>795</v>
      </c>
      <c r="D136" s="2"/>
      <c r="E136" s="2"/>
      <c r="F136" s="2">
        <v>5979</v>
      </c>
      <c r="G136" s="12"/>
    </row>
    <row r="137" spans="1:7" ht="17.25" customHeight="1">
      <c r="A137" s="138">
        <v>42</v>
      </c>
      <c r="B137" s="2" t="s">
        <v>796</v>
      </c>
      <c r="C137" s="2" t="s">
        <v>797</v>
      </c>
      <c r="D137" s="2"/>
      <c r="E137" s="2"/>
      <c r="F137" s="2">
        <v>2829</v>
      </c>
      <c r="G137" s="12"/>
    </row>
    <row r="138" spans="1:7" ht="20.25" customHeight="1">
      <c r="A138" s="138">
        <v>43</v>
      </c>
      <c r="B138" s="2" t="s">
        <v>798</v>
      </c>
      <c r="C138" s="2" t="s">
        <v>799</v>
      </c>
      <c r="D138" s="2"/>
      <c r="E138" s="2"/>
      <c r="F138" s="2">
        <v>2079</v>
      </c>
      <c r="G138" s="12"/>
    </row>
    <row r="139" spans="1:7" ht="24.75" customHeight="1">
      <c r="A139" s="138">
        <v>44</v>
      </c>
      <c r="B139" s="2" t="s">
        <v>800</v>
      </c>
      <c r="C139" s="2" t="s">
        <v>801</v>
      </c>
      <c r="D139" s="2"/>
      <c r="E139" s="2"/>
      <c r="F139" s="2"/>
      <c r="G139" s="12"/>
    </row>
    <row r="140" spans="1:7" ht="24.75" customHeight="1">
      <c r="A140" s="138">
        <v>45</v>
      </c>
      <c r="B140" s="2" t="s">
        <v>802</v>
      </c>
      <c r="C140" s="2" t="s">
        <v>803</v>
      </c>
      <c r="D140" s="2"/>
      <c r="E140" s="2"/>
      <c r="F140" s="2">
        <v>1983</v>
      </c>
      <c r="G140" s="12"/>
    </row>
    <row r="141" spans="1:7" ht="21" customHeight="1">
      <c r="A141" s="138">
        <v>46</v>
      </c>
      <c r="B141" s="2" t="s">
        <v>804</v>
      </c>
      <c r="C141" s="2" t="s">
        <v>805</v>
      </c>
      <c r="D141" s="2"/>
      <c r="E141" s="2"/>
      <c r="F141" s="2">
        <v>2088</v>
      </c>
      <c r="G141" s="12"/>
    </row>
    <row r="142" spans="1:7" ht="23.25" customHeight="1">
      <c r="A142" s="2">
        <v>47</v>
      </c>
      <c r="B142" s="2" t="s">
        <v>806</v>
      </c>
      <c r="C142" s="2" t="s">
        <v>807</v>
      </c>
      <c r="D142" s="2"/>
      <c r="E142" s="2"/>
      <c r="F142" s="2">
        <v>2478</v>
      </c>
      <c r="G142" s="12"/>
    </row>
    <row r="143" spans="1:7" ht="27.75" customHeight="1">
      <c r="A143" s="2">
        <v>48</v>
      </c>
      <c r="B143" s="9" t="s">
        <v>808</v>
      </c>
      <c r="C143" s="2" t="s">
        <v>809</v>
      </c>
      <c r="D143" s="2"/>
      <c r="E143" s="2"/>
      <c r="F143" s="2">
        <v>2124</v>
      </c>
      <c r="G143" s="12"/>
    </row>
    <row r="144" spans="1:7" ht="19.5" customHeight="1">
      <c r="A144" s="2">
        <v>49</v>
      </c>
      <c r="B144" s="2" t="s">
        <v>810</v>
      </c>
      <c r="C144" s="2" t="s">
        <v>811</v>
      </c>
      <c r="D144" s="2"/>
      <c r="E144" s="2"/>
      <c r="F144" s="2">
        <v>2124</v>
      </c>
      <c r="G144" s="12"/>
    </row>
    <row r="145" spans="1:7" ht="17.25" customHeight="1">
      <c r="A145" s="2">
        <v>50</v>
      </c>
      <c r="B145" s="2" t="s">
        <v>812</v>
      </c>
      <c r="C145" s="2" t="s">
        <v>813</v>
      </c>
      <c r="D145" s="2"/>
      <c r="E145" s="2"/>
      <c r="F145" s="2"/>
      <c r="G145" s="12"/>
    </row>
    <row r="146" spans="1:7" ht="21.75" customHeight="1">
      <c r="A146" s="2">
        <v>51</v>
      </c>
      <c r="B146" s="2" t="s">
        <v>814</v>
      </c>
      <c r="C146" s="2" t="s">
        <v>815</v>
      </c>
      <c r="D146" s="2"/>
      <c r="E146" s="2"/>
      <c r="F146" s="2">
        <v>2832</v>
      </c>
      <c r="G146" s="12"/>
    </row>
    <row r="147" spans="1:7" ht="18" customHeight="1">
      <c r="A147" s="2">
        <v>52</v>
      </c>
      <c r="B147" s="2" t="s">
        <v>816</v>
      </c>
      <c r="C147" s="2" t="s">
        <v>817</v>
      </c>
      <c r="D147" s="2"/>
      <c r="E147" s="2"/>
      <c r="F147" s="2">
        <v>3177</v>
      </c>
      <c r="G147" s="12"/>
    </row>
    <row r="148" spans="1:7" ht="21" customHeight="1">
      <c r="A148" s="2">
        <v>53</v>
      </c>
      <c r="B148" s="2" t="s">
        <v>818</v>
      </c>
      <c r="C148" s="2" t="s">
        <v>819</v>
      </c>
      <c r="D148" s="2"/>
      <c r="E148" s="2"/>
      <c r="F148" s="2">
        <v>2124</v>
      </c>
      <c r="G148" s="12"/>
    </row>
    <row r="149" spans="1:7" ht="29.25" customHeight="1">
      <c r="A149" s="2">
        <v>54</v>
      </c>
      <c r="B149" s="2" t="s">
        <v>820</v>
      </c>
      <c r="C149" s="2" t="s">
        <v>821</v>
      </c>
      <c r="D149" s="2"/>
      <c r="E149" s="2"/>
      <c r="F149" s="2">
        <v>2952</v>
      </c>
      <c r="G149" s="12"/>
    </row>
    <row r="150" spans="1:7" ht="12.75">
      <c r="A150" s="2">
        <v>55</v>
      </c>
      <c r="B150" s="2" t="s">
        <v>822</v>
      </c>
      <c r="C150" s="2" t="s">
        <v>823</v>
      </c>
      <c r="D150" s="2"/>
      <c r="E150" s="2"/>
      <c r="F150" s="2">
        <v>1998</v>
      </c>
      <c r="G150" s="12"/>
    </row>
    <row r="151" spans="1:7" ht="21" customHeight="1">
      <c r="A151" s="2">
        <v>56</v>
      </c>
      <c r="B151" s="2" t="s">
        <v>824</v>
      </c>
      <c r="C151" s="2" t="s">
        <v>825</v>
      </c>
      <c r="D151" s="2"/>
      <c r="E151" s="2"/>
      <c r="F151" s="2">
        <v>1782</v>
      </c>
      <c r="G151" s="12"/>
    </row>
    <row r="152" spans="1:7" ht="27.75" customHeight="1">
      <c r="A152" s="2">
        <v>57</v>
      </c>
      <c r="B152" s="2" t="s">
        <v>826</v>
      </c>
      <c r="C152" s="2" t="s">
        <v>827</v>
      </c>
      <c r="D152" s="2"/>
      <c r="E152" s="2"/>
      <c r="F152" s="2">
        <v>3213</v>
      </c>
      <c r="G152" s="12"/>
    </row>
    <row r="153" spans="1:7" ht="19.5" customHeight="1">
      <c r="A153" s="2">
        <v>58</v>
      </c>
      <c r="B153" s="2" t="s">
        <v>828</v>
      </c>
      <c r="C153" s="2" t="s">
        <v>829</v>
      </c>
      <c r="D153" s="2"/>
      <c r="E153" s="2"/>
      <c r="F153" s="2">
        <v>3552</v>
      </c>
      <c r="G153" s="12"/>
    </row>
    <row r="154" spans="1:7" ht="27.75" customHeight="1">
      <c r="A154" s="2">
        <v>59</v>
      </c>
      <c r="B154" s="2" t="s">
        <v>830</v>
      </c>
      <c r="C154" s="2" t="s">
        <v>831</v>
      </c>
      <c r="D154" s="2"/>
      <c r="E154" s="2"/>
      <c r="F154" s="2">
        <v>3552</v>
      </c>
      <c r="G154" s="12"/>
    </row>
    <row r="155" spans="1:7" ht="23.25" customHeight="1">
      <c r="A155" s="2">
        <v>60</v>
      </c>
      <c r="B155" s="2" t="s">
        <v>832</v>
      </c>
      <c r="C155" s="2" t="s">
        <v>833</v>
      </c>
      <c r="D155" s="2"/>
      <c r="E155" s="2"/>
      <c r="F155" s="2">
        <v>1830</v>
      </c>
      <c r="G155" s="12"/>
    </row>
    <row r="156" spans="1:7" ht="24.75" customHeight="1">
      <c r="A156" s="2">
        <v>61</v>
      </c>
      <c r="B156" s="2" t="s">
        <v>834</v>
      </c>
      <c r="C156" s="2" t="s">
        <v>835</v>
      </c>
      <c r="D156" s="2"/>
      <c r="E156" s="2"/>
      <c r="F156" s="2">
        <v>3909</v>
      </c>
      <c r="G156" s="12"/>
    </row>
    <row r="157" spans="1:7" ht="25.5" customHeight="1">
      <c r="A157" s="2">
        <v>62</v>
      </c>
      <c r="B157" s="2" t="s">
        <v>836</v>
      </c>
      <c r="C157" s="2" t="s">
        <v>837</v>
      </c>
      <c r="D157" s="2"/>
      <c r="E157" s="2"/>
      <c r="F157" s="2">
        <v>3264</v>
      </c>
      <c r="G157" s="12"/>
    </row>
    <row r="158" spans="1:7" ht="21.75" customHeight="1">
      <c r="A158" s="2">
        <v>63</v>
      </c>
      <c r="B158" s="2" t="s">
        <v>838</v>
      </c>
      <c r="C158" s="2" t="s">
        <v>839</v>
      </c>
      <c r="D158" s="2"/>
      <c r="E158" s="2"/>
      <c r="F158" s="2">
        <v>3111</v>
      </c>
      <c r="G158" s="12"/>
    </row>
    <row r="159" spans="1:7" ht="24" customHeight="1">
      <c r="A159" s="2">
        <v>64</v>
      </c>
      <c r="B159" s="2" t="s">
        <v>840</v>
      </c>
      <c r="C159" s="2" t="s">
        <v>841</v>
      </c>
      <c r="D159" s="2"/>
      <c r="E159" s="2"/>
      <c r="F159" s="2">
        <v>1140</v>
      </c>
      <c r="G159" s="12"/>
    </row>
    <row r="160" spans="1:7" ht="23.25" customHeight="1">
      <c r="A160" s="2">
        <v>65</v>
      </c>
      <c r="B160" s="2" t="s">
        <v>842</v>
      </c>
      <c r="C160" s="2" t="s">
        <v>843</v>
      </c>
      <c r="D160" s="2"/>
      <c r="E160" s="2"/>
      <c r="F160" s="2">
        <v>1992</v>
      </c>
      <c r="G160" s="12"/>
    </row>
    <row r="161" spans="1:7" ht="24.75" customHeight="1">
      <c r="A161" s="2">
        <v>67</v>
      </c>
      <c r="B161" s="2" t="s">
        <v>844</v>
      </c>
      <c r="C161" s="2" t="s">
        <v>845</v>
      </c>
      <c r="D161" s="2"/>
      <c r="E161" s="2"/>
      <c r="F161" s="2">
        <v>1971</v>
      </c>
      <c r="G161" s="12"/>
    </row>
    <row r="162" spans="1:7" ht="23.25" customHeight="1">
      <c r="A162" s="138">
        <v>68</v>
      </c>
      <c r="B162" s="2" t="s">
        <v>846</v>
      </c>
      <c r="C162" s="2" t="s">
        <v>847</v>
      </c>
      <c r="D162" s="2"/>
      <c r="E162" s="2"/>
      <c r="F162" s="2">
        <v>1796</v>
      </c>
      <c r="G162" s="12"/>
    </row>
    <row r="163" spans="1:7" ht="18.75" customHeight="1">
      <c r="A163" s="138">
        <v>69</v>
      </c>
      <c r="B163" s="2" t="s">
        <v>848</v>
      </c>
      <c r="C163" s="2" t="s">
        <v>849</v>
      </c>
      <c r="D163" s="2"/>
      <c r="E163" s="2"/>
      <c r="F163" s="2">
        <v>1677</v>
      </c>
      <c r="G163" s="12"/>
    </row>
    <row r="164" spans="1:7" ht="24.75" customHeight="1">
      <c r="A164" s="138">
        <v>70</v>
      </c>
      <c r="B164" s="2" t="s">
        <v>850</v>
      </c>
      <c r="C164" s="2" t="s">
        <v>851</v>
      </c>
      <c r="D164" s="2"/>
      <c r="E164" s="2"/>
      <c r="F164" s="2">
        <v>2415</v>
      </c>
      <c r="G164" s="12"/>
    </row>
    <row r="165" spans="1:7" ht="23.25" customHeight="1">
      <c r="A165" s="2">
        <v>71</v>
      </c>
      <c r="B165" s="2" t="s">
        <v>852</v>
      </c>
      <c r="C165" s="2" t="s">
        <v>853</v>
      </c>
      <c r="D165" s="2"/>
      <c r="E165" s="2"/>
      <c r="F165" s="2">
        <v>2037</v>
      </c>
      <c r="G165" s="12"/>
    </row>
    <row r="166" spans="1:7" ht="20.25" customHeight="1">
      <c r="A166" s="2">
        <v>72</v>
      </c>
      <c r="B166" s="2" t="s">
        <v>854</v>
      </c>
      <c r="C166" s="2"/>
      <c r="D166" s="2"/>
      <c r="E166" s="2"/>
      <c r="F166" s="154" t="s">
        <v>855</v>
      </c>
      <c r="G166" s="12"/>
    </row>
    <row r="167" spans="1:7" ht="18.75" customHeight="1">
      <c r="A167" s="2">
        <v>73</v>
      </c>
      <c r="B167" s="2" t="s">
        <v>856</v>
      </c>
      <c r="C167" s="2" t="s">
        <v>857</v>
      </c>
      <c r="D167" s="2"/>
      <c r="E167" s="2"/>
      <c r="F167" s="2">
        <v>3543</v>
      </c>
      <c r="G167" s="12"/>
    </row>
    <row r="168" spans="1:7" ht="19.5" customHeight="1">
      <c r="A168" s="2">
        <v>74</v>
      </c>
      <c r="B168" s="2" t="s">
        <v>858</v>
      </c>
      <c r="C168" s="2" t="s">
        <v>859</v>
      </c>
      <c r="D168" s="2"/>
      <c r="E168" s="2"/>
      <c r="F168" s="2">
        <v>1275</v>
      </c>
      <c r="G168" s="12"/>
    </row>
    <row r="169" spans="1:7" ht="20.25" customHeight="1">
      <c r="A169" s="2">
        <v>75</v>
      </c>
      <c r="B169" s="2" t="s">
        <v>860</v>
      </c>
      <c r="C169" s="2" t="s">
        <v>861</v>
      </c>
      <c r="D169" s="2"/>
      <c r="E169" s="2"/>
      <c r="F169" s="2">
        <v>3633</v>
      </c>
      <c r="G169" s="12"/>
    </row>
    <row r="170" spans="1:7" ht="18.75" customHeight="1">
      <c r="A170" s="2">
        <v>76</v>
      </c>
      <c r="B170" s="2" t="s">
        <v>862</v>
      </c>
      <c r="C170" s="2" t="s">
        <v>863</v>
      </c>
      <c r="D170" s="2"/>
      <c r="E170" s="2"/>
      <c r="F170" s="2">
        <v>3678</v>
      </c>
      <c r="G170" s="12"/>
    </row>
    <row r="171" spans="1:7" ht="22.5" customHeight="1">
      <c r="A171" s="2">
        <v>77</v>
      </c>
      <c r="B171" s="2" t="s">
        <v>864</v>
      </c>
      <c r="C171" s="2" t="s">
        <v>865</v>
      </c>
      <c r="D171" s="2"/>
      <c r="E171" s="2"/>
      <c r="F171" s="2">
        <v>2061</v>
      </c>
      <c r="G171" s="12"/>
    </row>
    <row r="172" spans="1:7" ht="21" customHeight="1">
      <c r="A172" s="2">
        <v>78</v>
      </c>
      <c r="B172" s="2" t="s">
        <v>866</v>
      </c>
      <c r="C172" s="2" t="s">
        <v>867</v>
      </c>
      <c r="D172" s="2"/>
      <c r="E172" s="2"/>
      <c r="F172" s="2">
        <v>2124</v>
      </c>
      <c r="G172" s="12"/>
    </row>
    <row r="173" spans="1:7" ht="19.5" customHeight="1">
      <c r="A173" s="2">
        <v>79</v>
      </c>
      <c r="B173" s="2" t="s">
        <v>868</v>
      </c>
      <c r="C173" s="2" t="s">
        <v>869</v>
      </c>
      <c r="D173" s="2"/>
      <c r="E173" s="2"/>
      <c r="F173" s="2">
        <v>2088</v>
      </c>
      <c r="G173" s="12"/>
    </row>
    <row r="174" spans="1:7" ht="16.5" customHeight="1">
      <c r="A174" s="2">
        <v>80</v>
      </c>
      <c r="B174" s="2" t="s">
        <v>870</v>
      </c>
      <c r="C174" s="2" t="s">
        <v>871</v>
      </c>
      <c r="D174" s="2"/>
      <c r="E174" s="2"/>
      <c r="F174" s="2">
        <v>981</v>
      </c>
      <c r="G174" s="12"/>
    </row>
    <row r="175" spans="1:7" ht="24" customHeight="1">
      <c r="A175" s="2">
        <v>81</v>
      </c>
      <c r="B175" s="2" t="s">
        <v>872</v>
      </c>
      <c r="C175" s="2" t="s">
        <v>873</v>
      </c>
      <c r="D175" s="2"/>
      <c r="E175" s="2"/>
      <c r="F175" s="2">
        <v>1623</v>
      </c>
      <c r="G175" s="12"/>
    </row>
    <row r="176" spans="1:7" ht="26.25" customHeight="1">
      <c r="A176" s="2">
        <v>82</v>
      </c>
      <c r="B176" s="2" t="s">
        <v>874</v>
      </c>
      <c r="C176" s="2" t="s">
        <v>875</v>
      </c>
      <c r="D176" s="2"/>
      <c r="E176" s="2"/>
      <c r="F176" s="2">
        <v>1845</v>
      </c>
      <c r="G176" s="12"/>
    </row>
    <row r="177" spans="1:7" ht="31.5" customHeight="1">
      <c r="A177" s="2">
        <v>83</v>
      </c>
      <c r="B177" s="2" t="s">
        <v>876</v>
      </c>
      <c r="C177" s="2" t="s">
        <v>877</v>
      </c>
      <c r="D177" s="2"/>
      <c r="E177" s="2"/>
      <c r="F177" s="2">
        <v>2085</v>
      </c>
      <c r="G177" s="12"/>
    </row>
    <row r="178" spans="1:7" ht="27.75" customHeight="1">
      <c r="A178" s="138">
        <v>84</v>
      </c>
      <c r="B178" s="2" t="s">
        <v>878</v>
      </c>
      <c r="C178" s="2" t="s">
        <v>879</v>
      </c>
      <c r="D178" s="2"/>
      <c r="E178" s="2"/>
      <c r="F178" s="2">
        <v>1131</v>
      </c>
      <c r="G178" s="12"/>
    </row>
    <row r="179" spans="1:7" ht="18" customHeight="1">
      <c r="A179" s="138">
        <v>85</v>
      </c>
      <c r="B179" s="2" t="s">
        <v>880</v>
      </c>
      <c r="C179" s="2" t="s">
        <v>881</v>
      </c>
      <c r="D179" s="2"/>
      <c r="E179" s="2"/>
      <c r="F179" s="2">
        <v>2124</v>
      </c>
      <c r="G179" s="12"/>
    </row>
    <row r="180" spans="1:7" ht="21.75" customHeight="1">
      <c r="A180" s="138">
        <v>86</v>
      </c>
      <c r="B180" s="2" t="s">
        <v>882</v>
      </c>
      <c r="C180" s="2" t="s">
        <v>883</v>
      </c>
      <c r="D180" s="2"/>
      <c r="E180" s="2"/>
      <c r="F180" s="2">
        <v>2382</v>
      </c>
      <c r="G180" s="12"/>
    </row>
    <row r="181" spans="1:7" ht="24" customHeight="1">
      <c r="A181" s="138">
        <v>87</v>
      </c>
      <c r="B181" s="2" t="s">
        <v>884</v>
      </c>
      <c r="C181" s="2" t="s">
        <v>885</v>
      </c>
      <c r="D181" s="2"/>
      <c r="E181" s="2"/>
      <c r="F181" s="2">
        <v>1782</v>
      </c>
      <c r="G181" s="12"/>
    </row>
    <row r="182" spans="1:7" ht="24.75" customHeight="1">
      <c r="A182" s="138">
        <v>88</v>
      </c>
      <c r="B182" s="2" t="s">
        <v>886</v>
      </c>
      <c r="C182" s="2" t="s">
        <v>887</v>
      </c>
      <c r="D182" s="2"/>
      <c r="E182" s="2"/>
      <c r="F182" s="2">
        <v>1578</v>
      </c>
      <c r="G182" s="12"/>
    </row>
    <row r="183" spans="1:7" ht="20.25" customHeight="1">
      <c r="A183" s="138">
        <v>89</v>
      </c>
      <c r="B183" s="2" t="s">
        <v>888</v>
      </c>
      <c r="C183" s="2" t="s">
        <v>889</v>
      </c>
      <c r="D183" s="2"/>
      <c r="E183" s="2"/>
      <c r="F183" s="2">
        <v>2727</v>
      </c>
      <c r="G183" s="12"/>
    </row>
    <row r="184" spans="1:7" ht="26.25" customHeight="1">
      <c r="A184" s="138">
        <v>90</v>
      </c>
      <c r="B184" s="2" t="s">
        <v>890</v>
      </c>
      <c r="C184" s="2" t="s">
        <v>891</v>
      </c>
      <c r="D184" s="2"/>
      <c r="E184" s="2"/>
      <c r="F184" s="2">
        <v>3480</v>
      </c>
      <c r="G184" s="12"/>
    </row>
    <row r="185" spans="1:7" ht="26.25" customHeight="1">
      <c r="A185" s="138">
        <v>91</v>
      </c>
      <c r="B185" s="2" t="s">
        <v>892</v>
      </c>
      <c r="C185" s="2" t="s">
        <v>893</v>
      </c>
      <c r="D185" s="2"/>
      <c r="E185" s="2"/>
      <c r="F185" s="2">
        <v>2139</v>
      </c>
      <c r="G185" s="12"/>
    </row>
    <row r="186" spans="1:7" ht="12.75">
      <c r="A186" s="138">
        <v>92</v>
      </c>
      <c r="B186" s="2" t="s">
        <v>894</v>
      </c>
      <c r="C186" s="2" t="s">
        <v>895</v>
      </c>
      <c r="D186" s="2"/>
      <c r="E186" s="2"/>
      <c r="F186" s="2">
        <v>1881</v>
      </c>
      <c r="G186" s="12"/>
    </row>
    <row r="187" spans="1:7" ht="26.25" customHeight="1">
      <c r="A187" s="138">
        <v>93</v>
      </c>
      <c r="B187" s="2" t="s">
        <v>896</v>
      </c>
      <c r="C187" s="2" t="s">
        <v>897</v>
      </c>
      <c r="D187" s="2"/>
      <c r="E187" s="2"/>
      <c r="F187" s="2">
        <v>2187</v>
      </c>
      <c r="G187" s="12"/>
    </row>
    <row r="188" spans="1:7" ht="12.75">
      <c r="A188" s="138">
        <v>94</v>
      </c>
      <c r="B188" s="2" t="s">
        <v>898</v>
      </c>
      <c r="C188" s="2" t="s">
        <v>899</v>
      </c>
      <c r="D188" s="2"/>
      <c r="E188" s="2"/>
      <c r="F188" s="2">
        <v>3024</v>
      </c>
      <c r="G188" s="12"/>
    </row>
    <row r="189" spans="1:7" ht="12.75">
      <c r="A189" s="2">
        <v>95</v>
      </c>
      <c r="B189" s="2" t="s">
        <v>900</v>
      </c>
      <c r="C189" s="2" t="s">
        <v>901</v>
      </c>
      <c r="D189" s="2"/>
      <c r="E189" s="2"/>
      <c r="F189" s="2">
        <v>2898</v>
      </c>
      <c r="G189" s="12"/>
    </row>
    <row r="190" spans="1:7" ht="12.75">
      <c r="A190" s="2">
        <v>96</v>
      </c>
      <c r="B190" s="2" t="s">
        <v>902</v>
      </c>
      <c r="C190" s="2" t="s">
        <v>903</v>
      </c>
      <c r="D190" s="2"/>
      <c r="E190" s="2"/>
      <c r="F190" s="2">
        <v>3180</v>
      </c>
      <c r="G190" s="12"/>
    </row>
    <row r="191" spans="1:7" ht="12.75">
      <c r="A191" s="2">
        <v>97</v>
      </c>
      <c r="B191" s="2" t="s">
        <v>904</v>
      </c>
      <c r="C191" s="2" t="s">
        <v>905</v>
      </c>
      <c r="D191" s="2"/>
      <c r="E191" s="2"/>
      <c r="F191" s="2">
        <v>2193</v>
      </c>
      <c r="G191" s="12"/>
    </row>
    <row r="192" spans="1:7" ht="12.75">
      <c r="A192" s="2">
        <v>98</v>
      </c>
      <c r="B192" s="2" t="s">
        <v>906</v>
      </c>
      <c r="C192" s="2" t="s">
        <v>907</v>
      </c>
      <c r="D192" s="2"/>
      <c r="E192" s="2"/>
      <c r="F192" s="2">
        <v>2124</v>
      </c>
      <c r="G192" s="12"/>
    </row>
    <row r="193" spans="1:7" ht="12.75">
      <c r="A193" s="2">
        <v>99</v>
      </c>
      <c r="B193" s="2" t="s">
        <v>908</v>
      </c>
      <c r="C193" s="2" t="s">
        <v>909</v>
      </c>
      <c r="D193" s="2"/>
      <c r="E193" s="2"/>
      <c r="F193" s="2">
        <v>1719</v>
      </c>
      <c r="G193" s="12"/>
    </row>
    <row r="194" spans="1:7" ht="12.75">
      <c r="A194" s="2">
        <v>100</v>
      </c>
      <c r="B194" s="2" t="s">
        <v>910</v>
      </c>
      <c r="C194" s="2" t="s">
        <v>911</v>
      </c>
      <c r="D194" s="2"/>
      <c r="E194" s="2"/>
      <c r="F194" s="2">
        <v>2130</v>
      </c>
      <c r="G194" s="12"/>
    </row>
    <row r="195" spans="1:7" ht="12.75">
      <c r="A195" s="2">
        <v>101</v>
      </c>
      <c r="B195" s="2" t="s">
        <v>912</v>
      </c>
      <c r="C195" s="2" t="s">
        <v>913</v>
      </c>
      <c r="D195" s="2"/>
      <c r="E195" s="2"/>
      <c r="F195" s="2"/>
      <c r="G195" s="12"/>
    </row>
    <row r="196" spans="1:7" ht="12.75">
      <c r="A196" s="2">
        <v>102</v>
      </c>
      <c r="B196" s="2" t="s">
        <v>914</v>
      </c>
      <c r="C196" s="2" t="s">
        <v>915</v>
      </c>
      <c r="D196" s="2"/>
      <c r="E196" s="2"/>
      <c r="F196" s="2">
        <v>1063</v>
      </c>
      <c r="G196" s="12"/>
    </row>
    <row r="197" spans="1:7" ht="12.75">
      <c r="A197" s="2">
        <v>103</v>
      </c>
      <c r="B197" s="2" t="s">
        <v>916</v>
      </c>
      <c r="C197" s="2" t="s">
        <v>917</v>
      </c>
      <c r="D197" s="2"/>
      <c r="E197" s="2"/>
      <c r="F197" s="2">
        <v>2169</v>
      </c>
      <c r="G197" s="12"/>
    </row>
    <row r="198" spans="1:7" ht="12.75">
      <c r="A198" s="2">
        <v>104</v>
      </c>
      <c r="B198" s="2" t="s">
        <v>918</v>
      </c>
      <c r="C198" s="2" t="s">
        <v>919</v>
      </c>
      <c r="D198" s="2"/>
      <c r="E198" s="2"/>
      <c r="F198" s="2">
        <v>1635</v>
      </c>
      <c r="G198" s="12"/>
    </row>
    <row r="199" spans="1:7" ht="12.75">
      <c r="A199" s="2">
        <v>105</v>
      </c>
      <c r="B199" s="2" t="s">
        <v>920</v>
      </c>
      <c r="C199" s="2" t="s">
        <v>921</v>
      </c>
      <c r="D199" s="2"/>
      <c r="E199" s="2"/>
      <c r="F199" s="2">
        <v>1934</v>
      </c>
      <c r="G199" s="12"/>
    </row>
    <row r="200" spans="1:7" ht="12.75">
      <c r="A200" s="138">
        <v>106</v>
      </c>
      <c r="B200" s="2" t="s">
        <v>922</v>
      </c>
      <c r="C200" s="2" t="s">
        <v>923</v>
      </c>
      <c r="D200" s="2"/>
      <c r="E200" s="2"/>
      <c r="F200" s="2">
        <v>1926</v>
      </c>
      <c r="G200" s="12"/>
    </row>
    <row r="201" spans="1:7" ht="12.75">
      <c r="A201" s="138">
        <v>107</v>
      </c>
      <c r="B201" s="2" t="s">
        <v>924</v>
      </c>
      <c r="C201" s="2" t="s">
        <v>925</v>
      </c>
      <c r="D201" s="2"/>
      <c r="E201" s="2"/>
      <c r="F201" s="2">
        <v>2124</v>
      </c>
      <c r="G201" s="12"/>
    </row>
    <row r="202" spans="1:7" ht="12.75">
      <c r="A202" s="138">
        <v>108</v>
      </c>
      <c r="B202" s="2" t="s">
        <v>926</v>
      </c>
      <c r="C202" s="2" t="s">
        <v>927</v>
      </c>
      <c r="D202" s="2"/>
      <c r="E202" s="2"/>
      <c r="F202" s="2">
        <v>2124</v>
      </c>
      <c r="G202" s="12"/>
    </row>
    <row r="203" spans="1:7" ht="12.75">
      <c r="A203" s="138"/>
      <c r="B203" s="155" t="s">
        <v>928</v>
      </c>
      <c r="C203" s="156"/>
      <c r="D203" s="156"/>
      <c r="E203" s="156"/>
      <c r="F203" s="157">
        <f>SUM(F97:F202)</f>
        <v>233389</v>
      </c>
      <c r="G203" s="12"/>
    </row>
    <row r="204" spans="1:6" ht="12.75">
      <c r="A204" s="138"/>
      <c r="B204" s="155" t="s">
        <v>1176</v>
      </c>
      <c r="C204" s="156"/>
      <c r="D204" s="156"/>
      <c r="E204" s="156"/>
      <c r="F204" s="157">
        <v>632554</v>
      </c>
    </row>
    <row r="205" ht="12.75">
      <c r="F205" s="166">
        <f>F94+F203+F204</f>
        <v>1110359.9000000001</v>
      </c>
    </row>
    <row r="206" ht="13.5" thickBot="1"/>
    <row r="207" spans="1:9" ht="16.5" thickBot="1">
      <c r="A207" s="250" t="s">
        <v>929</v>
      </c>
      <c r="B207" s="251"/>
      <c r="C207" s="251"/>
      <c r="D207" s="251"/>
      <c r="E207" s="251"/>
      <c r="F207" s="251"/>
      <c r="G207" s="251"/>
      <c r="H207" s="251"/>
      <c r="I207" s="252"/>
    </row>
    <row r="208" spans="2:9" ht="32.25" thickBot="1">
      <c r="B208" s="158" t="s">
        <v>930</v>
      </c>
      <c r="C208" s="159" t="s">
        <v>931</v>
      </c>
      <c r="D208" s="159" t="s">
        <v>932</v>
      </c>
      <c r="E208" s="159">
        <v>1500</v>
      </c>
      <c r="F208" s="159">
        <v>69.63</v>
      </c>
      <c r="G208" s="159">
        <v>104445</v>
      </c>
      <c r="H208" s="159"/>
      <c r="I208" s="159"/>
    </row>
    <row r="209" spans="2:9" ht="32.25" thickBot="1">
      <c r="B209" s="158" t="s">
        <v>933</v>
      </c>
      <c r="C209" s="159" t="s">
        <v>934</v>
      </c>
      <c r="D209" s="159" t="s">
        <v>935</v>
      </c>
      <c r="E209" s="159">
        <v>1002</v>
      </c>
      <c r="F209" s="159">
        <v>69.63</v>
      </c>
      <c r="G209" s="159">
        <v>69769.26</v>
      </c>
      <c r="H209" s="159"/>
      <c r="I209" s="159"/>
    </row>
    <row r="210" spans="2:9" ht="48" thickBot="1">
      <c r="B210" s="158" t="s">
        <v>936</v>
      </c>
      <c r="C210" s="159" t="s">
        <v>937</v>
      </c>
      <c r="D210" s="159" t="s">
        <v>938</v>
      </c>
      <c r="E210" s="159">
        <v>240</v>
      </c>
      <c r="F210" s="159">
        <v>126.24</v>
      </c>
      <c r="G210" s="159">
        <v>30297.6</v>
      </c>
      <c r="H210" s="159" t="s">
        <v>939</v>
      </c>
      <c r="I210" s="159"/>
    </row>
    <row r="211" spans="2:9" ht="32.25" thickBot="1">
      <c r="B211" s="158" t="s">
        <v>940</v>
      </c>
      <c r="C211" s="159" t="s">
        <v>941</v>
      </c>
      <c r="D211" s="159" t="s">
        <v>942</v>
      </c>
      <c r="E211" s="159">
        <v>300</v>
      </c>
      <c r="F211" s="159">
        <v>505.47</v>
      </c>
      <c r="G211" s="159">
        <v>151641</v>
      </c>
      <c r="H211" s="159" t="s">
        <v>939</v>
      </c>
      <c r="I211" s="159"/>
    </row>
    <row r="212" spans="2:9" ht="32.25" thickBot="1">
      <c r="B212" s="158" t="s">
        <v>943</v>
      </c>
      <c r="C212" s="159" t="s">
        <v>944</v>
      </c>
      <c r="D212" s="159" t="s">
        <v>945</v>
      </c>
      <c r="E212" s="159">
        <v>99</v>
      </c>
      <c r="F212" s="159">
        <v>505.47</v>
      </c>
      <c r="G212" s="159">
        <v>50042</v>
      </c>
      <c r="H212" s="159" t="s">
        <v>946</v>
      </c>
      <c r="I212" s="159"/>
    </row>
    <row r="213" spans="2:9" ht="32.25" thickBot="1">
      <c r="B213" s="158" t="s">
        <v>947</v>
      </c>
      <c r="C213" s="159" t="s">
        <v>948</v>
      </c>
      <c r="D213" s="159" t="s">
        <v>949</v>
      </c>
      <c r="E213" s="159">
        <v>10000</v>
      </c>
      <c r="F213" s="159">
        <v>91.57</v>
      </c>
      <c r="G213" s="159">
        <v>915700</v>
      </c>
      <c r="H213" s="159" t="s">
        <v>950</v>
      </c>
      <c r="I213" s="159"/>
    </row>
    <row r="214" spans="2:9" ht="32.25" thickBot="1">
      <c r="B214" s="158" t="s">
        <v>951</v>
      </c>
      <c r="C214" s="159" t="s">
        <v>952</v>
      </c>
      <c r="D214" s="159" t="s">
        <v>953</v>
      </c>
      <c r="E214" s="159">
        <v>10831</v>
      </c>
      <c r="F214" s="159">
        <v>91.57</v>
      </c>
      <c r="G214" s="159">
        <v>991794.67</v>
      </c>
      <c r="H214" s="159"/>
      <c r="I214" s="159"/>
    </row>
    <row r="215" spans="2:9" ht="32.25" thickBot="1">
      <c r="B215" s="158" t="s">
        <v>954</v>
      </c>
      <c r="C215" s="159" t="s">
        <v>955</v>
      </c>
      <c r="D215" s="159" t="s">
        <v>956</v>
      </c>
      <c r="E215" s="159">
        <v>2999</v>
      </c>
      <c r="F215" s="159">
        <v>69.63</v>
      </c>
      <c r="G215" s="159">
        <v>208820</v>
      </c>
      <c r="H215" s="159"/>
      <c r="I215" s="159"/>
    </row>
    <row r="216" spans="2:9" ht="32.25" thickBot="1">
      <c r="B216" s="158" t="s">
        <v>957</v>
      </c>
      <c r="C216" s="159" t="s">
        <v>958</v>
      </c>
      <c r="D216" s="159" t="s">
        <v>959</v>
      </c>
      <c r="E216" s="159">
        <v>1255</v>
      </c>
      <c r="F216" s="159">
        <v>69.63</v>
      </c>
      <c r="G216" s="159">
        <v>87386</v>
      </c>
      <c r="H216" s="159"/>
      <c r="I216" s="159"/>
    </row>
    <row r="217" spans="2:9" ht="32.25" thickBot="1">
      <c r="B217" s="158" t="s">
        <v>960</v>
      </c>
      <c r="C217" s="159" t="s">
        <v>961</v>
      </c>
      <c r="D217" s="159" t="s">
        <v>962</v>
      </c>
      <c r="E217" s="159">
        <v>1424</v>
      </c>
      <c r="F217" s="159">
        <v>69.63</v>
      </c>
      <c r="G217" s="159">
        <v>99153</v>
      </c>
      <c r="H217" s="159"/>
      <c r="I217" s="159"/>
    </row>
    <row r="218" spans="2:9" ht="39" customHeight="1">
      <c r="B218" s="160" t="s">
        <v>963</v>
      </c>
      <c r="C218" s="165" t="s">
        <v>965</v>
      </c>
      <c r="D218" s="165" t="s">
        <v>966</v>
      </c>
      <c r="E218" s="165">
        <v>2978</v>
      </c>
      <c r="F218" s="165">
        <v>69.63</v>
      </c>
      <c r="G218" s="165">
        <v>207358</v>
      </c>
      <c r="H218" s="165"/>
      <c r="I218" s="165"/>
    </row>
    <row r="219" spans="2:9" ht="14.25" customHeight="1" thickBot="1">
      <c r="B219" s="158" t="s">
        <v>964</v>
      </c>
      <c r="C219" s="158"/>
      <c r="D219" s="158"/>
      <c r="E219" s="158"/>
      <c r="F219" s="158"/>
      <c r="G219" s="158"/>
      <c r="H219" s="158"/>
      <c r="I219" s="158"/>
    </row>
    <row r="220" spans="2:9" ht="48" thickBot="1">
      <c r="B220" s="158" t="s">
        <v>967</v>
      </c>
      <c r="C220" s="159" t="s">
        <v>968</v>
      </c>
      <c r="D220" s="159" t="s">
        <v>969</v>
      </c>
      <c r="E220" s="159">
        <v>2179</v>
      </c>
      <c r="F220" s="159">
        <v>69.63</v>
      </c>
      <c r="G220" s="159">
        <v>151724</v>
      </c>
      <c r="H220" s="159"/>
      <c r="I220" s="159"/>
    </row>
    <row r="221" spans="2:9" ht="16.5" customHeight="1">
      <c r="B221" s="160" t="s">
        <v>970</v>
      </c>
      <c r="C221" s="161" t="s">
        <v>973</v>
      </c>
      <c r="D221" s="161" t="s">
        <v>974</v>
      </c>
      <c r="E221" s="165">
        <v>1480</v>
      </c>
      <c r="F221" s="165">
        <v>699</v>
      </c>
      <c r="G221" s="165"/>
      <c r="H221" s="165"/>
      <c r="I221" s="165"/>
    </row>
    <row r="222" spans="2:9" ht="24.75" customHeight="1">
      <c r="B222" s="160" t="s">
        <v>971</v>
      </c>
      <c r="C222" s="162">
        <v>40612</v>
      </c>
      <c r="D222" s="161" t="s">
        <v>975</v>
      </c>
      <c r="E222" s="160"/>
      <c r="F222" s="160"/>
      <c r="G222" s="160"/>
      <c r="H222" s="160"/>
      <c r="I222" s="160"/>
    </row>
    <row r="223" spans="2:9" ht="28.5" customHeight="1" thickBot="1">
      <c r="B223" s="158" t="s">
        <v>972</v>
      </c>
      <c r="C223" s="163"/>
      <c r="D223" s="163"/>
      <c r="E223" s="158"/>
      <c r="F223" s="158"/>
      <c r="G223" s="158"/>
      <c r="H223" s="158"/>
      <c r="I223" s="158"/>
    </row>
    <row r="224" spans="2:9" ht="32.25" thickBot="1">
      <c r="B224" s="158" t="s">
        <v>976</v>
      </c>
      <c r="C224" s="159" t="s">
        <v>977</v>
      </c>
      <c r="D224" s="159" t="s">
        <v>978</v>
      </c>
      <c r="E224" s="159">
        <v>1391</v>
      </c>
      <c r="F224" s="159">
        <v>69.63</v>
      </c>
      <c r="G224" s="159">
        <v>96855</v>
      </c>
      <c r="H224" s="159"/>
      <c r="I224" s="159"/>
    </row>
    <row r="225" spans="2:9" ht="14.25" customHeight="1">
      <c r="B225" s="160" t="s">
        <v>979</v>
      </c>
      <c r="C225" s="161" t="s">
        <v>982</v>
      </c>
      <c r="D225" s="161" t="s">
        <v>974</v>
      </c>
      <c r="E225" s="165">
        <v>1499</v>
      </c>
      <c r="F225" s="165"/>
      <c r="G225" s="165">
        <v>104375.37</v>
      </c>
      <c r="H225" s="165"/>
      <c r="I225" s="165"/>
    </row>
    <row r="226" spans="2:9" ht="23.25" customHeight="1">
      <c r="B226" s="160" t="s">
        <v>980</v>
      </c>
      <c r="C226" s="162">
        <v>40620</v>
      </c>
      <c r="D226" s="161" t="s">
        <v>983</v>
      </c>
      <c r="E226" s="160"/>
      <c r="F226" s="160"/>
      <c r="G226" s="160"/>
      <c r="H226" s="160"/>
      <c r="I226" s="160"/>
    </row>
    <row r="227" spans="2:9" ht="20.25" customHeight="1" thickBot="1">
      <c r="B227" s="158" t="s">
        <v>981</v>
      </c>
      <c r="C227" s="163"/>
      <c r="D227" s="163"/>
      <c r="E227" s="158"/>
      <c r="F227" s="158"/>
      <c r="G227" s="158"/>
      <c r="H227" s="158"/>
      <c r="I227" s="158"/>
    </row>
    <row r="228" spans="2:9" ht="23.25" customHeight="1">
      <c r="B228" s="243" t="s">
        <v>984</v>
      </c>
      <c r="C228" s="165" t="s">
        <v>985</v>
      </c>
      <c r="D228" s="165" t="s">
        <v>986</v>
      </c>
      <c r="E228" s="165">
        <v>1500</v>
      </c>
      <c r="F228" s="165">
        <v>69.63</v>
      </c>
      <c r="G228" s="165">
        <v>104445</v>
      </c>
      <c r="H228" s="161" t="s">
        <v>987</v>
      </c>
      <c r="I228" s="165"/>
    </row>
    <row r="229" spans="2:9" ht="16.5" customHeight="1" thickBot="1">
      <c r="B229" s="244"/>
      <c r="C229" s="158"/>
      <c r="D229" s="158"/>
      <c r="E229" s="158"/>
      <c r="F229" s="158"/>
      <c r="G229" s="158"/>
      <c r="H229" s="159" t="s">
        <v>988</v>
      </c>
      <c r="I229" s="158"/>
    </row>
    <row r="230" spans="2:9" ht="28.5" customHeight="1" thickBot="1">
      <c r="B230" s="158" t="s">
        <v>989</v>
      </c>
      <c r="C230" s="159" t="s">
        <v>990</v>
      </c>
      <c r="D230" s="159" t="s">
        <v>991</v>
      </c>
      <c r="E230" s="159">
        <v>1043</v>
      </c>
      <c r="F230" s="159">
        <v>69.63</v>
      </c>
      <c r="G230" s="159">
        <v>72624</v>
      </c>
      <c r="H230" s="159"/>
      <c r="I230" s="159"/>
    </row>
    <row r="231" spans="2:9" ht="26.25" customHeight="1">
      <c r="B231" s="160" t="s">
        <v>992</v>
      </c>
      <c r="C231" s="161" t="s">
        <v>995</v>
      </c>
      <c r="D231" s="161" t="s">
        <v>974</v>
      </c>
      <c r="E231" s="165">
        <v>1500</v>
      </c>
      <c r="F231" s="165"/>
      <c r="G231" s="165"/>
      <c r="H231" s="165"/>
      <c r="I231" s="165"/>
    </row>
    <row r="232" spans="2:9" ht="18" customHeight="1">
      <c r="B232" s="160" t="s">
        <v>993</v>
      </c>
      <c r="C232" s="162">
        <v>40619</v>
      </c>
      <c r="D232" s="161" t="s">
        <v>996</v>
      </c>
      <c r="E232" s="160"/>
      <c r="F232" s="160"/>
      <c r="G232" s="160"/>
      <c r="H232" s="160"/>
      <c r="I232" s="160"/>
    </row>
    <row r="233" spans="2:9" ht="16.5" customHeight="1" thickBot="1">
      <c r="B233" s="158" t="s">
        <v>994</v>
      </c>
      <c r="C233" s="163"/>
      <c r="D233" s="163"/>
      <c r="E233" s="158"/>
      <c r="F233" s="158"/>
      <c r="G233" s="158"/>
      <c r="H233" s="158"/>
      <c r="I233" s="158"/>
    </row>
    <row r="234" spans="2:9" ht="24.75" customHeight="1">
      <c r="B234" s="160" t="s">
        <v>997</v>
      </c>
      <c r="C234" s="161" t="s">
        <v>1000</v>
      </c>
      <c r="D234" s="161" t="s">
        <v>974</v>
      </c>
      <c r="E234" s="165">
        <v>1269</v>
      </c>
      <c r="F234" s="165"/>
      <c r="G234" s="165"/>
      <c r="H234" s="165"/>
      <c r="I234" s="165"/>
    </row>
    <row r="235" spans="2:9" ht="16.5" customHeight="1">
      <c r="B235" s="160" t="s">
        <v>998</v>
      </c>
      <c r="C235" s="162">
        <v>40625</v>
      </c>
      <c r="D235" s="161" t="s">
        <v>1001</v>
      </c>
      <c r="E235" s="160"/>
      <c r="F235" s="160"/>
      <c r="G235" s="160"/>
      <c r="H235" s="160"/>
      <c r="I235" s="160"/>
    </row>
    <row r="236" spans="2:9" ht="22.5" customHeight="1" thickBot="1">
      <c r="B236" s="158" t="s">
        <v>999</v>
      </c>
      <c r="C236" s="163"/>
      <c r="D236" s="163"/>
      <c r="E236" s="158"/>
      <c r="F236" s="158"/>
      <c r="G236" s="158"/>
      <c r="H236" s="158"/>
      <c r="I236" s="158"/>
    </row>
    <row r="237" spans="2:9" ht="32.25" thickBot="1">
      <c r="B237" s="158" t="s">
        <v>1002</v>
      </c>
      <c r="C237" s="159" t="s">
        <v>1003</v>
      </c>
      <c r="D237" s="159" t="s">
        <v>1004</v>
      </c>
      <c r="E237" s="159">
        <v>1499</v>
      </c>
      <c r="F237" s="159">
        <v>69.63</v>
      </c>
      <c r="G237" s="159">
        <v>104375</v>
      </c>
      <c r="H237" s="159"/>
      <c r="I237" s="159"/>
    </row>
    <row r="238" spans="2:9" ht="32.25" thickBot="1">
      <c r="B238" s="158" t="s">
        <v>1005</v>
      </c>
      <c r="C238" s="159" t="s">
        <v>1006</v>
      </c>
      <c r="D238" s="159" t="s">
        <v>1007</v>
      </c>
      <c r="E238" s="159">
        <v>1296</v>
      </c>
      <c r="F238" s="159">
        <v>69.63</v>
      </c>
      <c r="G238" s="159">
        <v>90240</v>
      </c>
      <c r="H238" s="159" t="s">
        <v>1008</v>
      </c>
      <c r="I238" s="159"/>
    </row>
    <row r="239" spans="2:9" ht="32.25" thickBot="1">
      <c r="B239" s="158" t="s">
        <v>1009</v>
      </c>
      <c r="C239" s="159" t="s">
        <v>1010</v>
      </c>
      <c r="D239" s="159" t="s">
        <v>1011</v>
      </c>
      <c r="E239" s="159">
        <v>1500</v>
      </c>
      <c r="F239" s="159">
        <v>69.63</v>
      </c>
      <c r="G239" s="159">
        <v>104445</v>
      </c>
      <c r="H239" s="159"/>
      <c r="I239" s="159"/>
    </row>
    <row r="240" spans="2:9" ht="32.25" customHeight="1" thickBot="1">
      <c r="B240" s="158" t="s">
        <v>1012</v>
      </c>
      <c r="C240" s="159" t="s">
        <v>1013</v>
      </c>
      <c r="D240" s="159" t="s">
        <v>1014</v>
      </c>
      <c r="E240" s="159">
        <v>1424</v>
      </c>
      <c r="F240" s="159">
        <v>69.63</v>
      </c>
      <c r="G240" s="159">
        <v>99153</v>
      </c>
      <c r="H240" s="159">
        <v>2017</v>
      </c>
      <c r="I240" s="159" t="s">
        <v>1015</v>
      </c>
    </row>
    <row r="241" spans="2:9" ht="26.25" customHeight="1">
      <c r="B241" s="160" t="s">
        <v>1016</v>
      </c>
      <c r="C241" s="161" t="s">
        <v>1019</v>
      </c>
      <c r="D241" s="161" t="s">
        <v>974</v>
      </c>
      <c r="E241" s="165">
        <v>4400</v>
      </c>
      <c r="F241" s="165"/>
      <c r="G241" s="165" t="s">
        <v>1021</v>
      </c>
      <c r="H241" s="165"/>
      <c r="I241" s="165"/>
    </row>
    <row r="242" spans="2:9" ht="16.5" customHeight="1">
      <c r="B242" s="160" t="s">
        <v>1017</v>
      </c>
      <c r="C242" s="162">
        <v>40660</v>
      </c>
      <c r="D242" s="161" t="s">
        <v>1020</v>
      </c>
      <c r="E242" s="160"/>
      <c r="F242" s="160"/>
      <c r="G242" s="160"/>
      <c r="H242" s="160"/>
      <c r="I242" s="160"/>
    </row>
    <row r="243" spans="2:9" ht="24.75" customHeight="1" thickBot="1">
      <c r="B243" s="158" t="s">
        <v>1018</v>
      </c>
      <c r="C243" s="163"/>
      <c r="D243" s="163"/>
      <c r="E243" s="158"/>
      <c r="F243" s="158"/>
      <c r="G243" s="158"/>
      <c r="H243" s="158"/>
      <c r="I243" s="158"/>
    </row>
    <row r="244" spans="2:9" ht="23.25" customHeight="1">
      <c r="B244" s="160" t="s">
        <v>1022</v>
      </c>
      <c r="C244" s="161" t="s">
        <v>1025</v>
      </c>
      <c r="D244" s="161" t="s">
        <v>974</v>
      </c>
      <c r="E244" s="165">
        <v>1230</v>
      </c>
      <c r="F244" s="165"/>
      <c r="G244" s="165">
        <v>85644.9</v>
      </c>
      <c r="H244" s="165"/>
      <c r="I244" s="165"/>
    </row>
    <row r="245" spans="2:9" ht="15.75" customHeight="1">
      <c r="B245" s="160" t="s">
        <v>1023</v>
      </c>
      <c r="C245" s="162">
        <v>40660</v>
      </c>
      <c r="D245" s="161" t="s">
        <v>1026</v>
      </c>
      <c r="E245" s="160"/>
      <c r="F245" s="160"/>
      <c r="G245" s="160"/>
      <c r="H245" s="160"/>
      <c r="I245" s="160"/>
    </row>
    <row r="246" spans="2:9" ht="16.5" customHeight="1" thickBot="1">
      <c r="B246" s="160" t="s">
        <v>1024</v>
      </c>
      <c r="C246" s="164"/>
      <c r="D246" s="164"/>
      <c r="E246" s="160"/>
      <c r="F246" s="160"/>
      <c r="G246" s="160"/>
      <c r="H246" s="160"/>
      <c r="I246" s="160"/>
    </row>
    <row r="247" spans="2:9" ht="20.25" customHeight="1">
      <c r="B247" s="160" t="s">
        <v>1027</v>
      </c>
      <c r="C247" s="161" t="s">
        <v>1030</v>
      </c>
      <c r="D247" s="161" t="s">
        <v>974</v>
      </c>
      <c r="E247" s="165">
        <v>1611</v>
      </c>
      <c r="F247" s="165"/>
      <c r="G247" s="165"/>
      <c r="H247" s="165"/>
      <c r="I247" s="165"/>
    </row>
    <row r="248" spans="2:9" ht="25.5" customHeight="1">
      <c r="B248" s="160" t="s">
        <v>1028</v>
      </c>
      <c r="C248" s="162">
        <v>40661</v>
      </c>
      <c r="D248" s="161" t="s">
        <v>1031</v>
      </c>
      <c r="E248" s="160"/>
      <c r="F248" s="160"/>
      <c r="G248" s="160"/>
      <c r="H248" s="160"/>
      <c r="I248" s="160"/>
    </row>
    <row r="249" spans="2:9" ht="25.5" customHeight="1" thickBot="1">
      <c r="B249" s="158" t="s">
        <v>1029</v>
      </c>
      <c r="C249" s="163"/>
      <c r="D249" s="163"/>
      <c r="E249" s="158"/>
      <c r="F249" s="158"/>
      <c r="G249" s="158"/>
      <c r="H249" s="158"/>
      <c r="I249" s="158"/>
    </row>
    <row r="250" spans="2:9" ht="48" thickBot="1">
      <c r="B250" s="158" t="s">
        <v>1032</v>
      </c>
      <c r="C250" s="159" t="s">
        <v>1033</v>
      </c>
      <c r="D250" s="159" t="s">
        <v>1034</v>
      </c>
      <c r="E250" s="159">
        <v>1500</v>
      </c>
      <c r="F250" s="159">
        <v>69.63</v>
      </c>
      <c r="G250" s="159">
        <v>104445</v>
      </c>
      <c r="H250" s="159"/>
      <c r="I250" s="159"/>
    </row>
    <row r="251" spans="2:9" ht="32.25" thickBot="1">
      <c r="B251" s="158" t="s">
        <v>1035</v>
      </c>
      <c r="C251" s="159" t="s">
        <v>1036</v>
      </c>
      <c r="D251" s="159" t="s">
        <v>1037</v>
      </c>
      <c r="E251" s="159">
        <v>1500</v>
      </c>
      <c r="F251" s="159">
        <v>69.63</v>
      </c>
      <c r="G251" s="159">
        <v>104445</v>
      </c>
      <c r="H251" s="159"/>
      <c r="I251" s="159"/>
    </row>
    <row r="252" spans="2:9" ht="24.75" customHeight="1">
      <c r="B252" s="160" t="s">
        <v>1038</v>
      </c>
      <c r="C252" s="161" t="s">
        <v>1041</v>
      </c>
      <c r="D252" s="161" t="s">
        <v>974</v>
      </c>
      <c r="E252" s="165">
        <v>600</v>
      </c>
      <c r="F252" s="165"/>
      <c r="G252" s="165"/>
      <c r="H252" s="165"/>
      <c r="I252" s="165"/>
    </row>
    <row r="253" spans="2:9" ht="18" customHeight="1">
      <c r="B253" s="160" t="s">
        <v>1039</v>
      </c>
      <c r="C253" s="162">
        <v>40674</v>
      </c>
      <c r="D253" s="161" t="s">
        <v>1042</v>
      </c>
      <c r="E253" s="160"/>
      <c r="F253" s="160"/>
      <c r="G253" s="160"/>
      <c r="H253" s="160"/>
      <c r="I253" s="160"/>
    </row>
    <row r="254" spans="2:9" ht="27" customHeight="1" thickBot="1">
      <c r="B254" s="158" t="s">
        <v>1040</v>
      </c>
      <c r="C254" s="163"/>
      <c r="D254" s="163"/>
      <c r="E254" s="158"/>
      <c r="F254" s="158"/>
      <c r="G254" s="158"/>
      <c r="H254" s="158"/>
      <c r="I254" s="158"/>
    </row>
    <row r="255" spans="2:9" ht="32.25" thickBot="1">
      <c r="B255" s="158" t="s">
        <v>1043</v>
      </c>
      <c r="C255" s="159" t="s">
        <v>1044</v>
      </c>
      <c r="D255" s="159" t="s">
        <v>1045</v>
      </c>
      <c r="E255" s="159">
        <v>1504</v>
      </c>
      <c r="F255" s="159">
        <v>69.63</v>
      </c>
      <c r="G255" s="159">
        <v>104724</v>
      </c>
      <c r="H255" s="159"/>
      <c r="I255" s="159"/>
    </row>
    <row r="256" spans="2:9" ht="29.25" customHeight="1">
      <c r="B256" s="160" t="s">
        <v>1046</v>
      </c>
      <c r="C256" s="161" t="s">
        <v>1049</v>
      </c>
      <c r="D256" s="161" t="s">
        <v>974</v>
      </c>
      <c r="E256" s="165">
        <v>1543</v>
      </c>
      <c r="F256" s="165"/>
      <c r="G256" s="165"/>
      <c r="H256" s="165"/>
      <c r="I256" s="165"/>
    </row>
    <row r="257" spans="2:9" ht="9" customHeight="1">
      <c r="B257" s="160" t="s">
        <v>1047</v>
      </c>
      <c r="C257" s="162">
        <v>40680</v>
      </c>
      <c r="D257" s="161" t="s">
        <v>1050</v>
      </c>
      <c r="E257" s="160"/>
      <c r="F257" s="160"/>
      <c r="G257" s="160"/>
      <c r="H257" s="160"/>
      <c r="I257" s="160"/>
    </row>
    <row r="258" spans="2:9" ht="40.5" customHeight="1" thickBot="1">
      <c r="B258" s="158" t="s">
        <v>1048</v>
      </c>
      <c r="C258" s="163"/>
      <c r="D258" s="163"/>
      <c r="E258" s="158"/>
      <c r="F258" s="158"/>
      <c r="G258" s="158"/>
      <c r="H258" s="158"/>
      <c r="I258" s="158"/>
    </row>
    <row r="259" spans="2:9" ht="32.25" thickBot="1">
      <c r="B259" s="158" t="s">
        <v>1051</v>
      </c>
      <c r="C259" s="159" t="s">
        <v>1052</v>
      </c>
      <c r="D259" s="159" t="s">
        <v>1053</v>
      </c>
      <c r="E259" s="159">
        <v>1500</v>
      </c>
      <c r="F259" s="159">
        <v>69.63</v>
      </c>
      <c r="G259" s="159">
        <v>104445</v>
      </c>
      <c r="H259" s="159"/>
      <c r="I259" s="159"/>
    </row>
    <row r="260" spans="2:9" ht="32.25" customHeight="1">
      <c r="B260" s="160" t="s">
        <v>1054</v>
      </c>
      <c r="C260" s="161" t="s">
        <v>1057</v>
      </c>
      <c r="D260" s="161" t="s">
        <v>974</v>
      </c>
      <c r="E260" s="165">
        <v>1500</v>
      </c>
      <c r="F260" s="165"/>
      <c r="G260" s="165"/>
      <c r="H260" s="165"/>
      <c r="I260" s="165"/>
    </row>
    <row r="261" spans="2:9" ht="26.25" customHeight="1">
      <c r="B261" s="160" t="s">
        <v>1055</v>
      </c>
      <c r="C261" s="162">
        <v>40688</v>
      </c>
      <c r="D261" s="161" t="s">
        <v>1058</v>
      </c>
      <c r="E261" s="160"/>
      <c r="F261" s="160"/>
      <c r="G261" s="160"/>
      <c r="H261" s="160"/>
      <c r="I261" s="160"/>
    </row>
    <row r="262" spans="2:9" ht="23.25" customHeight="1" thickBot="1">
      <c r="B262" s="158" t="s">
        <v>1056</v>
      </c>
      <c r="C262" s="163"/>
      <c r="D262" s="163"/>
      <c r="E262" s="158"/>
      <c r="F262" s="158"/>
      <c r="G262" s="158"/>
      <c r="H262" s="158"/>
      <c r="I262" s="158"/>
    </row>
    <row r="263" spans="2:9" ht="32.25" thickBot="1">
      <c r="B263" s="158" t="s">
        <v>1059</v>
      </c>
      <c r="C263" s="159" t="s">
        <v>1060</v>
      </c>
      <c r="D263" s="159" t="s">
        <v>1061</v>
      </c>
      <c r="E263" s="159">
        <v>1501</v>
      </c>
      <c r="F263" s="159">
        <v>69.63</v>
      </c>
      <c r="G263" s="159">
        <v>1045115</v>
      </c>
      <c r="H263" s="159"/>
      <c r="I263" s="159"/>
    </row>
    <row r="264" spans="2:9" ht="32.25" thickBot="1">
      <c r="B264" s="158" t="s">
        <v>1062</v>
      </c>
      <c r="C264" s="159" t="s">
        <v>1063</v>
      </c>
      <c r="D264" s="159" t="s">
        <v>1064</v>
      </c>
      <c r="E264" s="159">
        <v>1030</v>
      </c>
      <c r="F264" s="159">
        <v>69.63</v>
      </c>
      <c r="G264" s="159">
        <v>71718.9</v>
      </c>
      <c r="H264" s="159"/>
      <c r="I264" s="159"/>
    </row>
    <row r="265" spans="2:9" ht="32.25" thickBot="1">
      <c r="B265" s="158" t="s">
        <v>1065</v>
      </c>
      <c r="C265" s="159" t="s">
        <v>1066</v>
      </c>
      <c r="D265" s="159" t="s">
        <v>1067</v>
      </c>
      <c r="E265" s="159">
        <v>2509</v>
      </c>
      <c r="F265" s="159">
        <v>69.63</v>
      </c>
      <c r="G265" s="159">
        <v>174701.67</v>
      </c>
      <c r="H265" s="159"/>
      <c r="I265" s="159"/>
    </row>
    <row r="266" spans="2:9" ht="32.25" thickBot="1">
      <c r="B266" s="158" t="s">
        <v>1068</v>
      </c>
      <c r="C266" s="159" t="s">
        <v>1069</v>
      </c>
      <c r="D266" s="159" t="s">
        <v>1070</v>
      </c>
      <c r="E266" s="159">
        <v>1346</v>
      </c>
      <c r="F266" s="159">
        <v>69.63</v>
      </c>
      <c r="G266" s="159">
        <v>93721.98</v>
      </c>
      <c r="H266" s="159"/>
      <c r="I266" s="159"/>
    </row>
    <row r="267" spans="2:9" ht="31.5" customHeight="1">
      <c r="B267" s="160" t="s">
        <v>1071</v>
      </c>
      <c r="C267" s="161" t="s">
        <v>1074</v>
      </c>
      <c r="D267" s="161" t="s">
        <v>974</v>
      </c>
      <c r="E267" s="165">
        <v>1500</v>
      </c>
      <c r="F267" s="165"/>
      <c r="G267" s="165"/>
      <c r="H267" s="165"/>
      <c r="I267" s="165"/>
    </row>
    <row r="268" spans="2:9" ht="31.5" customHeight="1">
      <c r="B268" s="160" t="s">
        <v>1072</v>
      </c>
      <c r="C268" s="162">
        <v>40701</v>
      </c>
      <c r="D268" s="161" t="s">
        <v>1075</v>
      </c>
      <c r="E268" s="160"/>
      <c r="F268" s="160"/>
      <c r="G268" s="160"/>
      <c r="H268" s="160"/>
      <c r="I268" s="160"/>
    </row>
    <row r="269" spans="2:9" ht="30.75" customHeight="1" thickBot="1">
      <c r="B269" s="158" t="s">
        <v>1073</v>
      </c>
      <c r="C269" s="163"/>
      <c r="D269" s="163"/>
      <c r="E269" s="158"/>
      <c r="F269" s="158"/>
      <c r="G269" s="158"/>
      <c r="H269" s="158"/>
      <c r="I269" s="158"/>
    </row>
    <row r="270" spans="2:9" ht="25.5" customHeight="1">
      <c r="B270" s="160" t="s">
        <v>1076</v>
      </c>
      <c r="C270" s="161" t="s">
        <v>1079</v>
      </c>
      <c r="D270" s="161" t="s">
        <v>974</v>
      </c>
      <c r="E270" s="165">
        <v>1500</v>
      </c>
      <c r="F270" s="165"/>
      <c r="G270" s="165"/>
      <c r="H270" s="165"/>
      <c r="I270" s="165"/>
    </row>
    <row r="271" spans="2:9" ht="19.5" customHeight="1">
      <c r="B271" s="160" t="s">
        <v>1077</v>
      </c>
      <c r="C271" s="162">
        <v>40701</v>
      </c>
      <c r="D271" s="161" t="s">
        <v>1080</v>
      </c>
      <c r="E271" s="160"/>
      <c r="F271" s="160"/>
      <c r="G271" s="160"/>
      <c r="H271" s="160"/>
      <c r="I271" s="160"/>
    </row>
    <row r="272" spans="2:9" ht="26.25" customHeight="1" thickBot="1">
      <c r="B272" s="158" t="s">
        <v>1078</v>
      </c>
      <c r="C272" s="163"/>
      <c r="D272" s="163"/>
      <c r="E272" s="158"/>
      <c r="F272" s="158"/>
      <c r="G272" s="158"/>
      <c r="H272" s="158"/>
      <c r="I272" s="158"/>
    </row>
    <row r="273" spans="2:9" ht="32.25" thickBot="1">
      <c r="B273" s="158" t="s">
        <v>1081</v>
      </c>
      <c r="C273" s="159" t="s">
        <v>1082</v>
      </c>
      <c r="D273" s="159" t="s">
        <v>1083</v>
      </c>
      <c r="E273" s="159">
        <v>1470</v>
      </c>
      <c r="F273" s="159">
        <v>69.63</v>
      </c>
      <c r="G273" s="159">
        <v>102356.1</v>
      </c>
      <c r="H273" s="159"/>
      <c r="I273" s="159"/>
    </row>
    <row r="274" spans="2:9" ht="48" thickBot="1">
      <c r="B274" s="158" t="s">
        <v>1084</v>
      </c>
      <c r="C274" s="159" t="s">
        <v>1085</v>
      </c>
      <c r="D274" s="159" t="s">
        <v>1086</v>
      </c>
      <c r="E274" s="159">
        <v>1500</v>
      </c>
      <c r="F274" s="159">
        <v>69.63</v>
      </c>
      <c r="G274" s="159">
        <v>104445</v>
      </c>
      <c r="H274" s="159"/>
      <c r="I274" s="159"/>
    </row>
    <row r="275" spans="2:9" ht="29.25" customHeight="1">
      <c r="B275" s="160" t="s">
        <v>1087</v>
      </c>
      <c r="C275" s="161" t="s">
        <v>1089</v>
      </c>
      <c r="D275" s="161" t="s">
        <v>974</v>
      </c>
      <c r="E275" s="165">
        <v>470</v>
      </c>
      <c r="F275" s="165"/>
      <c r="G275" s="165"/>
      <c r="H275" s="165"/>
      <c r="I275" s="165"/>
    </row>
    <row r="276" spans="2:9" ht="22.5" customHeight="1">
      <c r="B276" s="160" t="s">
        <v>1088</v>
      </c>
      <c r="C276" s="162">
        <v>40728</v>
      </c>
      <c r="D276" s="161" t="s">
        <v>1090</v>
      </c>
      <c r="E276" s="160"/>
      <c r="F276" s="160"/>
      <c r="G276" s="160"/>
      <c r="H276" s="160"/>
      <c r="I276" s="160"/>
    </row>
    <row r="277" spans="2:9" ht="33.75" customHeight="1" thickBot="1">
      <c r="B277" s="158" t="s">
        <v>981</v>
      </c>
      <c r="C277" s="163"/>
      <c r="D277" s="163"/>
      <c r="E277" s="158"/>
      <c r="F277" s="158"/>
      <c r="G277" s="158"/>
      <c r="H277" s="158"/>
      <c r="I277" s="158"/>
    </row>
    <row r="278" spans="2:9" ht="39.75" customHeight="1">
      <c r="B278" s="160" t="s">
        <v>1091</v>
      </c>
      <c r="C278" s="161" t="s">
        <v>1094</v>
      </c>
      <c r="D278" s="161" t="s">
        <v>1095</v>
      </c>
      <c r="E278" s="165">
        <v>2652</v>
      </c>
      <c r="F278" s="165"/>
      <c r="G278" s="165"/>
      <c r="H278" s="165"/>
      <c r="I278" s="165"/>
    </row>
    <row r="279" spans="2:9" ht="27" customHeight="1">
      <c r="B279" s="160" t="s">
        <v>1092</v>
      </c>
      <c r="C279" s="162">
        <v>40730</v>
      </c>
      <c r="D279" s="161" t="s">
        <v>1096</v>
      </c>
      <c r="E279" s="160"/>
      <c r="F279" s="160"/>
      <c r="G279" s="160"/>
      <c r="H279" s="160"/>
      <c r="I279" s="160"/>
    </row>
    <row r="280" spans="2:9" ht="63.75" customHeight="1" thickBot="1">
      <c r="B280" s="158" t="s">
        <v>1093</v>
      </c>
      <c r="C280" s="163"/>
      <c r="D280" s="163"/>
      <c r="E280" s="158"/>
      <c r="F280" s="158"/>
      <c r="G280" s="158"/>
      <c r="H280" s="158"/>
      <c r="I280" s="158"/>
    </row>
    <row r="281" spans="2:9" ht="19.5" customHeight="1">
      <c r="B281" s="160" t="s">
        <v>1097</v>
      </c>
      <c r="C281" s="161" t="s">
        <v>1094</v>
      </c>
      <c r="D281" s="161" t="s">
        <v>974</v>
      </c>
      <c r="E281" s="165">
        <v>1500</v>
      </c>
      <c r="F281" s="165"/>
      <c r="G281" s="165"/>
      <c r="H281" s="165"/>
      <c r="I281" s="165"/>
    </row>
    <row r="282" spans="2:9" ht="22.5" customHeight="1">
      <c r="B282" s="160" t="s">
        <v>1098</v>
      </c>
      <c r="C282" s="162">
        <v>40730</v>
      </c>
      <c r="D282" s="161" t="s">
        <v>1100</v>
      </c>
      <c r="E282" s="160"/>
      <c r="F282" s="160"/>
      <c r="G282" s="160"/>
      <c r="H282" s="160"/>
      <c r="I282" s="160"/>
    </row>
    <row r="283" spans="2:9" ht="22.5" customHeight="1" thickBot="1">
      <c r="B283" s="158" t="s">
        <v>1099</v>
      </c>
      <c r="C283" s="163"/>
      <c r="D283" s="163"/>
      <c r="E283" s="158"/>
      <c r="F283" s="158"/>
      <c r="G283" s="158"/>
      <c r="H283" s="158"/>
      <c r="I283" s="158"/>
    </row>
    <row r="284" spans="2:9" ht="32.25" thickBot="1">
      <c r="B284" s="158" t="s">
        <v>1101</v>
      </c>
      <c r="C284" s="159" t="s">
        <v>1102</v>
      </c>
      <c r="D284" s="159" t="s">
        <v>1103</v>
      </c>
      <c r="E284" s="159">
        <v>1264</v>
      </c>
      <c r="F284" s="159">
        <v>69.63</v>
      </c>
      <c r="G284" s="159">
        <v>88012.32</v>
      </c>
      <c r="H284" s="159"/>
      <c r="I284" s="159"/>
    </row>
    <row r="285" spans="2:9" ht="24" customHeight="1">
      <c r="B285" s="160" t="s">
        <v>1104</v>
      </c>
      <c r="C285" s="167">
        <v>40735</v>
      </c>
      <c r="D285" s="161" t="s">
        <v>974</v>
      </c>
      <c r="E285" s="165">
        <v>752</v>
      </c>
      <c r="F285" s="165"/>
      <c r="G285" s="165"/>
      <c r="H285" s="165"/>
      <c r="I285" s="165"/>
    </row>
    <row r="286" spans="2:9" ht="18.75" customHeight="1">
      <c r="B286" s="160" t="s">
        <v>1105</v>
      </c>
      <c r="C286" s="168"/>
      <c r="D286" s="161" t="s">
        <v>1107</v>
      </c>
      <c r="E286" s="160"/>
      <c r="F286" s="160"/>
      <c r="G286" s="160"/>
      <c r="H286" s="160"/>
      <c r="I286" s="160"/>
    </row>
    <row r="287" spans="2:9" ht="30" customHeight="1" thickBot="1">
      <c r="B287" s="158" t="s">
        <v>1106</v>
      </c>
      <c r="C287" s="169"/>
      <c r="D287" s="163"/>
      <c r="E287" s="158"/>
      <c r="F287" s="158"/>
      <c r="G287" s="158"/>
      <c r="H287" s="158"/>
      <c r="I287" s="158"/>
    </row>
    <row r="288" spans="2:9" ht="32.25" thickBot="1">
      <c r="B288" s="158" t="s">
        <v>1108</v>
      </c>
      <c r="C288" s="159" t="s">
        <v>1109</v>
      </c>
      <c r="D288" s="159" t="s">
        <v>1110</v>
      </c>
      <c r="E288" s="159">
        <v>1619</v>
      </c>
      <c r="F288" s="159">
        <v>69.63</v>
      </c>
      <c r="G288" s="159">
        <v>112731</v>
      </c>
      <c r="H288" s="159"/>
      <c r="I288" s="159"/>
    </row>
    <row r="289" spans="2:9" ht="28.5" customHeight="1">
      <c r="B289" s="160" t="s">
        <v>1111</v>
      </c>
      <c r="C289" s="161" t="s">
        <v>1113</v>
      </c>
      <c r="D289" s="161" t="s">
        <v>974</v>
      </c>
      <c r="E289" s="165">
        <v>1001</v>
      </c>
      <c r="F289" s="165"/>
      <c r="G289" s="165"/>
      <c r="H289" s="165"/>
      <c r="I289" s="165"/>
    </row>
    <row r="290" spans="2:9" ht="16.5" customHeight="1">
      <c r="B290" s="160" t="s">
        <v>1098</v>
      </c>
      <c r="C290" s="162">
        <v>40738</v>
      </c>
      <c r="D290" s="161" t="s">
        <v>1114</v>
      </c>
      <c r="E290" s="160"/>
      <c r="F290" s="160"/>
      <c r="G290" s="160"/>
      <c r="H290" s="160"/>
      <c r="I290" s="160"/>
    </row>
    <row r="291" spans="2:9" ht="23.25" customHeight="1" thickBot="1">
      <c r="B291" s="158" t="s">
        <v>1112</v>
      </c>
      <c r="C291" s="163"/>
      <c r="D291" s="163"/>
      <c r="E291" s="158"/>
      <c r="F291" s="158"/>
      <c r="G291" s="158"/>
      <c r="H291" s="158"/>
      <c r="I291" s="158"/>
    </row>
    <row r="292" spans="2:9" ht="32.25" thickBot="1">
      <c r="B292" s="158" t="s">
        <v>1115</v>
      </c>
      <c r="C292" s="159" t="s">
        <v>1116</v>
      </c>
      <c r="D292" s="159" t="s">
        <v>1117</v>
      </c>
      <c r="E292" s="159">
        <v>56</v>
      </c>
      <c r="F292" s="159">
        <v>505.47</v>
      </c>
      <c r="G292" s="159">
        <v>28306.32</v>
      </c>
      <c r="H292" s="159" t="s">
        <v>1118</v>
      </c>
      <c r="I292" s="159"/>
    </row>
    <row r="293" spans="2:9" ht="27" customHeight="1">
      <c r="B293" s="160" t="s">
        <v>1119</v>
      </c>
      <c r="C293" s="161" t="s">
        <v>1121</v>
      </c>
      <c r="D293" s="161" t="s">
        <v>974</v>
      </c>
      <c r="E293" s="165">
        <v>1500</v>
      </c>
      <c r="F293" s="165">
        <v>69.63</v>
      </c>
      <c r="G293" s="165">
        <v>104445</v>
      </c>
      <c r="H293" s="165"/>
      <c r="I293" s="165"/>
    </row>
    <row r="294" spans="2:9" ht="23.25" customHeight="1">
      <c r="B294" s="160" t="s">
        <v>1120</v>
      </c>
      <c r="C294" s="162">
        <v>40746</v>
      </c>
      <c r="D294" s="161" t="s">
        <v>1122</v>
      </c>
      <c r="E294" s="160"/>
      <c r="F294" s="160"/>
      <c r="G294" s="160"/>
      <c r="H294" s="160"/>
      <c r="I294" s="160"/>
    </row>
    <row r="295" spans="2:9" ht="29.25" customHeight="1" thickBot="1">
      <c r="B295" s="158" t="s">
        <v>1093</v>
      </c>
      <c r="C295" s="163"/>
      <c r="D295" s="163"/>
      <c r="E295" s="158"/>
      <c r="F295" s="158"/>
      <c r="G295" s="158"/>
      <c r="H295" s="158"/>
      <c r="I295" s="158"/>
    </row>
    <row r="296" spans="2:9" ht="31.5" customHeight="1">
      <c r="B296" s="160" t="s">
        <v>1123</v>
      </c>
      <c r="C296" s="161" t="s">
        <v>1126</v>
      </c>
      <c r="D296" s="161" t="s">
        <v>974</v>
      </c>
      <c r="E296" s="165">
        <v>1500</v>
      </c>
      <c r="F296" s="165">
        <v>69.63</v>
      </c>
      <c r="G296" s="165"/>
      <c r="H296" s="165"/>
      <c r="I296" s="165"/>
    </row>
    <row r="297" spans="2:9" ht="30.75" customHeight="1">
      <c r="B297" s="160" t="s">
        <v>1124</v>
      </c>
      <c r="C297" s="162">
        <v>40746</v>
      </c>
      <c r="D297" s="161" t="s">
        <v>1127</v>
      </c>
      <c r="E297" s="160"/>
      <c r="F297" s="160"/>
      <c r="G297" s="160"/>
      <c r="H297" s="160"/>
      <c r="I297" s="160"/>
    </row>
    <row r="298" spans="2:9" ht="28.5" customHeight="1" thickBot="1">
      <c r="B298" s="158" t="s">
        <v>1125</v>
      </c>
      <c r="C298" s="163"/>
      <c r="D298" s="163"/>
      <c r="E298" s="158"/>
      <c r="F298" s="158"/>
      <c r="G298" s="158"/>
      <c r="H298" s="158"/>
      <c r="I298" s="158"/>
    </row>
    <row r="299" spans="2:9" ht="32.25" thickBot="1">
      <c r="B299" s="158" t="s">
        <v>1128</v>
      </c>
      <c r="C299" s="159" t="s">
        <v>1129</v>
      </c>
      <c r="D299" s="159" t="s">
        <v>1130</v>
      </c>
      <c r="E299" s="159">
        <v>1500</v>
      </c>
      <c r="F299" s="159">
        <v>69.63</v>
      </c>
      <c r="G299" s="159">
        <v>104445</v>
      </c>
      <c r="H299" s="159"/>
      <c r="I299" s="159"/>
    </row>
    <row r="300" spans="2:9" ht="27.75" customHeight="1">
      <c r="B300" s="160" t="s">
        <v>1131</v>
      </c>
      <c r="C300" s="161" t="s">
        <v>1134</v>
      </c>
      <c r="D300" s="161" t="s">
        <v>974</v>
      </c>
      <c r="E300" s="165">
        <v>1500</v>
      </c>
      <c r="F300" s="165">
        <v>69.63</v>
      </c>
      <c r="G300" s="165"/>
      <c r="H300" s="165"/>
      <c r="I300" s="165"/>
    </row>
    <row r="301" spans="2:9" ht="25.5" customHeight="1">
      <c r="B301" s="160" t="s">
        <v>1132</v>
      </c>
      <c r="C301" s="162">
        <v>40758</v>
      </c>
      <c r="D301" s="161" t="s">
        <v>1135</v>
      </c>
      <c r="E301" s="160"/>
      <c r="F301" s="160"/>
      <c r="G301" s="160"/>
      <c r="H301" s="160"/>
      <c r="I301" s="160"/>
    </row>
    <row r="302" spans="2:9" ht="23.25" customHeight="1" thickBot="1">
      <c r="B302" s="158" t="s">
        <v>1133</v>
      </c>
      <c r="C302" s="163"/>
      <c r="D302" s="163"/>
      <c r="E302" s="158"/>
      <c r="F302" s="158"/>
      <c r="G302" s="158"/>
      <c r="H302" s="158"/>
      <c r="I302" s="158"/>
    </row>
    <row r="303" spans="2:9" ht="22.5" customHeight="1">
      <c r="B303" s="160" t="s">
        <v>1136</v>
      </c>
      <c r="C303" s="161" t="s">
        <v>1138</v>
      </c>
      <c r="D303" s="161" t="s">
        <v>974</v>
      </c>
      <c r="E303" s="165">
        <v>1938</v>
      </c>
      <c r="F303" s="165"/>
      <c r="G303" s="165"/>
      <c r="H303" s="165"/>
      <c r="I303" s="165"/>
    </row>
    <row r="304" spans="2:9" ht="16.5" customHeight="1">
      <c r="B304" s="160" t="s">
        <v>1137</v>
      </c>
      <c r="C304" s="162">
        <v>40805</v>
      </c>
      <c r="D304" s="161" t="s">
        <v>1139</v>
      </c>
      <c r="E304" s="160"/>
      <c r="F304" s="160"/>
      <c r="G304" s="160"/>
      <c r="H304" s="160"/>
      <c r="I304" s="160"/>
    </row>
    <row r="305" spans="2:9" ht="23.25" customHeight="1" thickBot="1">
      <c r="B305" s="158" t="s">
        <v>1133</v>
      </c>
      <c r="C305" s="163"/>
      <c r="D305" s="163"/>
      <c r="E305" s="158"/>
      <c r="F305" s="158"/>
      <c r="G305" s="158"/>
      <c r="H305" s="158"/>
      <c r="I305" s="158"/>
    </row>
    <row r="306" spans="2:9" ht="32.25" thickBot="1">
      <c r="B306" s="158" t="s">
        <v>1140</v>
      </c>
      <c r="C306" s="159" t="s">
        <v>1141</v>
      </c>
      <c r="D306" s="159" t="s">
        <v>1142</v>
      </c>
      <c r="E306" s="159">
        <v>1500</v>
      </c>
      <c r="F306" s="159">
        <v>69.63</v>
      </c>
      <c r="G306" s="159">
        <v>104445</v>
      </c>
      <c r="H306" s="159"/>
      <c r="I306" s="159"/>
    </row>
    <row r="307" spans="2:9" ht="21" customHeight="1">
      <c r="B307" s="160" t="s">
        <v>1143</v>
      </c>
      <c r="C307" s="161" t="s">
        <v>1145</v>
      </c>
      <c r="D307" s="165" t="s">
        <v>1146</v>
      </c>
      <c r="E307" s="165">
        <v>1500</v>
      </c>
      <c r="F307" s="165"/>
      <c r="G307" s="165"/>
      <c r="H307" s="165"/>
      <c r="I307" s="165"/>
    </row>
    <row r="308" spans="2:9" ht="15" customHeight="1">
      <c r="B308" s="160" t="s">
        <v>1088</v>
      </c>
      <c r="C308" s="162">
        <v>40807</v>
      </c>
      <c r="D308" s="160"/>
      <c r="E308" s="160"/>
      <c r="F308" s="160"/>
      <c r="G308" s="160"/>
      <c r="H308" s="160"/>
      <c r="I308" s="160"/>
    </row>
    <row r="309" spans="2:9" ht="26.25" customHeight="1" thickBot="1">
      <c r="B309" s="158" t="s">
        <v>1144</v>
      </c>
      <c r="C309" s="163"/>
      <c r="D309" s="158"/>
      <c r="E309" s="158"/>
      <c r="F309" s="158"/>
      <c r="G309" s="158"/>
      <c r="H309" s="158"/>
      <c r="I309" s="158"/>
    </row>
    <row r="310" spans="2:9" ht="28.5" customHeight="1">
      <c r="B310" s="160" t="s">
        <v>1147</v>
      </c>
      <c r="C310" s="161" t="s">
        <v>1150</v>
      </c>
      <c r="D310" s="165" t="s">
        <v>1151</v>
      </c>
      <c r="E310" s="165">
        <v>1500</v>
      </c>
      <c r="F310" s="165"/>
      <c r="G310" s="165"/>
      <c r="H310" s="165"/>
      <c r="I310" s="165"/>
    </row>
    <row r="311" spans="2:9" ht="21.75" customHeight="1">
      <c r="B311" s="160" t="s">
        <v>1148</v>
      </c>
      <c r="C311" s="162">
        <v>40807</v>
      </c>
      <c r="D311" s="160"/>
      <c r="E311" s="160"/>
      <c r="F311" s="160"/>
      <c r="G311" s="160"/>
      <c r="H311" s="160"/>
      <c r="I311" s="160"/>
    </row>
    <row r="312" spans="2:9" ht="25.5" customHeight="1" thickBot="1">
      <c r="B312" s="158" t="s">
        <v>1149</v>
      </c>
      <c r="C312" s="163"/>
      <c r="D312" s="158"/>
      <c r="E312" s="158"/>
      <c r="F312" s="158"/>
      <c r="G312" s="158"/>
      <c r="H312" s="158"/>
      <c r="I312" s="158"/>
    </row>
    <row r="313" spans="2:9" ht="32.25" thickBot="1">
      <c r="B313" s="158" t="s">
        <v>1152</v>
      </c>
      <c r="C313" s="159" t="s">
        <v>1153</v>
      </c>
      <c r="D313" s="159" t="s">
        <v>1154</v>
      </c>
      <c r="E313" s="159">
        <v>1217</v>
      </c>
      <c r="F313" s="159">
        <v>69.63</v>
      </c>
      <c r="G313" s="159">
        <v>84739.71</v>
      </c>
      <c r="H313" s="159"/>
      <c r="I313" s="159"/>
    </row>
    <row r="314" spans="2:9" ht="32.25" thickBot="1">
      <c r="B314" s="158" t="s">
        <v>1155</v>
      </c>
      <c r="C314" s="159" t="s">
        <v>1156</v>
      </c>
      <c r="D314" s="159" t="s">
        <v>1157</v>
      </c>
      <c r="E314" s="159">
        <v>1300</v>
      </c>
      <c r="F314" s="159">
        <v>69.63</v>
      </c>
      <c r="G314" s="159">
        <v>90519</v>
      </c>
      <c r="H314" s="159"/>
      <c r="I314" s="159"/>
    </row>
    <row r="315" spans="2:9" ht="28.5" customHeight="1">
      <c r="B315" s="160" t="s">
        <v>1158</v>
      </c>
      <c r="C315" s="161" t="s">
        <v>1161</v>
      </c>
      <c r="D315" s="161" t="s">
        <v>974</v>
      </c>
      <c r="E315" s="165">
        <v>1500</v>
      </c>
      <c r="F315" s="165">
        <v>69.63</v>
      </c>
      <c r="G315" s="165">
        <v>104445</v>
      </c>
      <c r="H315" s="165"/>
      <c r="I315" s="165"/>
    </row>
    <row r="316" spans="2:9" ht="14.25" customHeight="1">
      <c r="B316" s="160" t="s">
        <v>1159</v>
      </c>
      <c r="C316" s="162">
        <v>40826</v>
      </c>
      <c r="D316" s="161" t="s">
        <v>1162</v>
      </c>
      <c r="E316" s="160"/>
      <c r="F316" s="160"/>
      <c r="G316" s="160"/>
      <c r="H316" s="160"/>
      <c r="I316" s="160"/>
    </row>
    <row r="317" spans="2:9" ht="33.75" customHeight="1" thickBot="1">
      <c r="B317" s="158" t="s">
        <v>1160</v>
      </c>
      <c r="C317" s="163"/>
      <c r="D317" s="163"/>
      <c r="E317" s="158"/>
      <c r="F317" s="158"/>
      <c r="G317" s="158"/>
      <c r="H317" s="158"/>
      <c r="I317" s="158"/>
    </row>
    <row r="318" spans="2:9" ht="18.75" customHeight="1">
      <c r="B318" s="160" t="s">
        <v>1163</v>
      </c>
      <c r="C318" s="161" t="s">
        <v>1165</v>
      </c>
      <c r="D318" s="161" t="s">
        <v>974</v>
      </c>
      <c r="E318" s="165"/>
      <c r="F318" s="165"/>
      <c r="G318" s="165"/>
      <c r="H318" s="165"/>
      <c r="I318" s="165"/>
    </row>
    <row r="319" spans="2:9" ht="24.75" customHeight="1">
      <c r="B319" s="160" t="s">
        <v>1164</v>
      </c>
      <c r="C319" s="162">
        <v>40844</v>
      </c>
      <c r="D319" s="161" t="s">
        <v>1166</v>
      </c>
      <c r="E319" s="160"/>
      <c r="F319" s="160"/>
      <c r="G319" s="160"/>
      <c r="H319" s="160"/>
      <c r="I319" s="160"/>
    </row>
    <row r="320" spans="2:9" ht="30" customHeight="1" thickBot="1">
      <c r="B320" s="158" t="s">
        <v>1125</v>
      </c>
      <c r="C320" s="163"/>
      <c r="D320" s="159"/>
      <c r="E320" s="158"/>
      <c r="F320" s="158"/>
      <c r="G320" s="158"/>
      <c r="H320" s="158"/>
      <c r="I320" s="158"/>
    </row>
    <row r="321" spans="2:9" ht="33" customHeight="1">
      <c r="B321" s="160" t="s">
        <v>1167</v>
      </c>
      <c r="C321" s="161" t="s">
        <v>1170</v>
      </c>
      <c r="D321" s="161" t="s">
        <v>974</v>
      </c>
      <c r="E321" s="165">
        <v>1500</v>
      </c>
      <c r="F321" s="165"/>
      <c r="G321" s="165"/>
      <c r="H321" s="165"/>
      <c r="I321" s="165"/>
    </row>
    <row r="322" spans="2:9" ht="30.75" customHeight="1">
      <c r="B322" s="160" t="s">
        <v>1168</v>
      </c>
      <c r="C322" s="162">
        <v>40871</v>
      </c>
      <c r="D322" s="161" t="s">
        <v>1171</v>
      </c>
      <c r="E322" s="160"/>
      <c r="F322" s="160"/>
      <c r="G322" s="160"/>
      <c r="H322" s="160"/>
      <c r="I322" s="160"/>
    </row>
    <row r="323" spans="2:9" ht="37.5" customHeight="1" thickBot="1">
      <c r="B323" s="158" t="s">
        <v>1169</v>
      </c>
      <c r="C323" s="163"/>
      <c r="D323" s="163"/>
      <c r="E323" s="158"/>
      <c r="F323" s="158"/>
      <c r="G323" s="158"/>
      <c r="H323" s="158"/>
      <c r="I323" s="158"/>
    </row>
    <row r="324" spans="2:9" ht="29.25" customHeight="1">
      <c r="B324" s="160" t="s">
        <v>1172</v>
      </c>
      <c r="C324" s="161" t="s">
        <v>1174</v>
      </c>
      <c r="D324" s="161" t="s">
        <v>974</v>
      </c>
      <c r="E324" s="165">
        <v>655</v>
      </c>
      <c r="F324" s="165"/>
      <c r="G324" s="165"/>
      <c r="H324" s="165"/>
      <c r="I324" s="165"/>
    </row>
    <row r="325" spans="2:9" ht="23.25" customHeight="1">
      <c r="B325" s="160" t="s">
        <v>1132</v>
      </c>
      <c r="C325" s="162">
        <v>40891</v>
      </c>
      <c r="D325" s="161" t="s">
        <v>1175</v>
      </c>
      <c r="E325" s="160"/>
      <c r="F325" s="160"/>
      <c r="G325" s="160"/>
      <c r="H325" s="160"/>
      <c r="I325" s="160"/>
    </row>
    <row r="326" spans="2:9" ht="29.25" customHeight="1" thickBot="1">
      <c r="B326" s="158" t="s">
        <v>1173</v>
      </c>
      <c r="C326" s="163"/>
      <c r="D326" s="163"/>
      <c r="E326" s="158"/>
      <c r="F326" s="158"/>
      <c r="G326" s="158"/>
      <c r="H326" s="158"/>
      <c r="I326" s="158"/>
    </row>
  </sheetData>
  <sheetProtection/>
  <mergeCells count="5">
    <mergeCell ref="B228:B229"/>
    <mergeCell ref="A4:F4"/>
    <mergeCell ref="I4:N4"/>
    <mergeCell ref="A95:F95"/>
    <mergeCell ref="A207:I20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5.375" style="0" customWidth="1"/>
    <col min="2" max="2" width="37.375" style="20" customWidth="1"/>
    <col min="3" max="3" width="12.75390625" style="20" hidden="1" customWidth="1"/>
    <col min="4" max="4" width="15.625" style="0" customWidth="1"/>
    <col min="5" max="5" width="13.25390625" style="0" customWidth="1"/>
    <col min="6" max="6" width="14.25390625" style="0" customWidth="1"/>
  </cols>
  <sheetData>
    <row r="1" spans="1:10" s="173" customFormat="1" ht="15" customHeight="1">
      <c r="A1" s="171"/>
      <c r="B1" s="172"/>
      <c r="C1" s="172"/>
      <c r="D1" s="253" t="s">
        <v>1429</v>
      </c>
      <c r="E1" s="253"/>
      <c r="F1" s="253"/>
      <c r="I1" s="254"/>
      <c r="J1" s="254"/>
    </row>
    <row r="2" spans="1:10" s="173" customFormat="1" ht="12.75" customHeight="1">
      <c r="A2" s="171"/>
      <c r="D2" s="206"/>
      <c r="E2" s="257" t="s">
        <v>1439</v>
      </c>
      <c r="F2" s="257"/>
      <c r="I2" s="254"/>
      <c r="J2" s="254"/>
    </row>
    <row r="3" spans="1:10" s="173" customFormat="1" ht="74.25" customHeight="1">
      <c r="A3" s="171"/>
      <c r="B3" s="206"/>
      <c r="C3" s="206"/>
      <c r="D3" s="206"/>
      <c r="E3" s="258" t="s">
        <v>1440</v>
      </c>
      <c r="F3" s="258"/>
      <c r="G3" s="219"/>
      <c r="H3" s="219"/>
      <c r="I3" s="219"/>
      <c r="J3" s="219"/>
    </row>
    <row r="4" spans="2:10" ht="40.5" customHeight="1">
      <c r="B4" s="256" t="s">
        <v>1443</v>
      </c>
      <c r="C4" s="256"/>
      <c r="D4" s="256"/>
      <c r="E4" s="256"/>
      <c r="F4" s="256"/>
      <c r="G4" s="255"/>
      <c r="H4" s="255"/>
      <c r="I4" s="255"/>
      <c r="J4" s="255"/>
    </row>
    <row r="5" spans="2:10" ht="15.75">
      <c r="B5" s="32"/>
      <c r="C5" s="32"/>
      <c r="D5" s="16"/>
      <c r="E5" s="16"/>
      <c r="F5" s="16"/>
      <c r="I5" s="217"/>
      <c r="J5" s="218"/>
    </row>
    <row r="6" spans="9:10" ht="15.75">
      <c r="I6" s="217"/>
      <c r="J6" s="218"/>
    </row>
    <row r="7" spans="1:6" ht="25.5">
      <c r="A7" s="9" t="s">
        <v>341</v>
      </c>
      <c r="B7" s="1" t="s">
        <v>342</v>
      </c>
      <c r="C7" s="19" t="s">
        <v>344</v>
      </c>
      <c r="D7" s="19" t="s">
        <v>502</v>
      </c>
      <c r="E7" s="19" t="s">
        <v>524</v>
      </c>
      <c r="F7" s="19" t="s">
        <v>1431</v>
      </c>
    </row>
    <row r="8" spans="1:6" ht="12.75">
      <c r="A8" s="2"/>
      <c r="B8" s="1"/>
      <c r="C8" s="1"/>
      <c r="D8" s="2"/>
      <c r="E8" s="2"/>
      <c r="F8" s="2"/>
    </row>
    <row r="9" spans="1:6" ht="12.75" hidden="1">
      <c r="A9" s="2"/>
      <c r="B9" s="145" t="s">
        <v>527</v>
      </c>
      <c r="C9" s="212"/>
      <c r="D9" s="2"/>
      <c r="E9" s="2"/>
      <c r="F9" s="2"/>
    </row>
    <row r="10" spans="1:6" ht="12.75" hidden="1">
      <c r="A10" s="2"/>
      <c r="B10" s="145" t="s">
        <v>528</v>
      </c>
      <c r="C10" s="212"/>
      <c r="D10" s="2"/>
      <c r="E10" s="2"/>
      <c r="F10" s="2"/>
    </row>
    <row r="11" spans="1:6" ht="12.75">
      <c r="A11" s="4">
        <v>1</v>
      </c>
      <c r="B11" s="145" t="s">
        <v>1445</v>
      </c>
      <c r="C11" s="10">
        <v>18914</v>
      </c>
      <c r="D11" s="10">
        <v>12190.3</v>
      </c>
      <c r="E11" s="10">
        <v>12580.4</v>
      </c>
      <c r="F11" s="10">
        <v>13020.7</v>
      </c>
    </row>
    <row r="12" spans="1:6" ht="12.75">
      <c r="A12" s="4"/>
      <c r="B12" s="1"/>
      <c r="C12" s="10"/>
      <c r="D12" s="10"/>
      <c r="E12" s="10"/>
      <c r="F12" s="10"/>
    </row>
    <row r="13" spans="1:6" ht="12.75">
      <c r="A13" s="4">
        <v>2</v>
      </c>
      <c r="B13" s="1" t="s">
        <v>318</v>
      </c>
      <c r="C13" s="43">
        <v>0.06</v>
      </c>
      <c r="D13" s="43">
        <v>0.06</v>
      </c>
      <c r="E13" s="43">
        <v>0.06</v>
      </c>
      <c r="F13" s="43">
        <v>0.06</v>
      </c>
    </row>
    <row r="14" spans="1:6" ht="12.75">
      <c r="A14" s="4"/>
      <c r="B14" s="1"/>
      <c r="C14" s="10"/>
      <c r="D14" s="10"/>
      <c r="E14" s="10"/>
      <c r="F14" s="10"/>
    </row>
    <row r="15" spans="1:6" ht="12.75">
      <c r="A15" s="4">
        <v>3</v>
      </c>
      <c r="B15" s="1" t="s">
        <v>343</v>
      </c>
      <c r="C15" s="5">
        <f>C11*C13</f>
        <v>1134.84</v>
      </c>
      <c r="D15" s="5">
        <f>D11*D13</f>
        <v>731.4179999999999</v>
      </c>
      <c r="E15" s="5">
        <f>E11*E13</f>
        <v>754.824</v>
      </c>
      <c r="F15" s="5">
        <f>F11*F13</f>
        <v>781.242</v>
      </c>
    </row>
    <row r="16" spans="1:6" ht="12.75">
      <c r="A16" s="4"/>
      <c r="B16" s="1"/>
      <c r="C16" s="10"/>
      <c r="D16" s="10"/>
      <c r="E16" s="10"/>
      <c r="F16" s="10"/>
    </row>
    <row r="17" spans="1:6" ht="25.5">
      <c r="A17" s="4">
        <v>4</v>
      </c>
      <c r="B17" s="1" t="s">
        <v>1434</v>
      </c>
      <c r="C17" s="10"/>
      <c r="D17" s="10">
        <v>225.26</v>
      </c>
      <c r="E17" s="10">
        <f>D21/4</f>
        <v>193.455875</v>
      </c>
      <c r="F17" s="10">
        <f>E21/4</f>
        <v>194</v>
      </c>
    </row>
    <row r="18" spans="1:6" ht="12.75">
      <c r="A18" s="4"/>
      <c r="B18" s="1"/>
      <c r="C18" s="10"/>
      <c r="D18" s="10"/>
      <c r="E18" s="10"/>
      <c r="F18" s="10"/>
    </row>
    <row r="19" spans="1:6" ht="25.5">
      <c r="A19" s="4">
        <v>5</v>
      </c>
      <c r="B19" s="1" t="s">
        <v>1432</v>
      </c>
      <c r="C19" s="10">
        <f>C15/4*3</f>
        <v>851.1299999999999</v>
      </c>
      <c r="D19" s="10">
        <f>D15/4*3</f>
        <v>548.5635</v>
      </c>
      <c r="E19" s="10">
        <f>E15/4*3</f>
        <v>566.1179999999999</v>
      </c>
      <c r="F19" s="10">
        <f>F15/4*3</f>
        <v>585.9314999999999</v>
      </c>
    </row>
    <row r="20" spans="1:6" ht="12.75">
      <c r="A20" s="4"/>
      <c r="B20" s="1"/>
      <c r="C20" s="17"/>
      <c r="D20" s="17"/>
      <c r="E20" s="17"/>
      <c r="F20" s="17"/>
    </row>
    <row r="21" spans="1:6" ht="12.75">
      <c r="A21" s="4">
        <v>6</v>
      </c>
      <c r="B21" s="1" t="s">
        <v>1433</v>
      </c>
      <c r="C21" s="10">
        <f>C17+C19</f>
        <v>851.1299999999999</v>
      </c>
      <c r="D21" s="10">
        <f>D17+D19</f>
        <v>773.8235</v>
      </c>
      <c r="E21" s="10">
        <v>776</v>
      </c>
      <c r="F21" s="10">
        <f>F17+F19</f>
        <v>779.9314999999999</v>
      </c>
    </row>
    <row r="22" spans="1:6" ht="12.75">
      <c r="A22" s="2"/>
      <c r="B22" s="1"/>
      <c r="C22" s="2"/>
      <c r="D22" s="2"/>
      <c r="E22" s="2"/>
      <c r="F22" s="2"/>
    </row>
    <row r="23" spans="1:6" ht="12.75">
      <c r="A23" s="4">
        <v>8</v>
      </c>
      <c r="B23" s="1" t="s">
        <v>355</v>
      </c>
      <c r="C23" s="35">
        <v>0.65</v>
      </c>
      <c r="D23" s="35">
        <v>0.5</v>
      </c>
      <c r="E23" s="35">
        <v>0.5</v>
      </c>
      <c r="F23" s="35">
        <v>0.5</v>
      </c>
    </row>
    <row r="24" spans="1:6" ht="12.75">
      <c r="A24" s="4"/>
      <c r="B24" s="1"/>
      <c r="C24" s="2"/>
      <c r="D24" s="2"/>
      <c r="E24" s="2"/>
      <c r="F24" s="2"/>
    </row>
    <row r="25" spans="1:6" ht="12.75">
      <c r="A25" s="4">
        <v>9</v>
      </c>
      <c r="B25" s="1" t="s">
        <v>1444</v>
      </c>
      <c r="C25" s="5">
        <f>C21*C23</f>
        <v>553.2344999999999</v>
      </c>
      <c r="D25" s="5">
        <f>D21*D23</f>
        <v>386.91175</v>
      </c>
      <c r="E25" s="5">
        <f>E21*E23</f>
        <v>388</v>
      </c>
      <c r="F25" s="5">
        <f>F21*F23</f>
        <v>389.96574999999996</v>
      </c>
    </row>
  </sheetData>
  <sheetProtection/>
  <mergeCells count="7">
    <mergeCell ref="D1:F1"/>
    <mergeCell ref="I1:J1"/>
    <mergeCell ref="I2:J2"/>
    <mergeCell ref="G4:J4"/>
    <mergeCell ref="B4:F4"/>
    <mergeCell ref="E2:F2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N32" sqref="N32"/>
    </sheetView>
  </sheetViews>
  <sheetFormatPr defaultColWidth="9.00390625" defaultRowHeight="12.75"/>
  <cols>
    <col min="1" max="1" width="5.375" style="0" customWidth="1"/>
    <col min="2" max="2" width="33.875" style="20" customWidth="1"/>
    <col min="3" max="3" width="13.00390625" style="20" hidden="1" customWidth="1"/>
    <col min="4" max="5" width="18.375" style="0" hidden="1" customWidth="1"/>
    <col min="6" max="6" width="16.375" style="0" customWidth="1"/>
    <col min="7" max="7" width="11.875" style="0" bestFit="1" customWidth="1"/>
    <col min="8" max="8" width="12.375" style="0" customWidth="1"/>
    <col min="9" max="9" width="6.00390625" style="0" customWidth="1"/>
    <col min="10" max="10" width="9.125" style="0" hidden="1" customWidth="1"/>
  </cols>
  <sheetData>
    <row r="1" spans="1:8" s="173" customFormat="1" ht="15" customHeight="1">
      <c r="A1" s="171"/>
      <c r="B1" s="172"/>
      <c r="F1" s="253" t="s">
        <v>1428</v>
      </c>
      <c r="G1" s="253"/>
      <c r="H1" s="253"/>
    </row>
    <row r="2" spans="1:10" s="173" customFormat="1" ht="12.75" customHeight="1">
      <c r="A2" s="171"/>
      <c r="C2" s="206"/>
      <c r="D2" s="206"/>
      <c r="E2" s="206"/>
      <c r="F2" s="258" t="s">
        <v>1441</v>
      </c>
      <c r="G2" s="258"/>
      <c r="H2" s="258"/>
      <c r="I2" s="206"/>
      <c r="J2" s="206"/>
    </row>
    <row r="3" spans="1:10" s="173" customFormat="1" ht="42.75" customHeight="1">
      <c r="A3" s="171"/>
      <c r="B3" s="206"/>
      <c r="C3" s="206"/>
      <c r="D3" s="206"/>
      <c r="E3" s="206"/>
      <c r="F3" s="258" t="s">
        <v>1440</v>
      </c>
      <c r="G3" s="258"/>
      <c r="H3" s="258"/>
      <c r="I3" s="206"/>
      <c r="J3" s="206"/>
    </row>
    <row r="4" spans="6:9" ht="12.75">
      <c r="F4" s="206"/>
      <c r="G4" s="206"/>
      <c r="H4" s="134"/>
      <c r="I4" s="134"/>
    </row>
    <row r="5" spans="2:9" ht="42.75" customHeight="1">
      <c r="B5" s="256" t="s">
        <v>1454</v>
      </c>
      <c r="C5" s="256"/>
      <c r="D5" s="256"/>
      <c r="E5" s="256"/>
      <c r="F5" s="256"/>
      <c r="G5" s="256"/>
      <c r="H5" s="256"/>
      <c r="I5" s="16"/>
    </row>
    <row r="6" spans="2:9" ht="12.75">
      <c r="B6" s="32"/>
      <c r="C6" s="32"/>
      <c r="D6" s="16"/>
      <c r="E6" s="16"/>
      <c r="F6" s="16"/>
      <c r="G6" s="16"/>
      <c r="H6" s="16"/>
      <c r="I6" s="16"/>
    </row>
    <row r="8" spans="1:8" ht="38.25">
      <c r="A8" s="9" t="s">
        <v>341</v>
      </c>
      <c r="B8" s="1" t="s">
        <v>342</v>
      </c>
      <c r="C8" s="1" t="s">
        <v>526</v>
      </c>
      <c r="D8" s="9" t="s">
        <v>523</v>
      </c>
      <c r="E8" s="19" t="s">
        <v>344</v>
      </c>
      <c r="F8" s="19" t="s">
        <v>502</v>
      </c>
      <c r="G8" s="19" t="s">
        <v>524</v>
      </c>
      <c r="H8" s="19" t="s">
        <v>1431</v>
      </c>
    </row>
    <row r="9" spans="1:8" ht="12.75">
      <c r="A9" s="2"/>
      <c r="B9" s="1"/>
      <c r="C9" s="1"/>
      <c r="D9" s="2"/>
      <c r="E9" s="2"/>
      <c r="F9" s="2"/>
      <c r="G9" s="2"/>
      <c r="H9" s="2"/>
    </row>
    <row r="10" spans="1:8" ht="12.75">
      <c r="A10" s="4">
        <v>1</v>
      </c>
      <c r="B10" s="1" t="s">
        <v>1445</v>
      </c>
      <c r="C10" s="142">
        <v>73894</v>
      </c>
      <c r="D10" s="144">
        <v>76664</v>
      </c>
      <c r="E10" s="213">
        <v>88044</v>
      </c>
      <c r="F10" s="10">
        <v>79974.6</v>
      </c>
      <c r="G10" s="10">
        <v>83973.3</v>
      </c>
      <c r="H10" s="10">
        <v>88172</v>
      </c>
    </row>
    <row r="11" spans="1:8" ht="12.75">
      <c r="A11" s="4"/>
      <c r="B11" s="1"/>
      <c r="C11" s="17"/>
      <c r="D11" s="17"/>
      <c r="E11" s="214"/>
      <c r="F11" s="17"/>
      <c r="G11" s="17"/>
      <c r="H11" s="17"/>
    </row>
    <row r="12" spans="1:8" ht="12.75">
      <c r="A12" s="4">
        <v>2</v>
      </c>
      <c r="B12" s="1" t="s">
        <v>345</v>
      </c>
      <c r="C12" s="34">
        <v>0.15</v>
      </c>
      <c r="D12" s="34">
        <v>0.15</v>
      </c>
      <c r="E12" s="215">
        <v>0.15</v>
      </c>
      <c r="F12" s="34">
        <v>0.15</v>
      </c>
      <c r="G12" s="34">
        <v>0.15</v>
      </c>
      <c r="H12" s="34">
        <v>0.15</v>
      </c>
    </row>
    <row r="13" spans="1:8" ht="12.75">
      <c r="A13" s="4"/>
      <c r="B13" s="1" t="s">
        <v>1448</v>
      </c>
      <c r="C13" s="2">
        <v>1.372</v>
      </c>
      <c r="D13" s="2">
        <v>1.494</v>
      </c>
      <c r="E13" s="2">
        <v>1.494</v>
      </c>
      <c r="F13" s="2">
        <v>1.569</v>
      </c>
      <c r="G13" s="2">
        <v>1.569</v>
      </c>
      <c r="H13" s="2">
        <v>1.569</v>
      </c>
    </row>
    <row r="14" spans="1:8" ht="12.75">
      <c r="A14" s="4"/>
      <c r="B14" s="1" t="s">
        <v>508</v>
      </c>
      <c r="C14" s="2">
        <v>0.467</v>
      </c>
      <c r="D14" s="2">
        <v>0.467</v>
      </c>
      <c r="E14" s="2">
        <v>0.467</v>
      </c>
      <c r="F14" s="2">
        <v>0.467</v>
      </c>
      <c r="G14" s="2">
        <v>0.467</v>
      </c>
      <c r="H14" s="2">
        <v>0.467</v>
      </c>
    </row>
    <row r="15" spans="1:8" ht="12.75">
      <c r="A15" s="4"/>
      <c r="B15" s="1"/>
      <c r="C15" s="17"/>
      <c r="D15" s="17"/>
      <c r="E15" s="214"/>
      <c r="F15" s="17"/>
      <c r="G15" s="17"/>
      <c r="H15" s="17"/>
    </row>
    <row r="16" spans="1:8" ht="25.5">
      <c r="A16" s="4">
        <v>4</v>
      </c>
      <c r="B16" s="1" t="s">
        <v>1449</v>
      </c>
      <c r="C16" s="17">
        <f aca="true" t="shared" si="0" ref="C16:H16">C10*C12*C13*C14</f>
        <v>7101.848888400002</v>
      </c>
      <c r="D16" s="17">
        <f t="shared" si="0"/>
        <v>8023.2479208</v>
      </c>
      <c r="E16" s="214">
        <f t="shared" si="0"/>
        <v>9214.2184068</v>
      </c>
      <c r="F16" s="17">
        <f t="shared" si="0"/>
        <v>8789.884325370002</v>
      </c>
      <c r="G16" s="17">
        <f t="shared" si="0"/>
        <v>9229.375244385</v>
      </c>
      <c r="H16" s="17">
        <f t="shared" si="0"/>
        <v>9690.847853399999</v>
      </c>
    </row>
    <row r="17" spans="1:8" ht="12.75">
      <c r="A17" s="4"/>
      <c r="B17" s="1"/>
      <c r="C17" s="17"/>
      <c r="D17" s="17"/>
      <c r="E17" s="17"/>
      <c r="F17" s="17"/>
      <c r="G17" s="17"/>
      <c r="H17" s="17"/>
    </row>
    <row r="18" spans="1:8" ht="25.5">
      <c r="A18" s="4">
        <v>5</v>
      </c>
      <c r="B18" s="1" t="s">
        <v>1450</v>
      </c>
      <c r="C18" s="17"/>
      <c r="D18" s="17"/>
      <c r="E18" s="17"/>
      <c r="F18" s="17">
        <v>1776.675</v>
      </c>
      <c r="G18" s="17">
        <f>F22/4</f>
        <v>2092.272061006875</v>
      </c>
      <c r="H18" s="17">
        <f>G22/4</f>
        <v>2253.5758735739064</v>
      </c>
    </row>
    <row r="19" spans="1:8" ht="12.75">
      <c r="A19" s="4"/>
      <c r="B19" s="1"/>
      <c r="C19" s="17"/>
      <c r="D19" s="17"/>
      <c r="E19" s="17"/>
      <c r="F19" s="17"/>
      <c r="G19" s="17"/>
      <c r="H19" s="17"/>
    </row>
    <row r="20" spans="1:8" ht="25.5">
      <c r="A20" s="4">
        <v>6</v>
      </c>
      <c r="B20" s="1" t="s">
        <v>1451</v>
      </c>
      <c r="C20" s="17"/>
      <c r="D20" s="17"/>
      <c r="E20" s="17"/>
      <c r="F20" s="17">
        <f>F16/4*3</f>
        <v>6592.413244027501</v>
      </c>
      <c r="G20" s="17">
        <f>G16/4*3</f>
        <v>6922.03143328875</v>
      </c>
      <c r="H20" s="17">
        <f>H16/4*3</f>
        <v>7268.135890049999</v>
      </c>
    </row>
    <row r="21" spans="1:8" ht="12.75">
      <c r="A21" s="4"/>
      <c r="B21" s="1"/>
      <c r="C21" s="17"/>
      <c r="D21" s="17"/>
      <c r="E21" s="17"/>
      <c r="F21" s="17"/>
      <c r="G21" s="17"/>
      <c r="H21" s="17"/>
    </row>
    <row r="22" spans="1:8" ht="12.75">
      <c r="A22" s="4">
        <v>7</v>
      </c>
      <c r="B22" s="1" t="s">
        <v>1452</v>
      </c>
      <c r="C22" s="17"/>
      <c r="D22" s="17"/>
      <c r="E22" s="17">
        <f>E16</f>
        <v>9214.2184068</v>
      </c>
      <c r="F22" s="17">
        <f>F20+F18</f>
        <v>8369.0882440275</v>
      </c>
      <c r="G22" s="17">
        <f>G20+G18</f>
        <v>9014.303494295626</v>
      </c>
      <c r="H22" s="17">
        <f>H20+H18</f>
        <v>9521.711763623905</v>
      </c>
    </row>
    <row r="23" spans="1:8" ht="25.5">
      <c r="A23" s="4">
        <v>8</v>
      </c>
      <c r="B23" s="1" t="s">
        <v>1453</v>
      </c>
      <c r="C23" s="35">
        <v>1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</row>
    <row r="24" spans="1:8" ht="12.75">
      <c r="A24" s="4"/>
      <c r="B24" s="1"/>
      <c r="C24" s="2"/>
      <c r="D24" s="2"/>
      <c r="E24" s="2"/>
      <c r="F24" s="5"/>
      <c r="G24" s="5"/>
      <c r="H24" s="5"/>
    </row>
    <row r="25" spans="1:8" ht="12.75">
      <c r="A25" s="4">
        <v>9</v>
      </c>
      <c r="B25" s="1" t="s">
        <v>1444</v>
      </c>
      <c r="C25" s="36">
        <f>C16*C23</f>
        <v>7101.848888400002</v>
      </c>
      <c r="D25" s="36">
        <f>D16*D23</f>
        <v>8023.2479208</v>
      </c>
      <c r="E25" s="36">
        <f>E22*E23</f>
        <v>9214.2184068</v>
      </c>
      <c r="F25" s="36">
        <f>F22*F23</f>
        <v>8369.0882440275</v>
      </c>
      <c r="G25" s="36">
        <f>G22*G23</f>
        <v>9014.303494295626</v>
      </c>
      <c r="H25" s="36">
        <f>H22*H23</f>
        <v>9521.711763623905</v>
      </c>
    </row>
    <row r="26" spans="1:8" ht="12.75">
      <c r="A26" s="13"/>
      <c r="B26" s="33"/>
      <c r="C26" s="33"/>
      <c r="D26" s="12"/>
      <c r="E26" s="12"/>
      <c r="F26" s="18"/>
      <c r="G26" s="18"/>
      <c r="H26" s="18"/>
    </row>
  </sheetData>
  <sheetProtection/>
  <mergeCells count="4">
    <mergeCell ref="B5:H5"/>
    <mergeCell ref="F1:H1"/>
    <mergeCell ref="F3:H3"/>
    <mergeCell ref="F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H43" sqref="H43"/>
    </sheetView>
  </sheetViews>
  <sheetFormatPr defaultColWidth="9.00390625" defaultRowHeight="12.75"/>
  <cols>
    <col min="1" max="1" width="3.625" style="0" customWidth="1"/>
    <col min="2" max="2" width="33.25390625" style="0" customWidth="1"/>
    <col min="3" max="3" width="14.625" style="0" hidden="1" customWidth="1"/>
    <col min="4" max="4" width="14.125" style="0" hidden="1" customWidth="1"/>
    <col min="5" max="5" width="16.375" style="0" hidden="1" customWidth="1"/>
    <col min="6" max="7" width="13.875" style="0" hidden="1" customWidth="1"/>
    <col min="8" max="8" width="16.25390625" style="0" customWidth="1"/>
    <col min="9" max="9" width="19.75390625" style="0" customWidth="1"/>
    <col min="10" max="10" width="21.25390625" style="0" customWidth="1"/>
    <col min="11" max="12" width="10.375" style="12" customWidth="1"/>
    <col min="13" max="247" width="10.375" style="0" customWidth="1"/>
  </cols>
  <sheetData>
    <row r="1" spans="1:10" s="173" customFormat="1" ht="15" customHeight="1">
      <c r="A1" s="171"/>
      <c r="B1" s="172"/>
      <c r="F1" s="174"/>
      <c r="G1" s="174"/>
      <c r="H1" s="175"/>
      <c r="I1" s="253" t="s">
        <v>1427</v>
      </c>
      <c r="J1" s="253"/>
    </row>
    <row r="2" spans="1:11" s="173" customFormat="1" ht="12.75" customHeight="1">
      <c r="A2" s="171"/>
      <c r="C2" s="206"/>
      <c r="D2" s="206"/>
      <c r="E2" s="206"/>
      <c r="F2" s="176"/>
      <c r="G2" s="176"/>
      <c r="I2" s="258" t="s">
        <v>1441</v>
      </c>
      <c r="J2" s="258"/>
      <c r="K2" s="206"/>
    </row>
    <row r="3" spans="1:11" s="173" customFormat="1" ht="11.25" customHeight="1">
      <c r="A3" s="171"/>
      <c r="B3" s="206"/>
      <c r="C3" s="206"/>
      <c r="D3" s="206"/>
      <c r="E3" s="206"/>
      <c r="F3" s="176"/>
      <c r="G3" s="176"/>
      <c r="I3" s="258" t="s">
        <v>1440</v>
      </c>
      <c r="J3" s="258"/>
      <c r="K3" s="206"/>
    </row>
    <row r="4" spans="2:10" ht="44.25" customHeight="1">
      <c r="B4" s="15"/>
      <c r="C4" s="15"/>
      <c r="D4" s="15"/>
      <c r="E4" s="15"/>
      <c r="F4" s="15"/>
      <c r="G4" s="15"/>
      <c r="H4" s="206"/>
      <c r="I4" s="258"/>
      <c r="J4" s="258"/>
    </row>
    <row r="5" spans="2:10" ht="44.25" customHeight="1">
      <c r="B5" s="230" t="s">
        <v>1442</v>
      </c>
      <c r="C5" s="230"/>
      <c r="D5" s="230"/>
      <c r="E5" s="230"/>
      <c r="F5" s="230"/>
      <c r="G5" s="230"/>
      <c r="H5" s="230"/>
      <c r="I5" s="230"/>
      <c r="J5" s="230"/>
    </row>
    <row r="7" spans="1:10" ht="12.75" customHeight="1">
      <c r="A7" s="2" t="s">
        <v>352</v>
      </c>
      <c r="B7" s="260" t="s">
        <v>312</v>
      </c>
      <c r="C7" s="260" t="s">
        <v>522</v>
      </c>
      <c r="D7" s="262" t="s">
        <v>521</v>
      </c>
      <c r="E7" s="263"/>
      <c r="F7" s="264"/>
      <c r="G7" s="259">
        <v>2013</v>
      </c>
      <c r="H7" s="259" t="s">
        <v>502</v>
      </c>
      <c r="I7" s="259" t="s">
        <v>524</v>
      </c>
      <c r="J7" s="259" t="s">
        <v>1431</v>
      </c>
    </row>
    <row r="8" spans="1:10" ht="46.5" customHeight="1">
      <c r="A8" s="2" t="s">
        <v>317</v>
      </c>
      <c r="B8" s="261"/>
      <c r="C8" s="261"/>
      <c r="D8" s="265"/>
      <c r="E8" s="266"/>
      <c r="F8" s="267"/>
      <c r="G8" s="259"/>
      <c r="H8" s="259"/>
      <c r="I8" s="259"/>
      <c r="J8" s="259"/>
    </row>
    <row r="9" spans="1:10" ht="12.75">
      <c r="A9" s="4">
        <v>1</v>
      </c>
      <c r="B9" s="40" t="s">
        <v>1446</v>
      </c>
      <c r="C9" s="40"/>
      <c r="D9" s="2"/>
      <c r="E9" s="2"/>
      <c r="F9" s="2"/>
      <c r="G9" s="2"/>
      <c r="H9" s="2"/>
      <c r="I9" s="2"/>
      <c r="J9" s="2"/>
    </row>
    <row r="10" spans="1:10" ht="12.75">
      <c r="A10" s="4"/>
      <c r="B10" s="41" t="s">
        <v>346</v>
      </c>
      <c r="C10" s="142">
        <v>53602</v>
      </c>
      <c r="D10" s="37">
        <v>42299</v>
      </c>
      <c r="E10" s="37">
        <v>11303</v>
      </c>
      <c r="F10" s="10">
        <v>59051</v>
      </c>
      <c r="G10" s="213">
        <v>57165</v>
      </c>
      <c r="H10" s="10">
        <v>78353.2</v>
      </c>
      <c r="I10" s="10">
        <v>82270.9</v>
      </c>
      <c r="J10" s="10">
        <v>86384.4</v>
      </c>
    </row>
    <row r="11" spans="1:10" ht="25.5">
      <c r="A11" s="4"/>
      <c r="B11" s="41" t="s">
        <v>347</v>
      </c>
      <c r="C11" s="142">
        <v>22993</v>
      </c>
      <c r="D11" s="37">
        <v>13966</v>
      </c>
      <c r="E11" s="37">
        <v>9027</v>
      </c>
      <c r="F11" s="10">
        <v>23494</v>
      </c>
      <c r="G11" s="213">
        <v>48368</v>
      </c>
      <c r="H11" s="10">
        <v>24695</v>
      </c>
      <c r="I11" s="10">
        <v>25929.8</v>
      </c>
      <c r="J11" s="10">
        <v>27226.3</v>
      </c>
    </row>
    <row r="12" spans="1:10" ht="12.75">
      <c r="A12" s="4">
        <v>2</v>
      </c>
      <c r="B12" s="40" t="s">
        <v>351</v>
      </c>
      <c r="C12" s="40"/>
      <c r="D12" s="37"/>
      <c r="E12" s="37"/>
      <c r="F12" s="10"/>
      <c r="G12" s="10"/>
      <c r="H12" s="2"/>
      <c r="I12" s="2"/>
      <c r="J12" s="2"/>
    </row>
    <row r="13" spans="1:10" ht="12.75">
      <c r="A13" s="4"/>
      <c r="B13" s="41" t="s">
        <v>346</v>
      </c>
      <c r="C13" s="35">
        <v>0.06</v>
      </c>
      <c r="D13" s="35">
        <v>0.06</v>
      </c>
      <c r="E13" s="35">
        <v>0.06</v>
      </c>
      <c r="F13" s="35">
        <v>0.06</v>
      </c>
      <c r="G13" s="35">
        <v>0.06</v>
      </c>
      <c r="H13" s="35">
        <v>0.06</v>
      </c>
      <c r="I13" s="35">
        <v>0.06</v>
      </c>
      <c r="J13" s="35">
        <v>0.06</v>
      </c>
    </row>
    <row r="14" spans="1:10" ht="25.5">
      <c r="A14" s="4"/>
      <c r="B14" s="41" t="s">
        <v>347</v>
      </c>
      <c r="C14" s="35">
        <v>0.09687</v>
      </c>
      <c r="D14" s="35">
        <v>0.09687</v>
      </c>
      <c r="E14" s="35">
        <v>0.09687</v>
      </c>
      <c r="F14" s="35">
        <v>0.09687</v>
      </c>
      <c r="G14" s="35">
        <v>0.09687</v>
      </c>
      <c r="H14" s="35">
        <v>0.09687</v>
      </c>
      <c r="I14" s="35">
        <v>0.09687</v>
      </c>
      <c r="J14" s="35">
        <v>0.09687</v>
      </c>
    </row>
    <row r="15" spans="1:10" ht="12.75">
      <c r="A15" s="4"/>
      <c r="B15" s="41" t="s">
        <v>525</v>
      </c>
      <c r="C15" s="35"/>
      <c r="D15" s="35"/>
      <c r="E15" s="35"/>
      <c r="F15" s="35">
        <v>0.01</v>
      </c>
      <c r="G15" s="35">
        <v>0.01</v>
      </c>
      <c r="H15" s="35"/>
      <c r="I15" s="35"/>
      <c r="J15" s="35"/>
    </row>
    <row r="16" spans="1:12" s="211" customFormat="1" ht="25.5">
      <c r="A16" s="207">
        <v>3</v>
      </c>
      <c r="B16" s="208" t="s">
        <v>1447</v>
      </c>
      <c r="C16" s="209">
        <f aca="true" t="shared" si="0" ref="C16:J16">SUM(C18:C19)</f>
        <v>5443.45191</v>
      </c>
      <c r="D16" s="209">
        <f t="shared" si="0"/>
        <v>3890.8264200000003</v>
      </c>
      <c r="E16" s="209">
        <f t="shared" si="0"/>
        <v>1552.62549</v>
      </c>
      <c r="F16" s="209">
        <f t="shared" si="0"/>
        <v>5818.92378</v>
      </c>
      <c r="G16" s="209">
        <f>SUM(G18:G19)</f>
        <v>8115.3081600000005</v>
      </c>
      <c r="H16" s="209">
        <f>SUM(H18:H19)</f>
        <v>7093.396650000001</v>
      </c>
      <c r="I16" s="209">
        <f t="shared" si="0"/>
        <v>7448.073726</v>
      </c>
      <c r="J16" s="209">
        <f t="shared" si="0"/>
        <v>7820.475681</v>
      </c>
      <c r="K16" s="210"/>
      <c r="L16" s="210"/>
    </row>
    <row r="17" spans="1:11" ht="12.75">
      <c r="A17" s="4"/>
      <c r="B17" s="40" t="s">
        <v>348</v>
      </c>
      <c r="C17" s="2"/>
      <c r="D17" s="2"/>
      <c r="E17" s="2"/>
      <c r="F17" s="2"/>
      <c r="G17" s="2"/>
      <c r="H17" s="2"/>
      <c r="I17" s="2"/>
      <c r="J17" s="2"/>
      <c r="K17" s="14"/>
    </row>
    <row r="18" spans="1:10" ht="12.75">
      <c r="A18" s="4"/>
      <c r="B18" s="41" t="s">
        <v>349</v>
      </c>
      <c r="C18" s="10">
        <f aca="true" t="shared" si="1" ref="C18:J18">C10*C13</f>
        <v>3216.12</v>
      </c>
      <c r="D18" s="10">
        <f t="shared" si="1"/>
        <v>2537.94</v>
      </c>
      <c r="E18" s="10">
        <f t="shared" si="1"/>
        <v>678.18</v>
      </c>
      <c r="F18" s="10">
        <f t="shared" si="1"/>
        <v>3543.06</v>
      </c>
      <c r="G18" s="10">
        <f>G10*G13</f>
        <v>3429.9</v>
      </c>
      <c r="H18" s="10">
        <f>H10*H13</f>
        <v>4701.192</v>
      </c>
      <c r="I18" s="10">
        <f t="shared" si="1"/>
        <v>4936.254</v>
      </c>
      <c r="J18" s="10">
        <f t="shared" si="1"/>
        <v>5183.063999999999</v>
      </c>
    </row>
    <row r="19" spans="1:10" ht="38.25">
      <c r="A19" s="4"/>
      <c r="B19" s="41" t="s">
        <v>350</v>
      </c>
      <c r="C19" s="10">
        <f>C11*C14</f>
        <v>2227.33191</v>
      </c>
      <c r="D19" s="10">
        <f aca="true" t="shared" si="2" ref="D19:J19">D11*D14</f>
        <v>1352.88642</v>
      </c>
      <c r="E19" s="10">
        <f t="shared" si="2"/>
        <v>874.44549</v>
      </c>
      <c r="F19" s="10">
        <f t="shared" si="2"/>
        <v>2275.86378</v>
      </c>
      <c r="G19" s="10">
        <f>G11*G14</f>
        <v>4685.40816</v>
      </c>
      <c r="H19" s="10">
        <f>H11*H14</f>
        <v>2392.20465</v>
      </c>
      <c r="I19" s="10">
        <f>I11*I14</f>
        <v>2511.8197259999997</v>
      </c>
      <c r="J19" s="10">
        <f t="shared" si="2"/>
        <v>2637.411681</v>
      </c>
    </row>
    <row r="20" spans="1:12" ht="12.75">
      <c r="A20" s="4"/>
      <c r="B20" s="41" t="s">
        <v>525</v>
      </c>
      <c r="C20" s="35"/>
      <c r="D20" s="35"/>
      <c r="E20" s="35"/>
      <c r="F20" s="35">
        <v>0.01</v>
      </c>
      <c r="G20" s="10"/>
      <c r="H20" s="10"/>
      <c r="I20" s="10"/>
      <c r="J20" s="10"/>
      <c r="K20"/>
      <c r="L20"/>
    </row>
    <row r="21" spans="1:12" ht="12.75">
      <c r="A21" s="4">
        <v>4</v>
      </c>
      <c r="B21" s="1" t="s">
        <v>1436</v>
      </c>
      <c r="C21" s="17"/>
      <c r="D21" s="17"/>
      <c r="E21" s="17"/>
      <c r="F21" s="17"/>
      <c r="G21" s="17"/>
      <c r="H21" s="10">
        <f>H22+H23</f>
        <v>2346.79</v>
      </c>
      <c r="I21" s="10">
        <f>I22+I23</f>
        <v>1916.7093718750002</v>
      </c>
      <c r="J21" s="10">
        <f>J22+J23</f>
        <v>1875.69116659375</v>
      </c>
      <c r="K21"/>
      <c r="L21"/>
    </row>
    <row r="22" spans="1:10" ht="12.75">
      <c r="A22" s="4"/>
      <c r="B22" s="41" t="s">
        <v>349</v>
      </c>
      <c r="C22" s="17"/>
      <c r="D22" s="17"/>
      <c r="E22" s="17"/>
      <c r="F22" s="17"/>
      <c r="G22" s="17"/>
      <c r="H22" s="10">
        <v>1328.43</v>
      </c>
      <c r="I22" s="10">
        <f>H32/4</f>
        <v>1213.5810000000001</v>
      </c>
      <c r="J22" s="10">
        <f>I32/4</f>
        <v>1228.942875</v>
      </c>
    </row>
    <row r="23" spans="1:10" ht="38.25">
      <c r="A23" s="4"/>
      <c r="B23" s="41" t="s">
        <v>350</v>
      </c>
      <c r="C23" s="17"/>
      <c r="D23" s="17"/>
      <c r="E23" s="17"/>
      <c r="F23" s="17"/>
      <c r="G23" s="17"/>
      <c r="H23" s="10">
        <v>1018.36</v>
      </c>
      <c r="I23" s="10">
        <f>H33/4</f>
        <v>703.1283718750001</v>
      </c>
      <c r="J23" s="10">
        <f>I33/4</f>
        <v>646.74829159375</v>
      </c>
    </row>
    <row r="24" spans="1:12" ht="12.75">
      <c r="A24" s="4">
        <v>6</v>
      </c>
      <c r="B24" s="1" t="s">
        <v>1435</v>
      </c>
      <c r="C24" s="17"/>
      <c r="D24" s="17"/>
      <c r="E24" s="17"/>
      <c r="F24" s="17"/>
      <c r="G24" s="17">
        <f>G25+G26</f>
        <v>8115.3081600000005</v>
      </c>
      <c r="H24" s="17">
        <f>H25+H26</f>
        <v>7666.837487500001</v>
      </c>
      <c r="I24" s="17">
        <f>I25+I26</f>
        <v>7502.764666375</v>
      </c>
      <c r="J24" s="17">
        <f>J25+J26</f>
        <v>7741.0479273437495</v>
      </c>
      <c r="K24"/>
      <c r="L24"/>
    </row>
    <row r="25" spans="1:10" ht="12.75">
      <c r="A25" s="4"/>
      <c r="B25" s="41" t="s">
        <v>349</v>
      </c>
      <c r="C25" s="10"/>
      <c r="D25" s="10"/>
      <c r="E25" s="10"/>
      <c r="F25" s="10"/>
      <c r="G25" s="10">
        <f>G18+G22</f>
        <v>3429.9</v>
      </c>
      <c r="H25" s="10">
        <f>H18/4*3+H22</f>
        <v>4854.3240000000005</v>
      </c>
      <c r="I25" s="10">
        <f>I18/4*3+I22</f>
        <v>4915.7715</v>
      </c>
      <c r="J25" s="10">
        <f>J18/4*3+J22</f>
        <v>5116.2408749999995</v>
      </c>
    </row>
    <row r="26" spans="1:10" ht="38.25">
      <c r="A26" s="4"/>
      <c r="B26" s="41" t="s">
        <v>350</v>
      </c>
      <c r="C26" s="10"/>
      <c r="D26" s="10"/>
      <c r="E26" s="10"/>
      <c r="F26" s="10"/>
      <c r="G26" s="10">
        <f>G19+G23</f>
        <v>4685.40816</v>
      </c>
      <c r="H26" s="10">
        <f>H19/4*3+H23</f>
        <v>2812.5134875000003</v>
      </c>
      <c r="I26" s="10">
        <f>(I19/4)*3+I23</f>
        <v>2586.993166375</v>
      </c>
      <c r="J26" s="10">
        <f>J19/4*3+J23</f>
        <v>2624.80705234375</v>
      </c>
    </row>
    <row r="27" spans="1:12" ht="25.5">
      <c r="A27" s="4">
        <v>5</v>
      </c>
      <c r="B27" s="1" t="s">
        <v>353</v>
      </c>
      <c r="C27" s="35"/>
      <c r="D27" s="35"/>
      <c r="E27" s="35"/>
      <c r="F27" s="35"/>
      <c r="G27" s="35"/>
      <c r="H27" s="35"/>
      <c r="I27" s="35"/>
      <c r="J27" s="35"/>
      <c r="K27"/>
      <c r="L27"/>
    </row>
    <row r="28" spans="1:10" ht="12.75">
      <c r="A28" s="4"/>
      <c r="B28" s="41" t="s">
        <v>349</v>
      </c>
      <c r="C28" s="35">
        <f>90%</f>
        <v>0.9</v>
      </c>
      <c r="D28" s="35">
        <f>90%</f>
        <v>0.9</v>
      </c>
      <c r="E28" s="35">
        <f>90%</f>
        <v>0.9</v>
      </c>
      <c r="F28" s="35">
        <v>1</v>
      </c>
      <c r="G28" s="35">
        <v>1</v>
      </c>
      <c r="H28" s="35">
        <v>1</v>
      </c>
      <c r="I28" s="35">
        <v>1</v>
      </c>
      <c r="J28" s="35">
        <v>1</v>
      </c>
    </row>
    <row r="29" spans="1:10" ht="38.25">
      <c r="A29" s="4"/>
      <c r="B29" s="41" t="s">
        <v>350</v>
      </c>
      <c r="C29" s="35">
        <f>90%</f>
        <v>0.9</v>
      </c>
      <c r="D29" s="35">
        <f>90%</f>
        <v>0.9</v>
      </c>
      <c r="E29" s="35">
        <f>90%</f>
        <v>0.9</v>
      </c>
      <c r="F29" s="35">
        <v>1</v>
      </c>
      <c r="G29" s="35">
        <v>1</v>
      </c>
      <c r="H29" s="35">
        <v>1</v>
      </c>
      <c r="I29" s="35">
        <v>1</v>
      </c>
      <c r="J29" s="35">
        <v>1</v>
      </c>
    </row>
    <row r="30" spans="1:10" ht="12.75">
      <c r="A30" s="4"/>
      <c r="B30" s="41" t="s">
        <v>525</v>
      </c>
      <c r="C30" s="35"/>
      <c r="D30" s="35"/>
      <c r="E30" s="35"/>
      <c r="F30" s="35">
        <v>1</v>
      </c>
      <c r="G30" s="35">
        <v>1</v>
      </c>
      <c r="H30" s="35">
        <v>1</v>
      </c>
      <c r="I30" s="35">
        <v>1</v>
      </c>
      <c r="J30" s="35">
        <v>1</v>
      </c>
    </row>
    <row r="31" spans="1:10" s="224" customFormat="1" ht="12.75">
      <c r="A31" s="221">
        <v>6</v>
      </c>
      <c r="B31" s="222" t="s">
        <v>354</v>
      </c>
      <c r="C31" s="223">
        <f>SUM(C32:C33)</f>
        <v>4286.718379124999</v>
      </c>
      <c r="D31" s="223">
        <f>SUM(D32:D33)</f>
        <v>3064.0258057500005</v>
      </c>
      <c r="E31" s="223">
        <f>SUM(E32:E33)</f>
        <v>1222.692573375</v>
      </c>
      <c r="F31" s="223" t="e">
        <f>SUM(F32:F34)</f>
        <v>#REF!</v>
      </c>
      <c r="G31" s="223">
        <f>SUM(G32:G34)</f>
        <v>9387.89464</v>
      </c>
      <c r="H31" s="223">
        <f>SUM(H32:H34)</f>
        <v>8842.2374875</v>
      </c>
      <c r="I31" s="223">
        <f>SUM(I32:I34)</f>
        <v>8736.964666375</v>
      </c>
      <c r="J31" s="223">
        <f>SUM(J32:J34)</f>
        <v>9036.94792734375</v>
      </c>
    </row>
    <row r="32" spans="1:10" ht="12.75">
      <c r="A32" s="4"/>
      <c r="B32" s="41" t="s">
        <v>349</v>
      </c>
      <c r="C32" s="10">
        <f aca="true" t="shared" si="3" ref="C32:F33">((C18+C22-C25)*C28)/4*3.5</f>
        <v>2532.6944999999996</v>
      </c>
      <c r="D32" s="10">
        <f t="shared" si="3"/>
        <v>1998.62775</v>
      </c>
      <c r="E32" s="10">
        <f t="shared" si="3"/>
        <v>534.06675</v>
      </c>
      <c r="F32" s="10">
        <f t="shared" si="3"/>
        <v>3100.1775</v>
      </c>
      <c r="G32" s="10">
        <f>(G25*G28)/4*3.5</f>
        <v>3001.1625</v>
      </c>
      <c r="H32" s="10">
        <f aca="true" t="shared" si="4" ref="H32:J33">H25*H28</f>
        <v>4854.3240000000005</v>
      </c>
      <c r="I32" s="10">
        <f t="shared" si="4"/>
        <v>4915.7715</v>
      </c>
      <c r="J32" s="10">
        <f t="shared" si="4"/>
        <v>5116.2408749999995</v>
      </c>
    </row>
    <row r="33" spans="1:10" ht="38.25">
      <c r="A33" s="4"/>
      <c r="B33" s="41" t="s">
        <v>350</v>
      </c>
      <c r="C33" s="10">
        <f t="shared" si="3"/>
        <v>1754.023879125</v>
      </c>
      <c r="D33" s="10">
        <f t="shared" si="3"/>
        <v>1065.3980557500001</v>
      </c>
      <c r="E33" s="10">
        <f t="shared" si="3"/>
        <v>688.625823375</v>
      </c>
      <c r="F33" s="10">
        <f t="shared" si="3"/>
        <v>1991.3808075000002</v>
      </c>
      <c r="G33" s="10">
        <f>(G26*G29)/4*3.5</f>
        <v>4099.73214</v>
      </c>
      <c r="H33" s="10">
        <f t="shared" si="4"/>
        <v>2812.5134875000003</v>
      </c>
      <c r="I33" s="10">
        <f t="shared" si="4"/>
        <v>2586.993166375</v>
      </c>
      <c r="J33" s="10">
        <f t="shared" si="4"/>
        <v>2624.80705234375</v>
      </c>
    </row>
    <row r="34" spans="1:10" ht="12.75">
      <c r="A34" s="2"/>
      <c r="B34" s="41" t="s">
        <v>525</v>
      </c>
      <c r="C34" s="2"/>
      <c r="D34" s="2"/>
      <c r="E34" s="2"/>
      <c r="F34" s="5" t="e">
        <f>#REF!*4</f>
        <v>#REF!</v>
      </c>
      <c r="G34" s="5">
        <v>2287</v>
      </c>
      <c r="H34" s="5">
        <v>1175.4</v>
      </c>
      <c r="I34" s="5">
        <v>1234.2</v>
      </c>
      <c r="J34" s="5">
        <v>1295.9</v>
      </c>
    </row>
    <row r="35" spans="2:9" ht="12.75">
      <c r="B35" s="20"/>
      <c r="D35" s="20"/>
      <c r="E35" s="20"/>
      <c r="F35" s="143"/>
      <c r="G35" s="143"/>
      <c r="H35" s="20"/>
      <c r="I35" s="20"/>
    </row>
  </sheetData>
  <sheetProtection/>
  <mergeCells count="11">
    <mergeCell ref="D7:F8"/>
    <mergeCell ref="G7:G8"/>
    <mergeCell ref="I2:J2"/>
    <mergeCell ref="I3:J4"/>
    <mergeCell ref="B5:J5"/>
    <mergeCell ref="B7:B8"/>
    <mergeCell ref="I1:J1"/>
    <mergeCell ref="C7:C8"/>
    <mergeCell ref="H7:H8"/>
    <mergeCell ref="I7:I8"/>
    <mergeCell ref="J7:J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N37" sqref="N37"/>
    </sheetView>
  </sheetViews>
  <sheetFormatPr defaultColWidth="9.00390625" defaultRowHeight="12.75"/>
  <cols>
    <col min="1" max="1" width="16.125" style="8" customWidth="1"/>
    <col min="2" max="2" width="14.25390625" style="22" hidden="1" customWidth="1"/>
    <col min="3" max="3" width="14.625" style="22" hidden="1" customWidth="1"/>
    <col min="4" max="5" width="13.25390625" style="0" hidden="1" customWidth="1"/>
    <col min="6" max="7" width="12.125" style="0" hidden="1" customWidth="1"/>
    <col min="8" max="8" width="13.25390625" style="0" hidden="1" customWidth="1"/>
    <col min="9" max="9" width="12.125" style="0" hidden="1" customWidth="1"/>
    <col min="10" max="10" width="13.125" style="0" hidden="1" customWidth="1"/>
    <col min="11" max="11" width="12.125" style="0" hidden="1" customWidth="1"/>
    <col min="12" max="12" width="15.25390625" style="0" customWidth="1"/>
    <col min="13" max="13" width="14.75390625" style="0" bestFit="1" customWidth="1"/>
    <col min="14" max="14" width="15.75390625" style="0" customWidth="1"/>
    <col min="15" max="15" width="15.375" style="0" customWidth="1"/>
  </cols>
  <sheetData>
    <row r="1" spans="11:18" ht="25.5" customHeight="1">
      <c r="K1" s="20"/>
      <c r="P1" s="268" t="s">
        <v>1177</v>
      </c>
      <c r="Q1" s="268"/>
      <c r="R1" s="268"/>
    </row>
    <row r="2" spans="15:19" ht="46.5" customHeight="1">
      <c r="O2" s="269" t="s">
        <v>500</v>
      </c>
      <c r="P2" s="269"/>
      <c r="Q2" s="269"/>
      <c r="R2" s="269"/>
      <c r="S2" s="269"/>
    </row>
    <row r="3" spans="1:19" s="23" customFormat="1" ht="15" customHeight="1">
      <c r="A3" s="270" t="s">
        <v>1178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</row>
    <row r="4" spans="1:19" s="23" customFormat="1" ht="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</row>
    <row r="5" spans="1:19" s="23" customFormat="1" ht="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ht="12.75">
      <c r="O6" t="s">
        <v>324</v>
      </c>
    </row>
    <row r="7" spans="1:15" ht="12.75">
      <c r="A7" s="9"/>
      <c r="B7" s="24" t="s">
        <v>325</v>
      </c>
      <c r="C7" s="24" t="s">
        <v>326</v>
      </c>
      <c r="D7" s="2" t="s">
        <v>327</v>
      </c>
      <c r="E7" s="2" t="s">
        <v>328</v>
      </c>
      <c r="F7" s="2" t="s">
        <v>329</v>
      </c>
      <c r="G7" s="2" t="s">
        <v>330</v>
      </c>
      <c r="H7" s="2" t="s">
        <v>331</v>
      </c>
      <c r="I7" s="2" t="s">
        <v>332</v>
      </c>
      <c r="J7" s="2" t="s">
        <v>333</v>
      </c>
      <c r="K7" s="2" t="s">
        <v>334</v>
      </c>
      <c r="L7" s="2" t="s">
        <v>315</v>
      </c>
      <c r="M7" s="138" t="s">
        <v>316</v>
      </c>
      <c r="N7" s="138" t="s">
        <v>344</v>
      </c>
      <c r="O7" s="138" t="s">
        <v>502</v>
      </c>
    </row>
    <row r="8" spans="1:15" ht="12.75">
      <c r="A8" s="9"/>
      <c r="B8" s="24"/>
      <c r="C8" s="2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9" t="s">
        <v>335</v>
      </c>
      <c r="B9" s="25">
        <v>2599</v>
      </c>
      <c r="C9" s="25"/>
      <c r="D9" s="17">
        <v>1993</v>
      </c>
      <c r="E9" s="17">
        <v>47787</v>
      </c>
      <c r="F9" s="17"/>
      <c r="G9" s="17">
        <v>4343</v>
      </c>
      <c r="H9" s="17">
        <v>5676</v>
      </c>
      <c r="I9" s="17">
        <v>1753</v>
      </c>
      <c r="J9" s="17">
        <v>2993.33</v>
      </c>
      <c r="K9" s="17">
        <v>1791</v>
      </c>
      <c r="L9" s="137">
        <f>SUM(B9:K9)</f>
        <v>68935.33</v>
      </c>
      <c r="M9" s="140">
        <v>40665</v>
      </c>
      <c r="N9" s="140">
        <v>40665</v>
      </c>
      <c r="O9" s="140">
        <v>40665</v>
      </c>
    </row>
    <row r="10" spans="1:15" ht="12.75">
      <c r="A10" s="9" t="s">
        <v>336</v>
      </c>
      <c r="B10" s="25">
        <v>165282.9</v>
      </c>
      <c r="C10" s="25">
        <v>52619.03</v>
      </c>
      <c r="D10" s="17">
        <f>'[1]хабар'!F241</f>
        <v>168074.2</v>
      </c>
      <c r="E10" s="17">
        <v>61963.29</v>
      </c>
      <c r="F10" s="17">
        <f>'[1]шашикман'!F17</f>
        <v>53531</v>
      </c>
      <c r="G10" s="17">
        <v>8123.28</v>
      </c>
      <c r="H10" s="17">
        <v>74775</v>
      </c>
      <c r="I10" s="17">
        <v>22988.69</v>
      </c>
      <c r="J10" s="17">
        <f>'[1]теньга'!F60+38551.12+4000</f>
        <v>213776.12</v>
      </c>
      <c r="K10" s="17">
        <f>'[1]ело'!F43</f>
        <v>29201</v>
      </c>
      <c r="L10" s="137">
        <f>SUM(B10:K10)</f>
        <v>850334.5099999999</v>
      </c>
      <c r="M10" s="136">
        <v>850334.51</v>
      </c>
      <c r="N10" s="136">
        <v>850334.51</v>
      </c>
      <c r="O10" s="136">
        <v>850334.51</v>
      </c>
    </row>
    <row r="11" spans="1:15" ht="12.75">
      <c r="A11" s="9" t="s">
        <v>337</v>
      </c>
      <c r="B11" s="25">
        <f>'[1]иня'!F59</f>
        <v>55388</v>
      </c>
      <c r="C11" s="25">
        <f>'[1]купчегень'!F34</f>
        <v>53996.560000000005</v>
      </c>
      <c r="D11" s="17">
        <v>29345.3</v>
      </c>
      <c r="E11" s="17">
        <f>'[1]онгудай'!G434</f>
        <v>98725</v>
      </c>
      <c r="F11" s="17">
        <f>'[1]шашикман'!F16</f>
        <v>14721</v>
      </c>
      <c r="G11" s="17">
        <f>'[1]н-талда'!F40</f>
        <v>33716.33</v>
      </c>
      <c r="H11" s="17">
        <f>76595*2</f>
        <v>153190</v>
      </c>
      <c r="I11" s="17">
        <f>'[1]кулада'!F40</f>
        <v>40665</v>
      </c>
      <c r="J11" s="17">
        <f>'[1]теньга'!F61+50000</f>
        <v>141375</v>
      </c>
      <c r="K11" s="17">
        <f>'[1]ело'!F118</f>
        <v>68187.596488</v>
      </c>
      <c r="L11" s="137">
        <f>SUM(B11:K11)</f>
        <v>689309.786488</v>
      </c>
      <c r="M11" s="136">
        <v>689309.79</v>
      </c>
      <c r="N11" s="136">
        <v>689309.79</v>
      </c>
      <c r="O11" s="136">
        <v>689309.79</v>
      </c>
    </row>
    <row r="12" spans="1:15" s="3" customFormat="1" ht="25.5">
      <c r="A12" s="26" t="s">
        <v>338</v>
      </c>
      <c r="B12" s="27">
        <f>SUM(B9:B11)</f>
        <v>223269.9</v>
      </c>
      <c r="C12" s="27">
        <f aca="true" t="shared" si="0" ref="C12:K12">SUM(C9:C11)</f>
        <v>106615.59</v>
      </c>
      <c r="D12" s="28">
        <f>SUM(D9:D11)</f>
        <v>199412.5</v>
      </c>
      <c r="E12" s="28">
        <f t="shared" si="0"/>
        <v>208475.29</v>
      </c>
      <c r="F12" s="28">
        <f t="shared" si="0"/>
        <v>68252</v>
      </c>
      <c r="G12" s="28">
        <f t="shared" si="0"/>
        <v>46182.61</v>
      </c>
      <c r="H12" s="28">
        <f t="shared" si="0"/>
        <v>233641</v>
      </c>
      <c r="I12" s="28">
        <f t="shared" si="0"/>
        <v>65406.69</v>
      </c>
      <c r="J12" s="28">
        <f t="shared" si="0"/>
        <v>358144.44999999995</v>
      </c>
      <c r="K12" s="28">
        <f t="shared" si="0"/>
        <v>99179.596488</v>
      </c>
      <c r="L12" s="170">
        <f>SUM(B12:K12)</f>
        <v>1608579.626488</v>
      </c>
      <c r="M12" s="141">
        <f>SUM(M9:M11)</f>
        <v>1580309.3</v>
      </c>
      <c r="N12" s="38">
        <f>SUM(N9:N11)</f>
        <v>1580309.3</v>
      </c>
      <c r="O12" s="38">
        <f>SUM(O9:O11)</f>
        <v>1580309.3</v>
      </c>
    </row>
    <row r="13" spans="2:15" ht="12.75">
      <c r="B13" s="29"/>
      <c r="C13" s="29"/>
      <c r="D13" s="6"/>
      <c r="E13" s="6"/>
      <c r="F13" s="6"/>
      <c r="G13" s="6"/>
      <c r="H13" s="6"/>
      <c r="I13" s="6"/>
      <c r="J13" s="6"/>
      <c r="K13" s="6"/>
      <c r="L13" s="6"/>
      <c r="M13" s="2"/>
      <c r="N13" s="2"/>
      <c r="O13" s="2"/>
    </row>
    <row r="14" spans="1:15" ht="12.75">
      <c r="A14" s="30" t="s">
        <v>339</v>
      </c>
      <c r="B14" s="25"/>
      <c r="C14" s="25"/>
      <c r="D14" s="17"/>
      <c r="E14" s="17"/>
      <c r="F14" s="17"/>
      <c r="G14" s="17"/>
      <c r="H14" s="17"/>
      <c r="I14" s="17"/>
      <c r="J14" s="17"/>
      <c r="K14" s="17"/>
      <c r="L14" s="137">
        <f>L12/2</f>
        <v>804289.813244</v>
      </c>
      <c r="M14" s="36">
        <f>M12/2</f>
        <v>790154.65</v>
      </c>
      <c r="N14" s="36">
        <f>N12/2</f>
        <v>790154.65</v>
      </c>
      <c r="O14" s="36">
        <f>O12/2</f>
        <v>790154.65</v>
      </c>
    </row>
    <row r="15" spans="1:15" ht="12.75">
      <c r="A15" s="30" t="s">
        <v>340</v>
      </c>
      <c r="B15" s="25">
        <f>B12/2</f>
        <v>111634.95</v>
      </c>
      <c r="C15" s="25">
        <f aca="true" t="shared" si="1" ref="C15:K15">C12/2</f>
        <v>53307.795</v>
      </c>
      <c r="D15" s="17">
        <f>D12/2</f>
        <v>99706.25</v>
      </c>
      <c r="E15" s="17">
        <f t="shared" si="1"/>
        <v>104237.645</v>
      </c>
      <c r="F15" s="17">
        <f t="shared" si="1"/>
        <v>34126</v>
      </c>
      <c r="G15" s="17">
        <f t="shared" si="1"/>
        <v>23091.305</v>
      </c>
      <c r="H15" s="17">
        <f t="shared" si="1"/>
        <v>116820.5</v>
      </c>
      <c r="I15" s="17">
        <f t="shared" si="1"/>
        <v>32703.345</v>
      </c>
      <c r="J15" s="17">
        <f t="shared" si="1"/>
        <v>179072.22499999998</v>
      </c>
      <c r="K15" s="17">
        <f t="shared" si="1"/>
        <v>49589.798244</v>
      </c>
      <c r="L15" s="44">
        <f>L12/2</f>
        <v>804289.813244</v>
      </c>
      <c r="M15" s="44">
        <f>M12/2</f>
        <v>790154.65</v>
      </c>
      <c r="N15" s="44">
        <f>N12/2</f>
        <v>790154.65</v>
      </c>
      <c r="O15" s="44">
        <f>O12/2</f>
        <v>790154.65</v>
      </c>
    </row>
    <row r="16" spans="2:4" ht="12.75">
      <c r="B16" s="22">
        <v>1818</v>
      </c>
      <c r="C16" s="22">
        <v>545</v>
      </c>
      <c r="D16">
        <f aca="true" t="shared" si="2" ref="D16:D69">C16*3</f>
        <v>1635</v>
      </c>
    </row>
    <row r="17" spans="2:4" ht="12.75">
      <c r="B17" s="22">
        <v>1200</v>
      </c>
      <c r="C17" s="22">
        <v>567</v>
      </c>
      <c r="D17">
        <f t="shared" si="2"/>
        <v>1701</v>
      </c>
    </row>
    <row r="18" spans="2:4" ht="12.75">
      <c r="B18" s="22">
        <v>2457</v>
      </c>
      <c r="C18" s="22">
        <v>1160</v>
      </c>
      <c r="D18">
        <f t="shared" si="2"/>
        <v>3480</v>
      </c>
    </row>
    <row r="19" spans="2:4" ht="12.75">
      <c r="B19" s="22">
        <v>1445</v>
      </c>
      <c r="C19" s="22">
        <v>682</v>
      </c>
      <c r="D19">
        <f t="shared" si="2"/>
        <v>2046</v>
      </c>
    </row>
    <row r="20" spans="2:4" ht="12.75">
      <c r="B20" s="22">
        <v>2999</v>
      </c>
      <c r="C20" s="22">
        <v>1416</v>
      </c>
      <c r="D20">
        <f t="shared" si="2"/>
        <v>4248</v>
      </c>
    </row>
    <row r="21" spans="2:4" ht="12.75">
      <c r="B21" s="22">
        <v>1255</v>
      </c>
      <c r="C21" s="22">
        <v>592</v>
      </c>
      <c r="D21">
        <f t="shared" si="2"/>
        <v>1776</v>
      </c>
    </row>
    <row r="22" spans="2:4" ht="12.75">
      <c r="B22" s="22">
        <v>1424</v>
      </c>
      <c r="C22" s="22">
        <v>672</v>
      </c>
      <c r="D22">
        <f t="shared" si="2"/>
        <v>2016</v>
      </c>
    </row>
    <row r="23" spans="2:4" ht="12.75">
      <c r="B23" s="22">
        <v>2978</v>
      </c>
      <c r="C23" s="22">
        <v>1406</v>
      </c>
      <c r="D23">
        <f t="shared" si="2"/>
        <v>4218</v>
      </c>
    </row>
    <row r="24" spans="2:4" ht="12.75">
      <c r="B24" s="22">
        <v>2179</v>
      </c>
      <c r="C24" s="22">
        <v>1029</v>
      </c>
      <c r="D24">
        <f t="shared" si="2"/>
        <v>3087</v>
      </c>
    </row>
    <row r="25" spans="2:4" ht="12.75">
      <c r="B25" s="22">
        <v>1480</v>
      </c>
      <c r="C25" s="22">
        <v>699</v>
      </c>
      <c r="D25">
        <f t="shared" si="2"/>
        <v>2097</v>
      </c>
    </row>
    <row r="26" spans="2:4" ht="12.75">
      <c r="B26" s="22">
        <v>1391</v>
      </c>
      <c r="C26" s="22">
        <v>657</v>
      </c>
      <c r="D26">
        <f t="shared" si="2"/>
        <v>1971</v>
      </c>
    </row>
    <row r="27" spans="2:4" ht="12.75">
      <c r="B27" s="22">
        <v>1499</v>
      </c>
      <c r="C27" s="22">
        <v>708</v>
      </c>
      <c r="D27">
        <f t="shared" si="2"/>
        <v>2124</v>
      </c>
    </row>
    <row r="28" spans="2:4" ht="12.75">
      <c r="B28" s="22">
        <v>1500</v>
      </c>
      <c r="C28" s="22">
        <v>708</v>
      </c>
      <c r="D28">
        <f t="shared" si="2"/>
        <v>2124</v>
      </c>
    </row>
    <row r="29" spans="2:4" ht="12.75">
      <c r="B29" s="22">
        <v>1043</v>
      </c>
      <c r="C29" s="22">
        <v>492</v>
      </c>
      <c r="D29">
        <f t="shared" si="2"/>
        <v>1476</v>
      </c>
    </row>
    <row r="30" spans="2:4" ht="12.75">
      <c r="B30" s="22">
        <v>1500</v>
      </c>
      <c r="C30" s="22">
        <v>708</v>
      </c>
      <c r="D30">
        <f t="shared" si="2"/>
        <v>2124</v>
      </c>
    </row>
    <row r="31" spans="2:4" ht="12.75">
      <c r="B31" s="22">
        <v>1269</v>
      </c>
      <c r="C31" s="22">
        <v>599</v>
      </c>
      <c r="D31">
        <f t="shared" si="2"/>
        <v>1797</v>
      </c>
    </row>
    <row r="32" spans="2:4" ht="12.75">
      <c r="B32" s="22">
        <v>1499</v>
      </c>
      <c r="C32" s="22">
        <v>708</v>
      </c>
      <c r="D32">
        <f t="shared" si="2"/>
        <v>2124</v>
      </c>
    </row>
    <row r="33" spans="2:4" ht="12.75">
      <c r="B33" s="22">
        <v>1269</v>
      </c>
      <c r="C33" s="22">
        <v>612</v>
      </c>
      <c r="D33">
        <f t="shared" si="2"/>
        <v>1836</v>
      </c>
    </row>
    <row r="34" spans="2:4" ht="12.75">
      <c r="B34" s="22">
        <v>1424</v>
      </c>
      <c r="C34" s="22">
        <v>672</v>
      </c>
      <c r="D34">
        <f t="shared" si="2"/>
        <v>2016</v>
      </c>
    </row>
    <row r="35" spans="2:4" ht="12.75">
      <c r="B35" s="22">
        <v>1230</v>
      </c>
      <c r="C35" s="22">
        <v>581</v>
      </c>
      <c r="D35">
        <f t="shared" si="2"/>
        <v>1743</v>
      </c>
    </row>
    <row r="36" spans="2:4" ht="12.75">
      <c r="B36" s="22">
        <v>1611</v>
      </c>
      <c r="C36" s="22">
        <v>761</v>
      </c>
      <c r="D36">
        <f t="shared" si="2"/>
        <v>2283</v>
      </c>
    </row>
    <row r="37" spans="2:4" ht="12.75">
      <c r="B37" s="22">
        <v>1500</v>
      </c>
      <c r="C37" s="22">
        <v>708</v>
      </c>
      <c r="D37">
        <f t="shared" si="2"/>
        <v>2124</v>
      </c>
    </row>
    <row r="38" spans="2:4" ht="12.75">
      <c r="B38" s="22">
        <v>1500</v>
      </c>
      <c r="C38" s="22">
        <v>708</v>
      </c>
      <c r="D38">
        <f t="shared" si="2"/>
        <v>2124</v>
      </c>
    </row>
    <row r="39" spans="2:4" ht="12.75">
      <c r="B39" s="22">
        <v>600</v>
      </c>
      <c r="C39" s="22">
        <v>204</v>
      </c>
      <c r="D39">
        <f t="shared" si="2"/>
        <v>612</v>
      </c>
    </row>
    <row r="40" spans="2:4" ht="12.75">
      <c r="B40" s="22">
        <v>1504</v>
      </c>
      <c r="C40" s="22">
        <v>710</v>
      </c>
      <c r="D40">
        <f t="shared" si="2"/>
        <v>2130</v>
      </c>
    </row>
    <row r="41" spans="2:4" ht="12.75">
      <c r="B41" s="22">
        <v>1543</v>
      </c>
      <c r="C41" s="22">
        <v>728</v>
      </c>
      <c r="D41">
        <f t="shared" si="2"/>
        <v>2184</v>
      </c>
    </row>
    <row r="42" spans="2:4" ht="12.75">
      <c r="B42" s="22">
        <v>1500</v>
      </c>
      <c r="C42" s="22">
        <v>708</v>
      </c>
      <c r="D42">
        <f t="shared" si="2"/>
        <v>2124</v>
      </c>
    </row>
    <row r="43" spans="2:4" ht="12.75">
      <c r="B43" s="22">
        <v>1500</v>
      </c>
      <c r="C43" s="22">
        <v>708</v>
      </c>
      <c r="D43">
        <f t="shared" si="2"/>
        <v>2124</v>
      </c>
    </row>
    <row r="44" spans="2:4" ht="12.75">
      <c r="B44" s="22">
        <v>1501</v>
      </c>
      <c r="C44" s="22">
        <v>709</v>
      </c>
      <c r="D44">
        <f t="shared" si="2"/>
        <v>2127</v>
      </c>
    </row>
    <row r="45" spans="2:4" ht="12.75">
      <c r="B45" s="22">
        <v>1030</v>
      </c>
      <c r="C45" s="22">
        <v>486</v>
      </c>
      <c r="D45">
        <f t="shared" si="2"/>
        <v>1458</v>
      </c>
    </row>
    <row r="46" spans="2:4" ht="12.75">
      <c r="B46" s="22">
        <v>2509</v>
      </c>
      <c r="C46" s="22">
        <v>1184</v>
      </c>
      <c r="D46">
        <f t="shared" si="2"/>
        <v>3552</v>
      </c>
    </row>
    <row r="47" spans="2:4" ht="12.75">
      <c r="B47" s="22">
        <v>1346</v>
      </c>
      <c r="C47" s="22">
        <v>635</v>
      </c>
      <c r="D47">
        <f t="shared" si="2"/>
        <v>1905</v>
      </c>
    </row>
    <row r="48" spans="2:4" ht="12.75">
      <c r="B48" s="22">
        <v>1500</v>
      </c>
      <c r="C48" s="22">
        <v>708</v>
      </c>
      <c r="D48">
        <f t="shared" si="2"/>
        <v>2124</v>
      </c>
    </row>
    <row r="49" spans="2:4" ht="12.75">
      <c r="B49" s="22">
        <v>1500</v>
      </c>
      <c r="C49" s="22">
        <v>708</v>
      </c>
      <c r="D49">
        <f t="shared" si="2"/>
        <v>2124</v>
      </c>
    </row>
    <row r="50" spans="2:4" ht="12.75">
      <c r="B50" s="22">
        <v>1470</v>
      </c>
      <c r="C50" s="22">
        <v>694</v>
      </c>
      <c r="D50">
        <f t="shared" si="2"/>
        <v>2082</v>
      </c>
    </row>
    <row r="51" spans="2:4" ht="12.75">
      <c r="B51" s="22">
        <v>1500</v>
      </c>
      <c r="C51" s="22">
        <v>708</v>
      </c>
      <c r="D51">
        <f t="shared" si="2"/>
        <v>2124</v>
      </c>
    </row>
    <row r="52" spans="2:4" ht="12.75">
      <c r="B52" s="22">
        <v>1170</v>
      </c>
      <c r="C52" s="22">
        <v>552</v>
      </c>
      <c r="D52">
        <f t="shared" si="2"/>
        <v>1656</v>
      </c>
    </row>
    <row r="53" spans="2:4" ht="12.75">
      <c r="B53" s="22">
        <v>2652</v>
      </c>
      <c r="C53" s="22">
        <v>830</v>
      </c>
      <c r="D53">
        <f t="shared" si="2"/>
        <v>2490</v>
      </c>
    </row>
    <row r="54" spans="2:4" ht="12.75">
      <c r="B54" s="22">
        <v>1500</v>
      </c>
      <c r="C54" s="22">
        <v>708</v>
      </c>
      <c r="D54">
        <f t="shared" si="2"/>
        <v>2124</v>
      </c>
    </row>
    <row r="55" spans="2:4" ht="12.75">
      <c r="B55" s="22">
        <v>1264</v>
      </c>
      <c r="C55" s="22">
        <v>597</v>
      </c>
      <c r="D55">
        <f t="shared" si="2"/>
        <v>1791</v>
      </c>
    </row>
    <row r="56" spans="2:4" ht="12.75">
      <c r="B56" s="22">
        <v>752</v>
      </c>
      <c r="C56" s="22">
        <v>355</v>
      </c>
      <c r="D56">
        <f t="shared" si="2"/>
        <v>1065</v>
      </c>
    </row>
    <row r="57" spans="2:4" ht="12.75">
      <c r="B57" s="22">
        <v>1619</v>
      </c>
      <c r="C57" s="22">
        <v>764</v>
      </c>
      <c r="D57">
        <f t="shared" si="2"/>
        <v>2292</v>
      </c>
    </row>
    <row r="58" spans="2:4" ht="12.75">
      <c r="B58" s="22">
        <v>1001</v>
      </c>
      <c r="C58" s="22">
        <v>473</v>
      </c>
      <c r="D58">
        <f t="shared" si="2"/>
        <v>1419</v>
      </c>
    </row>
    <row r="59" spans="2:4" ht="12.75">
      <c r="B59" s="22">
        <v>1500</v>
      </c>
      <c r="C59" s="22">
        <v>708</v>
      </c>
      <c r="D59">
        <f t="shared" si="2"/>
        <v>2124</v>
      </c>
    </row>
    <row r="60" spans="2:4" ht="12.75">
      <c r="B60" s="22">
        <v>1500</v>
      </c>
      <c r="C60" s="22">
        <v>708</v>
      </c>
      <c r="D60">
        <f t="shared" si="2"/>
        <v>2124</v>
      </c>
    </row>
    <row r="61" spans="2:4" ht="12.75">
      <c r="B61" s="22">
        <v>1500</v>
      </c>
      <c r="C61" s="22">
        <v>708</v>
      </c>
      <c r="D61">
        <f t="shared" si="2"/>
        <v>2124</v>
      </c>
    </row>
    <row r="62" spans="2:4" ht="12.75">
      <c r="B62" s="22">
        <v>1500</v>
      </c>
      <c r="C62" s="22">
        <v>708</v>
      </c>
      <c r="D62">
        <f t="shared" si="2"/>
        <v>2124</v>
      </c>
    </row>
    <row r="63" spans="2:4" ht="12.75">
      <c r="B63" s="22">
        <v>1938</v>
      </c>
      <c r="C63" s="22">
        <v>915</v>
      </c>
      <c r="D63">
        <f t="shared" si="2"/>
        <v>2745</v>
      </c>
    </row>
    <row r="64" spans="2:4" ht="12.75">
      <c r="B64" s="22">
        <v>1500</v>
      </c>
      <c r="C64" s="22">
        <v>708</v>
      </c>
      <c r="D64">
        <f t="shared" si="2"/>
        <v>2124</v>
      </c>
    </row>
    <row r="65" spans="2:4" ht="12.75">
      <c r="B65" s="22">
        <v>1500</v>
      </c>
      <c r="C65" s="22">
        <v>708</v>
      </c>
      <c r="D65">
        <f t="shared" si="2"/>
        <v>2124</v>
      </c>
    </row>
    <row r="66" spans="2:4" ht="12.75">
      <c r="B66" s="22">
        <v>1500</v>
      </c>
      <c r="C66" s="22">
        <v>708</v>
      </c>
      <c r="D66">
        <f t="shared" si="2"/>
        <v>2124</v>
      </c>
    </row>
    <row r="67" spans="2:4" ht="12.75">
      <c r="B67" s="22">
        <v>1217</v>
      </c>
      <c r="C67" s="22">
        <v>574</v>
      </c>
      <c r="D67">
        <f t="shared" si="2"/>
        <v>1722</v>
      </c>
    </row>
    <row r="68" spans="2:4" ht="12.75">
      <c r="B68" s="22">
        <v>1300</v>
      </c>
      <c r="C68" s="22">
        <v>614</v>
      </c>
      <c r="D68">
        <f t="shared" si="2"/>
        <v>1842</v>
      </c>
    </row>
    <row r="69" spans="2:4" ht="12.75">
      <c r="B69" s="22">
        <v>1500</v>
      </c>
      <c r="C69" s="22">
        <v>708</v>
      </c>
      <c r="D69">
        <f t="shared" si="2"/>
        <v>2124</v>
      </c>
    </row>
    <row r="70" ht="12.75">
      <c r="C70" s="22">
        <f>SUM(C16:C69)</f>
        <v>38326</v>
      </c>
    </row>
  </sheetData>
  <sheetProtection/>
  <mergeCells count="3">
    <mergeCell ref="P1:R1"/>
    <mergeCell ref="O2:S2"/>
    <mergeCell ref="A3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2013-11-14T11:36:53Z</cp:lastPrinted>
  <dcterms:created xsi:type="dcterms:W3CDTF">2009-11-12T14:40:02Z</dcterms:created>
  <dcterms:modified xsi:type="dcterms:W3CDTF">2013-11-20T06:26:09Z</dcterms:modified>
  <cp:category/>
  <cp:version/>
  <cp:contentType/>
  <cp:contentStatus/>
</cp:coreProperties>
</file>