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90" windowWidth="18195" windowHeight="10650" activeTab="1"/>
  </bookViews>
  <sheets>
    <sheet name="прил 12разд.подр. 2015." sheetId="4" r:id="rId1"/>
    <sheet name="прил 16 вед2015" sheetId="2" r:id="rId2"/>
    <sheet name="Лист1" sheetId="6" r:id="rId3"/>
  </sheets>
  <definedNames>
    <definedName name="_xlnm._FilterDatabase" localSheetId="1" hidden="1">'прил 16 вед2015'!$A$1:$I$503</definedName>
    <definedName name="В11" localSheetId="1">#REF!</definedName>
    <definedName name="В11">#REF!</definedName>
    <definedName name="_xlnm.Print_Titles" localSheetId="0">'прил 12разд.подр. 2015.'!$8:$8</definedName>
    <definedName name="_xlnm.Print_Titles" localSheetId="1">'прил 16 вед2015'!$9:$9</definedName>
    <definedName name="_xlnm.Print_Area" localSheetId="0">'прил 12разд.подр. 2015.'!$A$1:$F$66</definedName>
    <definedName name="_xlnm.Print_Area" localSheetId="1">'прил 16 вед2015'!$A$1:$I$478</definedName>
    <definedName name="_xlnm.Print_Area">#REF!</definedName>
    <definedName name="п">#REF!</definedName>
  </definedNames>
  <calcPr calcId="145621"/>
</workbook>
</file>

<file path=xl/calcChain.xml><?xml version="1.0" encoding="utf-8"?>
<calcChain xmlns="http://schemas.openxmlformats.org/spreadsheetml/2006/main">
  <c r="H417" i="2" l="1"/>
  <c r="H96" i="2"/>
  <c r="I96" i="2"/>
  <c r="G96" i="2"/>
  <c r="H121" i="2"/>
  <c r="H139" i="2"/>
  <c r="H500" i="2" l="1"/>
  <c r="I500" i="2"/>
  <c r="G500" i="2"/>
  <c r="H143" i="2" l="1"/>
  <c r="H142" i="2" s="1"/>
  <c r="H141" i="2" s="1"/>
  <c r="H140" i="2" s="1"/>
  <c r="G140" i="2"/>
  <c r="G141" i="2"/>
  <c r="G142" i="2"/>
  <c r="G143" i="2"/>
  <c r="I144" i="2"/>
  <c r="I143" i="2" s="1"/>
  <c r="I142" i="2" s="1"/>
  <c r="I141" i="2" s="1"/>
  <c r="I140" i="2" s="1"/>
  <c r="H416" i="2"/>
  <c r="H415" i="2" s="1"/>
  <c r="H414" i="2" s="1"/>
  <c r="H413" i="2" s="1"/>
  <c r="H509" i="2" s="1"/>
  <c r="G416" i="2"/>
  <c r="G415" i="2" s="1"/>
  <c r="G414" i="2" s="1"/>
  <c r="G413" i="2" s="1"/>
  <c r="I417" i="2"/>
  <c r="I416" i="2" s="1"/>
  <c r="I415" i="2" s="1"/>
  <c r="I414" i="2" s="1"/>
  <c r="I413" i="2" s="1"/>
  <c r="I509" i="2" s="1"/>
  <c r="H355" i="2"/>
  <c r="H177" i="2"/>
  <c r="H175" i="2"/>
  <c r="H170" i="2"/>
  <c r="H163" i="2"/>
  <c r="H156" i="2"/>
  <c r="H430" i="2" l="1"/>
  <c r="H471" i="2" l="1"/>
  <c r="H340" i="2"/>
  <c r="H138" i="2"/>
  <c r="H137" i="2" s="1"/>
  <c r="H136" i="2" s="1"/>
  <c r="H135" i="2" s="1"/>
  <c r="G138" i="2"/>
  <c r="G137" i="2" s="1"/>
  <c r="G136" i="2" s="1"/>
  <c r="G135" i="2" s="1"/>
  <c r="I139" i="2"/>
  <c r="I138" i="2" s="1"/>
  <c r="I137" i="2" s="1"/>
  <c r="I136" i="2" s="1"/>
  <c r="I135" i="2" s="1"/>
  <c r="H224" i="2" l="1"/>
  <c r="G155" i="2"/>
  <c r="H155" i="2"/>
  <c r="I175" i="2"/>
  <c r="I174" i="2" s="1"/>
  <c r="H174" i="2"/>
  <c r="G174" i="2"/>
  <c r="H34" i="2"/>
  <c r="H470" i="2"/>
  <c r="H469" i="2" s="1"/>
  <c r="H476" i="2"/>
  <c r="H475" i="2" s="1"/>
  <c r="G476" i="2"/>
  <c r="G475" i="2" s="1"/>
  <c r="I477" i="2"/>
  <c r="I476" i="2" s="1"/>
  <c r="I475" i="2" s="1"/>
  <c r="G470" i="2"/>
  <c r="G469" i="2" s="1"/>
  <c r="H473" i="2"/>
  <c r="H472" i="2" s="1"/>
  <c r="G473" i="2"/>
  <c r="G472" i="2" s="1"/>
  <c r="I474" i="2"/>
  <c r="I473" i="2" s="1"/>
  <c r="I472" i="2" s="1"/>
  <c r="I471" i="2"/>
  <c r="I470" i="2" s="1"/>
  <c r="I469" i="2" s="1"/>
  <c r="H468" i="2" l="1"/>
  <c r="H467" i="2" s="1"/>
  <c r="G468" i="2"/>
  <c r="G467" i="2" s="1"/>
  <c r="G466" i="2" s="1"/>
  <c r="G529" i="2" s="1"/>
  <c r="D57" i="4" s="1"/>
  <c r="H466" i="2"/>
  <c r="H529" i="2" s="1"/>
  <c r="E57" i="4" s="1"/>
  <c r="I468" i="2"/>
  <c r="I467" i="2" s="1"/>
  <c r="I466" i="2" s="1"/>
  <c r="I529" i="2" s="1"/>
  <c r="F57" i="4" s="1"/>
  <c r="H365" i="2" l="1"/>
  <c r="H176" i="2"/>
  <c r="H173" i="2" s="1"/>
  <c r="G176" i="2"/>
  <c r="G173" i="2" s="1"/>
  <c r="I177" i="2"/>
  <c r="I176" i="2" s="1"/>
  <c r="I173" i="2" s="1"/>
  <c r="H169" i="2"/>
  <c r="H168" i="2" s="1"/>
  <c r="H167" i="2" s="1"/>
  <c r="H166" i="2" s="1"/>
  <c r="H165" i="2" s="1"/>
  <c r="G169" i="2"/>
  <c r="G168" i="2" s="1"/>
  <c r="G167" i="2" s="1"/>
  <c r="G166" i="2" s="1"/>
  <c r="G165" i="2" s="1"/>
  <c r="H162" i="2"/>
  <c r="H161" i="2" s="1"/>
  <c r="H160" i="2" s="1"/>
  <c r="H159" i="2" s="1"/>
  <c r="H158" i="2" s="1"/>
  <c r="G162" i="2"/>
  <c r="G161" i="2" s="1"/>
  <c r="G160" i="2" s="1"/>
  <c r="G159" i="2" s="1"/>
  <c r="G158" i="2" s="1"/>
  <c r="G157" i="2" s="1"/>
  <c r="G496" i="2" s="1"/>
  <c r="D24" i="4" s="1"/>
  <c r="H154" i="2"/>
  <c r="H153" i="2" s="1"/>
  <c r="H152" i="2" s="1"/>
  <c r="G154" i="2"/>
  <c r="G153" i="2" s="1"/>
  <c r="G152" i="2" s="1"/>
  <c r="I156" i="2"/>
  <c r="I163" i="2"/>
  <c r="I162" i="2" s="1"/>
  <c r="I161" i="2" s="1"/>
  <c r="I160" i="2" s="1"/>
  <c r="I159" i="2" s="1"/>
  <c r="I158" i="2" s="1"/>
  <c r="I170" i="2"/>
  <c r="I169" i="2" s="1"/>
  <c r="I168" i="2" s="1"/>
  <c r="I167" i="2" s="1"/>
  <c r="I166" i="2" s="1"/>
  <c r="I165" i="2" s="1"/>
  <c r="I155" i="2" l="1"/>
  <c r="I154" i="2" s="1"/>
  <c r="I153" i="2" s="1"/>
  <c r="I152" i="2" s="1"/>
  <c r="I151" i="2" s="1"/>
  <c r="I172" i="2"/>
  <c r="I171" i="2" s="1"/>
  <c r="H172" i="2"/>
  <c r="H171" i="2" s="1"/>
  <c r="G172" i="2"/>
  <c r="G171" i="2" s="1"/>
  <c r="G151" i="2"/>
  <c r="I157" i="2"/>
  <c r="I496" i="2" s="1"/>
  <c r="H151" i="2"/>
  <c r="H157" i="2"/>
  <c r="H496" i="2" s="1"/>
  <c r="G134" i="2" l="1"/>
  <c r="H164" i="2"/>
  <c r="H134" i="2" s="1"/>
  <c r="G164" i="2"/>
  <c r="I164" i="2"/>
  <c r="I134" i="2" s="1"/>
  <c r="H33" i="2" l="1"/>
  <c r="H20" i="2"/>
  <c r="G20" i="2"/>
  <c r="I27" i="2"/>
  <c r="I26" i="2" s="1"/>
  <c r="H26" i="2"/>
  <c r="G26" i="2"/>
  <c r="H23" i="2"/>
  <c r="G23" i="2"/>
  <c r="I25" i="2"/>
  <c r="I24" i="2"/>
  <c r="H38" i="2"/>
  <c r="H18" i="2"/>
  <c r="I23" i="2" l="1"/>
  <c r="I328" i="2"/>
  <c r="I327" i="2" s="1"/>
  <c r="H327" i="2"/>
  <c r="G327" i="2"/>
  <c r="H392" i="2"/>
  <c r="H391" i="2" s="1"/>
  <c r="H390" i="2" s="1"/>
  <c r="H389" i="2" s="1"/>
  <c r="H398" i="2"/>
  <c r="H386" i="2"/>
  <c r="H480" i="2"/>
  <c r="I32" i="2"/>
  <c r="G391" i="2"/>
  <c r="G390" i="2" s="1"/>
  <c r="G389" i="2" s="1"/>
  <c r="I392" i="2"/>
  <c r="I391" i="2" s="1"/>
  <c r="I390" i="2" s="1"/>
  <c r="I389" i="2" s="1"/>
  <c r="H261" i="2"/>
  <c r="H260" i="2" s="1"/>
  <c r="G261" i="2"/>
  <c r="G260" i="2" s="1"/>
  <c r="I262" i="2"/>
  <c r="I261" i="2" s="1"/>
  <c r="I260" i="2" s="1"/>
  <c r="H251" i="2"/>
  <c r="H125" i="2" l="1"/>
  <c r="H124" i="2" s="1"/>
  <c r="H123" i="2" s="1"/>
  <c r="H122" i="2" s="1"/>
  <c r="G125" i="2"/>
  <c r="G124" i="2" s="1"/>
  <c r="G123" i="2" s="1"/>
  <c r="G122" i="2" s="1"/>
  <c r="I126" i="2"/>
  <c r="I125" i="2" s="1"/>
  <c r="I124" i="2" s="1"/>
  <c r="I123" i="2" s="1"/>
  <c r="I122" i="2" s="1"/>
  <c r="H131" i="2" l="1"/>
  <c r="G131" i="2"/>
  <c r="I133" i="2"/>
  <c r="H99" i="2"/>
  <c r="G99" i="2"/>
  <c r="I101" i="2"/>
  <c r="G104" i="2"/>
  <c r="H104" i="2"/>
  <c r="I108" i="2"/>
  <c r="I107" i="2"/>
  <c r="H67" i="2"/>
  <c r="G67" i="2"/>
  <c r="I68" i="2"/>
  <c r="H15" i="2"/>
  <c r="H14" i="2" s="1"/>
  <c r="G15" i="2"/>
  <c r="G14" i="2" s="1"/>
  <c r="H303" i="2"/>
  <c r="I304" i="2"/>
  <c r="I18" i="2"/>
  <c r="I19" i="2"/>
  <c r="I22" i="2"/>
  <c r="G303" i="2" l="1"/>
  <c r="G223" i="2" l="1"/>
  <c r="I230" i="2"/>
  <c r="I229" i="2" s="1"/>
  <c r="H229" i="2"/>
  <c r="G229" i="2"/>
  <c r="G219" i="2" l="1"/>
  <c r="I340" i="2"/>
  <c r="G447" i="2"/>
  <c r="G339" i="2"/>
  <c r="G338" i="2" s="1"/>
  <c r="G337" i="2" s="1"/>
  <c r="H339" i="2"/>
  <c r="G336" i="2" l="1"/>
  <c r="G505" i="2" s="1"/>
  <c r="G506" i="2"/>
  <c r="H338" i="2" l="1"/>
  <c r="H337" i="2" s="1"/>
  <c r="I339" i="2"/>
  <c r="I338" i="2" s="1"/>
  <c r="I337" i="2" s="1"/>
  <c r="I336" i="2" l="1"/>
  <c r="I506" i="2"/>
  <c r="F34" i="4" s="1"/>
  <c r="F33" i="4" s="1"/>
  <c r="H506" i="2"/>
  <c r="E34" i="4" s="1"/>
  <c r="E33" i="4" s="1"/>
  <c r="H336" i="2"/>
  <c r="H505" i="2" s="1"/>
  <c r="I505" i="2" l="1"/>
  <c r="D33" i="4"/>
  <c r="D34" i="4"/>
  <c r="D45" i="4"/>
  <c r="E45" i="4"/>
  <c r="F45" i="4"/>
  <c r="D46" i="4"/>
  <c r="E46" i="4"/>
  <c r="F46" i="4"/>
  <c r="D47" i="4"/>
  <c r="E47" i="4"/>
  <c r="F47" i="4"/>
  <c r="D51" i="4"/>
  <c r="E51" i="4"/>
  <c r="F51" i="4"/>
  <c r="D25" i="4"/>
  <c r="E25" i="4"/>
  <c r="F25" i="4"/>
  <c r="D21" i="4"/>
  <c r="E21" i="4"/>
  <c r="F21" i="4"/>
  <c r="D13" i="4"/>
  <c r="E13" i="4"/>
  <c r="F13" i="4"/>
  <c r="D15" i="4"/>
  <c r="E15" i="4"/>
  <c r="F15" i="4"/>
  <c r="E65" i="4"/>
  <c r="D65" i="4"/>
  <c r="I465" i="2"/>
  <c r="I464" i="2"/>
  <c r="H463" i="2"/>
  <c r="G463" i="2"/>
  <c r="G462" i="2" s="1"/>
  <c r="G461" i="2" s="1"/>
  <c r="G460" i="2" s="1"/>
  <c r="G459" i="2" s="1"/>
  <c r="G527" i="2" s="1"/>
  <c r="D55" i="4" s="1"/>
  <c r="H462" i="2"/>
  <c r="H461" i="2" s="1"/>
  <c r="H460" i="2" s="1"/>
  <c r="H459" i="2" s="1"/>
  <c r="I458" i="2"/>
  <c r="I457" i="2" s="1"/>
  <c r="I456" i="2" s="1"/>
  <c r="I455" i="2" s="1"/>
  <c r="I454" i="2" s="1"/>
  <c r="H457" i="2"/>
  <c r="H456" i="2" s="1"/>
  <c r="H455" i="2" s="1"/>
  <c r="H454" i="2" s="1"/>
  <c r="I452" i="2"/>
  <c r="I451" i="2" s="1"/>
  <c r="I450" i="2" s="1"/>
  <c r="H451" i="2"/>
  <c r="G451" i="2"/>
  <c r="G450" i="2" s="1"/>
  <c r="H450" i="2"/>
  <c r="I449" i="2"/>
  <c r="I448" i="2"/>
  <c r="I447" i="2"/>
  <c r="I446" i="2"/>
  <c r="I445" i="2"/>
  <c r="I444" i="2"/>
  <c r="I443" i="2"/>
  <c r="G442" i="2"/>
  <c r="G441" i="2" s="1"/>
  <c r="G440" i="2" s="1"/>
  <c r="I438" i="2"/>
  <c r="I437" i="2" s="1"/>
  <c r="H437" i="2"/>
  <c r="G437" i="2"/>
  <c r="I436" i="2"/>
  <c r="I435" i="2" s="1"/>
  <c r="H435" i="2"/>
  <c r="H432" i="2" s="1"/>
  <c r="G435" i="2"/>
  <c r="G432" i="2" s="1"/>
  <c r="I434" i="2"/>
  <c r="I433" i="2"/>
  <c r="I431" i="2"/>
  <c r="I430" i="2"/>
  <c r="H429" i="2"/>
  <c r="G429" i="2"/>
  <c r="I424" i="2"/>
  <c r="I423" i="2"/>
  <c r="I422" i="2"/>
  <c r="H421" i="2"/>
  <c r="H420" i="2" s="1"/>
  <c r="H419" i="2" s="1"/>
  <c r="H418" i="2" s="1"/>
  <c r="H412" i="2" s="1"/>
  <c r="H507" i="2" s="1"/>
  <c r="G421" i="2"/>
  <c r="G420" i="2" s="1"/>
  <c r="G419" i="2" s="1"/>
  <c r="G418" i="2" s="1"/>
  <c r="G412" i="2" s="1"/>
  <c r="G507" i="2" s="1"/>
  <c r="I411" i="2"/>
  <c r="I410" i="2" s="1"/>
  <c r="I409" i="2" s="1"/>
  <c r="I408" i="2" s="1"/>
  <c r="H410" i="2"/>
  <c r="H409" i="2" s="1"/>
  <c r="G410" i="2"/>
  <c r="G409" i="2" s="1"/>
  <c r="G408" i="2" s="1"/>
  <c r="I405" i="2"/>
  <c r="I404" i="2"/>
  <c r="H403" i="2"/>
  <c r="H402" i="2" s="1"/>
  <c r="H401" i="2" s="1"/>
  <c r="H400" i="2" s="1"/>
  <c r="G403" i="2"/>
  <c r="G402" i="2" s="1"/>
  <c r="G401" i="2" s="1"/>
  <c r="G400" i="2" s="1"/>
  <c r="I398" i="2"/>
  <c r="I397" i="2" s="1"/>
  <c r="I396" i="2" s="1"/>
  <c r="H397" i="2"/>
  <c r="G397" i="2"/>
  <c r="G396" i="2" s="1"/>
  <c r="H396" i="2"/>
  <c r="I395" i="2"/>
  <c r="I394" i="2" s="1"/>
  <c r="H394" i="2"/>
  <c r="G394" i="2"/>
  <c r="G393" i="2" s="1"/>
  <c r="I388" i="2"/>
  <c r="I387" i="2" s="1"/>
  <c r="H387" i="2"/>
  <c r="G387" i="2"/>
  <c r="I386" i="2"/>
  <c r="I385" i="2" s="1"/>
  <c r="H385" i="2"/>
  <c r="G385" i="2"/>
  <c r="I383" i="2"/>
  <c r="I382" i="2" s="1"/>
  <c r="I381" i="2" s="1"/>
  <c r="I380" i="2" s="1"/>
  <c r="H382" i="2"/>
  <c r="G382" i="2"/>
  <c r="G381" i="2" s="1"/>
  <c r="G380" i="2" s="1"/>
  <c r="H381" i="2"/>
  <c r="H380" i="2" s="1"/>
  <c r="I379" i="2"/>
  <c r="I378" i="2" s="1"/>
  <c r="I377" i="2" s="1"/>
  <c r="I376" i="2" s="1"/>
  <c r="H378" i="2"/>
  <c r="H377" i="2" s="1"/>
  <c r="H376" i="2" s="1"/>
  <c r="G378" i="2"/>
  <c r="G377" i="2" s="1"/>
  <c r="G376" i="2" s="1"/>
  <c r="I374" i="2"/>
  <c r="I373" i="2" s="1"/>
  <c r="I372" i="2" s="1"/>
  <c r="I371" i="2" s="1"/>
  <c r="H373" i="2"/>
  <c r="H372" i="2" s="1"/>
  <c r="H371" i="2" s="1"/>
  <c r="G373" i="2"/>
  <c r="G372" i="2" s="1"/>
  <c r="G371" i="2" s="1"/>
  <c r="G369" i="2"/>
  <c r="I369" i="2" s="1"/>
  <c r="G368" i="2"/>
  <c r="I368" i="2" s="1"/>
  <c r="H367" i="2"/>
  <c r="H366" i="2" s="1"/>
  <c r="I365" i="2"/>
  <c r="I364" i="2" s="1"/>
  <c r="I363" i="2" s="1"/>
  <c r="I362" i="2" s="1"/>
  <c r="I361" i="2" s="1"/>
  <c r="H364" i="2"/>
  <c r="H363" i="2" s="1"/>
  <c r="H362" i="2" s="1"/>
  <c r="H361" i="2" s="1"/>
  <c r="G364" i="2"/>
  <c r="G363" i="2" s="1"/>
  <c r="G362" i="2" s="1"/>
  <c r="G361" i="2" s="1"/>
  <c r="I359" i="2"/>
  <c r="I358" i="2"/>
  <c r="H357" i="2"/>
  <c r="G357" i="2"/>
  <c r="I356" i="2"/>
  <c r="I355" i="2"/>
  <c r="H354" i="2"/>
  <c r="H353" i="2" s="1"/>
  <c r="H352" i="2" s="1"/>
  <c r="G354" i="2"/>
  <c r="G353" i="2" s="1"/>
  <c r="G352" i="2" s="1"/>
  <c r="I351" i="2"/>
  <c r="I350" i="2" s="1"/>
  <c r="I349" i="2" s="1"/>
  <c r="I348" i="2" s="1"/>
  <c r="G350" i="2"/>
  <c r="G349" i="2" s="1"/>
  <c r="G348" i="2" s="1"/>
  <c r="G347" i="2" s="1"/>
  <c r="I346" i="2"/>
  <c r="I345" i="2" s="1"/>
  <c r="I344" i="2" s="1"/>
  <c r="I343" i="2" s="1"/>
  <c r="I342" i="2" s="1"/>
  <c r="H345" i="2"/>
  <c r="H344" i="2" s="1"/>
  <c r="H343" i="2" s="1"/>
  <c r="H342" i="2" s="1"/>
  <c r="G345" i="2"/>
  <c r="G344" i="2" s="1"/>
  <c r="G343" i="2" s="1"/>
  <c r="G342" i="2" s="1"/>
  <c r="I335" i="2"/>
  <c r="I334" i="2" s="1"/>
  <c r="H334" i="2"/>
  <c r="G334" i="2"/>
  <c r="I333" i="2"/>
  <c r="I332" i="2" s="1"/>
  <c r="H332" i="2"/>
  <c r="I326" i="2"/>
  <c r="I325" i="2" s="1"/>
  <c r="H325" i="2"/>
  <c r="G325" i="2"/>
  <c r="I324" i="2"/>
  <c r="I323" i="2"/>
  <c r="I322" i="2"/>
  <c r="I321" i="2"/>
  <c r="H320" i="2"/>
  <c r="G320" i="2"/>
  <c r="I319" i="2"/>
  <c r="I318" i="2"/>
  <c r="H317" i="2"/>
  <c r="H316" i="2" s="1"/>
  <c r="H315" i="2" s="1"/>
  <c r="G317" i="2"/>
  <c r="G316" i="2" s="1"/>
  <c r="G315" i="2" s="1"/>
  <c r="I314" i="2"/>
  <c r="I313" i="2"/>
  <c r="H312" i="2"/>
  <c r="H311" i="2" s="1"/>
  <c r="H310" i="2" s="1"/>
  <c r="G312" i="2"/>
  <c r="G311" i="2" s="1"/>
  <c r="G310" i="2" s="1"/>
  <c r="H502" i="2"/>
  <c r="E30" i="4" s="1"/>
  <c r="G306" i="2"/>
  <c r="I306" i="2" s="1"/>
  <c r="I305" i="2"/>
  <c r="G302" i="2"/>
  <c r="H302" i="2"/>
  <c r="H301" i="2" s="1"/>
  <c r="G301" i="2"/>
  <c r="I300" i="2"/>
  <c r="I299" i="2" s="1"/>
  <c r="H299" i="2"/>
  <c r="G299" i="2"/>
  <c r="I298" i="2"/>
  <c r="I297" i="2" s="1"/>
  <c r="H297" i="2"/>
  <c r="G297" i="2"/>
  <c r="I293" i="2"/>
  <c r="I292" i="2"/>
  <c r="G291" i="2"/>
  <c r="G290" i="2" s="1"/>
  <c r="G289" i="2" s="1"/>
  <c r="I287" i="2"/>
  <c r="I286" i="2" s="1"/>
  <c r="I285" i="2" s="1"/>
  <c r="I284" i="2" s="1"/>
  <c r="I283" i="2" s="1"/>
  <c r="H286" i="2"/>
  <c r="H285" i="2" s="1"/>
  <c r="H284" i="2" s="1"/>
  <c r="H283" i="2" s="1"/>
  <c r="I282" i="2"/>
  <c r="I281" i="2" s="1"/>
  <c r="H281" i="2"/>
  <c r="G281" i="2"/>
  <c r="I280" i="2"/>
  <c r="I279" i="2" s="1"/>
  <c r="H279" i="2"/>
  <c r="G279" i="2"/>
  <c r="I277" i="2"/>
  <c r="I276" i="2" s="1"/>
  <c r="I275" i="2" s="1"/>
  <c r="I274" i="2" s="1"/>
  <c r="H276" i="2"/>
  <c r="H275" i="2" s="1"/>
  <c r="H274" i="2" s="1"/>
  <c r="G276" i="2"/>
  <c r="G275" i="2" s="1"/>
  <c r="G274" i="2" s="1"/>
  <c r="I271" i="2"/>
  <c r="I270" i="2" s="1"/>
  <c r="H270" i="2"/>
  <c r="G270" i="2"/>
  <c r="I269" i="2"/>
  <c r="I268" i="2" s="1"/>
  <c r="H268" i="2"/>
  <c r="G268" i="2"/>
  <c r="I267" i="2"/>
  <c r="I266" i="2" s="1"/>
  <c r="H266" i="2"/>
  <c r="G266" i="2"/>
  <c r="I259" i="2"/>
  <c r="I258" i="2"/>
  <c r="H257" i="2"/>
  <c r="H256" i="2" s="1"/>
  <c r="H255" i="2" s="1"/>
  <c r="H254" i="2" s="1"/>
  <c r="H494" i="2" s="1"/>
  <c r="G257" i="2"/>
  <c r="G256" i="2" s="1"/>
  <c r="G255" i="2" s="1"/>
  <c r="G254" i="2" s="1"/>
  <c r="G494" i="2" s="1"/>
  <c r="I250" i="2"/>
  <c r="I249" i="2"/>
  <c r="I248" i="2"/>
  <c r="I247" i="2"/>
  <c r="I246" i="2"/>
  <c r="H245" i="2"/>
  <c r="G245" i="2"/>
  <c r="I244" i="2"/>
  <c r="I243" i="2" s="1"/>
  <c r="H243" i="2"/>
  <c r="G243" i="2"/>
  <c r="I242" i="2"/>
  <c r="I241" i="2"/>
  <c r="H240" i="2"/>
  <c r="G240" i="2"/>
  <c r="I237" i="2"/>
  <c r="I236" i="2"/>
  <c r="I235" i="2"/>
  <c r="H234" i="2"/>
  <c r="H233" i="2" s="1"/>
  <c r="H232" i="2" s="1"/>
  <c r="H231" i="2" s="1"/>
  <c r="I228" i="2"/>
  <c r="I227" i="2"/>
  <c r="I226" i="2"/>
  <c r="I225" i="2"/>
  <c r="I224" i="2"/>
  <c r="H223" i="2"/>
  <c r="H219" i="2" s="1"/>
  <c r="I222" i="2"/>
  <c r="I221" i="2" s="1"/>
  <c r="I220" i="2" s="1"/>
  <c r="H221" i="2"/>
  <c r="H220" i="2" s="1"/>
  <c r="G221" i="2"/>
  <c r="G220" i="2" s="1"/>
  <c r="I218" i="2"/>
  <c r="I217" i="2"/>
  <c r="I216" i="2"/>
  <c r="I215" i="2"/>
  <c r="I214" i="2"/>
  <c r="I213" i="2"/>
  <c r="I212" i="2"/>
  <c r="G211" i="2"/>
  <c r="G210" i="2" s="1"/>
  <c r="I208" i="2"/>
  <c r="I207" i="2"/>
  <c r="I206" i="2"/>
  <c r="H205" i="2"/>
  <c r="G205" i="2"/>
  <c r="I204" i="2"/>
  <c r="I203" i="2" s="1"/>
  <c r="H203" i="2"/>
  <c r="G203" i="2"/>
  <c r="I200" i="2"/>
  <c r="I199" i="2" s="1"/>
  <c r="I198" i="2" s="1"/>
  <c r="I197" i="2" s="1"/>
  <c r="H199" i="2"/>
  <c r="H198" i="2" s="1"/>
  <c r="H197" i="2" s="1"/>
  <c r="G199" i="2"/>
  <c r="G198" i="2" s="1"/>
  <c r="G197" i="2" s="1"/>
  <c r="I194" i="2"/>
  <c r="I193" i="2" s="1"/>
  <c r="H193" i="2"/>
  <c r="G193" i="2"/>
  <c r="I192" i="2"/>
  <c r="I191" i="2" s="1"/>
  <c r="I190" i="2" s="1"/>
  <c r="H191" i="2"/>
  <c r="G191" i="2"/>
  <c r="H190" i="2"/>
  <c r="G190" i="2"/>
  <c r="I186" i="2"/>
  <c r="I185" i="2" s="1"/>
  <c r="H185" i="2"/>
  <c r="G185" i="2"/>
  <c r="I184" i="2"/>
  <c r="I183" i="2" s="1"/>
  <c r="I182" i="2" s="1"/>
  <c r="H183" i="2"/>
  <c r="H182" i="2" s="1"/>
  <c r="G183" i="2"/>
  <c r="G182" i="2" s="1"/>
  <c r="I150" i="2"/>
  <c r="I149" i="2" s="1"/>
  <c r="I148" i="2" s="1"/>
  <c r="I147" i="2" s="1"/>
  <c r="I146" i="2" s="1"/>
  <c r="H149" i="2"/>
  <c r="H148" i="2" s="1"/>
  <c r="H147" i="2" s="1"/>
  <c r="H146" i="2" s="1"/>
  <c r="G149" i="2"/>
  <c r="G148" i="2" s="1"/>
  <c r="G147" i="2" s="1"/>
  <c r="G146" i="2" s="1"/>
  <c r="I132" i="2"/>
  <c r="G130" i="2"/>
  <c r="G129" i="2" s="1"/>
  <c r="G128" i="2" s="1"/>
  <c r="H130" i="2"/>
  <c r="H129" i="2" s="1"/>
  <c r="H128" i="2" s="1"/>
  <c r="I121" i="2"/>
  <c r="I120" i="2" s="1"/>
  <c r="I119" i="2" s="1"/>
  <c r="I118" i="2" s="1"/>
  <c r="I488" i="2" s="1"/>
  <c r="F16" i="4" s="1"/>
  <c r="H120" i="2"/>
  <c r="H119" i="2" s="1"/>
  <c r="H118" i="2" s="1"/>
  <c r="H488" i="2" s="1"/>
  <c r="E16" i="4" s="1"/>
  <c r="G120" i="2"/>
  <c r="G119" i="2" s="1"/>
  <c r="G118" i="2" s="1"/>
  <c r="G488" i="2" s="1"/>
  <c r="D16" i="4" s="1"/>
  <c r="I117" i="2"/>
  <c r="I116" i="2"/>
  <c r="H115" i="2"/>
  <c r="H114" i="2" s="1"/>
  <c r="H113" i="2" s="1"/>
  <c r="G115" i="2"/>
  <c r="G114" i="2" s="1"/>
  <c r="G113" i="2" s="1"/>
  <c r="I112" i="2"/>
  <c r="I111" i="2"/>
  <c r="I110" i="2"/>
  <c r="I109" i="2"/>
  <c r="I106" i="2"/>
  <c r="I105" i="2"/>
  <c r="G103" i="2"/>
  <c r="I100" i="2"/>
  <c r="H98" i="2"/>
  <c r="H97" i="2" s="1"/>
  <c r="G98" i="2"/>
  <c r="G97" i="2" s="1"/>
  <c r="I94" i="2"/>
  <c r="I93" i="2" s="1"/>
  <c r="I92" i="2" s="1"/>
  <c r="I91" i="2" s="1"/>
  <c r="I90" i="2" s="1"/>
  <c r="I525" i="2" s="1"/>
  <c r="H93" i="2"/>
  <c r="H92" i="2" s="1"/>
  <c r="H91" i="2" s="1"/>
  <c r="H90" i="2" s="1"/>
  <c r="H525" i="2" s="1"/>
  <c r="G93" i="2"/>
  <c r="G92" i="2" s="1"/>
  <c r="G91" i="2" s="1"/>
  <c r="G90" i="2" s="1"/>
  <c r="G525" i="2" s="1"/>
  <c r="I88" i="2"/>
  <c r="I87" i="2"/>
  <c r="I86" i="2"/>
  <c r="I85" i="2"/>
  <c r="I84" i="2"/>
  <c r="I83" i="2"/>
  <c r="I82" i="2"/>
  <c r="G81" i="2"/>
  <c r="G80" i="2" s="1"/>
  <c r="I79" i="2"/>
  <c r="I78" i="2"/>
  <c r="I77" i="2"/>
  <c r="I76" i="2"/>
  <c r="I75" i="2"/>
  <c r="I74" i="2"/>
  <c r="I73" i="2"/>
  <c r="H72" i="2"/>
  <c r="G72" i="2"/>
  <c r="I69" i="2"/>
  <c r="I67" i="2" s="1"/>
  <c r="G65" i="2"/>
  <c r="I61" i="2"/>
  <c r="I60" i="2"/>
  <c r="H59" i="2"/>
  <c r="H58" i="2" s="1"/>
  <c r="H57" i="2" s="1"/>
  <c r="H56" i="2" s="1"/>
  <c r="G59" i="2"/>
  <c r="G58" i="2" s="1"/>
  <c r="G57" i="2" s="1"/>
  <c r="G56" i="2" s="1"/>
  <c r="I55" i="2"/>
  <c r="I54" i="2" s="1"/>
  <c r="H54" i="2"/>
  <c r="G54" i="2"/>
  <c r="I53" i="2"/>
  <c r="I52" i="2" s="1"/>
  <c r="H52" i="2"/>
  <c r="G52" i="2"/>
  <c r="I51" i="2"/>
  <c r="I50" i="2" s="1"/>
  <c r="H50" i="2"/>
  <c r="G50" i="2"/>
  <c r="I49" i="2"/>
  <c r="I48" i="2" s="1"/>
  <c r="H48" i="2"/>
  <c r="G48" i="2"/>
  <c r="I47" i="2"/>
  <c r="I46" i="2" s="1"/>
  <c r="H46" i="2"/>
  <c r="G46" i="2"/>
  <c r="I45" i="2"/>
  <c r="I44" i="2" s="1"/>
  <c r="H44" i="2"/>
  <c r="G44" i="2"/>
  <c r="I43" i="2"/>
  <c r="I42" i="2" s="1"/>
  <c r="H42" i="2"/>
  <c r="G42" i="2"/>
  <c r="I41" i="2"/>
  <c r="I40" i="2" s="1"/>
  <c r="H40" i="2"/>
  <c r="G40" i="2"/>
  <c r="G37" i="2" s="1"/>
  <c r="I39" i="2"/>
  <c r="I38" i="2"/>
  <c r="I36" i="2"/>
  <c r="I35" i="2" s="1"/>
  <c r="H35" i="2"/>
  <c r="H31" i="2" s="1"/>
  <c r="G35" i="2"/>
  <c r="G31" i="2" s="1"/>
  <c r="I34" i="2"/>
  <c r="I33" i="2"/>
  <c r="I21" i="2"/>
  <c r="I20" i="2" s="1"/>
  <c r="G13" i="2"/>
  <c r="G12" i="2" s="1"/>
  <c r="I17" i="2"/>
  <c r="I16" i="2"/>
  <c r="H13" i="2"/>
  <c r="H12" i="2" s="1"/>
  <c r="I499" i="2" l="1"/>
  <c r="F27" i="4" s="1"/>
  <c r="H499" i="2"/>
  <c r="E27" i="4" s="1"/>
  <c r="I15" i="2"/>
  <c r="I14" i="2" s="1"/>
  <c r="I13" i="2" s="1"/>
  <c r="I12" i="2" s="1"/>
  <c r="H239" i="2"/>
  <c r="H238" i="2" s="1"/>
  <c r="H489" i="2" s="1"/>
  <c r="I31" i="2"/>
  <c r="G181" i="2"/>
  <c r="G180" i="2" s="1"/>
  <c r="G179" i="2" s="1"/>
  <c r="I181" i="2"/>
  <c r="I180" i="2" s="1"/>
  <c r="I179" i="2" s="1"/>
  <c r="I252" i="2"/>
  <c r="I251" i="2" s="1"/>
  <c r="G251" i="2"/>
  <c r="G239" i="2" s="1"/>
  <c r="G238" i="2" s="1"/>
  <c r="G489" i="2" s="1"/>
  <c r="H181" i="2"/>
  <c r="H180" i="2" s="1"/>
  <c r="I131" i="2"/>
  <c r="I130" i="2" s="1"/>
  <c r="I129" i="2" s="1"/>
  <c r="I128" i="2" s="1"/>
  <c r="I99" i="2"/>
  <c r="I98" i="2" s="1"/>
  <c r="I97" i="2" s="1"/>
  <c r="I104" i="2"/>
  <c r="I103" i="2" s="1"/>
  <c r="H309" i="2"/>
  <c r="H503" i="2" s="1"/>
  <c r="I303" i="2"/>
  <c r="I302" i="2" s="1"/>
  <c r="I301" i="2" s="1"/>
  <c r="G102" i="2"/>
  <c r="G209" i="2"/>
  <c r="G484" i="2" s="1"/>
  <c r="H408" i="2"/>
  <c r="G439" i="2"/>
  <c r="G515" i="2" s="1"/>
  <c r="D43" i="4" s="1"/>
  <c r="G64" i="2"/>
  <c r="G63" i="2" s="1"/>
  <c r="G62" i="2" s="1"/>
  <c r="G384" i="2"/>
  <c r="G375" i="2" s="1"/>
  <c r="H522" i="2"/>
  <c r="E50" i="4" s="1"/>
  <c r="G296" i="2"/>
  <c r="G295" i="2" s="1"/>
  <c r="G288" i="2" s="1"/>
  <c r="I296" i="2"/>
  <c r="I295" i="2" s="1"/>
  <c r="H265" i="2"/>
  <c r="H264" i="2" s="1"/>
  <c r="H263" i="2" s="1"/>
  <c r="G71" i="2"/>
  <c r="G70" i="2" s="1"/>
  <c r="H211" i="2"/>
  <c r="H210" i="2" s="1"/>
  <c r="H209" i="2" s="1"/>
  <c r="I257" i="2"/>
  <c r="I256" i="2" s="1"/>
  <c r="I255" i="2" s="1"/>
  <c r="I254" i="2" s="1"/>
  <c r="I494" i="2" s="1"/>
  <c r="H527" i="2"/>
  <c r="E55" i="4" s="1"/>
  <c r="H510" i="2"/>
  <c r="E38" i="4" s="1"/>
  <c r="I463" i="2"/>
  <c r="I462" i="2" s="1"/>
  <c r="I461" i="2" s="1"/>
  <c r="I460" i="2" s="1"/>
  <c r="G510" i="2"/>
  <c r="D38" i="4" s="1"/>
  <c r="H202" i="2"/>
  <c r="H201" i="2" s="1"/>
  <c r="I240" i="2"/>
  <c r="I317" i="2"/>
  <c r="I320" i="2"/>
  <c r="H384" i="2"/>
  <c r="H375" i="2" s="1"/>
  <c r="I331" i="2"/>
  <c r="I330" i="2" s="1"/>
  <c r="I329" i="2" s="1"/>
  <c r="H37" i="2"/>
  <c r="H30" i="2" s="1"/>
  <c r="H29" i="2" s="1"/>
  <c r="H28" i="2" s="1"/>
  <c r="G189" i="2"/>
  <c r="G188" i="2" s="1"/>
  <c r="G187" i="2" s="1"/>
  <c r="G536" i="2" s="1"/>
  <c r="D64" i="4" s="1"/>
  <c r="G202" i="2"/>
  <c r="G201" i="2" s="1"/>
  <c r="G234" i="2"/>
  <c r="G233" i="2" s="1"/>
  <c r="G232" i="2" s="1"/>
  <c r="G231" i="2" s="1"/>
  <c r="I234" i="2"/>
  <c r="I233" i="2" s="1"/>
  <c r="I232" i="2" s="1"/>
  <c r="I231" i="2" s="1"/>
  <c r="I265" i="2"/>
  <c r="I264" i="2" s="1"/>
  <c r="I263" i="2" s="1"/>
  <c r="I432" i="2"/>
  <c r="I72" i="2"/>
  <c r="I223" i="2"/>
  <c r="I219" i="2" s="1"/>
  <c r="I245" i="2"/>
  <c r="I312" i="2"/>
  <c r="I311" i="2" s="1"/>
  <c r="I310" i="2" s="1"/>
  <c r="H393" i="2"/>
  <c r="F65" i="4"/>
  <c r="G278" i="2"/>
  <c r="G273" i="2" s="1"/>
  <c r="I278" i="2"/>
  <c r="I273" i="2" s="1"/>
  <c r="H278" i="2"/>
  <c r="H273" i="2" s="1"/>
  <c r="G286" i="2"/>
  <c r="G285" i="2" s="1"/>
  <c r="G284" i="2" s="1"/>
  <c r="G283" i="2" s="1"/>
  <c r="G332" i="2"/>
  <c r="G331" i="2" s="1"/>
  <c r="G330" i="2" s="1"/>
  <c r="G329" i="2" s="1"/>
  <c r="H331" i="2"/>
  <c r="H330" i="2" s="1"/>
  <c r="H329" i="2" s="1"/>
  <c r="H350" i="2"/>
  <c r="H349" i="2" s="1"/>
  <c r="H348" i="2" s="1"/>
  <c r="H347" i="2" s="1"/>
  <c r="G428" i="2"/>
  <c r="G427" i="2" s="1"/>
  <c r="G426" i="2" s="1"/>
  <c r="I429" i="2"/>
  <c r="I357" i="2"/>
  <c r="G502" i="2"/>
  <c r="D30" i="4" s="1"/>
  <c r="I115" i="2"/>
  <c r="I114" i="2" s="1"/>
  <c r="I113" i="2" s="1"/>
  <c r="I59" i="2"/>
  <c r="I58" i="2" s="1"/>
  <c r="I57" i="2" s="1"/>
  <c r="G30" i="2"/>
  <c r="G29" i="2" s="1"/>
  <c r="G28" i="2" s="1"/>
  <c r="G509" i="2" s="1"/>
  <c r="I66" i="2"/>
  <c r="I65" i="2" s="1"/>
  <c r="I64" i="2" s="1"/>
  <c r="I63" i="2" s="1"/>
  <c r="I62" i="2" s="1"/>
  <c r="H65" i="2"/>
  <c r="H64" i="2" s="1"/>
  <c r="H63" i="2" s="1"/>
  <c r="H62" i="2" s="1"/>
  <c r="H533" i="2"/>
  <c r="E61" i="4" s="1"/>
  <c r="G127" i="2"/>
  <c r="I81" i="2"/>
  <c r="I80" i="2" s="1"/>
  <c r="H179" i="2"/>
  <c r="H189" i="2"/>
  <c r="H188" i="2" s="1"/>
  <c r="H187" i="2" s="1"/>
  <c r="H536" i="2" s="1"/>
  <c r="E64" i="4" s="1"/>
  <c r="I205" i="2"/>
  <c r="I202" i="2" s="1"/>
  <c r="I201" i="2" s="1"/>
  <c r="I211" i="2"/>
  <c r="I210" i="2" s="1"/>
  <c r="I294" i="2"/>
  <c r="I291" i="2" s="1"/>
  <c r="I290" i="2" s="1"/>
  <c r="I289" i="2" s="1"/>
  <c r="H291" i="2"/>
  <c r="H290" i="2" s="1"/>
  <c r="H289" i="2" s="1"/>
  <c r="I393" i="2"/>
  <c r="I442" i="2"/>
  <c r="I441" i="2" s="1"/>
  <c r="I440" i="2" s="1"/>
  <c r="I439" i="2" s="1"/>
  <c r="I515" i="2" s="1"/>
  <c r="F43" i="4" s="1"/>
  <c r="I189" i="2"/>
  <c r="I188" i="2" s="1"/>
  <c r="I187" i="2" s="1"/>
  <c r="I536" i="2" s="1"/>
  <c r="F64" i="4" s="1"/>
  <c r="I384" i="2"/>
  <c r="I375" i="2" s="1"/>
  <c r="G265" i="2"/>
  <c r="G264" i="2" s="1"/>
  <c r="G263" i="2" s="1"/>
  <c r="H296" i="2"/>
  <c r="H295" i="2" s="1"/>
  <c r="G309" i="2"/>
  <c r="G503" i="2" s="1"/>
  <c r="I354" i="2"/>
  <c r="I367" i="2"/>
  <c r="I366" i="2" s="1"/>
  <c r="I522" i="2"/>
  <c r="F50" i="4" s="1"/>
  <c r="I403" i="2"/>
  <c r="I402" i="2" s="1"/>
  <c r="I401" i="2" s="1"/>
  <c r="I407" i="2"/>
  <c r="I421" i="2"/>
  <c r="I420" i="2" s="1"/>
  <c r="I419" i="2" s="1"/>
  <c r="I418" i="2" s="1"/>
  <c r="I412" i="2" s="1"/>
  <c r="I507" i="2" s="1"/>
  <c r="H428" i="2"/>
  <c r="H427" i="2" s="1"/>
  <c r="H426" i="2" s="1"/>
  <c r="I37" i="2"/>
  <c r="H508" i="2"/>
  <c r="E36" i="4" s="1"/>
  <c r="H81" i="2"/>
  <c r="H103" i="2"/>
  <c r="H102" i="2" s="1"/>
  <c r="I482" i="2"/>
  <c r="F10" i="4" s="1"/>
  <c r="G482" i="2"/>
  <c r="D10" i="4" s="1"/>
  <c r="H482" i="2"/>
  <c r="E10" i="4" s="1"/>
  <c r="E22" i="4"/>
  <c r="I502" i="2"/>
  <c r="F30" i="4" s="1"/>
  <c r="G367" i="2"/>
  <c r="G366" i="2" s="1"/>
  <c r="G407" i="2"/>
  <c r="H528" i="2"/>
  <c r="E56" i="4" s="1"/>
  <c r="G528" i="2"/>
  <c r="D56" i="4" s="1"/>
  <c r="H442" i="2"/>
  <c r="H441" i="2" s="1"/>
  <c r="H440" i="2" s="1"/>
  <c r="G457" i="2"/>
  <c r="G456" i="2" s="1"/>
  <c r="G455" i="2" s="1"/>
  <c r="G454" i="2" s="1"/>
  <c r="H407" i="2" l="1"/>
  <c r="H484" i="2"/>
  <c r="H504" i="2"/>
  <c r="E32" i="4" s="1"/>
  <c r="G499" i="2"/>
  <c r="D27" i="4" s="1"/>
  <c r="G504" i="2"/>
  <c r="D32" i="4" s="1"/>
  <c r="I504" i="2"/>
  <c r="F32" i="4" s="1"/>
  <c r="I528" i="2"/>
  <c r="F56" i="4" s="1"/>
  <c r="I459" i="2"/>
  <c r="I527" i="2" s="1"/>
  <c r="F55" i="4" s="1"/>
  <c r="I370" i="2"/>
  <c r="I316" i="2"/>
  <c r="I315" i="2" s="1"/>
  <c r="I309" i="2" s="1"/>
  <c r="I503" i="2" s="1"/>
  <c r="I239" i="2"/>
  <c r="I238" i="2" s="1"/>
  <c r="H370" i="2"/>
  <c r="G511" i="2"/>
  <c r="D39" i="4" s="1"/>
  <c r="I288" i="2"/>
  <c r="F28" i="4" s="1"/>
  <c r="I56" i="2"/>
  <c r="I510" i="2" s="1"/>
  <c r="F38" i="4" s="1"/>
  <c r="I495" i="2"/>
  <c r="F23" i="4" s="1"/>
  <c r="G272" i="2"/>
  <c r="I102" i="2"/>
  <c r="H288" i="2"/>
  <c r="I209" i="2"/>
  <c r="D28" i="4"/>
  <c r="G486" i="2"/>
  <c r="D14" i="4" s="1"/>
  <c r="H127" i="2"/>
  <c r="H532" i="2" s="1"/>
  <c r="E60" i="4" s="1"/>
  <c r="I400" i="2"/>
  <c r="I531" i="2" s="1"/>
  <c r="F59" i="4" s="1"/>
  <c r="I353" i="2"/>
  <c r="I352" i="2" s="1"/>
  <c r="I347" i="2" s="1"/>
  <c r="I341" i="2" s="1"/>
  <c r="E12" i="4"/>
  <c r="H483" i="2"/>
  <c r="E11" i="4" s="1"/>
  <c r="H439" i="2"/>
  <c r="H515" i="2" s="1"/>
  <c r="E43" i="4" s="1"/>
  <c r="G341" i="2"/>
  <c r="I508" i="2"/>
  <c r="F36" i="4" s="1"/>
  <c r="D12" i="4"/>
  <c r="G512" i="2"/>
  <c r="D40" i="4" s="1"/>
  <c r="G535" i="2"/>
  <c r="D63" i="4" s="1"/>
  <c r="I524" i="2"/>
  <c r="F52" i="4" s="1"/>
  <c r="H341" i="2"/>
  <c r="H495" i="2"/>
  <c r="E23" i="4" s="1"/>
  <c r="I511" i="2"/>
  <c r="F39" i="4" s="1"/>
  <c r="G508" i="2"/>
  <c r="D36" i="4" s="1"/>
  <c r="D22" i="4"/>
  <c r="G533" i="2"/>
  <c r="D61" i="4" s="1"/>
  <c r="I428" i="2"/>
  <c r="I427" i="2" s="1"/>
  <c r="F22" i="4"/>
  <c r="G522" i="2"/>
  <c r="D50" i="4" s="1"/>
  <c r="I483" i="2"/>
  <c r="F11" i="4" s="1"/>
  <c r="G483" i="2"/>
  <c r="D11" i="4" s="1"/>
  <c r="I71" i="2"/>
  <c r="H486" i="2"/>
  <c r="E14" i="4" s="1"/>
  <c r="G526" i="2"/>
  <c r="D54" i="4" s="1"/>
  <c r="G453" i="2"/>
  <c r="I526" i="2"/>
  <c r="F54" i="4" s="1"/>
  <c r="I453" i="2"/>
  <c r="H514" i="2"/>
  <c r="E42" i="4" s="1"/>
  <c r="H526" i="2"/>
  <c r="E54" i="4" s="1"/>
  <c r="H453" i="2"/>
  <c r="G531" i="2"/>
  <c r="D59" i="4" s="1"/>
  <c r="G399" i="2"/>
  <c r="H531" i="2"/>
  <c r="E59" i="4" s="1"/>
  <c r="H399" i="2"/>
  <c r="H530" i="2" s="1"/>
  <c r="E58" i="4" s="1"/>
  <c r="H524" i="2"/>
  <c r="E52" i="4" s="1"/>
  <c r="G498" i="2"/>
  <c r="D26" i="4" s="1"/>
  <c r="I498" i="2"/>
  <c r="F26" i="4" s="1"/>
  <c r="H498" i="2"/>
  <c r="E26" i="4" s="1"/>
  <c r="H80" i="2"/>
  <c r="H71" i="2"/>
  <c r="H535" i="2"/>
  <c r="E63" i="4" s="1"/>
  <c r="H178" i="2"/>
  <c r="G491" i="2"/>
  <c r="D19" i="4" s="1"/>
  <c r="G145" i="2"/>
  <c r="G532" i="2"/>
  <c r="D60" i="4" s="1"/>
  <c r="F53" i="4"/>
  <c r="I89" i="2"/>
  <c r="I30" i="2"/>
  <c r="I29" i="2" s="1"/>
  <c r="I28" i="2" s="1"/>
  <c r="E31" i="4"/>
  <c r="H307" i="2"/>
  <c r="H520" i="2"/>
  <c r="E48" i="4" s="1"/>
  <c r="H360" i="2"/>
  <c r="H516" i="2" s="1"/>
  <c r="E44" i="4" s="1"/>
  <c r="D53" i="4"/>
  <c r="G89" i="2"/>
  <c r="I491" i="2"/>
  <c r="F19" i="4" s="1"/>
  <c r="I145" i="2"/>
  <c r="I533" i="2"/>
  <c r="F61" i="4" s="1"/>
  <c r="I127" i="2"/>
  <c r="I532" i="2" s="1"/>
  <c r="F60" i="4" s="1"/>
  <c r="H511" i="2"/>
  <c r="E39" i="4" s="1"/>
  <c r="I535" i="2"/>
  <c r="F63" i="4" s="1"/>
  <c r="I178" i="2"/>
  <c r="H491" i="2"/>
  <c r="E19" i="4" s="1"/>
  <c r="H145" i="2"/>
  <c r="E53" i="4"/>
  <c r="H89" i="2"/>
  <c r="I484" i="2" l="1"/>
  <c r="F12" i="4" s="1"/>
  <c r="H501" i="2"/>
  <c r="E29" i="4" s="1"/>
  <c r="I534" i="2"/>
  <c r="F62" i="4" s="1"/>
  <c r="H534" i="2"/>
  <c r="E62" i="4" s="1"/>
  <c r="H95" i="2"/>
  <c r="I486" i="2"/>
  <c r="F14" i="4" s="1"/>
  <c r="G524" i="2"/>
  <c r="D52" i="4" s="1"/>
  <c r="G370" i="2"/>
  <c r="G521" i="2" s="1"/>
  <c r="D49" i="4" s="1"/>
  <c r="I489" i="2"/>
  <c r="F17" i="4" s="1"/>
  <c r="E28" i="4"/>
  <c r="G495" i="2"/>
  <c r="D23" i="4" s="1"/>
  <c r="G253" i="2"/>
  <c r="I253" i="2"/>
  <c r="H70" i="2"/>
  <c r="H512" i="2" s="1"/>
  <c r="E40" i="4" s="1"/>
  <c r="I70" i="2"/>
  <c r="I512" i="2" s="1"/>
  <c r="F40" i="4" s="1"/>
  <c r="H272" i="2"/>
  <c r="H196" i="2"/>
  <c r="D17" i="4"/>
  <c r="H425" i="2"/>
  <c r="H513" i="2" s="1"/>
  <c r="E41" i="4" s="1"/>
  <c r="G178" i="2"/>
  <c r="G534" i="2" s="1"/>
  <c r="D62" i="4" s="1"/>
  <c r="I426" i="2"/>
  <c r="I514" i="2" s="1"/>
  <c r="F42" i="4" s="1"/>
  <c r="I521" i="2"/>
  <c r="F49" i="4" s="1"/>
  <c r="H521" i="2"/>
  <c r="E49" i="4" s="1"/>
  <c r="E37" i="4"/>
  <c r="H253" i="2"/>
  <c r="E17" i="4"/>
  <c r="F31" i="4"/>
  <c r="I307" i="2"/>
  <c r="I360" i="2"/>
  <c r="I516" i="2" s="1"/>
  <c r="F44" i="4" s="1"/>
  <c r="I520" i="2"/>
  <c r="F48" i="4" s="1"/>
  <c r="I272" i="2"/>
  <c r="I196" i="2"/>
  <c r="I481" i="2" s="1"/>
  <c r="G11" i="2"/>
  <c r="H490" i="2"/>
  <c r="E18" i="4" s="1"/>
  <c r="I490" i="2"/>
  <c r="F18" i="4" s="1"/>
  <c r="I95" i="2"/>
  <c r="D31" i="4"/>
  <c r="G307" i="2"/>
  <c r="G490" i="2"/>
  <c r="D18" i="4" s="1"/>
  <c r="G520" i="2"/>
  <c r="D48" i="4" s="1"/>
  <c r="G360" i="2"/>
  <c r="G516" i="2" s="1"/>
  <c r="D44" i="4" s="1"/>
  <c r="G530" i="2"/>
  <c r="D58" i="4" s="1"/>
  <c r="I399" i="2"/>
  <c r="I530" i="2" s="1"/>
  <c r="F58" i="4" s="1"/>
  <c r="G514" i="2"/>
  <c r="D42" i="4" s="1"/>
  <c r="G425" i="2"/>
  <c r="G196" i="2"/>
  <c r="G481" i="2" s="1"/>
  <c r="H481" i="2" l="1"/>
  <c r="E9" i="4" s="1"/>
  <c r="H492" i="2"/>
  <c r="E20" i="4" s="1"/>
  <c r="I492" i="2"/>
  <c r="F20" i="4" s="1"/>
  <c r="G501" i="2"/>
  <c r="D29" i="4" s="1"/>
  <c r="I501" i="2"/>
  <c r="F29" i="4" s="1"/>
  <c r="G492" i="2"/>
  <c r="D20" i="4" s="1"/>
  <c r="F24" i="4"/>
  <c r="E24" i="4"/>
  <c r="I11" i="2"/>
  <c r="I10" i="2" s="1"/>
  <c r="H11" i="2"/>
  <c r="G95" i="2"/>
  <c r="H406" i="2"/>
  <c r="I425" i="2"/>
  <c r="I513" i="2" s="1"/>
  <c r="F41" i="4" s="1"/>
  <c r="G195" i="2"/>
  <c r="I195" i="2"/>
  <c r="J196" i="2" s="1"/>
  <c r="H195" i="2"/>
  <c r="J96" i="2"/>
  <c r="F9" i="4"/>
  <c r="D37" i="4"/>
  <c r="F37" i="4"/>
  <c r="I406" i="2"/>
  <c r="G513" i="2"/>
  <c r="D41" i="4" s="1"/>
  <c r="G406" i="2"/>
  <c r="D9" i="4"/>
  <c r="D35" i="4"/>
  <c r="G10" i="2"/>
  <c r="J11" i="2" s="1"/>
  <c r="D67" i="4" l="1"/>
  <c r="H538" i="2"/>
  <c r="E66" i="4" s="1"/>
  <c r="F35" i="4"/>
  <c r="F67" i="4" s="1"/>
  <c r="I478" i="2"/>
  <c r="I480" i="2" s="1"/>
  <c r="G478" i="2"/>
  <c r="G480" i="2" s="1"/>
  <c r="E35" i="4"/>
  <c r="E67" i="4" s="1"/>
  <c r="H10" i="2"/>
  <c r="G538" i="2"/>
  <c r="D66" i="4" s="1"/>
  <c r="I538" i="2" l="1"/>
  <c r="F66" i="4" s="1"/>
  <c r="H478" i="2"/>
  <c r="G539" i="2"/>
  <c r="I539" i="2" l="1"/>
  <c r="H539" i="2"/>
</calcChain>
</file>

<file path=xl/sharedStrings.xml><?xml version="1.0" encoding="utf-8"?>
<sst xmlns="http://schemas.openxmlformats.org/spreadsheetml/2006/main" count="2693" uniqueCount="435">
  <si>
    <t xml:space="preserve">Наименование </t>
  </si>
  <si>
    <t>2015г</t>
  </si>
  <si>
    <t>Изменения</t>
  </si>
  <si>
    <t>Итого с изменениями 2015г</t>
  </si>
  <si>
    <t xml:space="preserve">Коды бюджетной классификации </t>
  </si>
  <si>
    <t>Ведомства</t>
  </si>
  <si>
    <t>Раздел</t>
  </si>
  <si>
    <t>Подраздел</t>
  </si>
  <si>
    <t>Целевая статья</t>
  </si>
  <si>
    <t>Вид расхода</t>
  </si>
  <si>
    <t>Отдел образования Онгудайского района</t>
  </si>
  <si>
    <t>074</t>
  </si>
  <si>
    <t xml:space="preserve">Образование </t>
  </si>
  <si>
    <t>07</t>
  </si>
  <si>
    <t>Дошкольное образование</t>
  </si>
  <si>
    <t>01</t>
  </si>
  <si>
    <t xml:space="preserve">Муниципальная программа" Социальное развитие муниципального образования  «Онгудайский район» </t>
  </si>
  <si>
    <t>02 0 0000</t>
  </si>
  <si>
    <t>Подпрограмма  "Развитие  образования муниципального образования "Онгудайский район" на 2013-2018 гг."</t>
  </si>
  <si>
    <t>02 3 0000</t>
  </si>
  <si>
    <t>ВЦП "Развитие доступного дошкольного образования в муниципальном образовании "Онгудайский район" на 2013-2015 гг."</t>
  </si>
  <si>
    <t>02 3 1000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</si>
  <si>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</si>
  <si>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0231000</t>
  </si>
  <si>
    <t>611</t>
  </si>
  <si>
    <t>Субсидии бюджетным учреждениям на иные цели</t>
  </si>
  <si>
    <t>612</t>
  </si>
  <si>
    <t>7950000</t>
  </si>
  <si>
    <t>Общее образование</t>
  </si>
  <si>
    <t>02</t>
  </si>
  <si>
    <t>ВЦП ""Развитие  доступного общего образования в муниципальном образовании "Онгудайский район" на 2013-2015 гг".</t>
  </si>
  <si>
    <t>0232000</t>
  </si>
  <si>
    <t>ВЦП "Развитие  дополнительного  образования детей в сфере культуры  муниципального образования "Онгудайский район"  2013-2015 гг".</t>
  </si>
  <si>
    <t>0236000</t>
  </si>
  <si>
    <t xml:space="preserve">ВЦП «Совершенствование организации питания в   организованных детских коллективах Онгудайского района на 2013-2015 годы»
</t>
  </si>
  <si>
    <t>0237000</t>
  </si>
  <si>
    <t>ВЦП "Улучшение условий и охраны труда в образовательных учреждениях Онгудайского района  на 2013-2015 годы"</t>
  </si>
  <si>
    <t>0239000</t>
  </si>
  <si>
    <t>Обеспечение доступа к сети Интернет в образовательных организациях Республики Алтай в рамках подпрограммы "Развитие образования" муниципальной программы МО "Онгудайский район" "Социальное развитие"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</si>
  <si>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образования" муниципальной программы МО "Онгудайский район" "Социальное развитие"</t>
  </si>
  <si>
    <t>Обеспечение питанием учащихся из малообеспеченных семей в рамках подпрограммы "Развитие образования" муниципальной программы МО "Онгудайскийрайон" "Социальное развитие"</t>
  </si>
  <si>
    <t>Выплата ежемесячной надбавки к заработной плате педагогическим работникам, отнесенным к категории молодых специалистов, в рамках подпрограммы "Развитие образования" муниципальной программы МО "Онгудайский район" "Социальное развитие"</t>
  </si>
  <si>
    <t>Выплата заработной платы прочему персоналу общеобразовательных организаций в рамках подпрограммы "Развитие образования" муниципальной программы МО "Онгудайский район" "Социальное развитие"</t>
  </si>
  <si>
    <t>02 3 1527</t>
  </si>
  <si>
    <t xml:space="preserve">Переподготовка и повышение квалификации </t>
  </si>
  <si>
    <t>05</t>
  </si>
  <si>
    <t>0200000</t>
  </si>
  <si>
    <t>0230000</t>
  </si>
  <si>
    <t>Молодежная политика и оздоровление детей</t>
  </si>
  <si>
    <t>ВЦП "Организация отдыха, оздоровления и занятости детей в муниципальных образовательных учреждениях муниципального образования "Онгудайский район" на 2013-2015 гг"</t>
  </si>
  <si>
    <t>0238000</t>
  </si>
  <si>
    <t>0236509</t>
  </si>
  <si>
    <t>Другие вопросы в области образования</t>
  </si>
  <si>
    <t>09</t>
  </si>
  <si>
    <t>АВЦП "Повышение эффективности  муниципального управления   отдела образования Администрации района (аймака) муниципального образования «Онгудайский  район» на 2013 – 2015 годы».</t>
  </si>
  <si>
    <t>0200074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</si>
  <si>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</si>
  <si>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</si>
  <si>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</si>
  <si>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</si>
  <si>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</si>
  <si>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</si>
  <si>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</si>
  <si>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</si>
  <si>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</si>
  <si>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</si>
  <si>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</si>
  <si>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</si>
  <si>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</si>
  <si>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</si>
  <si>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 на 2013г-2015г"</t>
  </si>
  <si>
    <t>02 3 Л000</t>
  </si>
  <si>
    <t>Социальная политика</t>
  </si>
  <si>
    <t>10</t>
  </si>
  <si>
    <t>Охрана семьи и детства</t>
  </si>
  <si>
    <t>04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</si>
  <si>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образования" муниципальной программы МО "Онгудайский район" "Социальное развитие"</t>
  </si>
  <si>
    <t>Пособия, компенсации и иные социальные выплаты гражданам, кроме публичных нормативных обязательств</t>
  </si>
  <si>
    <t>321</t>
  </si>
  <si>
    <t>Управление по экономике и финансам Онгудайского района</t>
  </si>
  <si>
    <t>092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</si>
  <si>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</si>
  <si>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</si>
  <si>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Муниципальная программа "Управление муниципальными финансами и имуществом  муниципального образования «Онгудайский район»</t>
  </si>
  <si>
    <t>0300000</t>
  </si>
  <si>
    <t>АВЦП "Обеспечение деятельности Управления по экономике и финансам  администрации МО "Онгудайский район"</t>
  </si>
  <si>
    <t>0300092</t>
  </si>
  <si>
    <t>Обеспечение деятельности  финансовых, налоговых и таможенных  органов и органов финансового надзора</t>
  </si>
  <si>
    <t>06</t>
  </si>
  <si>
    <t>Резервные фонды</t>
  </si>
  <si>
    <t>11</t>
  </si>
  <si>
    <t>Непрограммные направления деятельности</t>
  </si>
  <si>
    <t>9900000</t>
  </si>
  <si>
    <t>Резервный фонд местной администрации</t>
  </si>
  <si>
    <t>Резервные средства</t>
  </si>
  <si>
    <t>870</t>
  </si>
  <si>
    <t>Другие общегосударственные вопросы</t>
  </si>
  <si>
    <t>13</t>
  </si>
  <si>
    <t>99 0 0000</t>
  </si>
  <si>
    <t>Национальная экономика</t>
  </si>
  <si>
    <t>Другие вопросы в области национальной экономики</t>
  </si>
  <si>
    <t>12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</si>
  <si>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</si>
  <si>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</si>
  <si>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</si>
  <si>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</si>
  <si>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Подпрограмма "Повышение качества управления муниципальными финансами муниципального образования "Онгудайский район" на 2013-2018гг."</t>
  </si>
  <si>
    <t>0310000</t>
  </si>
  <si>
    <t>ВЦП "Обеспечение сбалансированности и устойчивости местного бюджета муниципального образования "Онгудайский район" на 2013-2018гг."</t>
  </si>
  <si>
    <t>0311000</t>
  </si>
  <si>
    <t>Обслуживание государственного долга субъекта Российской Федерации</t>
  </si>
  <si>
    <t>720</t>
  </si>
  <si>
    <t>Межбюджетные трансферты</t>
  </si>
  <si>
    <t>Национальная оборона</t>
  </si>
  <si>
    <t>00</t>
  </si>
  <si>
    <t>Мобилизационная  и вневойсковая подготовка</t>
  </si>
  <si>
    <t>03</t>
  </si>
  <si>
    <t>03 15118</t>
  </si>
  <si>
    <t>Субвенции</t>
  </si>
  <si>
    <t>0315118</t>
  </si>
  <si>
    <t>530</t>
  </si>
  <si>
    <t>Межбюджетные трансферты бюджетам субъектов РФ и муниципальных образований общего характера</t>
  </si>
  <si>
    <t>14</t>
  </si>
  <si>
    <t xml:space="preserve">Дотации на выравнивание бюджетной обеспеченности субъектов РФ и муниципальных образований </t>
  </si>
  <si>
    <t>Дотации на выравнивание бюджетной обеспеченности из муниципального  фонда финансовой поддержки сельских поселений</t>
  </si>
  <si>
    <t xml:space="preserve">Дотации на выравнивание бюджетной обеспеченности </t>
  </si>
  <si>
    <t>511</t>
  </si>
  <si>
    <t>Администрация Онгудайского района (аймака)</t>
  </si>
  <si>
    <t>800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</si>
  <si>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</si>
  <si>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</si>
  <si>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направления деятельности местной администрации</t>
  </si>
  <si>
    <t>99 2 0800</t>
  </si>
  <si>
    <t>Высшее должностное лицо муниципального образования и его заместители</t>
  </si>
  <si>
    <t>99 2 1800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</si>
  <si>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</si>
  <si>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Непрограммные направления деятельности представительного органа муниципального образования</t>
  </si>
  <si>
    <t>99 0 0800</t>
  </si>
  <si>
    <t>Председатель представительного органа муниципального образования</t>
  </si>
  <si>
    <t>99 0 1800</t>
  </si>
  <si>
    <t>Материально-техническое обеспечение представительного органа муниципального образования</t>
  </si>
  <si>
    <t>99 0 Л800</t>
  </si>
  <si>
    <t>Муниципальная программа "Экономическое развитие муниципального образования «Онгудайский район»</t>
  </si>
  <si>
    <t>0100000</t>
  </si>
  <si>
    <t>АВЦП" Обеспечение деятельности Администрации МО "Онгудайский район" на 2013-2015 гг.</t>
  </si>
  <si>
    <t>01 0 0800</t>
  </si>
  <si>
    <t>010 0800</t>
  </si>
  <si>
    <t xml:space="preserve">Уплата налога на имущество организаций и земельного налога
</t>
  </si>
  <si>
    <t xml:space="preserve">Заместители высшего должностного  лица  муниципального образования 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</si>
  <si>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</si>
  <si>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</si>
  <si>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990Г501</t>
  </si>
  <si>
    <t>0210000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</si>
  <si>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</si>
  <si>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</si>
  <si>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Обеспечение полномочий в области архивного дела</t>
  </si>
  <si>
    <t>243</t>
  </si>
  <si>
    <t>Национальная безопасность и правоохранительная деятельность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</si>
  <si>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</si>
  <si>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</si>
  <si>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04 0 0000</t>
  </si>
  <si>
    <t>Подпрограмма " Обеспечение безопасности населения муниципального образования "Онгудайский район" на 2013-2018 гг."</t>
  </si>
  <si>
    <t>04 1 0000</t>
  </si>
  <si>
    <t>ВЦП "Устойчивое развитие систем предупреждения чрезвычайных ситуаций и ликвидация их последствий в муниципальном образовании "Онгудайский район" на 2013-2015 гг."</t>
  </si>
  <si>
    <t>04 1 4000</t>
  </si>
  <si>
    <t>Другие вопросы в области национальной безопасности и правоохранительной деятельности</t>
  </si>
  <si>
    <t>ВЦП "Комплексные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район" на 2013-2015 гг."</t>
  </si>
  <si>
    <t>04 1 1000</t>
  </si>
  <si>
    <t>ВЦП "Профилактика правонарушений и обеспечение безопасности и правопорядка в муниципальном образовании "Онгудайский район" на 2013-2015 гг."</t>
  </si>
  <si>
    <t>04 12000</t>
  </si>
  <si>
    <t>04 1 2000</t>
  </si>
  <si>
    <t>ВЦП "Профилактика экстремизма, а так же минимизация и (или) ликвидация последствий проявлений экстремизма в муниципальном образовании "Онгудайский район" на 2013-2015 гг."</t>
  </si>
  <si>
    <t xml:space="preserve">04 1 3000 </t>
  </si>
  <si>
    <t>0413000</t>
  </si>
  <si>
    <t>Сельское хозяйство и рыболовство</t>
  </si>
  <si>
    <t>Подпрограмма "Развитие конкурентоспособной экономики муниципального образования "Онгудайский район"на 2013-2018 гг.№</t>
  </si>
  <si>
    <t>0110000</t>
  </si>
  <si>
    <t>ВЦП "Развитие  агропромышленного комплекса муниципального образования "Онгудайский район" на 2013-2015 гг."</t>
  </si>
  <si>
    <t>Дорожное хояйство (дорожные фонды)</t>
  </si>
  <si>
    <t>0400000</t>
  </si>
  <si>
    <t>Подпрограмма "Развитие инфраструктуры района"</t>
  </si>
  <si>
    <t>0420000</t>
  </si>
  <si>
    <t>0422000</t>
  </si>
  <si>
    <t>Другие вопросы в области  национальной экономики</t>
  </si>
  <si>
    <t>Подпрограмма "Развитие малого и среднего предпринимательства муниципального образования "Онгудайский район" на 2013-2018 гг."</t>
  </si>
  <si>
    <t>0130000</t>
  </si>
  <si>
    <t>ВЦП "Поддержка малого и среднего предпринимательства в Онгудайском районе на 2013-2015 гг."</t>
  </si>
  <si>
    <t>0131000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</si>
  <si>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</si>
  <si>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</si>
  <si>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Подпрограмма "Повышение качества управления муниципальным имуществом и земельными ресурсами муниципального образования  "Онгудайский район" на 2013-2018 гг."</t>
  </si>
  <si>
    <t>0320000</t>
  </si>
  <si>
    <t>ВЦП "Формирование эффективной системы управления и распоряжения муниципальным имуществом муниципального образования "Онгудайский район" на 2013-2015 гг"</t>
  </si>
  <si>
    <t>0321000</t>
  </si>
  <si>
    <t>ВЦП "Повышение эффективности использования земельных участков муниципального образования "Онгудайский район" на 2013-2015 гг."</t>
  </si>
  <si>
    <t>0322000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</si>
  <si>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</si>
  <si>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</si>
  <si>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Финансирование БУ ОКС муниципального образования "Онгудайский район"</t>
  </si>
  <si>
    <t>Жилищно-коммунальное хозяйство</t>
  </si>
  <si>
    <t>Жилищное хозяйство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</si>
  <si>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</si>
  <si>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</si>
  <si>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</si>
  <si>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01 1 0000</t>
  </si>
  <si>
    <t>ВЦП "Устойчивое развитие сельских территорий муниципального образования "Онгудайский район" на 2013-2015 гг."</t>
  </si>
  <si>
    <t>01 1 2000</t>
  </si>
  <si>
    <t>0112000</t>
  </si>
  <si>
    <t>Энергосбережение и повышение энергетической эффективности в коммунальном хозяйстве, жилищной сфере и социальной сферы в муниципальном образовании "Онгудайский район" на 2013-2015гг.</t>
  </si>
  <si>
    <t>0421000</t>
  </si>
  <si>
    <t>Закупка товаров, работ, услуг в целях капитального ремонта государственного (муниципального) имущества</t>
  </si>
  <si>
    <t>Программа комплексного развития систем коммунальной и транспортной инфраструктуры муниципального образования "Онгудайский район" на 2013-2015гг.</t>
  </si>
  <si>
    <t>Возмещение затрат организациям коммунального комплекса, предоставляющим коммунальные услуги по тарифам, не обеспечивающим возмещение издержек</t>
  </si>
  <si>
    <t>042Г502</t>
  </si>
  <si>
    <t>Благоустрой ство</t>
  </si>
  <si>
    <t>ВЦП "Благоустройство  территории  муниципального образования "Онгудайский район" на 2013-2015гг."</t>
  </si>
  <si>
    <t>0424000</t>
  </si>
  <si>
    <t>ВЦП "Отходы  в муниципальном образовании "Онгудайский район" на 2013-2015гг."</t>
  </si>
  <si>
    <t>0426000</t>
  </si>
  <si>
    <t>Образование</t>
  </si>
  <si>
    <t>0120000</t>
  </si>
  <si>
    <t xml:space="preserve">ВЦП «Развитие дополнительного образования детей в Онгудайском районе на базе МАОУ ДОД «Онгудайская детская школа искусств»на 2013 – 2015 годы».
</t>
  </si>
  <si>
    <t xml:space="preserve">02 3 3000 </t>
  </si>
  <si>
    <t>0233000</t>
  </si>
  <si>
    <t>Субсидии автономным учреждениям на иные цели</t>
  </si>
  <si>
    <t>622</t>
  </si>
  <si>
    <t xml:space="preserve">ВЦП "Развитие дополнительного образования детей в сфере спорта  в  Онгудайском районе на базе   Детско –юношеской спортивной школ им.  Н.В. Кулачева  на 2013 – 2015 годы».
</t>
  </si>
  <si>
    <t>02 3 4000</t>
  </si>
  <si>
    <t>Здравоохранение</t>
  </si>
  <si>
    <t>Другие вопросы в области здравоохранения</t>
  </si>
  <si>
    <t>Подпрограмма "Развитие систем социальной поддержки населения муниципального образования "Онгудайский район" на 2013-2018 гг."</t>
  </si>
  <si>
    <t>02 20000</t>
  </si>
  <si>
    <t>ВЦП "Оказание дополнительных мер социальной поддержки отдельным категориям  граждан муниципального образования "Онгудайский район" на 2013-2015 гг."</t>
  </si>
  <si>
    <t>02 2 2000</t>
  </si>
  <si>
    <t>Муниципальные целевые программы</t>
  </si>
  <si>
    <t>МЦП "Медико -социальная  поддержка слабозащищенных категорий населения в муниципальном образовании "Онгудайский район" на 2012-2014 годы"</t>
  </si>
  <si>
    <t>7952030</t>
  </si>
  <si>
    <t>Пенсионное обеспечение</t>
  </si>
  <si>
    <t>Доплата к пенсии</t>
  </si>
  <si>
    <t>9900001</t>
  </si>
  <si>
    <t>Иные пенсии, социальные доплаты к пенсиям</t>
  </si>
  <si>
    <t>312</t>
  </si>
  <si>
    <t>Социальное обеспечение населения</t>
  </si>
  <si>
    <t>0112001</t>
  </si>
  <si>
    <t>Подпрограмма "Развитие культуры, спорта, молодежной политики в муниципальном образовании"Онгудайский район" на 2013-2018 гг."</t>
  </si>
  <si>
    <t>ВЦП "Реализация молодежной политики муниципального образования "Онгудайский район" на 2013-2015 гг."</t>
  </si>
  <si>
    <t>02 1 3000</t>
  </si>
  <si>
    <t>0213001</t>
  </si>
  <si>
    <t>Оказание материальной поддержки , оказавшихся в трудной жизненной ситации</t>
  </si>
  <si>
    <t>9900002</t>
  </si>
  <si>
    <t>Обеспечение жильем отдельных   категорий   граждан,   установленных   федеральными законами от 12 января 1995 года № 5-ФЗ  "О ветеранах" и от 24 ноября 1995 года № 181-ФЗ  "О социальной защите инвалидов в  Российской Федерации", в рамках подпрограммы "Модернизация системы   социальной   поддержки   населения"   государственной программы     Республики     Алтай     "Обеспечение     социальной защищенности и занятости населения" (через Министерство труда и социального развития Республики Алтай)обеспечении жильем ветеранов Великой Отечественной войны 1941 - 1945 годов",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</si>
  <si>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9905135</t>
  </si>
  <si>
    <t>Пособия, компенсации, меры социальной поддержки по публичным нормативным обязательствам</t>
  </si>
  <si>
    <t>313</t>
  </si>
  <si>
    <t>Другие вопросы в области социальной политики</t>
  </si>
  <si>
    <t xml:space="preserve">Осуществления уведомительной регистрации территориальных соглашений и коллективных договоров </t>
  </si>
  <si>
    <t>9904510</t>
  </si>
  <si>
    <t>Средства массовой информации</t>
  </si>
  <si>
    <t>Периодическая печать и издательства</t>
  </si>
  <si>
    <t>010000</t>
  </si>
  <si>
    <t>Подпрограмма "Создание условий для развития инвестиционного, инновационного, информационного и имиджевого потенциала муниципального образования "Онгудайский район" на 2013-2018 гг."</t>
  </si>
  <si>
    <t>ВЦП "Обеспечение доступности информации для населения муниципального образования "Онгудайский район" на 2013-2015 гг."</t>
  </si>
  <si>
    <t>0122000</t>
  </si>
  <si>
    <t xml:space="preserve">Отдел культуры, спорта и туризма </t>
  </si>
  <si>
    <t xml:space="preserve">АВЦП "«Повышение эффективности муниципального  управления в Отделе культуры, спорта, и туризма администрации района (аймака) муниципального образования  «Онгудайский район»  на 2013 – 2015 годы»
</t>
  </si>
  <si>
    <t>0200810</t>
  </si>
  <si>
    <t>0213000</t>
  </si>
  <si>
    <t>Культура и кинематография</t>
  </si>
  <si>
    <t>08</t>
  </si>
  <si>
    <t>Культура</t>
  </si>
  <si>
    <t>ВЦП "Развитие культуры в муниципальном образовании "Онгудайский район" на 2013-2015 гг."</t>
  </si>
  <si>
    <t>0211000</t>
  </si>
  <si>
    <t>Субсидии бюджетным  учреждениям на иные цели</t>
  </si>
  <si>
    <t>ВЦП "Развитие библиотечного обслуживания в муниципальном образовании"Онгудайский район" на 2013-2015 гг."</t>
  </si>
  <si>
    <t>0216000</t>
  </si>
  <si>
    <t>Комплектование книжных фондов библиотек муниципальных образований и государственных библиотек городов Москвы и Санкт- Петербурга в рамках подпрограммы "Библиотечное и архивное дело" государственной программы Республики Алтай "Развитие культуры"</t>
  </si>
  <si>
    <t>0215144</t>
  </si>
  <si>
    <t>Другие вопросы в области культуры, кинематографии</t>
  </si>
  <si>
    <t>ВЦП "Обеспечение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</si>
  <si>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02 1 Л000</t>
  </si>
  <si>
    <t>Уплата налога на имущество организаций и земельного налога</t>
  </si>
  <si>
    <t>02 2 0000</t>
  </si>
  <si>
    <t>ВЦП "Социальная защита населения (ветераны, институт семьи) в муниципальном образовании "Онгудайский район" на 2013-2015 гг."</t>
  </si>
  <si>
    <t>02 2 1000</t>
  </si>
  <si>
    <t>Физическая культура и спорт</t>
  </si>
  <si>
    <t xml:space="preserve">Физическая культура </t>
  </si>
  <si>
    <t>ВЦП "Развитие физической культуры, спорта  и формирование здорового образа жизни в муниципальном образовании "Онгудайский район" на 2013-2015 "гг.</t>
  </si>
  <si>
    <t>0212000</t>
  </si>
  <si>
    <t>99</t>
  </si>
  <si>
    <t xml:space="preserve">Всего </t>
  </si>
  <si>
    <t>0100</t>
  </si>
  <si>
    <t>Р.Б.</t>
  </si>
  <si>
    <t>М.Б,</t>
  </si>
  <si>
    <t>Дотация на варвивание мун району</t>
  </si>
  <si>
    <t xml:space="preserve">Дотация на варвивание мун району </t>
  </si>
  <si>
    <t>Дефицит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</si>
  <si>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</si>
  <si>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</si>
  <si>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</si>
  <si>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</si>
  <si>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</si>
  <si>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</si>
  <si>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</si>
  <si>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</si>
  <si>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</si>
  <si>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</si>
  <si>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</si>
  <si>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</si>
  <si>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</si>
  <si>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</si>
  <si>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</si>
  <si>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</si>
  <si>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</si>
  <si>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финансовых,органов финансового (финансово-бюджетного) надзора</t>
  </si>
  <si>
    <t>Мобилизационная и вневойсковая подготовка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</si>
  <si>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</si>
  <si>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</si>
  <si>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Общеэкономические вопросы</t>
  </si>
  <si>
    <t>Дорожное хозяйство ( дорожные фонды)</t>
  </si>
  <si>
    <t>Жилищно- коммунальное хозяйство</t>
  </si>
  <si>
    <t>Благоустройство</t>
  </si>
  <si>
    <t>Охрана окружающей среды</t>
  </si>
  <si>
    <t>Профессиональная подготовка, переподготовка и повышение квалификации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</si>
  <si>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</si>
  <si>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</si>
  <si>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Здравоохранение </t>
  </si>
  <si>
    <t>Стационарная медицинская помощь</t>
  </si>
  <si>
    <t>Амбулаторная помощь</t>
  </si>
  <si>
    <t>Скорая медицинская помощь</t>
  </si>
  <si>
    <t>Социальное обслуживание населения</t>
  </si>
  <si>
    <t>Социальное обеспечение население</t>
  </si>
  <si>
    <t>Охрана семьи  и детства</t>
  </si>
  <si>
    <t>Физическая культура</t>
  </si>
  <si>
    <t xml:space="preserve">Межбюджетные трансферты бюджетам субъектов РФ и муниципальных образований 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</si>
  <si>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</si>
  <si>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</si>
  <si>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</si>
  <si>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ВСЕГО РАСХОДОВ</t>
  </si>
  <si>
    <t xml:space="preserve"> Приложение 8</t>
  </si>
  <si>
    <t>РАСПРЕДЕЛЕНИЕ</t>
  </si>
  <si>
    <t xml:space="preserve"> Приложение 12</t>
  </si>
  <si>
    <t xml:space="preserve">бюджетных ассигнований по разделам и подразделам   классификации расходов  бюджета муниципального образования  "Онгудайский район" на 2015год                                           </t>
  </si>
  <si>
    <t>Наименование показателя</t>
  </si>
  <si>
    <t>Раздел, подраздел</t>
  </si>
  <si>
    <t>Изменения (+,-)</t>
  </si>
  <si>
    <t>Сумма  на 2015г</t>
  </si>
  <si>
    <t xml:space="preserve">Ведомственная структура  расходов бюджета муниципального образования "Онгудайский район" </t>
  </si>
  <si>
    <t>Приложение 16</t>
  </si>
  <si>
    <t>Дорожный фонд муниципального образования "Онгудайский район"</t>
  </si>
  <si>
    <t>04220Д0</t>
  </si>
  <si>
    <t>0311М00</t>
  </si>
  <si>
    <t>(тыс руб)</t>
  </si>
  <si>
    <t>(тыс. руб.)</t>
  </si>
  <si>
    <t>0422001</t>
  </si>
  <si>
    <t>Выплата заработной платы прочему персоналу дошкольных образовательных организаций в рамках ВЦП "Развитие доступного дошкольного образования в муниципальном образовании "Онгудайский район" на 2013-2015 гг."</t>
  </si>
  <si>
    <t>0231001</t>
  </si>
  <si>
    <t>Выплата заработной платы прочему персоналу общеобразовательных организаций в рамках ВЦП ""Развитие  доступного общего образования в муниципальном образовании "Онгудайский район" на 2013-2015 гг".</t>
  </si>
  <si>
    <t>0232001</t>
  </si>
  <si>
    <t xml:space="preserve">Субсидии на исполнение Указов Президента РФ в рамках подпрограммы Развитие образования </t>
  </si>
  <si>
    <t>02360Л0</t>
  </si>
  <si>
    <t>02 3 1513</t>
  </si>
  <si>
    <t>02 3 1506</t>
  </si>
  <si>
    <t>02 3 1507</t>
  </si>
  <si>
    <t>02 3 1508</t>
  </si>
  <si>
    <t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</si>
  <si>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0232505</t>
  </si>
  <si>
    <t>030Л092</t>
  </si>
  <si>
    <t>ВЦП "Повышение качества финансового менеджмента главных распорядителей бюджета муниципального образования "Онгудайский район" Республики Алтай в 2013-2015 годах"</t>
  </si>
  <si>
    <t>0312000</t>
  </si>
  <si>
    <t>0132000</t>
  </si>
  <si>
    <t xml:space="preserve">Субвенции на осуществление первичного воинского учета на территориях, где отсутствуют военные комиссариаты </t>
  </si>
  <si>
    <t>ВЦП "Обеспечение сбалансированности и устойчивости местного бюджета муниципального образования "Онгудайский район" на 2013-2015гг."</t>
  </si>
  <si>
    <t xml:space="preserve"> Прочие межбюджетные трансферты общего характера. 
</t>
  </si>
  <si>
    <t>Прочие межбюджетные трансферты общего характера</t>
  </si>
  <si>
    <t>Иные дотации</t>
  </si>
  <si>
    <t>512</t>
  </si>
  <si>
    <t xml:space="preserve">Субвенции на реализацию 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</t>
  </si>
  <si>
    <t>0312534</t>
  </si>
  <si>
    <t>99 0 2506</t>
  </si>
  <si>
    <t>9902502</t>
  </si>
  <si>
    <t>9902503</t>
  </si>
  <si>
    <t>9904502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</si>
  <si>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</si>
  <si>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990А531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</si>
  <si>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</si>
  <si>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9908532</t>
  </si>
  <si>
    <t>Обеспечение мероприятий , посвященных 70-летию Победы в  Великой Отечественной войне 1941 - 1945 годов</t>
  </si>
  <si>
    <t>02160Л0</t>
  </si>
  <si>
    <t xml:space="preserve">  на 2015  год</t>
  </si>
  <si>
    <t xml:space="preserve">Непрограммные направления деятельности </t>
  </si>
  <si>
    <t>9900003</t>
  </si>
  <si>
    <t>Другие вопросы в области охраны окружающей среды</t>
  </si>
  <si>
    <t>Организация и регулирование использования охотничьих ресурсов</t>
  </si>
  <si>
    <t>Субсидии некоммерческим организациям</t>
  </si>
  <si>
    <t>9900004</t>
  </si>
  <si>
    <t>630</t>
  </si>
  <si>
    <t>Иные выплат,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</si>
  <si>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</si>
  <si>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 услуг (выполнение работ)</t>
  </si>
  <si>
    <t>99000Ш2</t>
  </si>
  <si>
    <t>Обслуживание муниципального долга</t>
  </si>
  <si>
    <t>730</t>
  </si>
  <si>
    <t xml:space="preserve">Предоставлению дотаций на выравнивание бюджетной обеспеченности бюджетам поселений за счет средств республиканского бюджета </t>
  </si>
  <si>
    <t>0311М01</t>
  </si>
  <si>
    <t>9900008</t>
  </si>
  <si>
    <t>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</si>
  <si>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>Обеспечение деятельности  муниципального архива</t>
  </si>
  <si>
    <t>Материально-техническое обеспечение Контрольно-счетной палаты МО "Онгудайский  район"</t>
  </si>
  <si>
    <t>9900007</t>
  </si>
  <si>
    <t>9900006</t>
  </si>
  <si>
    <t>Обеспечение мероприятий, связанных с подготовкой и  ликвидацией  возникновения чрезвычайных ситуаций</t>
  </si>
  <si>
    <t>Приобретение жилья для детей -сирот по решению суда</t>
  </si>
  <si>
    <t>Бюджетные инвестиции на приобретение объектов недвижимого имущества в муниципальную собственность</t>
  </si>
  <si>
    <t>464</t>
  </si>
  <si>
    <t>Субсидии на осуществление капитальных вложений в объекты капитального строительства муниципальной  собственности бюджетным учреждениям</t>
  </si>
  <si>
    <t>042Г503</t>
  </si>
  <si>
    <t>Иные межбюджетные трансферты</t>
  </si>
  <si>
    <t>540</t>
  </si>
  <si>
    <t>Дорожное хозяйство</t>
  </si>
  <si>
    <t>Финансирование содержания коммунального хозяйства в части водоснабжения населения питьевой водой</t>
  </si>
  <si>
    <t>0422002</t>
  </si>
  <si>
    <t>Другие вопросы в области физической культуры и спорта.</t>
  </si>
  <si>
    <t>0211001</t>
  </si>
  <si>
    <t>0216001</t>
  </si>
  <si>
    <t>Мероприятия в области обеспечения  библиотечного обслуживания населения</t>
  </si>
  <si>
    <t>Мероприятия в области обеспечения  культурно-досугового  обслуживания населения</t>
  </si>
  <si>
    <t>Мероприятия в области технического  обеспечения  деятельности  отдела</t>
  </si>
  <si>
    <t>021Л001</t>
  </si>
  <si>
    <t>021Л000</t>
  </si>
  <si>
    <t>9900010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</si>
  <si>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</t>
  </si>
  <si>
    <t>9900011</t>
  </si>
  <si>
    <t>Мероприятия в области поддержки малого и среднего предпринимательства</t>
  </si>
  <si>
    <t>к решению "О бюджете муниципального образования "Онгудайский район" на 2015год и на плановый  период 2016 и 2017 годов" ( в редакции решения Совета депутатов от 26.02.2015г. № 12-1)</t>
  </si>
  <si>
    <t>к решению "О бюджете муниципального образования "Онгудайский район" на 2015год и на плановый  период 2016 и 2017 годов" ( в редакции решения Совета депутатов от 26.02.2015г. №12-1)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</si>
</sst>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_(* #,##0.00_);_(* \(#,##0.00\);_(* &quot;-&quot;??_);_(@_)"/>
    <numFmt numFmtId="166" formatCode="0.00000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70C0"/>
      <name val="Times New Roman"/>
      <family val="1"/>
      <charset val="204"/>
    </font>
    <font>
      <sz val="10"/>
      <name val="Arial"/>
      <family val="2"/>
      <charset val="1"/>
    </font>
    <font>
      <sz val="10"/>
      <color theme="1"/>
      <name val="Arial Cyr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6">
    <xf numFmtId="0" fontId="0" fillId="0" borderId="0"/>
    <xf numFmtId="0" fontId="3" fillId="0" borderId="0"/>
    <xf numFmtId="0" fontId="2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9" fillId="0" borderId="0"/>
  </cellStyleXfs>
  <cellXfs count="135">
    <xf numFmtId="0" fontId="0" fillId="0" borderId="0" xfId="0"/>
    <xf numFmtId="0" fontId="8" fillId="0" borderId="2" xfId="1" applyFont="1" applyFill="1" applyBorder="1" applyAlignment="1">
      <alignment horizontal="left" wrapText="1"/>
    </xf>
    <xf numFmtId="49" fontId="8" fillId="0" borderId="2" xfId="1" applyNumberFormat="1" applyFont="1" applyFill="1" applyBorder="1" applyAlignment="1">
      <alignment horizontal="left"/>
    </xf>
    <xf numFmtId="49" fontId="9" fillId="0" borderId="2" xfId="1" applyNumberFormat="1" applyFont="1" applyFill="1" applyBorder="1" applyAlignment="1">
      <alignment horizontal="left"/>
    </xf>
    <xf numFmtId="0" fontId="9" fillId="0" borderId="2" xfId="1" applyFont="1" applyFill="1" applyBorder="1" applyAlignment="1">
      <alignment horizontal="left" wrapText="1"/>
    </xf>
    <xf numFmtId="0" fontId="10" fillId="0" borderId="2" xfId="2" applyFont="1" applyFill="1" applyBorder="1" applyAlignment="1">
      <alignment horizontal="left" wrapText="1"/>
    </xf>
    <xf numFmtId="49" fontId="10" fillId="0" borderId="2" xfId="2" applyNumberFormat="1" applyFont="1" applyFill="1" applyBorder="1" applyAlignment="1">
      <alignment horizontal="left"/>
    </xf>
    <xf numFmtId="0" fontId="10" fillId="0" borderId="3" xfId="2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/>
    </xf>
    <xf numFmtId="0" fontId="9" fillId="0" borderId="2" xfId="3" applyFont="1" applyFill="1" applyBorder="1" applyAlignment="1">
      <alignment horizontal="left" wrapText="1" shrinkToFit="1"/>
    </xf>
    <xf numFmtId="0" fontId="9" fillId="0" borderId="3" xfId="4" applyFont="1" applyFill="1" applyBorder="1" applyAlignment="1">
      <alignment horizontal="left" wrapText="1"/>
    </xf>
    <xf numFmtId="0" fontId="10" fillId="0" borderId="2" xfId="2" applyFont="1" applyBorder="1" applyAlignment="1">
      <alignment horizontal="left" wrapText="1"/>
    </xf>
    <xf numFmtId="0" fontId="9" fillId="0" borderId="2" xfId="1" applyFont="1" applyFill="1" applyBorder="1" applyAlignment="1">
      <alignment horizontal="left"/>
    </xf>
    <xf numFmtId="0" fontId="9" fillId="0" borderId="2" xfId="1" applyNumberFormat="1" applyFont="1" applyFill="1" applyBorder="1" applyAlignment="1" applyProtection="1">
      <alignment horizontal="left" wrapText="1"/>
    </xf>
    <xf numFmtId="0" fontId="9" fillId="0" borderId="2" xfId="5" applyFont="1" applyFill="1" applyBorder="1" applyAlignment="1">
      <alignment horizontal="left" wrapText="1"/>
    </xf>
    <xf numFmtId="0" fontId="9" fillId="0" borderId="2" xfId="6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 shrinkToFit="1"/>
    </xf>
    <xf numFmtId="49" fontId="9" fillId="0" borderId="2" xfId="3" applyNumberFormat="1" applyFont="1" applyFill="1" applyBorder="1" applyAlignment="1">
      <alignment horizontal="left" wrapText="1" shrinkToFit="1"/>
    </xf>
    <xf numFmtId="49" fontId="9" fillId="0" borderId="2" xfId="0" applyNumberFormat="1" applyFont="1" applyFill="1" applyBorder="1" applyAlignment="1">
      <alignment horizontal="left" shrinkToFit="1"/>
    </xf>
    <xf numFmtId="49" fontId="10" fillId="0" borderId="2" xfId="2" applyNumberFormat="1" applyFont="1" applyBorder="1" applyAlignment="1">
      <alignment horizontal="left"/>
    </xf>
    <xf numFmtId="165" fontId="9" fillId="0" borderId="2" xfId="8" applyNumberFormat="1" applyFont="1" applyFill="1" applyBorder="1" applyAlignment="1">
      <alignment horizontal="left" wrapText="1"/>
    </xf>
    <xf numFmtId="0" fontId="10" fillId="0" borderId="3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left" vertical="center" wrapText="1"/>
    </xf>
    <xf numFmtId="0" fontId="12" fillId="0" borderId="0" xfId="1" applyFont="1" applyFill="1"/>
    <xf numFmtId="0" fontId="9" fillId="0" borderId="2" xfId="5" applyFont="1" applyFill="1" applyBorder="1" applyAlignment="1">
      <alignment horizontal="left"/>
    </xf>
    <xf numFmtId="0" fontId="10" fillId="0" borderId="0" xfId="2" applyFont="1" applyBorder="1" applyAlignment="1">
      <alignment horizontal="left" wrapText="1"/>
    </xf>
    <xf numFmtId="0" fontId="10" fillId="0" borderId="2" xfId="2" applyFont="1" applyBorder="1" applyAlignment="1">
      <alignment horizontal="justify" vertical="center" wrapText="1"/>
    </xf>
    <xf numFmtId="49" fontId="10" fillId="0" borderId="2" xfId="2" applyNumberFormat="1" applyFont="1" applyBorder="1" applyAlignment="1">
      <alignment horizontal="left" wrapText="1"/>
    </xf>
    <xf numFmtId="49" fontId="9" fillId="0" borderId="1" xfId="1" applyNumberFormat="1" applyFont="1" applyFill="1" applyBorder="1" applyAlignment="1">
      <alignment horizontal="left"/>
    </xf>
    <xf numFmtId="0" fontId="9" fillId="0" borderId="4" xfId="1" applyFont="1" applyFill="1" applyBorder="1" applyAlignment="1">
      <alignment horizontal="left"/>
    </xf>
    <xf numFmtId="49" fontId="9" fillId="0" borderId="5" xfId="1" applyNumberFormat="1" applyFont="1" applyFill="1" applyBorder="1" applyAlignment="1">
      <alignment horizontal="left"/>
    </xf>
    <xf numFmtId="49" fontId="4" fillId="0" borderId="0" xfId="5" applyNumberFormat="1" applyFont="1" applyFill="1" applyBorder="1" applyAlignment="1">
      <alignment horizontal="center"/>
    </xf>
    <xf numFmtId="49" fontId="4" fillId="0" borderId="7" xfId="5" applyNumberFormat="1" applyFont="1" applyFill="1" applyBorder="1" applyAlignment="1">
      <alignment horizontal="center"/>
    </xf>
    <xf numFmtId="49" fontId="4" fillId="0" borderId="2" xfId="5" applyNumberFormat="1" applyFont="1" applyFill="1" applyBorder="1" applyAlignment="1">
      <alignment horizontal="center"/>
    </xf>
    <xf numFmtId="0" fontId="9" fillId="0" borderId="0" xfId="5" applyFont="1"/>
    <xf numFmtId="0" fontId="9" fillId="0" borderId="0" xfId="5" applyFont="1" applyBorder="1"/>
    <xf numFmtId="0" fontId="8" fillId="0" borderId="2" xfId="5" applyFont="1" applyBorder="1" applyAlignment="1">
      <alignment wrapText="1"/>
    </xf>
    <xf numFmtId="0" fontId="9" fillId="0" borderId="2" xfId="5" applyFont="1" applyBorder="1" applyAlignment="1">
      <alignment wrapText="1"/>
    </xf>
    <xf numFmtId="0" fontId="9" fillId="0" borderId="2" xfId="3" applyFont="1" applyFill="1" applyBorder="1" applyAlignment="1">
      <alignment horizontal="justify" vertical="top" wrapText="1" shrinkToFit="1"/>
    </xf>
    <xf numFmtId="0" fontId="0" fillId="0" borderId="0" xfId="0" applyBorder="1" applyAlignment="1"/>
    <xf numFmtId="2" fontId="0" fillId="0" borderId="0" xfId="0" applyNumberFormat="1" applyBorder="1" applyAlignment="1"/>
    <xf numFmtId="2" fontId="0" fillId="0" borderId="0" xfId="0" applyNumberFormat="1"/>
    <xf numFmtId="2" fontId="4" fillId="0" borderId="0" xfId="5" applyNumberFormat="1" applyFont="1" applyFill="1" applyBorder="1" applyAlignment="1">
      <alignment horizontal="center"/>
    </xf>
    <xf numFmtId="2" fontId="4" fillId="0" borderId="2" xfId="5" applyNumberFormat="1" applyFont="1" applyFill="1" applyBorder="1" applyAlignment="1">
      <alignment horizontal="center"/>
    </xf>
    <xf numFmtId="0" fontId="9" fillId="0" borderId="0" xfId="5" applyFont="1" applyAlignment="1">
      <alignment horizontal="left" wrapText="1"/>
    </xf>
    <xf numFmtId="0" fontId="9" fillId="0" borderId="0" xfId="16" applyFont="1" applyAlignment="1">
      <alignment wrapText="1"/>
    </xf>
    <xf numFmtId="166" fontId="3" fillId="0" borderId="0" xfId="16" applyNumberFormat="1" applyFont="1" applyAlignment="1">
      <alignment wrapText="1"/>
    </xf>
    <xf numFmtId="0" fontId="8" fillId="0" borderId="0" xfId="5" applyFont="1" applyBorder="1" applyAlignment="1">
      <alignment horizontal="center"/>
    </xf>
    <xf numFmtId="2" fontId="7" fillId="0" borderId="2" xfId="5" applyNumberFormat="1" applyFont="1" applyFill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49" fontId="7" fillId="0" borderId="7" xfId="5" applyNumberFormat="1" applyFont="1" applyFill="1" applyBorder="1" applyAlignment="1">
      <alignment horizontal="center"/>
    </xf>
    <xf numFmtId="49" fontId="7" fillId="0" borderId="2" xfId="5" applyNumberFormat="1" applyFont="1" applyFill="1" applyBorder="1" applyAlignment="1">
      <alignment horizontal="center"/>
    </xf>
    <xf numFmtId="2" fontId="7" fillId="0" borderId="2" xfId="5" applyNumberFormat="1" applyFont="1" applyFill="1" applyBorder="1" applyAlignment="1">
      <alignment horizontal="center"/>
    </xf>
    <xf numFmtId="2" fontId="17" fillId="0" borderId="0" xfId="0" applyNumberFormat="1" applyFont="1"/>
    <xf numFmtId="0" fontId="17" fillId="0" borderId="0" xfId="0" applyFont="1"/>
    <xf numFmtId="0" fontId="9" fillId="0" borderId="0" xfId="1" applyFont="1" applyFill="1"/>
    <xf numFmtId="0" fontId="8" fillId="0" borderId="0" xfId="1" applyFont="1" applyFill="1"/>
    <xf numFmtId="2" fontId="3" fillId="0" borderId="0" xfId="16" applyNumberFormat="1" applyFont="1" applyAlignment="1">
      <alignment wrapText="1"/>
    </xf>
    <xf numFmtId="49" fontId="7" fillId="0" borderId="3" xfId="5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49" fontId="7" fillId="0" borderId="3" xfId="5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8" fillId="0" borderId="2" xfId="1" applyFont="1" applyFill="1" applyBorder="1" applyAlignment="1">
      <alignment horizontal="center" vertical="center" wrapText="1"/>
    </xf>
    <xf numFmtId="49" fontId="4" fillId="0" borderId="7" xfId="5" applyNumberFormat="1" applyFont="1" applyFill="1" applyBorder="1" applyAlignment="1">
      <alignment horizontal="center"/>
    </xf>
    <xf numFmtId="49" fontId="4" fillId="0" borderId="2" xfId="5" applyNumberFormat="1" applyFont="1" applyFill="1" applyBorder="1" applyAlignment="1">
      <alignment horizontal="center"/>
    </xf>
    <xf numFmtId="0" fontId="9" fillId="0" borderId="2" xfId="124" applyFont="1" applyFill="1" applyBorder="1" applyAlignment="1">
      <alignment horizontal="justify" vertical="center" wrapText="1"/>
    </xf>
    <xf numFmtId="0" fontId="9" fillId="0" borderId="3" xfId="1" applyFont="1" applyFill="1" applyBorder="1" applyAlignment="1">
      <alignment horizontal="left" wrapText="1"/>
    </xf>
    <xf numFmtId="0" fontId="9" fillId="0" borderId="2" xfId="124" applyFont="1" applyFill="1" applyBorder="1" applyAlignment="1">
      <alignment horizontal="left" vertical="center" wrapText="1"/>
    </xf>
    <xf numFmtId="16" fontId="9" fillId="0" borderId="2" xfId="3" applyNumberFormat="1" applyFont="1" applyFill="1" applyBorder="1" applyAlignment="1">
      <alignment horizontal="left" wrapText="1" shrinkToFit="1"/>
    </xf>
    <xf numFmtId="0" fontId="9" fillId="0" borderId="2" xfId="6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justify" vertical="center" wrapText="1"/>
    </xf>
    <xf numFmtId="0" fontId="10" fillId="2" borderId="2" xfId="2" applyFont="1" applyFill="1" applyBorder="1" applyAlignment="1">
      <alignment horizontal="left" wrapText="1"/>
    </xf>
    <xf numFmtId="0" fontId="9" fillId="2" borderId="2" xfId="1" applyFont="1" applyFill="1" applyBorder="1" applyAlignment="1">
      <alignment horizontal="left"/>
    </xf>
    <xf numFmtId="0" fontId="9" fillId="0" borderId="2" xfId="0" applyFont="1" applyFill="1" applyBorder="1" applyAlignment="1">
      <alignment vertical="center" wrapText="1"/>
    </xf>
    <xf numFmtId="0" fontId="9" fillId="0" borderId="0" xfId="1" applyFont="1" applyFill="1" applyAlignment="1">
      <alignment horizontal="left"/>
    </xf>
    <xf numFmtId="164" fontId="9" fillId="0" borderId="0" xfId="1" applyNumberFormat="1" applyFont="1" applyFill="1" applyAlignment="1">
      <alignment wrapText="1"/>
    </xf>
    <xf numFmtId="164" fontId="9" fillId="0" borderId="0" xfId="1" applyNumberFormat="1" applyFont="1" applyFill="1" applyAlignment="1">
      <alignment horizontal="left" vertical="top" wrapText="1"/>
    </xf>
    <xf numFmtId="49" fontId="9" fillId="0" borderId="2" xfId="124" applyNumberFormat="1" applyFont="1" applyFill="1" applyBorder="1" applyAlignment="1">
      <alignment horizontal="center" vertical="center"/>
    </xf>
    <xf numFmtId="49" fontId="9" fillId="2" borderId="2" xfId="1" applyNumberFormat="1" applyFont="1" applyFill="1" applyBorder="1" applyAlignment="1">
      <alignment horizontal="left"/>
    </xf>
    <xf numFmtId="2" fontId="9" fillId="0" borderId="0" xfId="1" applyNumberFormat="1" applyFont="1" applyFill="1" applyAlignment="1"/>
    <xf numFmtId="0" fontId="9" fillId="0" borderId="0" xfId="1" applyFont="1" applyFill="1" applyBorder="1"/>
    <xf numFmtId="164" fontId="9" fillId="0" borderId="0" xfId="1" applyNumberFormat="1" applyFont="1" applyFill="1" applyBorder="1"/>
    <xf numFmtId="1" fontId="9" fillId="0" borderId="0" xfId="1" applyNumberFormat="1" applyFont="1" applyFill="1" applyBorder="1"/>
    <xf numFmtId="2" fontId="9" fillId="0" borderId="0" xfId="1" applyNumberFormat="1" applyFont="1" applyFill="1" applyBorder="1"/>
    <xf numFmtId="49" fontId="9" fillId="0" borderId="2" xfId="10" applyNumberFormat="1" applyFont="1" applyFill="1" applyBorder="1" applyAlignment="1">
      <alignment horizontal="left"/>
    </xf>
    <xf numFmtId="166" fontId="9" fillId="0" borderId="0" xfId="1" applyNumberFormat="1" applyFont="1" applyFill="1"/>
    <xf numFmtId="0" fontId="20" fillId="0" borderId="2" xfId="1" applyFont="1" applyFill="1" applyBorder="1" applyAlignment="1">
      <alignment horizontal="center" vertical="center" wrapText="1"/>
    </xf>
    <xf numFmtId="0" fontId="20" fillId="0" borderId="0" xfId="1" applyFont="1" applyFill="1"/>
    <xf numFmtId="0" fontId="9" fillId="0" borderId="2" xfId="125" applyFont="1" applyFill="1" applyBorder="1" applyAlignment="1">
      <alignment horizontal="justify" vertical="center" wrapText="1"/>
    </xf>
    <xf numFmtId="14" fontId="9" fillId="0" borderId="2" xfId="3" applyNumberFormat="1" applyFont="1" applyFill="1" applyBorder="1" applyAlignment="1">
      <alignment horizontal="left" wrapText="1" shrinkToFit="1"/>
    </xf>
    <xf numFmtId="0" fontId="9" fillId="0" borderId="2" xfId="0" applyFont="1" applyBorder="1" applyAlignment="1">
      <alignment wrapText="1"/>
    </xf>
    <xf numFmtId="0" fontId="10" fillId="0" borderId="2" xfId="2" applyFont="1" applyFill="1" applyBorder="1" applyAlignment="1">
      <alignment horizontal="left" vertical="top" wrapText="1"/>
    </xf>
    <xf numFmtId="49" fontId="9" fillId="0" borderId="2" xfId="1" applyNumberFormat="1" applyFont="1" applyFill="1" applyBorder="1"/>
    <xf numFmtId="2" fontId="9" fillId="0" borderId="2" xfId="1" applyNumberFormat="1" applyFont="1" applyFill="1" applyBorder="1" applyAlignment="1"/>
    <xf numFmtId="16" fontId="9" fillId="0" borderId="2" xfId="1" applyNumberFormat="1" applyFont="1" applyFill="1" applyBorder="1" applyAlignment="1">
      <alignment horizontal="left" wrapText="1"/>
    </xf>
    <xf numFmtId="49" fontId="4" fillId="0" borderId="8" xfId="5" applyNumberFormat="1" applyFont="1" applyFill="1" applyBorder="1" applyAlignment="1">
      <alignment horizontal="center"/>
    </xf>
    <xf numFmtId="1" fontId="20" fillId="0" borderId="2" xfId="1" applyNumberFormat="1" applyFont="1" applyFill="1" applyBorder="1" applyAlignment="1">
      <alignment horizontal="center" vertical="center"/>
    </xf>
    <xf numFmtId="166" fontId="9" fillId="0" borderId="0" xfId="1" applyNumberFormat="1" applyFont="1" applyFill="1" applyAlignment="1"/>
    <xf numFmtId="2" fontId="8" fillId="0" borderId="2" xfId="1" applyNumberFormat="1" applyFont="1" applyFill="1" applyBorder="1" applyAlignment="1"/>
    <xf numFmtId="2" fontId="21" fillId="0" borderId="2" xfId="1" applyNumberFormat="1" applyFont="1" applyFill="1" applyBorder="1" applyAlignment="1"/>
    <xf numFmtId="2" fontId="9" fillId="0" borderId="2" xfId="7" applyNumberFormat="1" applyFont="1" applyFill="1" applyBorder="1" applyAlignment="1"/>
    <xf numFmtId="2" fontId="9" fillId="0" borderId="3" xfId="1" applyNumberFormat="1" applyFont="1" applyFill="1" applyBorder="1" applyAlignment="1"/>
    <xf numFmtId="2" fontId="8" fillId="0" borderId="2" xfId="7" applyNumberFormat="1" applyFont="1" applyFill="1" applyBorder="1" applyAlignment="1"/>
    <xf numFmtId="2" fontId="8" fillId="0" borderId="6" xfId="1" applyNumberFormat="1" applyFont="1" applyFill="1" applyBorder="1" applyAlignment="1"/>
    <xf numFmtId="49" fontId="7" fillId="0" borderId="3" xfId="5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7" fillId="0" borderId="3" xfId="5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 wrapText="1"/>
    </xf>
    <xf numFmtId="166" fontId="9" fillId="0" borderId="0" xfId="5" applyNumberFormat="1" applyFont="1" applyAlignment="1">
      <alignment horizontal="left" wrapText="1"/>
    </xf>
    <xf numFmtId="166" fontId="3" fillId="0" borderId="0" xfId="16" applyNumberFormat="1" applyAlignment="1">
      <alignment horizontal="left" wrapText="1"/>
    </xf>
    <xf numFmtId="166" fontId="6" fillId="0" borderId="0" xfId="16" applyNumberFormat="1" applyFont="1" applyAlignment="1">
      <alignment wrapText="1"/>
    </xf>
    <xf numFmtId="166" fontId="15" fillId="0" borderId="0" xfId="16" applyNumberFormat="1" applyFont="1" applyAlignment="1">
      <alignment wrapText="1"/>
    </xf>
    <xf numFmtId="0" fontId="8" fillId="0" borderId="0" xfId="5" applyFont="1" applyBorder="1" applyAlignment="1">
      <alignment horizontal="center" vertical="center" wrapText="1"/>
    </xf>
    <xf numFmtId="0" fontId="9" fillId="0" borderId="0" xfId="5" applyFont="1" applyAlignment="1">
      <alignment vertical="center" wrapText="1"/>
    </xf>
    <xf numFmtId="0" fontId="3" fillId="0" borderId="0" xfId="16" applyFont="1" applyAlignment="1">
      <alignment vertical="center" wrapText="1"/>
    </xf>
    <xf numFmtId="0" fontId="3" fillId="0" borderId="0" xfId="16" applyAlignment="1">
      <alignment wrapText="1"/>
    </xf>
    <xf numFmtId="0" fontId="16" fillId="0" borderId="0" xfId="5" applyFont="1" applyBorder="1" applyAlignment="1">
      <alignment horizontal="center" wrapText="1"/>
    </xf>
    <xf numFmtId="0" fontId="3" fillId="0" borderId="0" xfId="16" applyFont="1" applyAlignment="1">
      <alignment wrapText="1"/>
    </xf>
    <xf numFmtId="49" fontId="7" fillId="0" borderId="2" xfId="5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64" fontId="9" fillId="0" borderId="0" xfId="1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" fontId="8" fillId="0" borderId="2" xfId="1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26">
    <cellStyle name="Excel Built-in Normal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"/>
    <cellStyle name="Обычный 17" xfId="16"/>
    <cellStyle name="Обычный 18" xfId="2"/>
    <cellStyle name="Обычный 18 2" xfId="124"/>
    <cellStyle name="Обычный 19" xfId="17"/>
    <cellStyle name="Обычный 2" xfId="3"/>
    <cellStyle name="Обычный 2 10" xfId="18"/>
    <cellStyle name="Обычный 2 11" xfId="19"/>
    <cellStyle name="Обычный 2 12" xfId="20"/>
    <cellStyle name="Обычный 2 13" xfId="21"/>
    <cellStyle name="Обычный 2 14" xfId="22"/>
    <cellStyle name="Обычный 2 15" xfId="23"/>
    <cellStyle name="Обычный 2 16" xfId="24"/>
    <cellStyle name="Обычный 2 17" xfId="25"/>
    <cellStyle name="Обычный 2 18" xfId="26"/>
    <cellStyle name="Обычный 2 19" xfId="27"/>
    <cellStyle name="Обычный 2 2" xfId="28"/>
    <cellStyle name="Обычный 2 2 2" xfId="29"/>
    <cellStyle name="Обычный 2 20" xfId="30"/>
    <cellStyle name="Обычный 2 21" xfId="31"/>
    <cellStyle name="Обычный 2 22" xfId="32"/>
    <cellStyle name="Обычный 2 23" xfId="33"/>
    <cellStyle name="Обычный 2 24" xfId="34"/>
    <cellStyle name="Обычный 2 25" xfId="35"/>
    <cellStyle name="Обычный 2 26" xfId="36"/>
    <cellStyle name="Обычный 2 27" xfId="37"/>
    <cellStyle name="Обычный 2 28" xfId="38"/>
    <cellStyle name="Обычный 2 29" xfId="39"/>
    <cellStyle name="Обычный 2 3" xfId="40"/>
    <cellStyle name="Обычный 2 30" xfId="41"/>
    <cellStyle name="Обычный 2 4" xfId="42"/>
    <cellStyle name="Обычный 2 5" xfId="43"/>
    <cellStyle name="Обычный 2 6" xfId="44"/>
    <cellStyle name="Обычный 2 7" xfId="45"/>
    <cellStyle name="Обычный 2 8" xfId="46"/>
    <cellStyle name="Обычный 2 9" xfId="47"/>
    <cellStyle name="Обычный 3" xfId="48"/>
    <cellStyle name="Обычный 3 10" xfId="49"/>
    <cellStyle name="Обычный 3 11" xfId="50"/>
    <cellStyle name="Обычный 3 12" xfId="51"/>
    <cellStyle name="Обычный 3 13" xfId="52"/>
    <cellStyle name="Обычный 3 14" xfId="53"/>
    <cellStyle name="Обычный 3 15" xfId="54"/>
    <cellStyle name="Обычный 3 16" xfId="55"/>
    <cellStyle name="Обычный 3 17" xfId="56"/>
    <cellStyle name="Обычный 3 18" xfId="57"/>
    <cellStyle name="Обычный 3 19" xfId="58"/>
    <cellStyle name="Обычный 3 2" xfId="59"/>
    <cellStyle name="Обычный 3 2 2" xfId="60"/>
    <cellStyle name="Обычный 3 20" xfId="61"/>
    <cellStyle name="Обычный 3 21" xfId="62"/>
    <cellStyle name="Обычный 3 22" xfId="63"/>
    <cellStyle name="Обычный 3 23" xfId="64"/>
    <cellStyle name="Обычный 3 24" xfId="65"/>
    <cellStyle name="Обычный 3 25" xfId="66"/>
    <cellStyle name="Обычный 3 26" xfId="67"/>
    <cellStyle name="Обычный 3 27" xfId="68"/>
    <cellStyle name="Обычный 3 28" xfId="69"/>
    <cellStyle name="Обычный 3 29" xfId="70"/>
    <cellStyle name="Обычный 3 3" xfId="71"/>
    <cellStyle name="Обычный 3 30" xfId="72"/>
    <cellStyle name="Обычный 3 31" xfId="7"/>
    <cellStyle name="Обычный 3 32" xfId="73"/>
    <cellStyle name="Обычный 3 4" xfId="74"/>
    <cellStyle name="Обычный 3 5" xfId="75"/>
    <cellStyle name="Обычный 3 6" xfId="76"/>
    <cellStyle name="Обычный 3 7" xfId="77"/>
    <cellStyle name="Обычный 3 8" xfId="78"/>
    <cellStyle name="Обычный 3 9" xfId="79"/>
    <cellStyle name="Обычный 4" xfId="80"/>
    <cellStyle name="Обычный 4 10" xfId="81"/>
    <cellStyle name="Обычный 4 11" xfId="82"/>
    <cellStyle name="Обычный 4 12" xfId="83"/>
    <cellStyle name="Обычный 4 13" xfId="84"/>
    <cellStyle name="Обычный 4 14" xfId="85"/>
    <cellStyle name="Обычный 4 15" xfId="86"/>
    <cellStyle name="Обычный 4 16" xfId="87"/>
    <cellStyle name="Обычный 4 17" xfId="88"/>
    <cellStyle name="Обычный 4 18" xfId="89"/>
    <cellStyle name="Обычный 4 19" xfId="90"/>
    <cellStyle name="Обычный 4 2" xfId="91"/>
    <cellStyle name="Обычный 4 20" xfId="92"/>
    <cellStyle name="Обычный 4 21" xfId="93"/>
    <cellStyle name="Обычный 4 22" xfId="94"/>
    <cellStyle name="Обычный 4 23" xfId="95"/>
    <cellStyle name="Обычный 4 24" xfId="96"/>
    <cellStyle name="Обычный 4 25" xfId="97"/>
    <cellStyle name="Обычный 4 26" xfId="98"/>
    <cellStyle name="Обычный 4 27" xfId="99"/>
    <cellStyle name="Обычный 4 28" xfId="100"/>
    <cellStyle name="Обычный 4 29" xfId="101"/>
    <cellStyle name="Обычный 4 3" xfId="102"/>
    <cellStyle name="Обычный 4 30" xfId="103"/>
    <cellStyle name="Обычный 4 31" xfId="104"/>
    <cellStyle name="Обычный 4 4" xfId="105"/>
    <cellStyle name="Обычный 4 5" xfId="106"/>
    <cellStyle name="Обычный 4 6" xfId="107"/>
    <cellStyle name="Обычный 4 7" xfId="108"/>
    <cellStyle name="Обычный 4 8" xfId="109"/>
    <cellStyle name="Обычный 4 9" xfId="110"/>
    <cellStyle name="Обычный 5" xfId="4"/>
    <cellStyle name="Обычный 5 2" xfId="111"/>
    <cellStyle name="Обычный 5 3" xfId="112"/>
    <cellStyle name="Обычный 6" xfId="113"/>
    <cellStyle name="Обычный 7" xfId="114"/>
    <cellStyle name="Обычный 8" xfId="115"/>
    <cellStyle name="Обычный 9" xfId="116"/>
    <cellStyle name="Обычный_Прил 22,23,24" xfId="125"/>
    <cellStyle name="Обычный_прил 7,9-2009-2010 нов классиф." xfId="6"/>
    <cellStyle name="Обычный_прилож 8,10 -2008г." xfId="5"/>
    <cellStyle name="Процентный 2" xfId="117"/>
    <cellStyle name="Тысячи [0]_перечис.11" xfId="118"/>
    <cellStyle name="Тысячи_перечис.11" xfId="119"/>
    <cellStyle name="Финансовый 13" xfId="120"/>
    <cellStyle name="Финансовый 2" xfId="121"/>
    <cellStyle name="Финансовый 3" xfId="8"/>
    <cellStyle name="Финансовый 3 2" xfId="123"/>
    <cellStyle name="Финансовый 9" xfId="1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view="pageBreakPreview" zoomScale="87" zoomScaleNormal="100" zoomScaleSheetLayoutView="87" workbookViewId="0">
      <selection activeCell="D3" sqref="D3"/>
    </sheetView>
  </sheetViews>
  <sheetFormatPr defaultRowHeight="12.75" x14ac:dyDescent="0.2"/>
  <cols>
    <col min="1" max="1" width="48.5703125" style="35" customWidth="1"/>
    <col min="3" max="3" width="9.140625" style="40"/>
    <col min="4" max="4" width="14.42578125" style="41" customWidth="1"/>
    <col min="5" max="5" width="12.140625" style="42" customWidth="1"/>
    <col min="6" max="6" width="18.140625" style="42" customWidth="1"/>
    <col min="7" max="11" width="9.140625" style="42"/>
  </cols>
  <sheetData>
    <row r="1" spans="1:11" s="35" customFormat="1" ht="12.75" customHeight="1" x14ac:dyDescent="0.2">
      <c r="A1" s="36"/>
      <c r="C1" s="45" t="s">
        <v>338</v>
      </c>
      <c r="D1" s="112" t="s">
        <v>340</v>
      </c>
      <c r="E1" s="113"/>
      <c r="F1" s="113"/>
    </row>
    <row r="2" spans="1:11" s="35" customFormat="1" ht="47.25" customHeight="1" x14ac:dyDescent="0.2">
      <c r="A2" s="36"/>
      <c r="D2" s="114" t="s">
        <v>433</v>
      </c>
      <c r="E2" s="115"/>
      <c r="F2" s="115"/>
    </row>
    <row r="3" spans="1:11" s="35" customFormat="1" ht="9" customHeight="1" x14ac:dyDescent="0.2">
      <c r="A3" s="36"/>
      <c r="B3" s="46"/>
      <c r="C3" s="46"/>
      <c r="D3" s="47"/>
      <c r="E3" s="47"/>
      <c r="F3" s="58"/>
    </row>
    <row r="4" spans="1:11" s="35" customFormat="1" x14ac:dyDescent="0.2">
      <c r="A4" s="116" t="s">
        <v>339</v>
      </c>
      <c r="B4" s="117"/>
      <c r="C4" s="117"/>
      <c r="D4" s="118"/>
      <c r="E4" s="119"/>
      <c r="F4" s="119"/>
    </row>
    <row r="5" spans="1:11" s="35" customFormat="1" ht="27.75" customHeight="1" x14ac:dyDescent="0.2">
      <c r="A5" s="120" t="s">
        <v>341</v>
      </c>
      <c r="B5" s="121"/>
      <c r="C5" s="121"/>
      <c r="D5" s="121"/>
      <c r="E5" s="119"/>
      <c r="F5" s="119"/>
    </row>
    <row r="6" spans="1:11" ht="15.75" hidden="1" customHeight="1" x14ac:dyDescent="0.25">
      <c r="A6"/>
      <c r="C6" s="32"/>
      <c r="D6" s="43"/>
    </row>
    <row r="7" spans="1:11" ht="15.75" customHeight="1" x14ac:dyDescent="0.25">
      <c r="A7" s="48"/>
      <c r="C7" s="32"/>
      <c r="D7" s="43"/>
      <c r="F7" s="42" t="s">
        <v>351</v>
      </c>
    </row>
    <row r="8" spans="1:11" ht="69.75" customHeight="1" x14ac:dyDescent="0.2">
      <c r="A8" s="50" t="s">
        <v>342</v>
      </c>
      <c r="B8" s="122" t="s">
        <v>343</v>
      </c>
      <c r="C8" s="123"/>
      <c r="D8" s="49" t="s">
        <v>345</v>
      </c>
      <c r="E8" s="49" t="s">
        <v>344</v>
      </c>
      <c r="F8" s="49" t="s">
        <v>3</v>
      </c>
    </row>
    <row r="9" spans="1:11" s="55" customFormat="1" ht="15.75" customHeight="1" x14ac:dyDescent="0.2">
      <c r="A9" s="37" t="s">
        <v>129</v>
      </c>
      <c r="B9" s="109" t="s">
        <v>290</v>
      </c>
      <c r="C9" s="124"/>
      <c r="D9" s="53">
        <f>'прил 16 вед2015'!G481</f>
        <v>32246.389999999996</v>
      </c>
      <c r="E9" s="53">
        <f>'прил 16 вед2015'!H481</f>
        <v>3782.5070000000001</v>
      </c>
      <c r="F9" s="53">
        <f>'прил 16 вед2015'!I481</f>
        <v>36028.897000000004</v>
      </c>
      <c r="G9" s="54"/>
      <c r="H9" s="54"/>
      <c r="I9" s="54"/>
      <c r="J9" s="54"/>
      <c r="K9" s="54"/>
    </row>
    <row r="10" spans="1:11" ht="26.25" customHeight="1" x14ac:dyDescent="0.25">
      <c r="A10" s="38" t="s">
        <v>309</v>
      </c>
      <c r="B10" s="33" t="s">
        <v>15</v>
      </c>
      <c r="C10" s="34" t="s">
        <v>29</v>
      </c>
      <c r="D10" s="44">
        <f>'прил 16 вед2015'!G482</f>
        <v>1371.02</v>
      </c>
      <c r="E10" s="44">
        <f>'прил 16 вед2015'!H482</f>
        <v>0</v>
      </c>
      <c r="F10" s="44">
        <f>'прил 16 вед2015'!I482</f>
        <v>1371.02</v>
      </c>
    </row>
    <row r="11" spans="1:11" ht="26.25" customHeight="1" x14ac:dyDescent="0.25">
      <c r="A11" s="38" t="s">
        <v>310</v>
      </c>
      <c r="B11" s="33" t="s">
        <v>15</v>
      </c>
      <c r="C11" s="34" t="s">
        <v>116</v>
      </c>
      <c r="D11" s="44">
        <f>'прил 16 вед2015'!G483</f>
        <v>1656.98</v>
      </c>
      <c r="E11" s="44">
        <f>'прил 16 вед2015'!H483</f>
        <v>0</v>
      </c>
      <c r="F11" s="44">
        <f>'прил 16 вед2015'!I483</f>
        <v>1656.98</v>
      </c>
    </row>
    <row r="12" spans="1:11" ht="15.75" customHeight="1" x14ac:dyDescent="0.25">
      <c r="A12" s="38" t="s">
        <v>311</v>
      </c>
      <c r="B12" s="33" t="s">
        <v>15</v>
      </c>
      <c r="C12" s="34" t="s">
        <v>75</v>
      </c>
      <c r="D12" s="44">
        <f>'прил 16 вед2015'!G484</f>
        <v>23324.559999999998</v>
      </c>
      <c r="E12" s="44">
        <f>'прил 16 вед2015'!H484</f>
        <v>-180</v>
      </c>
      <c r="F12" s="44">
        <f>'прил 16 вед2015'!I484</f>
        <v>23144.559999999998</v>
      </c>
    </row>
    <row r="13" spans="1:11" ht="15.75" hidden="1" customHeight="1" x14ac:dyDescent="0.25">
      <c r="A13" s="38" t="s">
        <v>312</v>
      </c>
      <c r="B13" s="33" t="s">
        <v>15</v>
      </c>
      <c r="C13" s="34" t="s">
        <v>45</v>
      </c>
      <c r="D13" s="44">
        <f>'прил 16 вед2015'!G485</f>
        <v>0</v>
      </c>
      <c r="E13" s="44">
        <f>'прил 16 вед2015'!H485</f>
        <v>0</v>
      </c>
      <c r="F13" s="44">
        <f>'прил 16 вед2015'!I485</f>
        <v>0</v>
      </c>
    </row>
    <row r="14" spans="1:11" ht="26.25" customHeight="1" x14ac:dyDescent="0.25">
      <c r="A14" s="38" t="s">
        <v>313</v>
      </c>
      <c r="B14" s="33" t="s">
        <v>15</v>
      </c>
      <c r="C14" s="34" t="s">
        <v>88</v>
      </c>
      <c r="D14" s="44">
        <f>'прил 16 вед2015'!G486</f>
        <v>4623.33</v>
      </c>
      <c r="E14" s="44">
        <f>'прил 16 вед2015'!H486</f>
        <v>0</v>
      </c>
      <c r="F14" s="44">
        <f>'прил 16 вед2015'!I486</f>
        <v>4623.33</v>
      </c>
    </row>
    <row r="15" spans="1:11" ht="15.75" hidden="1" customHeight="1" x14ac:dyDescent="0.25">
      <c r="A15" s="38"/>
      <c r="B15" s="33"/>
      <c r="C15" s="34"/>
      <c r="D15" s="44">
        <f>'прил 16 вед2015'!G487</f>
        <v>0</v>
      </c>
      <c r="E15" s="44">
        <f>'прил 16 вед2015'!H487</f>
        <v>0</v>
      </c>
      <c r="F15" s="44">
        <f>'прил 16 вед2015'!I487</f>
        <v>0</v>
      </c>
    </row>
    <row r="16" spans="1:11" ht="15.75" customHeight="1" x14ac:dyDescent="0.25">
      <c r="A16" s="38" t="s">
        <v>89</v>
      </c>
      <c r="B16" s="33" t="s">
        <v>15</v>
      </c>
      <c r="C16" s="34" t="s">
        <v>90</v>
      </c>
      <c r="D16" s="44">
        <f>'прил 16 вед2015'!G488</f>
        <v>369</v>
      </c>
      <c r="E16" s="44">
        <f>'прил 16 вед2015'!H488</f>
        <v>3782.5070000000001</v>
      </c>
      <c r="F16" s="44">
        <f>'прил 16 вед2015'!I488</f>
        <v>4151.5069999999996</v>
      </c>
    </row>
    <row r="17" spans="1:11" ht="15.75" customHeight="1" x14ac:dyDescent="0.25">
      <c r="A17" s="15" t="s">
        <v>96</v>
      </c>
      <c r="B17" s="33" t="s">
        <v>15</v>
      </c>
      <c r="C17" s="34" t="s">
        <v>97</v>
      </c>
      <c r="D17" s="44">
        <f>'прил 16 вед2015'!G489</f>
        <v>901.5</v>
      </c>
      <c r="E17" s="44">
        <f>'прил 16 вед2015'!H489</f>
        <v>180</v>
      </c>
      <c r="F17" s="44">
        <f>'прил 16 вед2015'!I489</f>
        <v>1081.5</v>
      </c>
    </row>
    <row r="18" spans="1:11" s="55" customFormat="1" ht="15.75" customHeight="1" x14ac:dyDescent="0.2">
      <c r="A18" s="37" t="s">
        <v>113</v>
      </c>
      <c r="B18" s="107" t="s">
        <v>296</v>
      </c>
      <c r="C18" s="108"/>
      <c r="D18" s="53">
        <f>'прил 16 вед2015'!G490</f>
        <v>561.1</v>
      </c>
      <c r="E18" s="53">
        <f>'прил 16 вед2015'!H490</f>
        <v>0</v>
      </c>
      <c r="F18" s="53">
        <f>'прил 16 вед2015'!I490</f>
        <v>561.1</v>
      </c>
      <c r="G18" s="54"/>
      <c r="H18" s="54"/>
      <c r="I18" s="54"/>
      <c r="J18" s="54"/>
      <c r="K18" s="54"/>
    </row>
    <row r="19" spans="1:11" ht="15.75" customHeight="1" x14ac:dyDescent="0.25">
      <c r="A19" s="38" t="s">
        <v>314</v>
      </c>
      <c r="B19" s="33" t="s">
        <v>29</v>
      </c>
      <c r="C19" s="34" t="s">
        <v>116</v>
      </c>
      <c r="D19" s="44">
        <f>'прил 16 вед2015'!G491</f>
        <v>561.1</v>
      </c>
      <c r="E19" s="44">
        <f>'прил 16 вед2015'!H491</f>
        <v>0</v>
      </c>
      <c r="F19" s="44">
        <f>'прил 16 вед2015'!I491</f>
        <v>561.1</v>
      </c>
    </row>
    <row r="20" spans="1:11" s="55" customFormat="1" ht="26.25" customHeight="1" x14ac:dyDescent="0.2">
      <c r="A20" s="37" t="s">
        <v>157</v>
      </c>
      <c r="B20" s="107" t="s">
        <v>297</v>
      </c>
      <c r="C20" s="111"/>
      <c r="D20" s="53">
        <f>'прил 16 вед2015'!G492</f>
        <v>844.03</v>
      </c>
      <c r="E20" s="53">
        <f>'прил 16 вед2015'!H492</f>
        <v>16</v>
      </c>
      <c r="F20" s="53">
        <f>'прил 16 вед2015'!I492</f>
        <v>860.03</v>
      </c>
      <c r="G20" s="54"/>
      <c r="H20" s="54"/>
      <c r="I20" s="54"/>
      <c r="J20" s="54"/>
      <c r="K20" s="54"/>
    </row>
    <row r="21" spans="1:11" ht="15.75" hidden="1" customHeight="1" x14ac:dyDescent="0.25">
      <c r="A21" s="38" t="s">
        <v>315</v>
      </c>
      <c r="B21" s="33" t="s">
        <v>116</v>
      </c>
      <c r="C21" s="34" t="s">
        <v>29</v>
      </c>
      <c r="D21" s="53">
        <f>'прил 16 вед2015'!G493</f>
        <v>0</v>
      </c>
      <c r="E21" s="53">
        <f>'прил 16 вед2015'!H493</f>
        <v>0</v>
      </c>
      <c r="F21" s="53">
        <f>'прил 16 вед2015'!I493</f>
        <v>0</v>
      </c>
    </row>
    <row r="22" spans="1:11" ht="39" customHeight="1" x14ac:dyDescent="0.25">
      <c r="A22" s="38" t="s">
        <v>316</v>
      </c>
      <c r="B22" s="33" t="s">
        <v>116</v>
      </c>
      <c r="C22" s="34" t="s">
        <v>53</v>
      </c>
      <c r="D22" s="44">
        <f>'прил 16 вед2015'!G494</f>
        <v>659.03</v>
      </c>
      <c r="E22" s="44">
        <f>'прил 16 вед2015'!H494</f>
        <v>16</v>
      </c>
      <c r="F22" s="44">
        <f>'прил 16 вед2015'!I494</f>
        <v>675.03</v>
      </c>
    </row>
    <row r="23" spans="1:11" ht="26.25" customHeight="1" x14ac:dyDescent="0.25">
      <c r="A23" s="38" t="s">
        <v>165</v>
      </c>
      <c r="B23" s="33" t="s">
        <v>116</v>
      </c>
      <c r="C23" s="34" t="s">
        <v>122</v>
      </c>
      <c r="D23" s="44">
        <f>'прил 16 вед2015'!G495</f>
        <v>185</v>
      </c>
      <c r="E23" s="44">
        <f>'прил 16 вед2015'!H495</f>
        <v>0</v>
      </c>
      <c r="F23" s="44">
        <f>'прил 16 вед2015'!I495</f>
        <v>185</v>
      </c>
    </row>
    <row r="24" spans="1:11" s="55" customFormat="1" ht="15.75" customHeight="1" x14ac:dyDescent="0.2">
      <c r="A24" s="37" t="s">
        <v>99</v>
      </c>
      <c r="B24" s="107" t="s">
        <v>298</v>
      </c>
      <c r="C24" s="108"/>
      <c r="D24" s="53">
        <f>'прил 16 вед2015'!G496</f>
        <v>6881.99</v>
      </c>
      <c r="E24" s="53">
        <f>'прил 16 вед2015'!H496</f>
        <v>-200</v>
      </c>
      <c r="F24" s="53">
        <f>'прил 16 вед2015'!I496</f>
        <v>6681.99</v>
      </c>
      <c r="G24" s="54"/>
      <c r="H24" s="54"/>
      <c r="I24" s="54"/>
      <c r="J24" s="54"/>
      <c r="K24" s="54"/>
    </row>
    <row r="25" spans="1:11" ht="15.75" customHeight="1" x14ac:dyDescent="0.25">
      <c r="A25" s="38" t="s">
        <v>317</v>
      </c>
      <c r="B25" s="33" t="s">
        <v>75</v>
      </c>
      <c r="C25" s="34" t="s">
        <v>15</v>
      </c>
      <c r="D25" s="44">
        <f>'прил 16 вед2015'!G497</f>
        <v>0</v>
      </c>
      <c r="E25" s="44">
        <f>'прил 16 вед2015'!H497</f>
        <v>0</v>
      </c>
      <c r="F25" s="44">
        <f>'прил 16 вед2015'!I497</f>
        <v>0</v>
      </c>
    </row>
    <row r="26" spans="1:11" ht="15.75" customHeight="1" x14ac:dyDescent="0.25">
      <c r="A26" s="38" t="s">
        <v>174</v>
      </c>
      <c r="B26" s="33" t="s">
        <v>75</v>
      </c>
      <c r="C26" s="34" t="s">
        <v>45</v>
      </c>
      <c r="D26" s="44">
        <f>'прил 16 вед2015'!G498</f>
        <v>1065.8</v>
      </c>
      <c r="E26" s="44">
        <f>'прил 16 вед2015'!H498</f>
        <v>0</v>
      </c>
      <c r="F26" s="44">
        <f>'прил 16 вед2015'!I498</f>
        <v>1065.8</v>
      </c>
    </row>
    <row r="27" spans="1:11" ht="15.75" customHeight="1" x14ac:dyDescent="0.25">
      <c r="A27" s="38" t="s">
        <v>318</v>
      </c>
      <c r="B27" s="33" t="s">
        <v>75</v>
      </c>
      <c r="C27" s="34" t="s">
        <v>53</v>
      </c>
      <c r="D27" s="44">
        <f>'прил 16 вед2015'!G499</f>
        <v>2843.7</v>
      </c>
      <c r="E27" s="44">
        <f>'прил 16 вед2015'!H499</f>
        <v>-200</v>
      </c>
      <c r="F27" s="44">
        <f>'прил 16 вед2015'!I499</f>
        <v>2643.7</v>
      </c>
    </row>
    <row r="28" spans="1:11" ht="15.75" customHeight="1" x14ac:dyDescent="0.25">
      <c r="A28" s="38" t="s">
        <v>100</v>
      </c>
      <c r="B28" s="33" t="s">
        <v>75</v>
      </c>
      <c r="C28" s="34" t="s">
        <v>101</v>
      </c>
      <c r="D28" s="44">
        <f>'прил 16 вед2015'!G500</f>
        <v>2972.49</v>
      </c>
      <c r="E28" s="44">
        <f>'прил 16 вед2015'!H500</f>
        <v>0</v>
      </c>
      <c r="F28" s="44">
        <f>'прил 16 вед2015'!I500</f>
        <v>2972.49</v>
      </c>
    </row>
    <row r="29" spans="1:11" s="55" customFormat="1" ht="15.75" customHeight="1" x14ac:dyDescent="0.2">
      <c r="A29" s="37" t="s">
        <v>319</v>
      </c>
      <c r="B29" s="107" t="s">
        <v>299</v>
      </c>
      <c r="C29" s="108"/>
      <c r="D29" s="53">
        <f>'прил 16 вед2015'!G501</f>
        <v>4200.7</v>
      </c>
      <c r="E29" s="53">
        <f>'прил 16 вед2015'!H501</f>
        <v>-1566.5070000000001</v>
      </c>
      <c r="F29" s="53">
        <f>'прил 16 вед2015'!I501</f>
        <v>2634.1930000000002</v>
      </c>
      <c r="G29" s="54"/>
      <c r="H29" s="54"/>
      <c r="I29" s="54"/>
      <c r="J29" s="54"/>
      <c r="K29" s="54"/>
    </row>
    <row r="30" spans="1:11" ht="15.75" customHeight="1" x14ac:dyDescent="0.25">
      <c r="A30" s="38" t="s">
        <v>200</v>
      </c>
      <c r="B30" s="33" t="s">
        <v>45</v>
      </c>
      <c r="C30" s="34" t="s">
        <v>15</v>
      </c>
      <c r="D30" s="44">
        <f>'прил 16 вед2015'!G502</f>
        <v>0</v>
      </c>
      <c r="E30" s="44">
        <f>'прил 16 вед2015'!H502</f>
        <v>0</v>
      </c>
      <c r="F30" s="44">
        <f>'прил 16 вед2015'!I502</f>
        <v>0</v>
      </c>
    </row>
    <row r="31" spans="1:11" ht="15.75" customHeight="1" x14ac:dyDescent="0.25">
      <c r="A31" s="38" t="s">
        <v>203</v>
      </c>
      <c r="B31" s="33" t="s">
        <v>45</v>
      </c>
      <c r="C31" s="34" t="s">
        <v>29</v>
      </c>
      <c r="D31" s="44">
        <f>'прил 16 вед2015'!G503</f>
        <v>973.2</v>
      </c>
      <c r="E31" s="44">
        <f>'прил 16 вед2015'!H503</f>
        <v>0</v>
      </c>
      <c r="F31" s="44">
        <f>'прил 16 вед2015'!I503</f>
        <v>973.2</v>
      </c>
    </row>
    <row r="32" spans="1:11" ht="15.75" customHeight="1" x14ac:dyDescent="0.25">
      <c r="A32" s="38" t="s">
        <v>320</v>
      </c>
      <c r="B32" s="33" t="s">
        <v>45</v>
      </c>
      <c r="C32" s="34" t="s">
        <v>116</v>
      </c>
      <c r="D32" s="44">
        <f>'прил 16 вед2015'!G504</f>
        <v>3227.5</v>
      </c>
      <c r="E32" s="44">
        <f>'прил 16 вед2015'!H504</f>
        <v>-1566.5070000000001</v>
      </c>
      <c r="F32" s="44">
        <f>'прил 16 вед2015'!I504</f>
        <v>1660.9929999999999</v>
      </c>
    </row>
    <row r="33" spans="1:11" s="55" customFormat="1" ht="15.75" customHeight="1" x14ac:dyDescent="0.2">
      <c r="A33" s="37" t="s">
        <v>321</v>
      </c>
      <c r="B33" s="109" t="s">
        <v>300</v>
      </c>
      <c r="C33" s="110"/>
      <c r="D33" s="53">
        <f>'прил 16 вед2015'!G505</f>
        <v>570</v>
      </c>
      <c r="E33" s="53">
        <f>E34</f>
        <v>-177</v>
      </c>
      <c r="F33" s="53">
        <f>F34</f>
        <v>393</v>
      </c>
      <c r="G33" s="54"/>
      <c r="H33" s="54"/>
      <c r="I33" s="54"/>
      <c r="J33" s="54"/>
      <c r="K33" s="54"/>
    </row>
    <row r="34" spans="1:11" ht="25.5" customHeight="1" x14ac:dyDescent="0.25">
      <c r="A34" s="39" t="s">
        <v>391</v>
      </c>
      <c r="B34" s="33" t="s">
        <v>88</v>
      </c>
      <c r="C34" s="34" t="s">
        <v>45</v>
      </c>
      <c r="D34" s="44">
        <f>'прил 16 вед2015'!G506</f>
        <v>570</v>
      </c>
      <c r="E34" s="44">
        <f>'прил 16 вед2015'!H506</f>
        <v>-177</v>
      </c>
      <c r="F34" s="44">
        <f>'прил 16 вед2015'!I506</f>
        <v>393</v>
      </c>
    </row>
    <row r="35" spans="1:11" s="55" customFormat="1" ht="15.75" customHeight="1" x14ac:dyDescent="0.2">
      <c r="A35" s="37" t="s">
        <v>219</v>
      </c>
      <c r="B35" s="107" t="s">
        <v>301</v>
      </c>
      <c r="C35" s="108"/>
      <c r="D35" s="53">
        <f>'прил 16 вед2015'!G507</f>
        <v>267742.73</v>
      </c>
      <c r="E35" s="53">
        <f>'прил 16 вед2015'!H507</f>
        <v>732.67961000000014</v>
      </c>
      <c r="F35" s="53">
        <f>'прил 16 вед2015'!I507</f>
        <v>268475.40960999997</v>
      </c>
      <c r="G35" s="54"/>
      <c r="H35" s="54"/>
      <c r="I35" s="54"/>
      <c r="J35" s="54"/>
      <c r="K35" s="54"/>
    </row>
    <row r="36" spans="1:11" ht="15.75" customHeight="1" x14ac:dyDescent="0.25">
      <c r="A36" s="38" t="s">
        <v>14</v>
      </c>
      <c r="B36" s="33" t="s">
        <v>13</v>
      </c>
      <c r="C36" s="34" t="s">
        <v>15</v>
      </c>
      <c r="D36" s="44">
        <f>'прил 16 вед2015'!G508</f>
        <v>17164.080000000002</v>
      </c>
      <c r="E36" s="44">
        <f>'прил 16 вед2015'!H508</f>
        <v>922.31475999999998</v>
      </c>
      <c r="F36" s="44">
        <f>'прил 16 вед2015'!I508</f>
        <v>18086.394760000003</v>
      </c>
    </row>
    <row r="37" spans="1:11" ht="15.75" customHeight="1" x14ac:dyDescent="0.25">
      <c r="A37" s="38" t="s">
        <v>28</v>
      </c>
      <c r="B37" s="33" t="s">
        <v>13</v>
      </c>
      <c r="C37" s="34" t="s">
        <v>29</v>
      </c>
      <c r="D37" s="44">
        <f>'прил 16 вед2015'!G509</f>
        <v>238247.71999999997</v>
      </c>
      <c r="E37" s="44">
        <f>'прил 16 вед2015'!H509</f>
        <v>-189.63515000000007</v>
      </c>
      <c r="F37" s="44">
        <f>'прил 16 вед2015'!I509</f>
        <v>238058.08484999998</v>
      </c>
    </row>
    <row r="38" spans="1:11" ht="26.25" customHeight="1" x14ac:dyDescent="0.25">
      <c r="A38" s="38" t="s">
        <v>322</v>
      </c>
      <c r="B38" s="33" t="s">
        <v>13</v>
      </c>
      <c r="C38" s="34" t="s">
        <v>45</v>
      </c>
      <c r="D38" s="44">
        <f>'прил 16 вед2015'!G510</f>
        <v>800</v>
      </c>
      <c r="E38" s="44">
        <f>'прил 16 вед2015'!H510</f>
        <v>0</v>
      </c>
      <c r="F38" s="44">
        <f>'прил 16 вед2015'!I510</f>
        <v>800</v>
      </c>
    </row>
    <row r="39" spans="1:11" ht="15.75" customHeight="1" x14ac:dyDescent="0.25">
      <c r="A39" s="38" t="s">
        <v>48</v>
      </c>
      <c r="B39" s="33" t="s">
        <v>13</v>
      </c>
      <c r="C39" s="34" t="s">
        <v>13</v>
      </c>
      <c r="D39" s="44">
        <f>'прил 16 вед2015'!G511</f>
        <v>3232.95</v>
      </c>
      <c r="E39" s="44">
        <f>'прил 16 вед2015'!H511</f>
        <v>0</v>
      </c>
      <c r="F39" s="44">
        <f>'прил 16 вед2015'!I511</f>
        <v>3232.95</v>
      </c>
    </row>
    <row r="40" spans="1:11" ht="15.75" customHeight="1" x14ac:dyDescent="0.25">
      <c r="A40" s="38" t="s">
        <v>52</v>
      </c>
      <c r="B40" s="33" t="s">
        <v>13</v>
      </c>
      <c r="C40" s="34" t="s">
        <v>53</v>
      </c>
      <c r="D40" s="44">
        <f>'прил 16 вед2015'!G512</f>
        <v>8297.98</v>
      </c>
      <c r="E40" s="44">
        <f>'прил 16 вед2015'!H512</f>
        <v>0</v>
      </c>
      <c r="F40" s="44">
        <f>'прил 16 вед2015'!I512</f>
        <v>8297.98</v>
      </c>
    </row>
    <row r="41" spans="1:11" s="55" customFormat="1" ht="15.75" customHeight="1" x14ac:dyDescent="0.2">
      <c r="A41" s="37" t="s">
        <v>323</v>
      </c>
      <c r="B41" s="107" t="s">
        <v>302</v>
      </c>
      <c r="C41" s="108"/>
      <c r="D41" s="53">
        <f>'прил 16 вед2015'!G513</f>
        <v>20448.93</v>
      </c>
      <c r="E41" s="53">
        <f>'прил 16 вед2015'!H513</f>
        <v>-1732.73</v>
      </c>
      <c r="F41" s="53">
        <f>'прил 16 вед2015'!I513</f>
        <v>18716.199999999997</v>
      </c>
      <c r="G41" s="54"/>
      <c r="H41" s="54"/>
      <c r="I41" s="54"/>
      <c r="J41" s="54"/>
      <c r="K41" s="54"/>
    </row>
    <row r="42" spans="1:11" ht="15.75" customHeight="1" x14ac:dyDescent="0.25">
      <c r="A42" s="38" t="s">
        <v>269</v>
      </c>
      <c r="B42" s="33" t="s">
        <v>268</v>
      </c>
      <c r="C42" s="34" t="s">
        <v>15</v>
      </c>
      <c r="D42" s="44">
        <f>'прил 16 вед2015'!G514</f>
        <v>18546.849999999999</v>
      </c>
      <c r="E42" s="44">
        <f>'прил 16 вед2015'!H514</f>
        <v>-1732.73</v>
      </c>
      <c r="F42" s="44">
        <f>'прил 16 вед2015'!I514</f>
        <v>16814.12</v>
      </c>
    </row>
    <row r="43" spans="1:11" ht="15.75" customHeight="1" x14ac:dyDescent="0.25">
      <c r="A43" s="38" t="s">
        <v>324</v>
      </c>
      <c r="B43" s="33" t="s">
        <v>268</v>
      </c>
      <c r="C43" s="34" t="s">
        <v>75</v>
      </c>
      <c r="D43" s="44">
        <f>'прил 16 вед2015'!G515</f>
        <v>1902.08</v>
      </c>
      <c r="E43" s="44">
        <f>'прил 16 вед2015'!H515</f>
        <v>0</v>
      </c>
      <c r="F43" s="44">
        <f>'прил 16 вед2015'!I515</f>
        <v>1902.08</v>
      </c>
    </row>
    <row r="44" spans="1:11" s="55" customFormat="1" ht="15.75" customHeight="1" x14ac:dyDescent="0.2">
      <c r="A44" s="37" t="s">
        <v>325</v>
      </c>
      <c r="B44" s="107" t="s">
        <v>303</v>
      </c>
      <c r="C44" s="108"/>
      <c r="D44" s="53">
        <f>'прил 16 вед2015'!G516</f>
        <v>475</v>
      </c>
      <c r="E44" s="53">
        <f>'прил 16 вед2015'!H516</f>
        <v>50</v>
      </c>
      <c r="F44" s="53">
        <f>'прил 16 вед2015'!I516</f>
        <v>525</v>
      </c>
      <c r="G44" s="54"/>
      <c r="H44" s="54"/>
      <c r="I44" s="54"/>
      <c r="J44" s="54"/>
      <c r="K44" s="54"/>
    </row>
    <row r="45" spans="1:11" ht="15.75" hidden="1" customHeight="1" x14ac:dyDescent="0.25">
      <c r="A45" s="38" t="s">
        <v>326</v>
      </c>
      <c r="B45" s="33" t="s">
        <v>53</v>
      </c>
      <c r="C45" s="34" t="s">
        <v>15</v>
      </c>
      <c r="D45" s="53">
        <f>'прил 16 вед2015'!G517</f>
        <v>0</v>
      </c>
      <c r="E45" s="53">
        <f>'прил 16 вед2015'!H517</f>
        <v>0</v>
      </c>
      <c r="F45" s="53">
        <f>'прил 16 вед2015'!I517</f>
        <v>0</v>
      </c>
    </row>
    <row r="46" spans="1:11" ht="15.75" hidden="1" customHeight="1" x14ac:dyDescent="0.25">
      <c r="A46" s="38" t="s">
        <v>327</v>
      </c>
      <c r="B46" s="33" t="s">
        <v>53</v>
      </c>
      <c r="C46" s="34" t="s">
        <v>29</v>
      </c>
      <c r="D46" s="53">
        <f>'прил 16 вед2015'!G518</f>
        <v>0</v>
      </c>
      <c r="E46" s="53">
        <f>'прил 16 вед2015'!H518</f>
        <v>0</v>
      </c>
      <c r="F46" s="53">
        <f>'прил 16 вед2015'!I518</f>
        <v>0</v>
      </c>
    </row>
    <row r="47" spans="1:11" ht="15.75" hidden="1" customHeight="1" x14ac:dyDescent="0.25">
      <c r="A47" s="38" t="s">
        <v>328</v>
      </c>
      <c r="B47" s="33" t="s">
        <v>53</v>
      </c>
      <c r="C47" s="34" t="s">
        <v>75</v>
      </c>
      <c r="D47" s="53">
        <f>'прил 16 вед2015'!G519</f>
        <v>0</v>
      </c>
      <c r="E47" s="53">
        <f>'прил 16 вед2015'!H519</f>
        <v>0</v>
      </c>
      <c r="F47" s="53">
        <f>'прил 16 вед2015'!I519</f>
        <v>0</v>
      </c>
    </row>
    <row r="48" spans="1:11" ht="15.75" customHeight="1" x14ac:dyDescent="0.25">
      <c r="A48" s="38" t="s">
        <v>229</v>
      </c>
      <c r="B48" s="33" t="s">
        <v>53</v>
      </c>
      <c r="C48" s="34" t="s">
        <v>53</v>
      </c>
      <c r="D48" s="44">
        <f>'прил 16 вед2015'!G520</f>
        <v>475</v>
      </c>
      <c r="E48" s="44">
        <f>'прил 16 вед2015'!H520</f>
        <v>50</v>
      </c>
      <c r="F48" s="44">
        <f>'прил 16 вед2015'!I520</f>
        <v>525</v>
      </c>
    </row>
    <row r="49" spans="1:6" ht="15.75" customHeight="1" x14ac:dyDescent="0.2">
      <c r="A49" s="37" t="s">
        <v>72</v>
      </c>
      <c r="B49" s="107" t="s">
        <v>304</v>
      </c>
      <c r="C49" s="108"/>
      <c r="D49" s="53">
        <f>'прил 16 вед2015'!G521</f>
        <v>4454.2900000000009</v>
      </c>
      <c r="E49" s="53">
        <f>'прил 16 вед2015'!H521</f>
        <v>8886.1304999999993</v>
      </c>
      <c r="F49" s="53">
        <f>'прил 16 вед2015'!I521</f>
        <v>13340.420499999998</v>
      </c>
    </row>
    <row r="50" spans="1:6" ht="15.75" customHeight="1" x14ac:dyDescent="0.25">
      <c r="A50" s="38" t="s">
        <v>237</v>
      </c>
      <c r="B50" s="33" t="s">
        <v>73</v>
      </c>
      <c r="C50" s="34" t="s">
        <v>15</v>
      </c>
      <c r="D50" s="44">
        <f>'прил 16 вед2015'!G522</f>
        <v>196.69</v>
      </c>
      <c r="E50" s="44">
        <f>'прил 16 вед2015'!H522</f>
        <v>0</v>
      </c>
      <c r="F50" s="44">
        <f>'прил 16 вед2015'!I522</f>
        <v>196.69</v>
      </c>
    </row>
    <row r="51" spans="1:6" ht="15.75" hidden="1" customHeight="1" x14ac:dyDescent="0.25">
      <c r="A51" s="38" t="s">
        <v>329</v>
      </c>
      <c r="B51" s="33" t="s">
        <v>73</v>
      </c>
      <c r="C51" s="34" t="s">
        <v>29</v>
      </c>
      <c r="D51" s="44">
        <f>'прил 16 вед2015'!G523</f>
        <v>0</v>
      </c>
      <c r="E51" s="44">
        <f>'прил 16 вед2015'!H523</f>
        <v>0</v>
      </c>
      <c r="F51" s="44">
        <f>'прил 16 вед2015'!I523</f>
        <v>0</v>
      </c>
    </row>
    <row r="52" spans="1:6" ht="15.75" customHeight="1" x14ac:dyDescent="0.25">
      <c r="A52" s="38" t="s">
        <v>330</v>
      </c>
      <c r="B52" s="33" t="s">
        <v>73</v>
      </c>
      <c r="C52" s="34" t="s">
        <v>116</v>
      </c>
      <c r="D52" s="44">
        <f>'прил 16 вед2015'!G524</f>
        <v>1329.2</v>
      </c>
      <c r="E52" s="44">
        <f>'прил 16 вед2015'!H524</f>
        <v>60</v>
      </c>
      <c r="F52" s="44">
        <f>'прил 16 вед2015'!I524</f>
        <v>1389.2</v>
      </c>
    </row>
    <row r="53" spans="1:6" ht="15.75" customHeight="1" x14ac:dyDescent="0.25">
      <c r="A53" s="38" t="s">
        <v>331</v>
      </c>
      <c r="B53" s="33" t="s">
        <v>73</v>
      </c>
      <c r="C53" s="34" t="s">
        <v>75</v>
      </c>
      <c r="D53" s="44">
        <f>'прил 16 вед2015'!G525</f>
        <v>2005.4</v>
      </c>
      <c r="E53" s="44">
        <f>'прил 16 вед2015'!H525</f>
        <v>8826.1304999999993</v>
      </c>
      <c r="F53" s="44">
        <f>'прил 16 вед2015'!I525</f>
        <v>10831.530499999999</v>
      </c>
    </row>
    <row r="54" spans="1:6" ht="15.75" customHeight="1" x14ac:dyDescent="0.25">
      <c r="A54" s="38" t="s">
        <v>254</v>
      </c>
      <c r="B54" s="33" t="s">
        <v>73</v>
      </c>
      <c r="C54" s="34" t="s">
        <v>88</v>
      </c>
      <c r="D54" s="44">
        <f>'прил 16 вед2015'!G526</f>
        <v>923</v>
      </c>
      <c r="E54" s="44">
        <f>'прил 16 вед2015'!H526</f>
        <v>0</v>
      </c>
      <c r="F54" s="44">
        <f>'прил 16 вед2015'!I526</f>
        <v>923</v>
      </c>
    </row>
    <row r="55" spans="1:6" ht="15.75" customHeight="1" x14ac:dyDescent="0.2">
      <c r="A55" s="37" t="s">
        <v>284</v>
      </c>
      <c r="B55" s="107" t="s">
        <v>305</v>
      </c>
      <c r="C55" s="108"/>
      <c r="D55" s="53">
        <f>'прил 16 вед2015'!G527</f>
        <v>607.5</v>
      </c>
      <c r="E55" s="53">
        <f>'прил 16 вед2015'!H527</f>
        <v>1732.73</v>
      </c>
      <c r="F55" s="53">
        <f>'прил 16 вед2015'!I527</f>
        <v>2340.23</v>
      </c>
    </row>
    <row r="56" spans="1:6" ht="15.75" customHeight="1" x14ac:dyDescent="0.25">
      <c r="A56" s="38" t="s">
        <v>332</v>
      </c>
      <c r="B56" s="33" t="s">
        <v>90</v>
      </c>
      <c r="C56" s="34" t="s">
        <v>15</v>
      </c>
      <c r="D56" s="44">
        <f>'прил 16 вед2015'!G528</f>
        <v>607.5</v>
      </c>
      <c r="E56" s="44">
        <f>'прил 16 вед2015'!H528</f>
        <v>0</v>
      </c>
      <c r="F56" s="44">
        <f>'прил 16 вед2015'!I528</f>
        <v>607.5</v>
      </c>
    </row>
    <row r="57" spans="1:6" ht="36.75" customHeight="1" x14ac:dyDescent="0.25">
      <c r="A57" s="97" t="s">
        <v>421</v>
      </c>
      <c r="B57" s="67" t="s">
        <v>90</v>
      </c>
      <c r="C57" s="67" t="s">
        <v>45</v>
      </c>
      <c r="D57" s="44">
        <f>'прил 16 вед2015'!G529</f>
        <v>0</v>
      </c>
      <c r="E57" s="44">
        <f>'прил 16 вед2015'!H529</f>
        <v>1732.73</v>
      </c>
      <c r="F57" s="44">
        <f>'прил 16 вед2015'!I529</f>
        <v>1732.73</v>
      </c>
    </row>
    <row r="58" spans="1:6" ht="36.75" customHeight="1" x14ac:dyDescent="0.2">
      <c r="A58" s="37" t="s">
        <v>257</v>
      </c>
      <c r="B58" s="107" t="s">
        <v>306</v>
      </c>
      <c r="C58" s="108"/>
      <c r="D58" s="53">
        <f>'прил 16 вед2015'!G530</f>
        <v>1519.04</v>
      </c>
      <c r="E58" s="53">
        <f>'прил 16 вед2015'!H530</f>
        <v>0</v>
      </c>
      <c r="F58" s="53">
        <f>'прил 16 вед2015'!I530</f>
        <v>1519.04</v>
      </c>
    </row>
    <row r="59" spans="1:6" ht="15.75" customHeight="1" x14ac:dyDescent="0.25">
      <c r="A59" s="38" t="s">
        <v>258</v>
      </c>
      <c r="B59" s="33" t="s">
        <v>101</v>
      </c>
      <c r="C59" s="34" t="s">
        <v>29</v>
      </c>
      <c r="D59" s="44">
        <f>'прил 16 вед2015'!G531</f>
        <v>1519.04</v>
      </c>
      <c r="E59" s="44">
        <f>'прил 16 вед2015'!H531</f>
        <v>0</v>
      </c>
      <c r="F59" s="44">
        <f>'прил 16 вед2015'!I531</f>
        <v>1519.04</v>
      </c>
    </row>
    <row r="60" spans="1:6" ht="26.25" customHeight="1" x14ac:dyDescent="0.2">
      <c r="A60" s="37" t="s">
        <v>104</v>
      </c>
      <c r="B60" s="107" t="s">
        <v>307</v>
      </c>
      <c r="C60" s="108"/>
      <c r="D60" s="53">
        <f>'прил 16 вед2015'!G532</f>
        <v>227</v>
      </c>
      <c r="E60" s="53">
        <f>'прил 16 вед2015'!H532</f>
        <v>0</v>
      </c>
      <c r="F60" s="53">
        <f>'прил 16 вед2015'!I532</f>
        <v>227</v>
      </c>
    </row>
    <row r="61" spans="1:6" ht="26.25" customHeight="1" x14ac:dyDescent="0.25">
      <c r="A61" s="38" t="s">
        <v>105</v>
      </c>
      <c r="B61" s="33" t="s">
        <v>97</v>
      </c>
      <c r="C61" s="34" t="s">
        <v>15</v>
      </c>
      <c r="D61" s="44">
        <f>'прил 16 вед2015'!G533</f>
        <v>227</v>
      </c>
      <c r="E61" s="44">
        <f>'прил 16 вед2015'!H533</f>
        <v>0</v>
      </c>
      <c r="F61" s="44">
        <f>'прил 16 вед2015'!I533</f>
        <v>227</v>
      </c>
    </row>
    <row r="62" spans="1:6" ht="26.25" customHeight="1" x14ac:dyDescent="0.2">
      <c r="A62" s="37" t="s">
        <v>333</v>
      </c>
      <c r="B62" s="107" t="s">
        <v>308</v>
      </c>
      <c r="C62" s="108"/>
      <c r="D62" s="53">
        <f>'прил 16 вед2015'!G534</f>
        <v>28353</v>
      </c>
      <c r="E62" s="53">
        <f>'прил 16 вед2015'!H534</f>
        <v>-2000</v>
      </c>
      <c r="F62" s="53">
        <f>'прил 16 вед2015'!I534</f>
        <v>26353</v>
      </c>
    </row>
    <row r="63" spans="1:6" ht="26.25" customHeight="1" x14ac:dyDescent="0.25">
      <c r="A63" s="38" t="s">
        <v>334</v>
      </c>
      <c r="B63" s="33" t="s">
        <v>122</v>
      </c>
      <c r="C63" s="34" t="s">
        <v>15</v>
      </c>
      <c r="D63" s="44">
        <f>'прил 16 вед2015'!G535</f>
        <v>20857</v>
      </c>
      <c r="E63" s="44">
        <f>'прил 16 вед2015'!H535</f>
        <v>4630</v>
      </c>
      <c r="F63" s="44">
        <f>'прил 16 вед2015'!I535</f>
        <v>25487</v>
      </c>
    </row>
    <row r="64" spans="1:6" ht="39" customHeight="1" x14ac:dyDescent="0.25">
      <c r="A64" s="38" t="s">
        <v>335</v>
      </c>
      <c r="B64" s="33" t="s">
        <v>122</v>
      </c>
      <c r="C64" s="34" t="s">
        <v>116</v>
      </c>
      <c r="D64" s="44">
        <f>'прил 16 вед2015'!G536</f>
        <v>7496</v>
      </c>
      <c r="E64" s="44">
        <f>'прил 16 вед2015'!H536</f>
        <v>-6630</v>
      </c>
      <c r="F64" s="44">
        <f>'прил 16 вед2015'!I536</f>
        <v>866</v>
      </c>
    </row>
    <row r="65" spans="1:11" ht="15.75" customHeight="1" x14ac:dyDescent="0.2">
      <c r="A65" s="37" t="s">
        <v>336</v>
      </c>
      <c r="B65" s="51" t="s">
        <v>288</v>
      </c>
      <c r="C65" s="52" t="s">
        <v>288</v>
      </c>
      <c r="D65" s="53">
        <f>'прил 16 вед2015'!G537</f>
        <v>0</v>
      </c>
      <c r="E65" s="53">
        <f>'прил 16 вед2015'!H537</f>
        <v>0</v>
      </c>
      <c r="F65" s="53">
        <f>'прил 16 вед2015'!I537</f>
        <v>0</v>
      </c>
    </row>
    <row r="66" spans="1:11" s="55" customFormat="1" ht="15.75" customHeight="1" x14ac:dyDescent="0.2">
      <c r="A66" s="37" t="s">
        <v>337</v>
      </c>
      <c r="B66" s="51"/>
      <c r="C66" s="52"/>
      <c r="D66" s="53">
        <f>'прил 16 вед2015'!G538</f>
        <v>369131.6999999999</v>
      </c>
      <c r="E66" s="53">
        <f>'прил 16 вед2015'!H538</f>
        <v>9523.8101099999985</v>
      </c>
      <c r="F66" s="53">
        <f>'прил 16 вед2015'!I538</f>
        <v>378655.51010999997</v>
      </c>
      <c r="G66" s="54"/>
      <c r="H66" s="54"/>
      <c r="I66" s="54"/>
      <c r="J66" s="54"/>
      <c r="K66" s="54"/>
    </row>
    <row r="67" spans="1:11" x14ac:dyDescent="0.2">
      <c r="D67" s="41">
        <f>D9+D18+D20+D24+D29+D35+D41+D44+D49+D55+D58+D60+D62+D65+D33</f>
        <v>369131.6999999999</v>
      </c>
      <c r="E67" s="41">
        <f t="shared" ref="E67:F67" si="0">E9+E18+E20+E24+E29+E35+E41+E44+E49+E55+E58+E60+E62+E65+E33</f>
        <v>9523.8101099999985</v>
      </c>
      <c r="F67" s="41">
        <f t="shared" si="0"/>
        <v>378655.51010999997</v>
      </c>
    </row>
  </sheetData>
  <mergeCells count="19">
    <mergeCell ref="B49:C49"/>
    <mergeCell ref="B55:C55"/>
    <mergeCell ref="B58:C58"/>
    <mergeCell ref="B60:C60"/>
    <mergeCell ref="B62:C62"/>
    <mergeCell ref="B20:C20"/>
    <mergeCell ref="D1:F1"/>
    <mergeCell ref="D2:F2"/>
    <mergeCell ref="A4:F4"/>
    <mergeCell ref="A5:F5"/>
    <mergeCell ref="B8:C8"/>
    <mergeCell ref="B9:C9"/>
    <mergeCell ref="B18:C18"/>
    <mergeCell ref="B44:C44"/>
    <mergeCell ref="B24:C24"/>
    <mergeCell ref="B29:C29"/>
    <mergeCell ref="B33:C33"/>
    <mergeCell ref="B35:C35"/>
    <mergeCell ref="B41:C41"/>
  </mergeCells>
  <pageMargins left="1.299212598425197" right="0" top="0" bottom="0" header="0" footer="0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9"/>
  <sheetViews>
    <sheetView tabSelected="1" view="pageBreakPreview" topLeftCell="A326" zoomScaleNormal="90" zoomScaleSheetLayoutView="100" workbookViewId="0">
      <selection activeCell="G335" sqref="G335"/>
    </sheetView>
  </sheetViews>
  <sheetFormatPr defaultRowHeight="12.75" x14ac:dyDescent="0.2"/>
  <cols>
    <col min="1" max="1" width="41.85546875" style="56" customWidth="1"/>
    <col min="2" max="2" width="9.7109375" style="56" customWidth="1"/>
    <col min="3" max="3" width="8.5703125" style="56" customWidth="1"/>
    <col min="4" max="4" width="8.42578125" style="56" customWidth="1"/>
    <col min="5" max="5" width="10.5703125" style="56" customWidth="1"/>
    <col min="6" max="6" width="7.5703125" style="56" customWidth="1"/>
    <col min="7" max="7" width="13" style="82" customWidth="1"/>
    <col min="8" max="8" width="11.85546875" style="82" customWidth="1"/>
    <col min="9" max="9" width="13.28515625" style="82" customWidth="1"/>
    <col min="10" max="10" width="10" style="56" bestFit="1" customWidth="1"/>
    <col min="11" max="16384" width="9.140625" style="56"/>
  </cols>
  <sheetData>
    <row r="1" spans="1:10" ht="12" customHeight="1" x14ac:dyDescent="0.2">
      <c r="B1" s="77"/>
      <c r="C1" s="77"/>
      <c r="D1" s="77"/>
      <c r="E1" s="78"/>
      <c r="F1" s="125" t="s">
        <v>347</v>
      </c>
      <c r="G1" s="126"/>
      <c r="H1" s="126"/>
      <c r="I1" s="126"/>
    </row>
    <row r="2" spans="1:10" ht="46.5" customHeight="1" x14ac:dyDescent="0.2">
      <c r="B2" s="77"/>
      <c r="C2" s="77"/>
      <c r="D2" s="77"/>
      <c r="E2" s="79"/>
      <c r="F2" s="114" t="s">
        <v>434</v>
      </c>
      <c r="G2" s="134"/>
      <c r="H2" s="134"/>
      <c r="I2" s="134"/>
    </row>
    <row r="3" spans="1:10" ht="24.75" customHeight="1" x14ac:dyDescent="0.2">
      <c r="A3" s="129" t="s">
        <v>346</v>
      </c>
      <c r="B3" s="129"/>
      <c r="C3" s="129"/>
      <c r="D3" s="129"/>
      <c r="E3" s="129"/>
      <c r="F3" s="129"/>
      <c r="G3" s="129"/>
      <c r="H3" s="129"/>
      <c r="I3" s="131"/>
    </row>
    <row r="4" spans="1:10" ht="17.25" customHeight="1" x14ac:dyDescent="0.2">
      <c r="A4" s="129" t="s">
        <v>388</v>
      </c>
      <c r="B4" s="130"/>
      <c r="C4" s="130"/>
      <c r="D4" s="130"/>
      <c r="E4" s="130"/>
      <c r="F4" s="130"/>
      <c r="G4" s="130"/>
      <c r="H4" s="130"/>
      <c r="I4" s="130"/>
    </row>
    <row r="5" spans="1:10" ht="15" customHeight="1" x14ac:dyDescent="0.2">
      <c r="I5" s="82" t="s">
        <v>352</v>
      </c>
    </row>
    <row r="6" spans="1:10" s="57" customFormat="1" ht="12.75" customHeight="1" x14ac:dyDescent="0.2">
      <c r="A6" s="127" t="s">
        <v>0</v>
      </c>
      <c r="B6" s="127" t="s">
        <v>4</v>
      </c>
      <c r="C6" s="128"/>
      <c r="D6" s="128"/>
      <c r="E6" s="128"/>
      <c r="F6" s="128"/>
      <c r="G6" s="132" t="s">
        <v>1</v>
      </c>
      <c r="H6" s="132" t="s">
        <v>2</v>
      </c>
      <c r="I6" s="132" t="s">
        <v>3</v>
      </c>
    </row>
    <row r="7" spans="1:10" s="57" customFormat="1" ht="12" customHeight="1" x14ac:dyDescent="0.2">
      <c r="A7" s="128"/>
      <c r="B7" s="128"/>
      <c r="C7" s="128"/>
      <c r="D7" s="128"/>
      <c r="E7" s="128"/>
      <c r="F7" s="128"/>
      <c r="G7" s="132"/>
      <c r="H7" s="133"/>
      <c r="I7" s="133"/>
    </row>
    <row r="8" spans="1:10" s="57" customFormat="1" ht="36" customHeight="1" x14ac:dyDescent="0.2">
      <c r="A8" s="128"/>
      <c r="B8" s="65" t="s">
        <v>5</v>
      </c>
      <c r="C8" s="65" t="s">
        <v>6</v>
      </c>
      <c r="D8" s="65" t="s">
        <v>7</v>
      </c>
      <c r="E8" s="65" t="s">
        <v>8</v>
      </c>
      <c r="F8" s="65" t="s">
        <v>9</v>
      </c>
      <c r="G8" s="132"/>
      <c r="H8" s="133"/>
      <c r="I8" s="133"/>
    </row>
    <row r="9" spans="1:10" s="90" customFormat="1" ht="10.5" x14ac:dyDescent="0.2">
      <c r="A9" s="89">
        <v>1</v>
      </c>
      <c r="B9" s="89">
        <v>2</v>
      </c>
      <c r="C9" s="89">
        <v>3</v>
      </c>
      <c r="D9" s="89">
        <v>4</v>
      </c>
      <c r="E9" s="89">
        <v>5</v>
      </c>
      <c r="F9" s="89">
        <v>6</v>
      </c>
      <c r="G9" s="99">
        <v>7</v>
      </c>
      <c r="H9" s="99">
        <v>8</v>
      </c>
      <c r="I9" s="99">
        <v>9</v>
      </c>
    </row>
    <row r="10" spans="1:10" s="57" customFormat="1" x14ac:dyDescent="0.2">
      <c r="A10" s="1" t="s">
        <v>10</v>
      </c>
      <c r="B10" s="2" t="s">
        <v>11</v>
      </c>
      <c r="C10" s="3"/>
      <c r="D10" s="3"/>
      <c r="E10" s="3"/>
      <c r="F10" s="3"/>
      <c r="G10" s="101">
        <f>G11+G89</f>
        <v>254556.78</v>
      </c>
      <c r="H10" s="101">
        <f>H11+H89</f>
        <v>932.67961000000003</v>
      </c>
      <c r="I10" s="101">
        <f>I11+I89</f>
        <v>255489.45960999999</v>
      </c>
    </row>
    <row r="11" spans="1:10" x14ac:dyDescent="0.2">
      <c r="A11" s="4" t="s">
        <v>12</v>
      </c>
      <c r="B11" s="3" t="s">
        <v>11</v>
      </c>
      <c r="C11" s="3" t="s">
        <v>13</v>
      </c>
      <c r="D11" s="3"/>
      <c r="E11" s="3"/>
      <c r="F11" s="3"/>
      <c r="G11" s="96">
        <f>G28+G56+G62+G70+G12</f>
        <v>252551.38</v>
      </c>
      <c r="H11" s="96">
        <f>H28+H56+H62+H70+H12</f>
        <v>932.67961000000003</v>
      </c>
      <c r="I11" s="96">
        <f>I28+I56+I62+I70+I12</f>
        <v>253484.05961</v>
      </c>
      <c r="J11" s="88">
        <f>G10-J10</f>
        <v>254556.78</v>
      </c>
    </row>
    <row r="12" spans="1:10" x14ac:dyDescent="0.2">
      <c r="A12" s="4" t="s">
        <v>14</v>
      </c>
      <c r="B12" s="3" t="s">
        <v>11</v>
      </c>
      <c r="C12" s="3" t="s">
        <v>13</v>
      </c>
      <c r="D12" s="3" t="s">
        <v>15</v>
      </c>
      <c r="E12" s="3"/>
      <c r="F12" s="3"/>
      <c r="G12" s="96">
        <f>G13</f>
        <v>17164.080000000002</v>
      </c>
      <c r="H12" s="96">
        <f t="shared" ref="H12:I12" si="0">H13</f>
        <v>922.31475999999998</v>
      </c>
      <c r="I12" s="96">
        <f t="shared" si="0"/>
        <v>18086.394760000003</v>
      </c>
    </row>
    <row r="13" spans="1:10" ht="38.25" x14ac:dyDescent="0.2">
      <c r="A13" s="5" t="s">
        <v>16</v>
      </c>
      <c r="B13" s="3" t="s">
        <v>11</v>
      </c>
      <c r="C13" s="3" t="s">
        <v>13</v>
      </c>
      <c r="D13" s="3" t="s">
        <v>15</v>
      </c>
      <c r="E13" s="6" t="s">
        <v>17</v>
      </c>
      <c r="F13" s="3"/>
      <c r="G13" s="96">
        <f>G14</f>
        <v>17164.080000000002</v>
      </c>
      <c r="H13" s="96">
        <f t="shared" ref="H13:I13" si="1">H14</f>
        <v>922.31475999999998</v>
      </c>
      <c r="I13" s="96">
        <f t="shared" si="1"/>
        <v>18086.394760000003</v>
      </c>
    </row>
    <row r="14" spans="1:10" ht="38.25" x14ac:dyDescent="0.2">
      <c r="A14" s="7" t="s">
        <v>18</v>
      </c>
      <c r="B14" s="3" t="s">
        <v>11</v>
      </c>
      <c r="C14" s="3" t="s">
        <v>13</v>
      </c>
      <c r="D14" s="3" t="s">
        <v>15</v>
      </c>
      <c r="E14" s="3" t="s">
        <v>19</v>
      </c>
      <c r="F14" s="3"/>
      <c r="G14" s="96">
        <f>G15+G23+G26</f>
        <v>17164.080000000002</v>
      </c>
      <c r="H14" s="96">
        <f t="shared" ref="H14:I14" si="2">H15+H23+H26</f>
        <v>922.31475999999998</v>
      </c>
      <c r="I14" s="96">
        <f t="shared" si="2"/>
        <v>18086.394760000003</v>
      </c>
    </row>
    <row r="15" spans="1:10" ht="38.25" x14ac:dyDescent="0.2">
      <c r="A15" s="7" t="s">
        <v>20</v>
      </c>
      <c r="B15" s="3" t="s">
        <v>11</v>
      </c>
      <c r="C15" s="3" t="s">
        <v>13</v>
      </c>
      <c r="D15" s="3" t="s">
        <v>15</v>
      </c>
      <c r="E15" s="3" t="s">
        <v>21</v>
      </c>
      <c r="F15" s="3"/>
      <c r="G15" s="96">
        <f>G16+G17+G20+G18+G19</f>
        <v>17164.080000000002</v>
      </c>
      <c r="H15" s="96">
        <f t="shared" ref="H15:I15" si="3">H16+H17+H20+H18+H19</f>
        <v>922.31475999999998</v>
      </c>
      <c r="I15" s="96">
        <f t="shared" si="3"/>
        <v>18086.394760000003</v>
      </c>
    </row>
    <row r="16" spans="1:10" ht="51" x14ac:dyDescent="0.2">
      <c r="A16" s="4" t="s">
        <v>398</v>
      </c>
      <c r="B16" s="3" t="s">
        <v>11</v>
      </c>
      <c r="C16" s="3" t="s">
        <v>13</v>
      </c>
      <c r="D16" s="3" t="s">
        <v>15</v>
      </c>
      <c r="E16" s="3" t="s">
        <v>23</v>
      </c>
      <c r="F16" s="3" t="s">
        <v>24</v>
      </c>
      <c r="G16" s="96">
        <v>122.08</v>
      </c>
      <c r="H16" s="96"/>
      <c r="I16" s="96">
        <f>G16+H16</f>
        <v>122.08</v>
      </c>
    </row>
    <row r="17" spans="1:9" ht="25.5" hidden="1" x14ac:dyDescent="0.2">
      <c r="A17" s="4" t="s">
        <v>25</v>
      </c>
      <c r="B17" s="3" t="s">
        <v>11</v>
      </c>
      <c r="C17" s="3" t="s">
        <v>13</v>
      </c>
      <c r="D17" s="3" t="s">
        <v>15</v>
      </c>
      <c r="E17" s="3" t="s">
        <v>23</v>
      </c>
      <c r="F17" s="3" t="s">
        <v>26</v>
      </c>
      <c r="G17" s="96"/>
      <c r="H17" s="96"/>
      <c r="I17" s="96">
        <f>G17+H17</f>
        <v>0</v>
      </c>
    </row>
    <row r="18" spans="1:9" ht="38.25" x14ac:dyDescent="0.2">
      <c r="A18" s="15" t="s">
        <v>196</v>
      </c>
      <c r="B18" s="3" t="s">
        <v>11</v>
      </c>
      <c r="C18" s="3" t="s">
        <v>13</v>
      </c>
      <c r="D18" s="3" t="s">
        <v>15</v>
      </c>
      <c r="E18" s="3" t="s">
        <v>23</v>
      </c>
      <c r="F18" s="3" t="s">
        <v>197</v>
      </c>
      <c r="G18" s="96"/>
      <c r="H18" s="96">
        <f>922.31476</f>
        <v>922.31475999999998</v>
      </c>
      <c r="I18" s="96">
        <f t="shared" ref="I18:I19" si="4">G18+H18</f>
        <v>922.31475999999998</v>
      </c>
    </row>
    <row r="19" spans="1:9" ht="25.5" hidden="1" x14ac:dyDescent="0.2">
      <c r="A19" s="15" t="s">
        <v>224</v>
      </c>
      <c r="B19" s="3" t="s">
        <v>11</v>
      </c>
      <c r="C19" s="3" t="s">
        <v>13</v>
      </c>
      <c r="D19" s="3" t="s">
        <v>15</v>
      </c>
      <c r="E19" s="3" t="s">
        <v>23</v>
      </c>
      <c r="F19" s="3" t="s">
        <v>225</v>
      </c>
      <c r="G19" s="96"/>
      <c r="H19" s="96"/>
      <c r="I19" s="96">
        <f t="shared" si="4"/>
        <v>0</v>
      </c>
    </row>
    <row r="20" spans="1:9" ht="63.75" x14ac:dyDescent="0.2">
      <c r="A20" s="68" t="s">
        <v>354</v>
      </c>
      <c r="B20" s="3" t="s">
        <v>11</v>
      </c>
      <c r="C20" s="3" t="s">
        <v>13</v>
      </c>
      <c r="D20" s="3" t="s">
        <v>15</v>
      </c>
      <c r="E20" s="3" t="s">
        <v>355</v>
      </c>
      <c r="F20" s="3"/>
      <c r="G20" s="96">
        <f>G21+G22</f>
        <v>17042</v>
      </c>
      <c r="H20" s="96">
        <f t="shared" ref="H20:I20" si="5">H21+H22</f>
        <v>0</v>
      </c>
      <c r="I20" s="96">
        <f t="shared" si="5"/>
        <v>17042</v>
      </c>
    </row>
    <row r="21" spans="1:9" ht="51" x14ac:dyDescent="0.2">
      <c r="A21" s="4" t="s">
        <v>397</v>
      </c>
      <c r="B21" s="3" t="s">
        <v>11</v>
      </c>
      <c r="C21" s="3" t="s">
        <v>13</v>
      </c>
      <c r="D21" s="3" t="s">
        <v>15</v>
      </c>
      <c r="E21" s="3" t="s">
        <v>355</v>
      </c>
      <c r="F21" s="3" t="s">
        <v>24</v>
      </c>
      <c r="G21" s="96">
        <v>17042</v>
      </c>
      <c r="H21" s="96">
        <v>-1898.4766</v>
      </c>
      <c r="I21" s="96">
        <f>G21+H21</f>
        <v>15143.5234</v>
      </c>
    </row>
    <row r="22" spans="1:9" ht="38.25" x14ac:dyDescent="0.2">
      <c r="A22" s="15" t="s">
        <v>196</v>
      </c>
      <c r="B22" s="3" t="s">
        <v>11</v>
      </c>
      <c r="C22" s="3" t="s">
        <v>13</v>
      </c>
      <c r="D22" s="3" t="s">
        <v>15</v>
      </c>
      <c r="E22" s="3" t="s">
        <v>355</v>
      </c>
      <c r="F22" s="3" t="s">
        <v>197</v>
      </c>
      <c r="G22" s="96"/>
      <c r="H22" s="96">
        <v>1898.4766</v>
      </c>
      <c r="I22" s="96">
        <f>G22+H22</f>
        <v>1898.4766</v>
      </c>
    </row>
    <row r="23" spans="1:9" ht="63.75" hidden="1" x14ac:dyDescent="0.2">
      <c r="A23" s="7" t="s">
        <v>34</v>
      </c>
      <c r="B23" s="3" t="s">
        <v>11</v>
      </c>
      <c r="C23" s="3" t="s">
        <v>13</v>
      </c>
      <c r="D23" s="3" t="s">
        <v>15</v>
      </c>
      <c r="E23" s="3" t="s">
        <v>35</v>
      </c>
      <c r="F23" s="3"/>
      <c r="G23" s="96">
        <f>SUM(G24:G25)</f>
        <v>0</v>
      </c>
      <c r="H23" s="96">
        <f t="shared" ref="H23:I23" si="6">SUM(H24:H25)</f>
        <v>0</v>
      </c>
      <c r="I23" s="96">
        <f t="shared" si="6"/>
        <v>0</v>
      </c>
    </row>
    <row r="24" spans="1:9" ht="51" hidden="1" x14ac:dyDescent="0.2">
      <c r="A24" s="4" t="s">
        <v>398</v>
      </c>
      <c r="B24" s="3" t="s">
        <v>11</v>
      </c>
      <c r="C24" s="3" t="s">
        <v>13</v>
      </c>
      <c r="D24" s="3" t="s">
        <v>15</v>
      </c>
      <c r="E24" s="3" t="s">
        <v>35</v>
      </c>
      <c r="F24" s="3" t="s">
        <v>24</v>
      </c>
      <c r="G24" s="96"/>
      <c r="H24" s="96"/>
      <c r="I24" s="96">
        <f>G24+H24</f>
        <v>0</v>
      </c>
    </row>
    <row r="25" spans="1:9" ht="38.25" hidden="1" x14ac:dyDescent="0.2">
      <c r="A25" s="15" t="s">
        <v>196</v>
      </c>
      <c r="B25" s="3" t="s">
        <v>11</v>
      </c>
      <c r="C25" s="3" t="s">
        <v>13</v>
      </c>
      <c r="D25" s="3" t="s">
        <v>15</v>
      </c>
      <c r="E25" s="3" t="s">
        <v>35</v>
      </c>
      <c r="F25" s="3" t="s">
        <v>197</v>
      </c>
      <c r="G25" s="96"/>
      <c r="H25" s="96"/>
      <c r="I25" s="96">
        <f>G25+H25</f>
        <v>0</v>
      </c>
    </row>
    <row r="26" spans="1:9" ht="178.5" hidden="1" x14ac:dyDescent="0.2">
      <c r="A26" s="5" t="s">
        <v>39</v>
      </c>
      <c r="B26" s="3" t="s">
        <v>11</v>
      </c>
      <c r="C26" s="3" t="s">
        <v>13</v>
      </c>
      <c r="D26" s="3" t="s">
        <v>15</v>
      </c>
      <c r="E26" s="5" t="s">
        <v>361</v>
      </c>
      <c r="F26" s="3"/>
      <c r="G26" s="96">
        <f>G27</f>
        <v>0</v>
      </c>
      <c r="H26" s="96">
        <f t="shared" ref="H26:I26" si="7">H27</f>
        <v>0</v>
      </c>
      <c r="I26" s="96">
        <f t="shared" si="7"/>
        <v>0</v>
      </c>
    </row>
    <row r="27" spans="1:9" ht="38.25" hidden="1" x14ac:dyDescent="0.2">
      <c r="A27" s="15" t="s">
        <v>196</v>
      </c>
      <c r="B27" s="3" t="s">
        <v>11</v>
      </c>
      <c r="C27" s="3" t="s">
        <v>13</v>
      </c>
      <c r="D27" s="3" t="s">
        <v>15</v>
      </c>
      <c r="E27" s="5" t="s">
        <v>361</v>
      </c>
      <c r="F27" s="3" t="s">
        <v>197</v>
      </c>
      <c r="G27" s="96"/>
      <c r="H27" s="96"/>
      <c r="I27" s="96">
        <f>G27+H27</f>
        <v>0</v>
      </c>
    </row>
    <row r="28" spans="1:9" x14ac:dyDescent="0.2">
      <c r="A28" s="4" t="s">
        <v>28</v>
      </c>
      <c r="B28" s="3" t="s">
        <v>11</v>
      </c>
      <c r="C28" s="3" t="s">
        <v>13</v>
      </c>
      <c r="D28" s="3" t="s">
        <v>29</v>
      </c>
      <c r="E28" s="3"/>
      <c r="F28" s="3"/>
      <c r="G28" s="96">
        <f>G29</f>
        <v>223186.36999999997</v>
      </c>
      <c r="H28" s="96">
        <f t="shared" ref="H28:I28" si="8">H29</f>
        <v>10.364850000000047</v>
      </c>
      <c r="I28" s="96">
        <f t="shared" si="8"/>
        <v>223196.73484999998</v>
      </c>
    </row>
    <row r="29" spans="1:9" ht="38.25" x14ac:dyDescent="0.2">
      <c r="A29" s="5" t="s">
        <v>16</v>
      </c>
      <c r="B29" s="3" t="s">
        <v>11</v>
      </c>
      <c r="C29" s="3" t="s">
        <v>13</v>
      </c>
      <c r="D29" s="3" t="s">
        <v>29</v>
      </c>
      <c r="E29" s="6" t="s">
        <v>17</v>
      </c>
      <c r="F29" s="3"/>
      <c r="G29" s="96">
        <f>G30</f>
        <v>223186.36999999997</v>
      </c>
      <c r="H29" s="96">
        <f>H30</f>
        <v>10.364850000000047</v>
      </c>
      <c r="I29" s="96">
        <f t="shared" ref="I29" si="9">I30</f>
        <v>223196.73484999998</v>
      </c>
    </row>
    <row r="30" spans="1:9" ht="38.25" x14ac:dyDescent="0.2">
      <c r="A30" s="7" t="s">
        <v>18</v>
      </c>
      <c r="B30" s="3" t="s">
        <v>11</v>
      </c>
      <c r="C30" s="3" t="s">
        <v>13</v>
      </c>
      <c r="D30" s="3" t="s">
        <v>29</v>
      </c>
      <c r="E30" s="3" t="s">
        <v>19</v>
      </c>
      <c r="F30" s="3"/>
      <c r="G30" s="96">
        <f>G31+G46+G48+G50+G52+G54+G37+G42+G44</f>
        <v>223186.36999999997</v>
      </c>
      <c r="H30" s="96">
        <f>H31+H46+H48+H50+H52+H54+H37+H42+H44</f>
        <v>10.364850000000047</v>
      </c>
      <c r="I30" s="96">
        <f>I31+I46+I48+I50+I52+I54+I37+I42+I44</f>
        <v>223196.73484999998</v>
      </c>
    </row>
    <row r="31" spans="1:9" ht="38.25" x14ac:dyDescent="0.2">
      <c r="A31" s="7" t="s">
        <v>30</v>
      </c>
      <c r="B31" s="3" t="s">
        <v>11</v>
      </c>
      <c r="C31" s="3" t="s">
        <v>13</v>
      </c>
      <c r="D31" s="3" t="s">
        <v>29</v>
      </c>
      <c r="E31" s="3" t="s">
        <v>31</v>
      </c>
      <c r="F31" s="3"/>
      <c r="G31" s="96">
        <f>SUM(G33:G34)+G35+G32</f>
        <v>63760.49</v>
      </c>
      <c r="H31" s="96">
        <f t="shared" ref="H31:I31" si="10">SUM(H33:H34)+H35+H32</f>
        <v>-6.6351499999999533</v>
      </c>
      <c r="I31" s="96">
        <f t="shared" si="10"/>
        <v>63753.854849999996</v>
      </c>
    </row>
    <row r="32" spans="1:9" ht="51" x14ac:dyDescent="0.2">
      <c r="A32" s="7" t="s">
        <v>414</v>
      </c>
      <c r="B32" s="3" t="s">
        <v>11</v>
      </c>
      <c r="C32" s="3" t="s">
        <v>13</v>
      </c>
      <c r="D32" s="3" t="s">
        <v>29</v>
      </c>
      <c r="E32" s="3" t="s">
        <v>31</v>
      </c>
      <c r="F32" s="3" t="s">
        <v>413</v>
      </c>
      <c r="G32" s="96"/>
      <c r="H32" s="96">
        <v>697.67961000000003</v>
      </c>
      <c r="I32" s="96">
        <f>G32+H32</f>
        <v>697.67961000000003</v>
      </c>
    </row>
    <row r="33" spans="1:9" ht="51" x14ac:dyDescent="0.2">
      <c r="A33" s="4" t="s">
        <v>398</v>
      </c>
      <c r="B33" s="3" t="s">
        <v>11</v>
      </c>
      <c r="C33" s="3" t="s">
        <v>13</v>
      </c>
      <c r="D33" s="3" t="s">
        <v>29</v>
      </c>
      <c r="E33" s="3" t="s">
        <v>31</v>
      </c>
      <c r="F33" s="3" t="s">
        <v>24</v>
      </c>
      <c r="G33" s="96">
        <v>33894.089999999997</v>
      </c>
      <c r="H33" s="96">
        <f>-939.31476-743.99</f>
        <v>-1683.30476</v>
      </c>
      <c r="I33" s="96">
        <f>G33+H33</f>
        <v>32210.785239999997</v>
      </c>
    </row>
    <row r="34" spans="1:9" ht="25.5" x14ac:dyDescent="0.2">
      <c r="A34" s="4" t="s">
        <v>25</v>
      </c>
      <c r="B34" s="3" t="s">
        <v>11</v>
      </c>
      <c r="C34" s="3" t="s">
        <v>13</v>
      </c>
      <c r="D34" s="3" t="s">
        <v>29</v>
      </c>
      <c r="E34" s="3" t="s">
        <v>31</v>
      </c>
      <c r="F34" s="3" t="s">
        <v>26</v>
      </c>
      <c r="G34" s="96">
        <v>2435</v>
      </c>
      <c r="H34" s="102">
        <f>200+743.99+35</f>
        <v>978.99</v>
      </c>
      <c r="I34" s="96">
        <f>G34+H34</f>
        <v>3413.99</v>
      </c>
    </row>
    <row r="35" spans="1:9" ht="63.75" x14ac:dyDescent="0.2">
      <c r="A35" s="68" t="s">
        <v>356</v>
      </c>
      <c r="B35" s="3" t="s">
        <v>11</v>
      </c>
      <c r="C35" s="3" t="s">
        <v>13</v>
      </c>
      <c r="D35" s="3" t="s">
        <v>29</v>
      </c>
      <c r="E35" s="3" t="s">
        <v>357</v>
      </c>
      <c r="F35" s="3"/>
      <c r="G35" s="96">
        <f>G36</f>
        <v>27431.4</v>
      </c>
      <c r="H35" s="96">
        <f t="shared" ref="H35:I35" si="11">H36</f>
        <v>0</v>
      </c>
      <c r="I35" s="96">
        <f t="shared" si="11"/>
        <v>27431.4</v>
      </c>
    </row>
    <row r="36" spans="1:9" ht="51" x14ac:dyDescent="0.2">
      <c r="A36" s="4" t="s">
        <v>398</v>
      </c>
      <c r="B36" s="3" t="s">
        <v>11</v>
      </c>
      <c r="C36" s="3" t="s">
        <v>13</v>
      </c>
      <c r="D36" s="3" t="s">
        <v>29</v>
      </c>
      <c r="E36" s="3" t="s">
        <v>357</v>
      </c>
      <c r="F36" s="3" t="s">
        <v>24</v>
      </c>
      <c r="G36" s="96">
        <v>27431.4</v>
      </c>
      <c r="H36" s="96"/>
      <c r="I36" s="96">
        <f>G36+H36</f>
        <v>27431.4</v>
      </c>
    </row>
    <row r="37" spans="1:9" ht="38.25" x14ac:dyDescent="0.2">
      <c r="A37" s="7" t="s">
        <v>32</v>
      </c>
      <c r="B37" s="3" t="s">
        <v>11</v>
      </c>
      <c r="C37" s="3" t="s">
        <v>13</v>
      </c>
      <c r="D37" s="3" t="s">
        <v>29</v>
      </c>
      <c r="E37" s="3" t="s">
        <v>33</v>
      </c>
      <c r="F37" s="3"/>
      <c r="G37" s="96">
        <f>SUM(G38:G39)+G40</f>
        <v>5331.58</v>
      </c>
      <c r="H37" s="96">
        <f t="shared" ref="H37:I37" si="12">SUM(H38:H39)+H40</f>
        <v>17</v>
      </c>
      <c r="I37" s="96">
        <f t="shared" si="12"/>
        <v>5348.58</v>
      </c>
    </row>
    <row r="38" spans="1:9" ht="51" x14ac:dyDescent="0.2">
      <c r="A38" s="4" t="s">
        <v>398</v>
      </c>
      <c r="B38" s="3" t="s">
        <v>11</v>
      </c>
      <c r="C38" s="3" t="s">
        <v>13</v>
      </c>
      <c r="D38" s="3" t="s">
        <v>29</v>
      </c>
      <c r="E38" s="3" t="s">
        <v>33</v>
      </c>
      <c r="F38" s="3" t="s">
        <v>24</v>
      </c>
      <c r="G38" s="96">
        <v>4782.04</v>
      </c>
      <c r="H38" s="96">
        <f>17</f>
        <v>17</v>
      </c>
      <c r="I38" s="96">
        <f>G38+H38</f>
        <v>4799.04</v>
      </c>
    </row>
    <row r="39" spans="1:9" ht="25.5" x14ac:dyDescent="0.2">
      <c r="A39" s="4" t="s">
        <v>25</v>
      </c>
      <c r="B39" s="3" t="s">
        <v>11</v>
      </c>
      <c r="C39" s="3" t="s">
        <v>13</v>
      </c>
      <c r="D39" s="3" t="s">
        <v>29</v>
      </c>
      <c r="E39" s="3" t="s">
        <v>33</v>
      </c>
      <c r="F39" s="3" t="s">
        <v>26</v>
      </c>
      <c r="G39" s="96">
        <v>133</v>
      </c>
      <c r="H39" s="96"/>
      <c r="I39" s="96">
        <f>G39+H39</f>
        <v>133</v>
      </c>
    </row>
    <row r="40" spans="1:9" ht="39.75" customHeight="1" x14ac:dyDescent="0.2">
      <c r="A40" s="69" t="s">
        <v>358</v>
      </c>
      <c r="B40" s="3" t="s">
        <v>11</v>
      </c>
      <c r="C40" s="3" t="s">
        <v>13</v>
      </c>
      <c r="D40" s="3" t="s">
        <v>29</v>
      </c>
      <c r="E40" s="3" t="s">
        <v>359</v>
      </c>
      <c r="F40" s="3"/>
      <c r="G40" s="96">
        <f>G41</f>
        <v>416.54</v>
      </c>
      <c r="H40" s="96">
        <f t="shared" ref="H40:I40" si="13">H41</f>
        <v>0</v>
      </c>
      <c r="I40" s="96">
        <f t="shared" si="13"/>
        <v>416.54</v>
      </c>
    </row>
    <row r="41" spans="1:9" ht="51" x14ac:dyDescent="0.2">
      <c r="A41" s="4" t="s">
        <v>398</v>
      </c>
      <c r="B41" s="3" t="s">
        <v>11</v>
      </c>
      <c r="C41" s="3" t="s">
        <v>13</v>
      </c>
      <c r="D41" s="3" t="s">
        <v>29</v>
      </c>
      <c r="E41" s="3" t="s">
        <v>359</v>
      </c>
      <c r="F41" s="3" t="s">
        <v>24</v>
      </c>
      <c r="G41" s="96">
        <v>416.54</v>
      </c>
      <c r="H41" s="96"/>
      <c r="I41" s="96">
        <f>G41+H41</f>
        <v>416.54</v>
      </c>
    </row>
    <row r="42" spans="1:9" ht="63.75" x14ac:dyDescent="0.2">
      <c r="A42" s="7" t="s">
        <v>34</v>
      </c>
      <c r="B42" s="3" t="s">
        <v>11</v>
      </c>
      <c r="C42" s="3" t="s">
        <v>13</v>
      </c>
      <c r="D42" s="3" t="s">
        <v>29</v>
      </c>
      <c r="E42" s="3" t="s">
        <v>35</v>
      </c>
      <c r="F42" s="3"/>
      <c r="G42" s="96">
        <f>G43</f>
        <v>5081</v>
      </c>
      <c r="H42" s="96">
        <f t="shared" ref="H42:I42" si="14">H43</f>
        <v>0</v>
      </c>
      <c r="I42" s="96">
        <f t="shared" si="14"/>
        <v>5081</v>
      </c>
    </row>
    <row r="43" spans="1:9" ht="51" x14ac:dyDescent="0.2">
      <c r="A43" s="4" t="s">
        <v>398</v>
      </c>
      <c r="B43" s="3" t="s">
        <v>11</v>
      </c>
      <c r="C43" s="3" t="s">
        <v>13</v>
      </c>
      <c r="D43" s="3" t="s">
        <v>29</v>
      </c>
      <c r="E43" s="3" t="s">
        <v>35</v>
      </c>
      <c r="F43" s="3" t="s">
        <v>24</v>
      </c>
      <c r="G43" s="96">
        <v>5081</v>
      </c>
      <c r="H43" s="96"/>
      <c r="I43" s="96">
        <f>G43+H43</f>
        <v>5081</v>
      </c>
    </row>
    <row r="44" spans="1:9" ht="38.25" x14ac:dyDescent="0.2">
      <c r="A44" s="7" t="s">
        <v>36</v>
      </c>
      <c r="B44" s="3" t="s">
        <v>11</v>
      </c>
      <c r="C44" s="3" t="s">
        <v>13</v>
      </c>
      <c r="D44" s="3" t="s">
        <v>29</v>
      </c>
      <c r="E44" s="3" t="s">
        <v>37</v>
      </c>
      <c r="F44" s="3"/>
      <c r="G44" s="96">
        <f>G45</f>
        <v>970</v>
      </c>
      <c r="H44" s="96">
        <f t="shared" ref="H44:I44" si="15">H45</f>
        <v>0</v>
      </c>
      <c r="I44" s="96">
        <f t="shared" si="15"/>
        <v>970</v>
      </c>
    </row>
    <row r="45" spans="1:9" ht="51" x14ac:dyDescent="0.2">
      <c r="A45" s="4" t="s">
        <v>398</v>
      </c>
      <c r="B45" s="3" t="s">
        <v>11</v>
      </c>
      <c r="C45" s="3" t="s">
        <v>13</v>
      </c>
      <c r="D45" s="3" t="s">
        <v>29</v>
      </c>
      <c r="E45" s="3" t="s">
        <v>37</v>
      </c>
      <c r="F45" s="3" t="s">
        <v>24</v>
      </c>
      <c r="G45" s="96">
        <v>970</v>
      </c>
      <c r="H45" s="96"/>
      <c r="I45" s="96">
        <f>G45+H45</f>
        <v>970</v>
      </c>
    </row>
    <row r="46" spans="1:9" ht="63.75" hidden="1" x14ac:dyDescent="0.2">
      <c r="A46" s="5" t="s">
        <v>38</v>
      </c>
      <c r="B46" s="3" t="s">
        <v>11</v>
      </c>
      <c r="C46" s="3" t="s">
        <v>13</v>
      </c>
      <c r="D46" s="3" t="s">
        <v>29</v>
      </c>
      <c r="E46" s="5" t="s">
        <v>360</v>
      </c>
      <c r="F46" s="3"/>
      <c r="G46" s="96">
        <f>G47</f>
        <v>0</v>
      </c>
      <c r="H46" s="96">
        <f t="shared" ref="H46:I46" si="16">H47</f>
        <v>0</v>
      </c>
      <c r="I46" s="96">
        <f t="shared" si="16"/>
        <v>0</v>
      </c>
    </row>
    <row r="47" spans="1:9" ht="25.5" hidden="1" x14ac:dyDescent="0.2">
      <c r="A47" s="4" t="s">
        <v>25</v>
      </c>
      <c r="B47" s="3" t="s">
        <v>11</v>
      </c>
      <c r="C47" s="3" t="s">
        <v>13</v>
      </c>
      <c r="D47" s="3" t="s">
        <v>29</v>
      </c>
      <c r="E47" s="5" t="s">
        <v>360</v>
      </c>
      <c r="F47" s="3" t="s">
        <v>26</v>
      </c>
      <c r="G47" s="96"/>
      <c r="H47" s="96"/>
      <c r="I47" s="96">
        <f>G47+H47</f>
        <v>0</v>
      </c>
    </row>
    <row r="48" spans="1:9" ht="178.5" x14ac:dyDescent="0.2">
      <c r="A48" s="5" t="s">
        <v>39</v>
      </c>
      <c r="B48" s="3" t="s">
        <v>11</v>
      </c>
      <c r="C48" s="3" t="s">
        <v>13</v>
      </c>
      <c r="D48" s="3" t="s">
        <v>29</v>
      </c>
      <c r="E48" s="5" t="s">
        <v>361</v>
      </c>
      <c r="F48" s="3"/>
      <c r="G48" s="96">
        <f>G49</f>
        <v>144254.79999999999</v>
      </c>
      <c r="H48" s="96">
        <f t="shared" ref="H48:I48" si="17">H49</f>
        <v>0</v>
      </c>
      <c r="I48" s="96">
        <f t="shared" si="17"/>
        <v>144254.79999999999</v>
      </c>
    </row>
    <row r="49" spans="1:9" ht="51" x14ac:dyDescent="0.2">
      <c r="A49" s="4" t="s">
        <v>398</v>
      </c>
      <c r="B49" s="3" t="s">
        <v>11</v>
      </c>
      <c r="C49" s="3" t="s">
        <v>13</v>
      </c>
      <c r="D49" s="3" t="s">
        <v>29</v>
      </c>
      <c r="E49" s="5" t="s">
        <v>361</v>
      </c>
      <c r="F49" s="3" t="s">
        <v>24</v>
      </c>
      <c r="G49" s="96">
        <v>144254.79999999999</v>
      </c>
      <c r="H49" s="96"/>
      <c r="I49" s="96">
        <f>G49+H49</f>
        <v>144254.79999999999</v>
      </c>
    </row>
    <row r="50" spans="1:9" ht="63.75" x14ac:dyDescent="0.2">
      <c r="A50" s="5" t="s">
        <v>40</v>
      </c>
      <c r="B50" s="3" t="s">
        <v>11</v>
      </c>
      <c r="C50" s="3" t="s">
        <v>13</v>
      </c>
      <c r="D50" s="3" t="s">
        <v>29</v>
      </c>
      <c r="E50" s="5" t="s">
        <v>362</v>
      </c>
      <c r="F50" s="3"/>
      <c r="G50" s="96">
        <f>G51</f>
        <v>2369</v>
      </c>
      <c r="H50" s="96">
        <f t="shared" ref="H50:I50" si="18">H51</f>
        <v>0</v>
      </c>
      <c r="I50" s="96">
        <f t="shared" si="18"/>
        <v>2369</v>
      </c>
    </row>
    <row r="51" spans="1:9" ht="51" x14ac:dyDescent="0.2">
      <c r="A51" s="4" t="s">
        <v>398</v>
      </c>
      <c r="B51" s="3" t="s">
        <v>11</v>
      </c>
      <c r="C51" s="3" t="s">
        <v>13</v>
      </c>
      <c r="D51" s="3" t="s">
        <v>29</v>
      </c>
      <c r="E51" s="5" t="s">
        <v>362</v>
      </c>
      <c r="F51" s="3" t="s">
        <v>24</v>
      </c>
      <c r="G51" s="96">
        <v>2369</v>
      </c>
      <c r="H51" s="96"/>
      <c r="I51" s="96">
        <f>G51+H51</f>
        <v>2369</v>
      </c>
    </row>
    <row r="52" spans="1:9" ht="76.5" x14ac:dyDescent="0.2">
      <c r="A52" s="5" t="s">
        <v>41</v>
      </c>
      <c r="B52" s="3" t="s">
        <v>11</v>
      </c>
      <c r="C52" s="3" t="s">
        <v>13</v>
      </c>
      <c r="D52" s="3" t="s">
        <v>29</v>
      </c>
      <c r="E52" s="5" t="s">
        <v>363</v>
      </c>
      <c r="F52" s="3"/>
      <c r="G52" s="96">
        <f>G53</f>
        <v>1419.5</v>
      </c>
      <c r="H52" s="96">
        <f t="shared" ref="H52:I52" si="19">H53</f>
        <v>0</v>
      </c>
      <c r="I52" s="96">
        <f t="shared" si="19"/>
        <v>1419.5</v>
      </c>
    </row>
    <row r="53" spans="1:9" ht="51" x14ac:dyDescent="0.2">
      <c r="A53" s="4" t="s">
        <v>398</v>
      </c>
      <c r="B53" s="3" t="s">
        <v>11</v>
      </c>
      <c r="C53" s="3" t="s">
        <v>13</v>
      </c>
      <c r="D53" s="3" t="s">
        <v>29</v>
      </c>
      <c r="E53" s="5" t="s">
        <v>363</v>
      </c>
      <c r="F53" s="3" t="s">
        <v>24</v>
      </c>
      <c r="G53" s="96">
        <v>1419.5</v>
      </c>
      <c r="H53" s="96"/>
      <c r="I53" s="96">
        <f>G53+H53</f>
        <v>1419.5</v>
      </c>
    </row>
    <row r="54" spans="1:9" ht="63.75" hidden="1" x14ac:dyDescent="0.2">
      <c r="A54" s="5" t="s">
        <v>42</v>
      </c>
      <c r="B54" s="3" t="s">
        <v>11</v>
      </c>
      <c r="C54" s="3" t="s">
        <v>13</v>
      </c>
      <c r="D54" s="3" t="s">
        <v>29</v>
      </c>
      <c r="E54" s="5" t="s">
        <v>43</v>
      </c>
      <c r="F54" s="3"/>
      <c r="G54" s="96">
        <f>G55</f>
        <v>0</v>
      </c>
      <c r="H54" s="96">
        <f t="shared" ref="H54:I54" si="20">H55</f>
        <v>0</v>
      </c>
      <c r="I54" s="96">
        <f t="shared" si="20"/>
        <v>0</v>
      </c>
    </row>
    <row r="55" spans="1:9" ht="63.75" hidden="1" x14ac:dyDescent="0.2">
      <c r="A55" s="4" t="s">
        <v>22</v>
      </c>
      <c r="B55" s="3" t="s">
        <v>11</v>
      </c>
      <c r="C55" s="3" t="s">
        <v>13</v>
      </c>
      <c r="D55" s="3" t="s">
        <v>29</v>
      </c>
      <c r="E55" s="5" t="s">
        <v>43</v>
      </c>
      <c r="F55" s="3" t="s">
        <v>24</v>
      </c>
      <c r="G55" s="96"/>
      <c r="H55" s="96"/>
      <c r="I55" s="96">
        <f>G55+H55</f>
        <v>0</v>
      </c>
    </row>
    <row r="56" spans="1:9" x14ac:dyDescent="0.2">
      <c r="A56" s="4" t="s">
        <v>44</v>
      </c>
      <c r="B56" s="3" t="s">
        <v>11</v>
      </c>
      <c r="C56" s="3" t="s">
        <v>13</v>
      </c>
      <c r="D56" s="3" t="s">
        <v>45</v>
      </c>
      <c r="E56" s="3"/>
      <c r="F56" s="3"/>
      <c r="G56" s="96">
        <f>G57</f>
        <v>800</v>
      </c>
      <c r="H56" s="96">
        <f t="shared" ref="H56:I56" si="21">H57</f>
        <v>0</v>
      </c>
      <c r="I56" s="96">
        <f t="shared" si="21"/>
        <v>800</v>
      </c>
    </row>
    <row r="57" spans="1:9" ht="38.25" x14ac:dyDescent="0.2">
      <c r="A57" s="5" t="s">
        <v>16</v>
      </c>
      <c r="B57" s="3" t="s">
        <v>11</v>
      </c>
      <c r="C57" s="3" t="s">
        <v>13</v>
      </c>
      <c r="D57" s="3" t="s">
        <v>45</v>
      </c>
      <c r="E57" s="3" t="s">
        <v>46</v>
      </c>
      <c r="F57" s="3"/>
      <c r="G57" s="96">
        <f>G58</f>
        <v>800</v>
      </c>
      <c r="H57" s="96">
        <f t="shared" ref="H57:I58" si="22">H58</f>
        <v>0</v>
      </c>
      <c r="I57" s="96">
        <f t="shared" si="22"/>
        <v>800</v>
      </c>
    </row>
    <row r="58" spans="1:9" ht="38.25" x14ac:dyDescent="0.2">
      <c r="A58" s="7" t="s">
        <v>18</v>
      </c>
      <c r="B58" s="3" t="s">
        <v>11</v>
      </c>
      <c r="C58" s="3" t="s">
        <v>13</v>
      </c>
      <c r="D58" s="3" t="s">
        <v>45</v>
      </c>
      <c r="E58" s="3" t="s">
        <v>47</v>
      </c>
      <c r="F58" s="3"/>
      <c r="G58" s="96">
        <f>G59</f>
        <v>800</v>
      </c>
      <c r="H58" s="96">
        <f t="shared" si="22"/>
        <v>0</v>
      </c>
      <c r="I58" s="96">
        <f t="shared" si="22"/>
        <v>800</v>
      </c>
    </row>
    <row r="59" spans="1:9" ht="38.25" x14ac:dyDescent="0.2">
      <c r="A59" s="7" t="s">
        <v>30</v>
      </c>
      <c r="B59" s="3" t="s">
        <v>11</v>
      </c>
      <c r="C59" s="3" t="s">
        <v>13</v>
      </c>
      <c r="D59" s="3" t="s">
        <v>45</v>
      </c>
      <c r="E59" s="3" t="s">
        <v>23</v>
      </c>
      <c r="F59" s="3"/>
      <c r="G59" s="96">
        <f>G60+G61</f>
        <v>800</v>
      </c>
      <c r="H59" s="96">
        <f t="shared" ref="H59:I59" si="23">H60+H61</f>
        <v>0</v>
      </c>
      <c r="I59" s="96">
        <f t="shared" si="23"/>
        <v>800</v>
      </c>
    </row>
    <row r="60" spans="1:9" ht="63.75" x14ac:dyDescent="0.2">
      <c r="A60" s="4" t="s">
        <v>22</v>
      </c>
      <c r="B60" s="3" t="s">
        <v>11</v>
      </c>
      <c r="C60" s="3" t="s">
        <v>13</v>
      </c>
      <c r="D60" s="3" t="s">
        <v>45</v>
      </c>
      <c r="E60" s="3" t="s">
        <v>23</v>
      </c>
      <c r="F60" s="3" t="s">
        <v>24</v>
      </c>
      <c r="G60" s="96">
        <v>800</v>
      </c>
      <c r="H60" s="96"/>
      <c r="I60" s="96">
        <f>G60+H60</f>
        <v>800</v>
      </c>
    </row>
    <row r="61" spans="1:9" ht="25.5" hidden="1" x14ac:dyDescent="0.2">
      <c r="A61" s="4" t="s">
        <v>25</v>
      </c>
      <c r="B61" s="3" t="s">
        <v>11</v>
      </c>
      <c r="C61" s="3" t="s">
        <v>13</v>
      </c>
      <c r="D61" s="3" t="s">
        <v>45</v>
      </c>
      <c r="E61" s="3" t="s">
        <v>23</v>
      </c>
      <c r="F61" s="3" t="s">
        <v>26</v>
      </c>
      <c r="G61" s="96"/>
      <c r="H61" s="96"/>
      <c r="I61" s="96">
        <f>G61+H61</f>
        <v>0</v>
      </c>
    </row>
    <row r="62" spans="1:9" x14ac:dyDescent="0.2">
      <c r="A62" s="4" t="s">
        <v>48</v>
      </c>
      <c r="B62" s="3" t="s">
        <v>11</v>
      </c>
      <c r="C62" s="3" t="s">
        <v>13</v>
      </c>
      <c r="D62" s="3" t="s">
        <v>13</v>
      </c>
      <c r="E62" s="3"/>
      <c r="F62" s="3"/>
      <c r="G62" s="96">
        <f>G63</f>
        <v>3102.95</v>
      </c>
      <c r="H62" s="96">
        <f t="shared" ref="H62:I62" si="24">H63</f>
        <v>0</v>
      </c>
      <c r="I62" s="96">
        <f t="shared" si="24"/>
        <v>3102.95</v>
      </c>
    </row>
    <row r="63" spans="1:9" ht="38.25" x14ac:dyDescent="0.2">
      <c r="A63" s="5" t="s">
        <v>16</v>
      </c>
      <c r="B63" s="3" t="s">
        <v>11</v>
      </c>
      <c r="C63" s="3" t="s">
        <v>13</v>
      </c>
      <c r="D63" s="3" t="s">
        <v>13</v>
      </c>
      <c r="E63" s="3" t="s">
        <v>46</v>
      </c>
      <c r="F63" s="3"/>
      <c r="G63" s="96">
        <f>G64</f>
        <v>3102.95</v>
      </c>
      <c r="H63" s="96">
        <f t="shared" ref="H63:I63" si="25">H64</f>
        <v>0</v>
      </c>
      <c r="I63" s="96">
        <f t="shared" si="25"/>
        <v>3102.95</v>
      </c>
    </row>
    <row r="64" spans="1:9" ht="38.25" x14ac:dyDescent="0.2">
      <c r="A64" s="7" t="s">
        <v>18</v>
      </c>
      <c r="B64" s="3" t="s">
        <v>11</v>
      </c>
      <c r="C64" s="3" t="s">
        <v>13</v>
      </c>
      <c r="D64" s="3" t="s">
        <v>13</v>
      </c>
      <c r="E64" s="3" t="s">
        <v>47</v>
      </c>
      <c r="F64" s="3"/>
      <c r="G64" s="96">
        <f>G65+G67</f>
        <v>3102.95</v>
      </c>
      <c r="H64" s="96">
        <f>H65+H67</f>
        <v>0</v>
      </c>
      <c r="I64" s="96">
        <f t="shared" ref="I64" si="26">I65+I67</f>
        <v>3102.95</v>
      </c>
    </row>
    <row r="65" spans="1:9" ht="63.75" x14ac:dyDescent="0.2">
      <c r="A65" s="7" t="s">
        <v>49</v>
      </c>
      <c r="B65" s="3" t="s">
        <v>11</v>
      </c>
      <c r="C65" s="3" t="s">
        <v>13</v>
      </c>
      <c r="D65" s="3" t="s">
        <v>13</v>
      </c>
      <c r="E65" s="3" t="s">
        <v>50</v>
      </c>
      <c r="F65" s="3"/>
      <c r="G65" s="96">
        <f>G66</f>
        <v>1470.95</v>
      </c>
      <c r="H65" s="96">
        <f t="shared" ref="H65:I65" si="27">H66</f>
        <v>0</v>
      </c>
      <c r="I65" s="96">
        <f t="shared" si="27"/>
        <v>1470.95</v>
      </c>
    </row>
    <row r="66" spans="1:9" ht="25.5" x14ac:dyDescent="0.2">
      <c r="A66" s="4" t="s">
        <v>25</v>
      </c>
      <c r="B66" s="3" t="s">
        <v>11</v>
      </c>
      <c r="C66" s="3" t="s">
        <v>13</v>
      </c>
      <c r="D66" s="3" t="s">
        <v>13</v>
      </c>
      <c r="E66" s="3" t="s">
        <v>50</v>
      </c>
      <c r="F66" s="3" t="s">
        <v>26</v>
      </c>
      <c r="G66" s="96">
        <v>1470.95</v>
      </c>
      <c r="H66" s="96"/>
      <c r="I66" s="96">
        <f>G66+H66</f>
        <v>1470.95</v>
      </c>
    </row>
    <row r="67" spans="1:9" ht="76.5" x14ac:dyDescent="0.2">
      <c r="A67" s="12" t="s">
        <v>364</v>
      </c>
      <c r="B67" s="3" t="s">
        <v>11</v>
      </c>
      <c r="C67" s="3" t="s">
        <v>13</v>
      </c>
      <c r="D67" s="3" t="s">
        <v>13</v>
      </c>
      <c r="E67" s="3" t="s">
        <v>51</v>
      </c>
      <c r="F67" s="3"/>
      <c r="G67" s="96">
        <f>G69+G68</f>
        <v>1632</v>
      </c>
      <c r="H67" s="96">
        <f t="shared" ref="H67:I67" si="28">H69+H68</f>
        <v>0</v>
      </c>
      <c r="I67" s="96">
        <f t="shared" si="28"/>
        <v>1632</v>
      </c>
    </row>
    <row r="68" spans="1:9" ht="42.75" customHeight="1" x14ac:dyDescent="0.2">
      <c r="A68" s="12" t="s">
        <v>77</v>
      </c>
      <c r="B68" s="3" t="s">
        <v>11</v>
      </c>
      <c r="C68" s="3" t="s">
        <v>13</v>
      </c>
      <c r="D68" s="3" t="s">
        <v>13</v>
      </c>
      <c r="E68" s="3" t="s">
        <v>51</v>
      </c>
      <c r="F68" s="3" t="s">
        <v>78</v>
      </c>
      <c r="G68" s="96"/>
      <c r="H68" s="96">
        <v>682.90499999999997</v>
      </c>
      <c r="I68" s="96">
        <f>G68+H68</f>
        <v>682.90499999999997</v>
      </c>
    </row>
    <row r="69" spans="1:9" ht="25.5" x14ac:dyDescent="0.2">
      <c r="A69" s="4" t="s">
        <v>25</v>
      </c>
      <c r="B69" s="3" t="s">
        <v>11</v>
      </c>
      <c r="C69" s="3" t="s">
        <v>13</v>
      </c>
      <c r="D69" s="3" t="s">
        <v>13</v>
      </c>
      <c r="E69" s="3" t="s">
        <v>51</v>
      </c>
      <c r="F69" s="3" t="s">
        <v>26</v>
      </c>
      <c r="G69" s="96">
        <v>1632</v>
      </c>
      <c r="H69" s="96">
        <v>-682.90499999999997</v>
      </c>
      <c r="I69" s="96">
        <f>G69+H69</f>
        <v>949.09500000000003</v>
      </c>
    </row>
    <row r="70" spans="1:9" x14ac:dyDescent="0.2">
      <c r="A70" s="4" t="s">
        <v>52</v>
      </c>
      <c r="B70" s="3" t="s">
        <v>11</v>
      </c>
      <c r="C70" s="3" t="s">
        <v>13</v>
      </c>
      <c r="D70" s="3" t="s">
        <v>53</v>
      </c>
      <c r="E70" s="3"/>
      <c r="F70" s="3"/>
      <c r="G70" s="96">
        <f>G71</f>
        <v>8297.98</v>
      </c>
      <c r="H70" s="96">
        <f t="shared" ref="H70:I70" si="29">H71</f>
        <v>0</v>
      </c>
      <c r="I70" s="96">
        <f t="shared" si="29"/>
        <v>8297.98</v>
      </c>
    </row>
    <row r="71" spans="1:9" ht="38.25" x14ac:dyDescent="0.2">
      <c r="A71" s="5" t="s">
        <v>16</v>
      </c>
      <c r="B71" s="3" t="s">
        <v>11</v>
      </c>
      <c r="C71" s="3" t="s">
        <v>13</v>
      </c>
      <c r="D71" s="3" t="s">
        <v>53</v>
      </c>
      <c r="E71" s="3" t="s">
        <v>46</v>
      </c>
      <c r="F71" s="3"/>
      <c r="G71" s="96">
        <f>G72+G81</f>
        <v>8297.98</v>
      </c>
      <c r="H71" s="96">
        <f t="shared" ref="H71:I71" si="30">H72+H81</f>
        <v>0</v>
      </c>
      <c r="I71" s="96">
        <f t="shared" si="30"/>
        <v>8297.98</v>
      </c>
    </row>
    <row r="72" spans="1:9" ht="63.75" x14ac:dyDescent="0.2">
      <c r="A72" s="7" t="s">
        <v>54</v>
      </c>
      <c r="B72" s="3" t="s">
        <v>11</v>
      </c>
      <c r="C72" s="3" t="s">
        <v>13</v>
      </c>
      <c r="D72" s="3" t="s">
        <v>53</v>
      </c>
      <c r="E72" s="3" t="s">
        <v>55</v>
      </c>
      <c r="F72" s="3"/>
      <c r="G72" s="96">
        <f>SUM(G73:G79)</f>
        <v>1080.6600000000001</v>
      </c>
      <c r="H72" s="96">
        <f t="shared" ref="H72" si="31">SUM(H73:H79)</f>
        <v>0</v>
      </c>
      <c r="I72" s="96">
        <f>SUM(I73:I79)</f>
        <v>1080.6600000000001</v>
      </c>
    </row>
    <row r="73" spans="1:9" x14ac:dyDescent="0.2">
      <c r="A73" s="13" t="s">
        <v>56</v>
      </c>
      <c r="B73" s="3" t="s">
        <v>11</v>
      </c>
      <c r="C73" s="3" t="s">
        <v>13</v>
      </c>
      <c r="D73" s="3" t="s">
        <v>53</v>
      </c>
      <c r="E73" s="3" t="s">
        <v>55</v>
      </c>
      <c r="F73" s="3" t="s">
        <v>57</v>
      </c>
      <c r="G73" s="96">
        <v>1080.6600000000001</v>
      </c>
      <c r="H73" s="96"/>
      <c r="I73" s="96">
        <f>G73+H73</f>
        <v>1080.6600000000001</v>
      </c>
    </row>
    <row r="74" spans="1:9" ht="38.25" hidden="1" x14ac:dyDescent="0.2">
      <c r="A74" s="4" t="s">
        <v>58</v>
      </c>
      <c r="B74" s="3" t="s">
        <v>11</v>
      </c>
      <c r="C74" s="3" t="s">
        <v>13</v>
      </c>
      <c r="D74" s="3" t="s">
        <v>53</v>
      </c>
      <c r="E74" s="3" t="s">
        <v>55</v>
      </c>
      <c r="F74" s="3" t="s">
        <v>59</v>
      </c>
      <c r="G74" s="96"/>
      <c r="H74" s="96"/>
      <c r="I74" s="96">
        <f>G74+H74</f>
        <v>0</v>
      </c>
    </row>
    <row r="75" spans="1:9" ht="63.75" hidden="1" x14ac:dyDescent="0.2">
      <c r="A75" s="4" t="s">
        <v>60</v>
      </c>
      <c r="B75" s="3" t="s">
        <v>11</v>
      </c>
      <c r="C75" s="3" t="s">
        <v>13</v>
      </c>
      <c r="D75" s="3" t="s">
        <v>53</v>
      </c>
      <c r="E75" s="3" t="s">
        <v>55</v>
      </c>
      <c r="F75" s="3" t="s">
        <v>61</v>
      </c>
      <c r="G75" s="96"/>
      <c r="H75" s="96"/>
      <c r="I75" s="96">
        <f t="shared" ref="I75:I79" si="32">G75+H75</f>
        <v>0</v>
      </c>
    </row>
    <row r="76" spans="1:9" ht="25.5" hidden="1" x14ac:dyDescent="0.2">
      <c r="A76" s="14" t="s">
        <v>62</v>
      </c>
      <c r="B76" s="3" t="s">
        <v>11</v>
      </c>
      <c r="C76" s="3" t="s">
        <v>13</v>
      </c>
      <c r="D76" s="3" t="s">
        <v>53</v>
      </c>
      <c r="E76" s="3" t="s">
        <v>55</v>
      </c>
      <c r="F76" s="3" t="s">
        <v>63</v>
      </c>
      <c r="G76" s="96"/>
      <c r="H76" s="96"/>
      <c r="I76" s="96">
        <f t="shared" si="32"/>
        <v>0</v>
      </c>
    </row>
    <row r="77" spans="1:9" ht="38.25" hidden="1" x14ac:dyDescent="0.2">
      <c r="A77" s="4" t="s">
        <v>64</v>
      </c>
      <c r="B77" s="3" t="s">
        <v>11</v>
      </c>
      <c r="C77" s="3" t="s">
        <v>13</v>
      </c>
      <c r="D77" s="3" t="s">
        <v>53</v>
      </c>
      <c r="E77" s="3" t="s">
        <v>55</v>
      </c>
      <c r="F77" s="3" t="s">
        <v>65</v>
      </c>
      <c r="G77" s="96"/>
      <c r="H77" s="96"/>
      <c r="I77" s="96">
        <f t="shared" si="32"/>
        <v>0</v>
      </c>
    </row>
    <row r="78" spans="1:9" ht="38.25" hidden="1" x14ac:dyDescent="0.2">
      <c r="A78" s="10" t="s">
        <v>66</v>
      </c>
      <c r="B78" s="3" t="s">
        <v>11</v>
      </c>
      <c r="C78" s="3" t="s">
        <v>13</v>
      </c>
      <c r="D78" s="3" t="s">
        <v>53</v>
      </c>
      <c r="E78" s="3" t="s">
        <v>55</v>
      </c>
      <c r="F78" s="3" t="s">
        <v>67</v>
      </c>
      <c r="G78" s="96"/>
      <c r="H78" s="96"/>
      <c r="I78" s="96">
        <f t="shared" si="32"/>
        <v>0</v>
      </c>
    </row>
    <row r="79" spans="1:9" hidden="1" x14ac:dyDescent="0.2">
      <c r="A79" s="10" t="s">
        <v>68</v>
      </c>
      <c r="B79" s="3" t="s">
        <v>11</v>
      </c>
      <c r="C79" s="3" t="s">
        <v>13</v>
      </c>
      <c r="D79" s="3" t="s">
        <v>53</v>
      </c>
      <c r="E79" s="3" t="s">
        <v>55</v>
      </c>
      <c r="F79" s="3" t="s">
        <v>69</v>
      </c>
      <c r="G79" s="96"/>
      <c r="H79" s="96"/>
      <c r="I79" s="96">
        <f t="shared" si="32"/>
        <v>0</v>
      </c>
    </row>
    <row r="80" spans="1:9" ht="38.25" x14ac:dyDescent="0.2">
      <c r="A80" s="7" t="s">
        <v>18</v>
      </c>
      <c r="B80" s="3" t="s">
        <v>11</v>
      </c>
      <c r="C80" s="3" t="s">
        <v>13</v>
      </c>
      <c r="D80" s="3" t="s">
        <v>53</v>
      </c>
      <c r="E80" s="3" t="s">
        <v>19</v>
      </c>
      <c r="F80" s="3"/>
      <c r="G80" s="96">
        <f>G81</f>
        <v>7217.32</v>
      </c>
      <c r="H80" s="96">
        <f t="shared" ref="H80:I80" si="33">H81</f>
        <v>0</v>
      </c>
      <c r="I80" s="96">
        <f t="shared" si="33"/>
        <v>7217.32</v>
      </c>
    </row>
    <row r="81" spans="1:10" ht="63.75" x14ac:dyDescent="0.2">
      <c r="A81" s="4" t="s">
        <v>70</v>
      </c>
      <c r="B81" s="3" t="s">
        <v>11</v>
      </c>
      <c r="C81" s="3" t="s">
        <v>13</v>
      </c>
      <c r="D81" s="3" t="s">
        <v>53</v>
      </c>
      <c r="E81" s="3" t="s">
        <v>71</v>
      </c>
      <c r="F81" s="3"/>
      <c r="G81" s="96">
        <f>SUM(G82:G88)</f>
        <v>7217.32</v>
      </c>
      <c r="H81" s="96">
        <f t="shared" ref="H81" si="34">SUM(H82:H88)</f>
        <v>0</v>
      </c>
      <c r="I81" s="96">
        <f>SUM(I82:I88)</f>
        <v>7217.32</v>
      </c>
    </row>
    <row r="82" spans="1:10" x14ac:dyDescent="0.2">
      <c r="A82" s="13" t="s">
        <v>56</v>
      </c>
      <c r="B82" s="3" t="s">
        <v>11</v>
      </c>
      <c r="C82" s="3" t="s">
        <v>13</v>
      </c>
      <c r="D82" s="3" t="s">
        <v>53</v>
      </c>
      <c r="E82" s="3" t="s">
        <v>71</v>
      </c>
      <c r="F82" s="3" t="s">
        <v>57</v>
      </c>
      <c r="G82" s="96">
        <v>5468.4</v>
      </c>
      <c r="H82" s="96"/>
      <c r="I82" s="96">
        <f>G82+H82</f>
        <v>5468.4</v>
      </c>
    </row>
    <row r="83" spans="1:10" ht="38.25" x14ac:dyDescent="0.2">
      <c r="A83" s="4" t="s">
        <v>58</v>
      </c>
      <c r="B83" s="3" t="s">
        <v>11</v>
      </c>
      <c r="C83" s="3" t="s">
        <v>13</v>
      </c>
      <c r="D83" s="3" t="s">
        <v>53</v>
      </c>
      <c r="E83" s="3" t="s">
        <v>71</v>
      </c>
      <c r="F83" s="3" t="s">
        <v>59</v>
      </c>
      <c r="G83" s="96">
        <v>20</v>
      </c>
      <c r="H83" s="96"/>
      <c r="I83" s="96">
        <f>G83+H83</f>
        <v>20</v>
      </c>
    </row>
    <row r="84" spans="1:10" ht="63.75" hidden="1" x14ac:dyDescent="0.2">
      <c r="A84" s="4" t="s">
        <v>60</v>
      </c>
      <c r="B84" s="3" t="s">
        <v>11</v>
      </c>
      <c r="C84" s="3" t="s">
        <v>13</v>
      </c>
      <c r="D84" s="3" t="s">
        <v>53</v>
      </c>
      <c r="E84" s="3" t="s">
        <v>71</v>
      </c>
      <c r="F84" s="3" t="s">
        <v>61</v>
      </c>
      <c r="G84" s="96"/>
      <c r="H84" s="96"/>
      <c r="I84" s="96">
        <f t="shared" ref="I84:I88" si="35">G84+H84</f>
        <v>0</v>
      </c>
    </row>
    <row r="85" spans="1:10" ht="25.5" x14ac:dyDescent="0.2">
      <c r="A85" s="14" t="s">
        <v>62</v>
      </c>
      <c r="B85" s="3" t="s">
        <v>11</v>
      </c>
      <c r="C85" s="3" t="s">
        <v>13</v>
      </c>
      <c r="D85" s="3" t="s">
        <v>53</v>
      </c>
      <c r="E85" s="3" t="s">
        <v>71</v>
      </c>
      <c r="F85" s="3" t="s">
        <v>63</v>
      </c>
      <c r="G85" s="96">
        <v>145</v>
      </c>
      <c r="H85" s="96"/>
      <c r="I85" s="96">
        <f t="shared" si="35"/>
        <v>145</v>
      </c>
    </row>
    <row r="86" spans="1:10" ht="38.25" x14ac:dyDescent="0.2">
      <c r="A86" s="4" t="s">
        <v>64</v>
      </c>
      <c r="B86" s="3" t="s">
        <v>11</v>
      </c>
      <c r="C86" s="3" t="s">
        <v>13</v>
      </c>
      <c r="D86" s="3" t="s">
        <v>53</v>
      </c>
      <c r="E86" s="3" t="s">
        <v>71</v>
      </c>
      <c r="F86" s="3" t="s">
        <v>65</v>
      </c>
      <c r="G86" s="96">
        <v>1573.37</v>
      </c>
      <c r="H86" s="96"/>
      <c r="I86" s="96">
        <f t="shared" si="35"/>
        <v>1573.37</v>
      </c>
    </row>
    <row r="87" spans="1:10" ht="38.25" x14ac:dyDescent="0.2">
      <c r="A87" s="10" t="s">
        <v>66</v>
      </c>
      <c r="B87" s="3" t="s">
        <v>11</v>
      </c>
      <c r="C87" s="3" t="s">
        <v>13</v>
      </c>
      <c r="D87" s="3" t="s">
        <v>53</v>
      </c>
      <c r="E87" s="3" t="s">
        <v>71</v>
      </c>
      <c r="F87" s="3" t="s">
        <v>67</v>
      </c>
      <c r="G87" s="96">
        <v>1.55</v>
      </c>
      <c r="H87" s="96"/>
      <c r="I87" s="96">
        <f t="shared" si="35"/>
        <v>1.55</v>
      </c>
    </row>
    <row r="88" spans="1:10" x14ac:dyDescent="0.2">
      <c r="A88" s="10" t="s">
        <v>68</v>
      </c>
      <c r="B88" s="3" t="s">
        <v>11</v>
      </c>
      <c r="C88" s="3" t="s">
        <v>13</v>
      </c>
      <c r="D88" s="3" t="s">
        <v>53</v>
      </c>
      <c r="E88" s="3" t="s">
        <v>71</v>
      </c>
      <c r="F88" s="3" t="s">
        <v>69</v>
      </c>
      <c r="G88" s="96">
        <v>9</v>
      </c>
      <c r="H88" s="96"/>
      <c r="I88" s="96">
        <f t="shared" si="35"/>
        <v>9</v>
      </c>
    </row>
    <row r="89" spans="1:10" x14ac:dyDescent="0.2">
      <c r="A89" s="4" t="s">
        <v>72</v>
      </c>
      <c r="B89" s="3" t="s">
        <v>11</v>
      </c>
      <c r="C89" s="3" t="s">
        <v>73</v>
      </c>
      <c r="D89" s="3"/>
      <c r="E89" s="3"/>
      <c r="F89" s="3"/>
      <c r="G89" s="96">
        <f>G90</f>
        <v>2005.4</v>
      </c>
      <c r="H89" s="96">
        <f t="shared" ref="H89:I90" si="36">H90</f>
        <v>0</v>
      </c>
      <c r="I89" s="96">
        <f t="shared" si="36"/>
        <v>2005.4</v>
      </c>
    </row>
    <row r="90" spans="1:10" x14ac:dyDescent="0.2">
      <c r="A90" s="4" t="s">
        <v>74</v>
      </c>
      <c r="B90" s="3" t="s">
        <v>11</v>
      </c>
      <c r="C90" s="3" t="s">
        <v>73</v>
      </c>
      <c r="D90" s="3" t="s">
        <v>75</v>
      </c>
      <c r="E90" s="3"/>
      <c r="F90" s="3"/>
      <c r="G90" s="96">
        <f>G91</f>
        <v>2005.4</v>
      </c>
      <c r="H90" s="96">
        <f t="shared" si="36"/>
        <v>0</v>
      </c>
      <c r="I90" s="96">
        <f t="shared" si="36"/>
        <v>2005.4</v>
      </c>
    </row>
    <row r="91" spans="1:10" ht="38.25" x14ac:dyDescent="0.2">
      <c r="A91" s="5" t="s">
        <v>16</v>
      </c>
      <c r="B91" s="3" t="s">
        <v>11</v>
      </c>
      <c r="C91" s="3" t="s">
        <v>73</v>
      </c>
      <c r="D91" s="3" t="s">
        <v>75</v>
      </c>
      <c r="E91" s="3" t="s">
        <v>46</v>
      </c>
      <c r="F91" s="3"/>
      <c r="G91" s="96">
        <f>G92</f>
        <v>2005.4</v>
      </c>
      <c r="H91" s="96">
        <f t="shared" ref="H91:I93" si="37">H92</f>
        <v>0</v>
      </c>
      <c r="I91" s="96">
        <f t="shared" si="37"/>
        <v>2005.4</v>
      </c>
    </row>
    <row r="92" spans="1:10" ht="38.25" x14ac:dyDescent="0.2">
      <c r="A92" s="7" t="s">
        <v>18</v>
      </c>
      <c r="B92" s="3" t="s">
        <v>11</v>
      </c>
      <c r="C92" s="3" t="s">
        <v>73</v>
      </c>
      <c r="D92" s="3" t="s">
        <v>75</v>
      </c>
      <c r="E92" s="3" t="s">
        <v>47</v>
      </c>
      <c r="F92" s="3"/>
      <c r="G92" s="96">
        <f>G93</f>
        <v>2005.4</v>
      </c>
      <c r="H92" s="96">
        <f t="shared" si="37"/>
        <v>0</v>
      </c>
      <c r="I92" s="96">
        <f t="shared" si="37"/>
        <v>2005.4</v>
      </c>
    </row>
    <row r="93" spans="1:10" ht="102" x14ac:dyDescent="0.2">
      <c r="A93" s="5" t="s">
        <v>76</v>
      </c>
      <c r="B93" s="3" t="s">
        <v>11</v>
      </c>
      <c r="C93" s="3" t="s">
        <v>73</v>
      </c>
      <c r="D93" s="3" t="s">
        <v>75</v>
      </c>
      <c r="E93" s="3" t="s">
        <v>365</v>
      </c>
      <c r="F93" s="3"/>
      <c r="G93" s="96">
        <f>G94</f>
        <v>2005.4</v>
      </c>
      <c r="H93" s="96">
        <f t="shared" si="37"/>
        <v>0</v>
      </c>
      <c r="I93" s="96">
        <f t="shared" si="37"/>
        <v>2005.4</v>
      </c>
    </row>
    <row r="94" spans="1:10" ht="38.25" x14ac:dyDescent="0.2">
      <c r="A94" s="4" t="s">
        <v>77</v>
      </c>
      <c r="B94" s="3" t="s">
        <v>11</v>
      </c>
      <c r="C94" s="3" t="s">
        <v>73</v>
      </c>
      <c r="D94" s="3" t="s">
        <v>75</v>
      </c>
      <c r="E94" s="3" t="s">
        <v>365</v>
      </c>
      <c r="F94" s="3" t="s">
        <v>78</v>
      </c>
      <c r="G94" s="96">
        <v>2005.4</v>
      </c>
      <c r="H94" s="96"/>
      <c r="I94" s="96">
        <f>G94+H94</f>
        <v>2005.4</v>
      </c>
    </row>
    <row r="95" spans="1:10" ht="25.5" x14ac:dyDescent="0.2">
      <c r="A95" s="1" t="s">
        <v>79</v>
      </c>
      <c r="B95" s="2" t="s">
        <v>80</v>
      </c>
      <c r="C95" s="2"/>
      <c r="D95" s="2"/>
      <c r="E95" s="2"/>
      <c r="F95" s="2"/>
      <c r="G95" s="101">
        <f>G96+G127+G134</f>
        <v>34985.360000000001</v>
      </c>
      <c r="H95" s="101">
        <f>H96+H127+H134</f>
        <v>1850.5070000000001</v>
      </c>
      <c r="I95" s="101">
        <f>I96+I127+I134</f>
        <v>36835.866999999998</v>
      </c>
      <c r="J95" s="56">
        <v>34985.360000000001</v>
      </c>
    </row>
    <row r="96" spans="1:10" x14ac:dyDescent="0.2">
      <c r="A96" s="4" t="s">
        <v>81</v>
      </c>
      <c r="B96" s="3" t="s">
        <v>80</v>
      </c>
      <c r="C96" s="3" t="s">
        <v>15</v>
      </c>
      <c r="D96" s="3"/>
      <c r="E96" s="3"/>
      <c r="F96" s="3"/>
      <c r="G96" s="96">
        <f>G97+G102+G118+G122</f>
        <v>5844.26</v>
      </c>
      <c r="H96" s="96">
        <f t="shared" ref="H96:I96" si="38">H97+H102+H118+H122</f>
        <v>3782.5070000000001</v>
      </c>
      <c r="I96" s="96">
        <f t="shared" si="38"/>
        <v>9626.7669999999998</v>
      </c>
      <c r="J96" s="88">
        <f>I95-J95</f>
        <v>1850.5069999999978</v>
      </c>
    </row>
    <row r="97" spans="1:9" ht="51" x14ac:dyDescent="0.2">
      <c r="A97" s="15" t="s">
        <v>82</v>
      </c>
      <c r="B97" s="3" t="s">
        <v>80</v>
      </c>
      <c r="C97" s="3" t="s">
        <v>15</v>
      </c>
      <c r="D97" s="3" t="s">
        <v>75</v>
      </c>
      <c r="E97" s="3"/>
      <c r="F97" s="3"/>
      <c r="G97" s="96">
        <f>G98</f>
        <v>1696.7</v>
      </c>
      <c r="H97" s="96">
        <f t="shared" ref="H97:I97" si="39">H98</f>
        <v>0</v>
      </c>
      <c r="I97" s="96">
        <f t="shared" si="39"/>
        <v>1696.7</v>
      </c>
    </row>
    <row r="98" spans="1:9" ht="51" x14ac:dyDescent="0.2">
      <c r="A98" s="5" t="s">
        <v>83</v>
      </c>
      <c r="B98" s="3" t="s">
        <v>80</v>
      </c>
      <c r="C98" s="3" t="s">
        <v>15</v>
      </c>
      <c r="D98" s="3" t="s">
        <v>75</v>
      </c>
      <c r="E98" s="3" t="s">
        <v>84</v>
      </c>
      <c r="F98" s="3"/>
      <c r="G98" s="96">
        <f>G99</f>
        <v>1696.7</v>
      </c>
      <c r="H98" s="96">
        <f t="shared" ref="H98:I98" si="40">H99</f>
        <v>0</v>
      </c>
      <c r="I98" s="96">
        <f t="shared" si="40"/>
        <v>1696.7</v>
      </c>
    </row>
    <row r="99" spans="1:9" ht="38.25" x14ac:dyDescent="0.2">
      <c r="A99" s="7" t="s">
        <v>85</v>
      </c>
      <c r="B99" s="3" t="s">
        <v>80</v>
      </c>
      <c r="C99" s="3" t="s">
        <v>15</v>
      </c>
      <c r="D99" s="3" t="s">
        <v>75</v>
      </c>
      <c r="E99" s="3" t="s">
        <v>86</v>
      </c>
      <c r="F99" s="3"/>
      <c r="G99" s="96">
        <f>G100+G101</f>
        <v>1696.7</v>
      </c>
      <c r="H99" s="96">
        <f t="shared" ref="H99:I99" si="41">H100+H101</f>
        <v>0</v>
      </c>
      <c r="I99" s="96">
        <f t="shared" si="41"/>
        <v>1696.7</v>
      </c>
    </row>
    <row r="100" spans="1:9" x14ac:dyDescent="0.2">
      <c r="A100" s="13" t="s">
        <v>56</v>
      </c>
      <c r="B100" s="3" t="s">
        <v>80</v>
      </c>
      <c r="C100" s="3" t="s">
        <v>15</v>
      </c>
      <c r="D100" s="3" t="s">
        <v>75</v>
      </c>
      <c r="E100" s="3" t="s">
        <v>366</v>
      </c>
      <c r="F100" s="3" t="s">
        <v>57</v>
      </c>
      <c r="G100" s="96">
        <v>1696.7</v>
      </c>
      <c r="H100" s="96">
        <v>-1696.7</v>
      </c>
      <c r="I100" s="96">
        <f>G100+H100</f>
        <v>0</v>
      </c>
    </row>
    <row r="101" spans="1:9" x14ac:dyDescent="0.2">
      <c r="A101" s="13" t="s">
        <v>56</v>
      </c>
      <c r="B101" s="3" t="s">
        <v>80</v>
      </c>
      <c r="C101" s="3" t="s">
        <v>15</v>
      </c>
      <c r="D101" s="3" t="s">
        <v>75</v>
      </c>
      <c r="E101" s="3" t="s">
        <v>86</v>
      </c>
      <c r="F101" s="3" t="s">
        <v>57</v>
      </c>
      <c r="G101" s="96"/>
      <c r="H101" s="96">
        <v>1696.7</v>
      </c>
      <c r="I101" s="96">
        <f>G101+H101</f>
        <v>1696.7</v>
      </c>
    </row>
    <row r="102" spans="1:9" ht="38.25" x14ac:dyDescent="0.2">
      <c r="A102" s="16" t="s">
        <v>87</v>
      </c>
      <c r="B102" s="3" t="s">
        <v>80</v>
      </c>
      <c r="C102" s="3" t="s">
        <v>15</v>
      </c>
      <c r="D102" s="3" t="s">
        <v>88</v>
      </c>
      <c r="E102" s="3"/>
      <c r="F102" s="3"/>
      <c r="G102" s="96">
        <f>G103+G113</f>
        <v>3778.56</v>
      </c>
      <c r="H102" s="96">
        <f t="shared" ref="H102:I102" si="42">H103+H113</f>
        <v>0</v>
      </c>
      <c r="I102" s="96">
        <f t="shared" si="42"/>
        <v>3778.56</v>
      </c>
    </row>
    <row r="103" spans="1:9" ht="51" x14ac:dyDescent="0.2">
      <c r="A103" s="5" t="s">
        <v>83</v>
      </c>
      <c r="B103" s="3" t="s">
        <v>80</v>
      </c>
      <c r="C103" s="3" t="s">
        <v>15</v>
      </c>
      <c r="D103" s="3" t="s">
        <v>88</v>
      </c>
      <c r="E103" s="3" t="s">
        <v>84</v>
      </c>
      <c r="F103" s="3"/>
      <c r="G103" s="96">
        <f>G104</f>
        <v>3360.56</v>
      </c>
      <c r="H103" s="96">
        <f t="shared" ref="H103:I103" si="43">H104</f>
        <v>0</v>
      </c>
      <c r="I103" s="96">
        <f t="shared" si="43"/>
        <v>3360.56</v>
      </c>
    </row>
    <row r="104" spans="1:9" ht="38.25" x14ac:dyDescent="0.2">
      <c r="A104" s="7" t="s">
        <v>85</v>
      </c>
      <c r="B104" s="3" t="s">
        <v>80</v>
      </c>
      <c r="C104" s="3" t="s">
        <v>15</v>
      </c>
      <c r="D104" s="3" t="s">
        <v>88</v>
      </c>
      <c r="E104" s="3" t="s">
        <v>86</v>
      </c>
      <c r="F104" s="3"/>
      <c r="G104" s="96">
        <f>SUM(G105:G112)</f>
        <v>3360.56</v>
      </c>
      <c r="H104" s="96">
        <f t="shared" ref="H104:I104" si="44">SUM(H105:H112)</f>
        <v>0</v>
      </c>
      <c r="I104" s="96">
        <f t="shared" si="44"/>
        <v>3360.56</v>
      </c>
    </row>
    <row r="105" spans="1:9" x14ac:dyDescent="0.2">
      <c r="A105" s="13" t="s">
        <v>56</v>
      </c>
      <c r="B105" s="3" t="s">
        <v>80</v>
      </c>
      <c r="C105" s="3" t="s">
        <v>15</v>
      </c>
      <c r="D105" s="3" t="s">
        <v>88</v>
      </c>
      <c r="E105" s="3" t="s">
        <v>366</v>
      </c>
      <c r="F105" s="3" t="s">
        <v>57</v>
      </c>
      <c r="G105" s="96">
        <v>2747.51</v>
      </c>
      <c r="H105" s="96">
        <v>-2747.51</v>
      </c>
      <c r="I105" s="96">
        <f t="shared" ref="I105:I111" si="45">G105+H105</f>
        <v>0</v>
      </c>
    </row>
    <row r="106" spans="1:9" ht="38.25" x14ac:dyDescent="0.2">
      <c r="A106" s="4" t="s">
        <v>58</v>
      </c>
      <c r="B106" s="3" t="s">
        <v>80</v>
      </c>
      <c r="C106" s="3" t="s">
        <v>15</v>
      </c>
      <c r="D106" s="3" t="s">
        <v>88</v>
      </c>
      <c r="E106" s="3" t="s">
        <v>366</v>
      </c>
      <c r="F106" s="3" t="s">
        <v>59</v>
      </c>
      <c r="G106" s="96">
        <v>16</v>
      </c>
      <c r="H106" s="96">
        <v>-16</v>
      </c>
      <c r="I106" s="96">
        <f t="shared" si="45"/>
        <v>0</v>
      </c>
    </row>
    <row r="107" spans="1:9" x14ac:dyDescent="0.2">
      <c r="A107" s="13" t="s">
        <v>56</v>
      </c>
      <c r="B107" s="3" t="s">
        <v>80</v>
      </c>
      <c r="C107" s="3" t="s">
        <v>15</v>
      </c>
      <c r="D107" s="3" t="s">
        <v>88</v>
      </c>
      <c r="E107" s="3" t="s">
        <v>86</v>
      </c>
      <c r="F107" s="3" t="s">
        <v>57</v>
      </c>
      <c r="G107" s="96"/>
      <c r="H107" s="96">
        <v>2747.51</v>
      </c>
      <c r="I107" s="96">
        <f t="shared" ref="I107:I108" si="46">G107+H107</f>
        <v>2747.51</v>
      </c>
    </row>
    <row r="108" spans="1:9" ht="38.25" x14ac:dyDescent="0.2">
      <c r="A108" s="4" t="s">
        <v>58</v>
      </c>
      <c r="B108" s="3" t="s">
        <v>80</v>
      </c>
      <c r="C108" s="3" t="s">
        <v>15</v>
      </c>
      <c r="D108" s="3" t="s">
        <v>88</v>
      </c>
      <c r="E108" s="3" t="s">
        <v>86</v>
      </c>
      <c r="F108" s="3" t="s">
        <v>59</v>
      </c>
      <c r="G108" s="96"/>
      <c r="H108" s="96">
        <v>16</v>
      </c>
      <c r="I108" s="96">
        <f t="shared" si="46"/>
        <v>16</v>
      </c>
    </row>
    <row r="109" spans="1:9" ht="25.5" x14ac:dyDescent="0.2">
      <c r="A109" s="14" t="s">
        <v>62</v>
      </c>
      <c r="B109" s="3" t="s">
        <v>80</v>
      </c>
      <c r="C109" s="3" t="s">
        <v>15</v>
      </c>
      <c r="D109" s="3" t="s">
        <v>88</v>
      </c>
      <c r="E109" s="3" t="s">
        <v>86</v>
      </c>
      <c r="F109" s="3" t="s">
        <v>63</v>
      </c>
      <c r="G109" s="96">
        <v>156.49</v>
      </c>
      <c r="H109" s="96"/>
      <c r="I109" s="96">
        <f t="shared" si="45"/>
        <v>156.49</v>
      </c>
    </row>
    <row r="110" spans="1:9" ht="38.25" x14ac:dyDescent="0.2">
      <c r="A110" s="4" t="s">
        <v>64</v>
      </c>
      <c r="B110" s="3" t="s">
        <v>80</v>
      </c>
      <c r="C110" s="3" t="s">
        <v>15</v>
      </c>
      <c r="D110" s="3" t="s">
        <v>88</v>
      </c>
      <c r="E110" s="3" t="s">
        <v>86</v>
      </c>
      <c r="F110" s="3" t="s">
        <v>65</v>
      </c>
      <c r="G110" s="96">
        <v>425.42</v>
      </c>
      <c r="H110" s="96"/>
      <c r="I110" s="96">
        <f t="shared" si="45"/>
        <v>425.42</v>
      </c>
    </row>
    <row r="111" spans="1:9" ht="38.25" x14ac:dyDescent="0.2">
      <c r="A111" s="10" t="s">
        <v>66</v>
      </c>
      <c r="B111" s="3" t="s">
        <v>80</v>
      </c>
      <c r="C111" s="3" t="s">
        <v>15</v>
      </c>
      <c r="D111" s="3" t="s">
        <v>88</v>
      </c>
      <c r="E111" s="3" t="s">
        <v>86</v>
      </c>
      <c r="F111" s="3" t="s">
        <v>67</v>
      </c>
      <c r="G111" s="96">
        <v>10</v>
      </c>
      <c r="H111" s="96"/>
      <c r="I111" s="96">
        <f t="shared" si="45"/>
        <v>10</v>
      </c>
    </row>
    <row r="112" spans="1:9" x14ac:dyDescent="0.2">
      <c r="A112" s="10" t="s">
        <v>68</v>
      </c>
      <c r="B112" s="3" t="s">
        <v>80</v>
      </c>
      <c r="C112" s="3" t="s">
        <v>15</v>
      </c>
      <c r="D112" s="3" t="s">
        <v>88</v>
      </c>
      <c r="E112" s="3" t="s">
        <v>86</v>
      </c>
      <c r="F112" s="3" t="s">
        <v>69</v>
      </c>
      <c r="G112" s="96">
        <v>5.14</v>
      </c>
      <c r="H112" s="96"/>
      <c r="I112" s="96">
        <f>G112+H112</f>
        <v>5.14</v>
      </c>
    </row>
    <row r="113" spans="1:9" ht="51" x14ac:dyDescent="0.2">
      <c r="A113" s="5" t="s">
        <v>83</v>
      </c>
      <c r="B113" s="3" t="s">
        <v>80</v>
      </c>
      <c r="C113" s="3" t="s">
        <v>15</v>
      </c>
      <c r="D113" s="3" t="s">
        <v>88</v>
      </c>
      <c r="E113" s="3" t="s">
        <v>84</v>
      </c>
      <c r="F113" s="3"/>
      <c r="G113" s="96">
        <f>G114</f>
        <v>418</v>
      </c>
      <c r="H113" s="96">
        <f t="shared" ref="H113:I114" si="47">H114</f>
        <v>0</v>
      </c>
      <c r="I113" s="96">
        <f t="shared" si="47"/>
        <v>418</v>
      </c>
    </row>
    <row r="114" spans="1:9" ht="51" x14ac:dyDescent="0.2">
      <c r="A114" s="7" t="s">
        <v>106</v>
      </c>
      <c r="B114" s="3" t="s">
        <v>80</v>
      </c>
      <c r="C114" s="3" t="s">
        <v>15</v>
      </c>
      <c r="D114" s="3" t="s">
        <v>88</v>
      </c>
      <c r="E114" s="3" t="s">
        <v>107</v>
      </c>
      <c r="F114" s="3"/>
      <c r="G114" s="96">
        <f>G115</f>
        <v>418</v>
      </c>
      <c r="H114" s="96">
        <f t="shared" si="47"/>
        <v>0</v>
      </c>
      <c r="I114" s="96">
        <f t="shared" si="47"/>
        <v>418</v>
      </c>
    </row>
    <row r="115" spans="1:9" ht="51" x14ac:dyDescent="0.2">
      <c r="A115" s="70" t="s">
        <v>367</v>
      </c>
      <c r="B115" s="3" t="s">
        <v>80</v>
      </c>
      <c r="C115" s="3" t="s">
        <v>15</v>
      </c>
      <c r="D115" s="3" t="s">
        <v>88</v>
      </c>
      <c r="E115" s="3" t="s">
        <v>368</v>
      </c>
      <c r="F115" s="3"/>
      <c r="G115" s="96">
        <f>G116+G117</f>
        <v>418</v>
      </c>
      <c r="H115" s="96">
        <f t="shared" ref="H115:I115" si="48">H116+H117</f>
        <v>0</v>
      </c>
      <c r="I115" s="96">
        <f t="shared" si="48"/>
        <v>418</v>
      </c>
    </row>
    <row r="116" spans="1:9" ht="25.5" x14ac:dyDescent="0.2">
      <c r="A116" s="14" t="s">
        <v>62</v>
      </c>
      <c r="B116" s="3" t="s">
        <v>80</v>
      </c>
      <c r="C116" s="3" t="s">
        <v>15</v>
      </c>
      <c r="D116" s="3" t="s">
        <v>88</v>
      </c>
      <c r="E116" s="3" t="s">
        <v>368</v>
      </c>
      <c r="F116" s="3" t="s">
        <v>63</v>
      </c>
      <c r="G116" s="96">
        <v>418</v>
      </c>
      <c r="H116" s="96"/>
      <c r="I116" s="96">
        <f>G116+H116</f>
        <v>418</v>
      </c>
    </row>
    <row r="117" spans="1:9" ht="38.25" hidden="1" x14ac:dyDescent="0.2">
      <c r="A117" s="4" t="s">
        <v>64</v>
      </c>
      <c r="B117" s="3" t="s">
        <v>80</v>
      </c>
      <c r="C117" s="3" t="s">
        <v>15</v>
      </c>
      <c r="D117" s="3" t="s">
        <v>88</v>
      </c>
      <c r="E117" s="3" t="s">
        <v>369</v>
      </c>
      <c r="F117" s="3" t="s">
        <v>65</v>
      </c>
      <c r="G117" s="96"/>
      <c r="H117" s="96"/>
      <c r="I117" s="96">
        <f>G117+H117</f>
        <v>0</v>
      </c>
    </row>
    <row r="118" spans="1:9" x14ac:dyDescent="0.2">
      <c r="A118" s="16" t="s">
        <v>89</v>
      </c>
      <c r="B118" s="3" t="s">
        <v>80</v>
      </c>
      <c r="C118" s="3" t="s">
        <v>15</v>
      </c>
      <c r="D118" s="3" t="s">
        <v>90</v>
      </c>
      <c r="E118" s="3"/>
      <c r="F118" s="3"/>
      <c r="G118" s="96">
        <f>G119</f>
        <v>369</v>
      </c>
      <c r="H118" s="96">
        <f t="shared" ref="H118:I120" si="49">H119</f>
        <v>3782.5070000000001</v>
      </c>
      <c r="I118" s="96">
        <f t="shared" si="49"/>
        <v>4151.5069999999996</v>
      </c>
    </row>
    <row r="119" spans="1:9" x14ac:dyDescent="0.2">
      <c r="A119" s="12" t="s">
        <v>91</v>
      </c>
      <c r="B119" s="3" t="s">
        <v>80</v>
      </c>
      <c r="C119" s="3" t="s">
        <v>15</v>
      </c>
      <c r="D119" s="3" t="s">
        <v>90</v>
      </c>
      <c r="E119" s="3" t="s">
        <v>92</v>
      </c>
      <c r="F119" s="3"/>
      <c r="G119" s="96">
        <f>G120</f>
        <v>369</v>
      </c>
      <c r="H119" s="96">
        <f t="shared" si="49"/>
        <v>3782.5070000000001</v>
      </c>
      <c r="I119" s="96">
        <f t="shared" si="49"/>
        <v>4151.5069999999996</v>
      </c>
    </row>
    <row r="120" spans="1:9" x14ac:dyDescent="0.2">
      <c r="A120" s="12" t="s">
        <v>93</v>
      </c>
      <c r="B120" s="3" t="s">
        <v>80</v>
      </c>
      <c r="C120" s="3" t="s">
        <v>15</v>
      </c>
      <c r="D120" s="3" t="s">
        <v>90</v>
      </c>
      <c r="E120" s="12" t="s">
        <v>399</v>
      </c>
      <c r="F120" s="3"/>
      <c r="G120" s="96">
        <f>G121</f>
        <v>369</v>
      </c>
      <c r="H120" s="96">
        <f t="shared" si="49"/>
        <v>3782.5070000000001</v>
      </c>
      <c r="I120" s="96">
        <f t="shared" si="49"/>
        <v>4151.5069999999996</v>
      </c>
    </row>
    <row r="121" spans="1:9" x14ac:dyDescent="0.2">
      <c r="A121" s="16" t="s">
        <v>94</v>
      </c>
      <c r="B121" s="3" t="s">
        <v>80</v>
      </c>
      <c r="C121" s="3" t="s">
        <v>15</v>
      </c>
      <c r="D121" s="3" t="s">
        <v>90</v>
      </c>
      <c r="E121" s="12" t="s">
        <v>399</v>
      </c>
      <c r="F121" s="3" t="s">
        <v>95</v>
      </c>
      <c r="G121" s="96">
        <v>369</v>
      </c>
      <c r="H121" s="96">
        <f>-15-16-45+3858.507</f>
        <v>3782.5070000000001</v>
      </c>
      <c r="I121" s="96">
        <f>G121+H121</f>
        <v>4151.5069999999996</v>
      </c>
    </row>
    <row r="122" spans="1:9" hidden="1" x14ac:dyDescent="0.2">
      <c r="A122" s="16" t="s">
        <v>96</v>
      </c>
      <c r="B122" s="3" t="s">
        <v>80</v>
      </c>
      <c r="C122" s="3" t="s">
        <v>15</v>
      </c>
      <c r="D122" s="3" t="s">
        <v>97</v>
      </c>
      <c r="E122" s="12"/>
      <c r="F122" s="3"/>
      <c r="G122" s="96">
        <f>G123</f>
        <v>0</v>
      </c>
      <c r="H122" s="96">
        <f t="shared" ref="H122:I124" si="50">H123</f>
        <v>0</v>
      </c>
      <c r="I122" s="96">
        <f t="shared" si="50"/>
        <v>0</v>
      </c>
    </row>
    <row r="123" spans="1:9" ht="51" hidden="1" x14ac:dyDescent="0.2">
      <c r="A123" s="5" t="s">
        <v>83</v>
      </c>
      <c r="B123" s="3" t="s">
        <v>80</v>
      </c>
      <c r="C123" s="3" t="s">
        <v>15</v>
      </c>
      <c r="D123" s="3" t="s">
        <v>97</v>
      </c>
      <c r="E123" s="3" t="s">
        <v>84</v>
      </c>
      <c r="F123" s="3"/>
      <c r="G123" s="96">
        <f>G124</f>
        <v>0</v>
      </c>
      <c r="H123" s="96">
        <f t="shared" si="50"/>
        <v>0</v>
      </c>
      <c r="I123" s="96">
        <f t="shared" si="50"/>
        <v>0</v>
      </c>
    </row>
    <row r="124" spans="1:9" ht="51" hidden="1" x14ac:dyDescent="0.2">
      <c r="A124" s="7" t="s">
        <v>106</v>
      </c>
      <c r="B124" s="3" t="s">
        <v>80</v>
      </c>
      <c r="C124" s="3" t="s">
        <v>15</v>
      </c>
      <c r="D124" s="3" t="s">
        <v>97</v>
      </c>
      <c r="E124" s="3" t="s">
        <v>107</v>
      </c>
      <c r="F124" s="3"/>
      <c r="G124" s="96">
        <f>G125</f>
        <v>0</v>
      </c>
      <c r="H124" s="96">
        <f t="shared" si="50"/>
        <v>0</v>
      </c>
      <c r="I124" s="96">
        <f t="shared" si="50"/>
        <v>0</v>
      </c>
    </row>
    <row r="125" spans="1:9" ht="51" hidden="1" x14ac:dyDescent="0.2">
      <c r="A125" s="70" t="s">
        <v>367</v>
      </c>
      <c r="B125" s="3" t="s">
        <v>80</v>
      </c>
      <c r="C125" s="3" t="s">
        <v>15</v>
      </c>
      <c r="D125" s="3" t="s">
        <v>97</v>
      </c>
      <c r="E125" s="3" t="s">
        <v>368</v>
      </c>
      <c r="F125" s="3"/>
      <c r="G125" s="96">
        <f>G126</f>
        <v>0</v>
      </c>
      <c r="H125" s="96">
        <f t="shared" ref="H125:I125" si="51">H126</f>
        <v>0</v>
      </c>
      <c r="I125" s="96">
        <f t="shared" si="51"/>
        <v>0</v>
      </c>
    </row>
    <row r="126" spans="1:9" ht="25.5" hidden="1" x14ac:dyDescent="0.2">
      <c r="A126" s="14" t="s">
        <v>62</v>
      </c>
      <c r="B126" s="3" t="s">
        <v>80</v>
      </c>
      <c r="C126" s="3" t="s">
        <v>15</v>
      </c>
      <c r="D126" s="3" t="s">
        <v>97</v>
      </c>
      <c r="E126" s="3" t="s">
        <v>368</v>
      </c>
      <c r="F126" s="3" t="s">
        <v>63</v>
      </c>
      <c r="G126" s="96"/>
      <c r="H126" s="96"/>
      <c r="I126" s="96">
        <f>G126+H126</f>
        <v>0</v>
      </c>
    </row>
    <row r="127" spans="1:9" ht="25.5" x14ac:dyDescent="0.2">
      <c r="A127" s="16" t="s">
        <v>104</v>
      </c>
      <c r="B127" s="3" t="s">
        <v>80</v>
      </c>
      <c r="C127" s="3" t="s">
        <v>97</v>
      </c>
      <c r="D127" s="3"/>
      <c r="E127" s="3"/>
      <c r="F127" s="3"/>
      <c r="G127" s="96">
        <f>G128</f>
        <v>227</v>
      </c>
      <c r="H127" s="96">
        <f t="shared" ref="H127:I128" si="52">H128</f>
        <v>0</v>
      </c>
      <c r="I127" s="96">
        <f t="shared" si="52"/>
        <v>227</v>
      </c>
    </row>
    <row r="128" spans="1:9" ht="25.5" x14ac:dyDescent="0.2">
      <c r="A128" s="16" t="s">
        <v>105</v>
      </c>
      <c r="B128" s="3" t="s">
        <v>80</v>
      </c>
      <c r="C128" s="3" t="s">
        <v>97</v>
      </c>
      <c r="D128" s="3" t="s">
        <v>15</v>
      </c>
      <c r="E128" s="3"/>
      <c r="F128" s="3"/>
      <c r="G128" s="96">
        <f>G129</f>
        <v>227</v>
      </c>
      <c r="H128" s="96">
        <f t="shared" si="52"/>
        <v>0</v>
      </c>
      <c r="I128" s="96">
        <f t="shared" si="52"/>
        <v>227</v>
      </c>
    </row>
    <row r="129" spans="1:9" ht="51" x14ac:dyDescent="0.2">
      <c r="A129" s="5" t="s">
        <v>83</v>
      </c>
      <c r="B129" s="3" t="s">
        <v>80</v>
      </c>
      <c r="C129" s="3" t="s">
        <v>97</v>
      </c>
      <c r="D129" s="3" t="s">
        <v>15</v>
      </c>
      <c r="E129" s="3" t="s">
        <v>84</v>
      </c>
      <c r="F129" s="3"/>
      <c r="G129" s="96">
        <f>G130</f>
        <v>227</v>
      </c>
      <c r="H129" s="96">
        <f t="shared" ref="H129:I130" si="53">H130</f>
        <v>0</v>
      </c>
      <c r="I129" s="96">
        <f t="shared" si="53"/>
        <v>227</v>
      </c>
    </row>
    <row r="130" spans="1:9" ht="43.5" customHeight="1" x14ac:dyDescent="0.2">
      <c r="A130" s="7" t="s">
        <v>106</v>
      </c>
      <c r="B130" s="3" t="s">
        <v>80</v>
      </c>
      <c r="C130" s="3" t="s">
        <v>97</v>
      </c>
      <c r="D130" s="3" t="s">
        <v>15</v>
      </c>
      <c r="E130" s="3" t="s">
        <v>107</v>
      </c>
      <c r="F130" s="3"/>
      <c r="G130" s="96">
        <f>G131</f>
        <v>227</v>
      </c>
      <c r="H130" s="96">
        <f t="shared" si="53"/>
        <v>0</v>
      </c>
      <c r="I130" s="96">
        <f t="shared" si="53"/>
        <v>227</v>
      </c>
    </row>
    <row r="131" spans="1:9" ht="51" x14ac:dyDescent="0.2">
      <c r="A131" s="7" t="s">
        <v>108</v>
      </c>
      <c r="B131" s="3" t="s">
        <v>80</v>
      </c>
      <c r="C131" s="3" t="s">
        <v>97</v>
      </c>
      <c r="D131" s="3" t="s">
        <v>15</v>
      </c>
      <c r="E131" s="3" t="s">
        <v>109</v>
      </c>
      <c r="F131" s="3"/>
      <c r="G131" s="96">
        <f>G132+G133</f>
        <v>227</v>
      </c>
      <c r="H131" s="96">
        <f t="shared" ref="H131:I131" si="54">H132+H133</f>
        <v>0</v>
      </c>
      <c r="I131" s="96">
        <f t="shared" si="54"/>
        <v>227</v>
      </c>
    </row>
    <row r="132" spans="1:9" ht="25.5" x14ac:dyDescent="0.2">
      <c r="A132" s="10" t="s">
        <v>110</v>
      </c>
      <c r="B132" s="3" t="s">
        <v>80</v>
      </c>
      <c r="C132" s="3" t="s">
        <v>97</v>
      </c>
      <c r="D132" s="3" t="s">
        <v>15</v>
      </c>
      <c r="E132" s="3" t="s">
        <v>109</v>
      </c>
      <c r="F132" s="3" t="s">
        <v>111</v>
      </c>
      <c r="G132" s="96">
        <v>227</v>
      </c>
      <c r="H132" s="96">
        <v>-227</v>
      </c>
      <c r="I132" s="96">
        <f>G132+H132</f>
        <v>0</v>
      </c>
    </row>
    <row r="133" spans="1:9" x14ac:dyDescent="0.2">
      <c r="A133" s="10" t="s">
        <v>400</v>
      </c>
      <c r="B133" s="3" t="s">
        <v>80</v>
      </c>
      <c r="C133" s="3" t="s">
        <v>97</v>
      </c>
      <c r="D133" s="3" t="s">
        <v>15</v>
      </c>
      <c r="E133" s="3" t="s">
        <v>109</v>
      </c>
      <c r="F133" s="3" t="s">
        <v>401</v>
      </c>
      <c r="G133" s="96"/>
      <c r="H133" s="96">
        <v>227</v>
      </c>
      <c r="I133" s="96">
        <f>G133+H133</f>
        <v>227</v>
      </c>
    </row>
    <row r="134" spans="1:9" x14ac:dyDescent="0.2">
      <c r="A134" s="10" t="s">
        <v>112</v>
      </c>
      <c r="B134" s="3" t="s">
        <v>80</v>
      </c>
      <c r="C134" s="3"/>
      <c r="D134" s="3"/>
      <c r="E134" s="3"/>
      <c r="F134" s="3"/>
      <c r="G134" s="96">
        <f>G145+G178+G151+G157+G164+G135+G140</f>
        <v>28914.1</v>
      </c>
      <c r="H134" s="96">
        <f t="shared" ref="H134:I134" si="55">H145+H178+H151+H157+H164+H135+H140</f>
        <v>-1932</v>
      </c>
      <c r="I134" s="96">
        <f t="shared" si="55"/>
        <v>26982.1</v>
      </c>
    </row>
    <row r="135" spans="1:9" hidden="1" x14ac:dyDescent="0.2">
      <c r="A135" s="4" t="s">
        <v>81</v>
      </c>
      <c r="B135" s="3" t="s">
        <v>80</v>
      </c>
      <c r="C135" s="3" t="s">
        <v>15</v>
      </c>
      <c r="D135" s="3"/>
      <c r="E135" s="3"/>
      <c r="F135" s="3"/>
      <c r="G135" s="96">
        <f>G136</f>
        <v>0</v>
      </c>
      <c r="H135" s="96">
        <f t="shared" ref="H135:I138" si="56">H136</f>
        <v>0</v>
      </c>
      <c r="I135" s="96">
        <f t="shared" si="56"/>
        <v>0</v>
      </c>
    </row>
    <row r="136" spans="1:9" ht="51" hidden="1" x14ac:dyDescent="0.2">
      <c r="A136" s="15" t="s">
        <v>82</v>
      </c>
      <c r="B136" s="3" t="s">
        <v>80</v>
      </c>
      <c r="C136" s="3" t="s">
        <v>15</v>
      </c>
      <c r="D136" s="3" t="s">
        <v>75</v>
      </c>
      <c r="E136" s="3"/>
      <c r="F136" s="3"/>
      <c r="G136" s="96">
        <f>G137</f>
        <v>0</v>
      </c>
      <c r="H136" s="96">
        <f t="shared" si="56"/>
        <v>0</v>
      </c>
      <c r="I136" s="96">
        <f t="shared" si="56"/>
        <v>0</v>
      </c>
    </row>
    <row r="137" spans="1:9" hidden="1" x14ac:dyDescent="0.2">
      <c r="A137" s="12" t="s">
        <v>91</v>
      </c>
      <c r="B137" s="3" t="s">
        <v>80</v>
      </c>
      <c r="C137" s="3" t="s">
        <v>15</v>
      </c>
      <c r="D137" s="3" t="s">
        <v>75</v>
      </c>
      <c r="E137" s="3" t="s">
        <v>92</v>
      </c>
      <c r="F137" s="3"/>
      <c r="G137" s="96">
        <f>G138</f>
        <v>0</v>
      </c>
      <c r="H137" s="96">
        <f t="shared" si="56"/>
        <v>0</v>
      </c>
      <c r="I137" s="96">
        <f t="shared" si="56"/>
        <v>0</v>
      </c>
    </row>
    <row r="138" spans="1:9" ht="63.75" hidden="1" x14ac:dyDescent="0.2">
      <c r="A138" s="93" t="s">
        <v>430</v>
      </c>
      <c r="B138" s="3" t="s">
        <v>80</v>
      </c>
      <c r="C138" s="3" t="s">
        <v>15</v>
      </c>
      <c r="D138" s="3" t="s">
        <v>75</v>
      </c>
      <c r="E138" s="3" t="s">
        <v>429</v>
      </c>
      <c r="F138" s="3"/>
      <c r="G138" s="96">
        <f>G139</f>
        <v>0</v>
      </c>
      <c r="H138" s="96">
        <f t="shared" si="56"/>
        <v>0</v>
      </c>
      <c r="I138" s="96">
        <f t="shared" si="56"/>
        <v>0</v>
      </c>
    </row>
    <row r="139" spans="1:9" hidden="1" x14ac:dyDescent="0.2">
      <c r="A139" s="39" t="s">
        <v>416</v>
      </c>
      <c r="B139" s="3" t="s">
        <v>80</v>
      </c>
      <c r="C139" s="3" t="s">
        <v>15</v>
      </c>
      <c r="D139" s="3" t="s">
        <v>75</v>
      </c>
      <c r="E139" s="3" t="s">
        <v>429</v>
      </c>
      <c r="F139" s="3" t="s">
        <v>417</v>
      </c>
      <c r="G139" s="96"/>
      <c r="H139" s="96">
        <f>10-10</f>
        <v>0</v>
      </c>
      <c r="I139" s="96">
        <f>G139+H139</f>
        <v>0</v>
      </c>
    </row>
    <row r="140" spans="1:9" x14ac:dyDescent="0.2">
      <c r="A140" s="39" t="s">
        <v>99</v>
      </c>
      <c r="B140" s="3" t="s">
        <v>80</v>
      </c>
      <c r="C140" s="3" t="s">
        <v>75</v>
      </c>
      <c r="D140" s="3"/>
      <c r="E140" s="3"/>
      <c r="F140" s="3"/>
      <c r="G140" s="96">
        <f>G141</f>
        <v>0</v>
      </c>
      <c r="H140" s="96">
        <f t="shared" ref="H140:I143" si="57">H141</f>
        <v>68</v>
      </c>
      <c r="I140" s="96">
        <f t="shared" si="57"/>
        <v>68</v>
      </c>
    </row>
    <row r="141" spans="1:9" ht="25.5" x14ac:dyDescent="0.2">
      <c r="A141" s="15" t="s">
        <v>183</v>
      </c>
      <c r="B141" s="3" t="s">
        <v>80</v>
      </c>
      <c r="C141" s="3" t="s">
        <v>75</v>
      </c>
      <c r="D141" s="3" t="s">
        <v>101</v>
      </c>
      <c r="E141" s="3"/>
      <c r="F141" s="3"/>
      <c r="G141" s="96">
        <f>G142</f>
        <v>0</v>
      </c>
      <c r="H141" s="96">
        <f t="shared" si="57"/>
        <v>68</v>
      </c>
      <c r="I141" s="96">
        <f t="shared" si="57"/>
        <v>68</v>
      </c>
    </row>
    <row r="142" spans="1:9" x14ac:dyDescent="0.2">
      <c r="A142" s="12" t="s">
        <v>91</v>
      </c>
      <c r="B142" s="3" t="s">
        <v>80</v>
      </c>
      <c r="C142" s="3" t="s">
        <v>75</v>
      </c>
      <c r="D142" s="3" t="s">
        <v>101</v>
      </c>
      <c r="E142" s="3" t="s">
        <v>92</v>
      </c>
      <c r="F142" s="3"/>
      <c r="G142" s="96">
        <f>G143</f>
        <v>0</v>
      </c>
      <c r="H142" s="96">
        <f t="shared" si="57"/>
        <v>68</v>
      </c>
      <c r="I142" s="96">
        <f t="shared" si="57"/>
        <v>68</v>
      </c>
    </row>
    <row r="143" spans="1:9" ht="25.5" x14ac:dyDescent="0.2">
      <c r="A143" s="39" t="s">
        <v>432</v>
      </c>
      <c r="B143" s="3" t="s">
        <v>80</v>
      </c>
      <c r="C143" s="3" t="s">
        <v>75</v>
      </c>
      <c r="D143" s="3" t="s">
        <v>101</v>
      </c>
      <c r="E143" s="3" t="s">
        <v>431</v>
      </c>
      <c r="F143" s="3"/>
      <c r="G143" s="96">
        <f>G144</f>
        <v>0</v>
      </c>
      <c r="H143" s="96">
        <f t="shared" si="57"/>
        <v>68</v>
      </c>
      <c r="I143" s="96">
        <f t="shared" si="57"/>
        <v>68</v>
      </c>
    </row>
    <row r="144" spans="1:9" x14ac:dyDescent="0.2">
      <c r="A144" s="39" t="s">
        <v>416</v>
      </c>
      <c r="B144" s="3" t="s">
        <v>80</v>
      </c>
      <c r="C144" s="3" t="s">
        <v>75</v>
      </c>
      <c r="D144" s="3" t="s">
        <v>101</v>
      </c>
      <c r="E144" s="3" t="s">
        <v>431</v>
      </c>
      <c r="F144" s="3" t="s">
        <v>417</v>
      </c>
      <c r="G144" s="96"/>
      <c r="H144" s="96">
        <v>68</v>
      </c>
      <c r="I144" s="96">
        <f>G144+H144</f>
        <v>68</v>
      </c>
    </row>
    <row r="145" spans="1:9" x14ac:dyDescent="0.2">
      <c r="A145" s="16" t="s">
        <v>113</v>
      </c>
      <c r="B145" s="3" t="s">
        <v>80</v>
      </c>
      <c r="C145" s="3" t="s">
        <v>29</v>
      </c>
      <c r="D145" s="3" t="s">
        <v>114</v>
      </c>
      <c r="E145" s="3"/>
      <c r="F145" s="3"/>
      <c r="G145" s="96">
        <f>G146</f>
        <v>561.1</v>
      </c>
      <c r="H145" s="96">
        <f t="shared" ref="H145:I146" si="58">H146</f>
        <v>0</v>
      </c>
      <c r="I145" s="96">
        <f t="shared" si="58"/>
        <v>561.1</v>
      </c>
    </row>
    <row r="146" spans="1:9" x14ac:dyDescent="0.2">
      <c r="A146" s="4" t="s">
        <v>115</v>
      </c>
      <c r="B146" s="3" t="s">
        <v>80</v>
      </c>
      <c r="C146" s="3" t="s">
        <v>29</v>
      </c>
      <c r="D146" s="3" t="s">
        <v>116</v>
      </c>
      <c r="E146" s="3"/>
      <c r="F146" s="3"/>
      <c r="G146" s="96">
        <f>G147</f>
        <v>561.1</v>
      </c>
      <c r="H146" s="96">
        <f t="shared" si="58"/>
        <v>0</v>
      </c>
      <c r="I146" s="96">
        <f t="shared" si="58"/>
        <v>561.1</v>
      </c>
    </row>
    <row r="147" spans="1:9" ht="51" x14ac:dyDescent="0.2">
      <c r="A147" s="5" t="s">
        <v>83</v>
      </c>
      <c r="B147" s="3" t="s">
        <v>80</v>
      </c>
      <c r="C147" s="3" t="s">
        <v>29</v>
      </c>
      <c r="D147" s="3" t="s">
        <v>116</v>
      </c>
      <c r="E147" s="3" t="s">
        <v>84</v>
      </c>
      <c r="F147" s="3"/>
      <c r="G147" s="96">
        <f>G148</f>
        <v>561.1</v>
      </c>
      <c r="H147" s="96">
        <f t="shared" ref="H147:I149" si="59">H148</f>
        <v>0</v>
      </c>
      <c r="I147" s="96">
        <f t="shared" si="59"/>
        <v>561.1</v>
      </c>
    </row>
    <row r="148" spans="1:9" ht="51" x14ac:dyDescent="0.2">
      <c r="A148" s="7" t="s">
        <v>106</v>
      </c>
      <c r="B148" s="3" t="s">
        <v>80</v>
      </c>
      <c r="C148" s="3" t="s">
        <v>29</v>
      </c>
      <c r="D148" s="3" t="s">
        <v>116</v>
      </c>
      <c r="E148" s="3" t="s">
        <v>107</v>
      </c>
      <c r="F148" s="3"/>
      <c r="G148" s="96">
        <f>G149</f>
        <v>561.1</v>
      </c>
      <c r="H148" s="96">
        <f t="shared" si="59"/>
        <v>0</v>
      </c>
      <c r="I148" s="96">
        <f t="shared" si="59"/>
        <v>561.1</v>
      </c>
    </row>
    <row r="149" spans="1:9" ht="38.25" x14ac:dyDescent="0.2">
      <c r="A149" s="17" t="s">
        <v>370</v>
      </c>
      <c r="B149" s="3" t="s">
        <v>80</v>
      </c>
      <c r="C149" s="3" t="s">
        <v>29</v>
      </c>
      <c r="D149" s="3" t="s">
        <v>116</v>
      </c>
      <c r="E149" s="3" t="s">
        <v>117</v>
      </c>
      <c r="F149" s="3"/>
      <c r="G149" s="96">
        <f>G150</f>
        <v>561.1</v>
      </c>
      <c r="H149" s="96">
        <f t="shared" si="59"/>
        <v>0</v>
      </c>
      <c r="I149" s="96">
        <f t="shared" si="59"/>
        <v>561.1</v>
      </c>
    </row>
    <row r="150" spans="1:9" x14ac:dyDescent="0.2">
      <c r="A150" s="18" t="s">
        <v>118</v>
      </c>
      <c r="B150" s="3" t="s">
        <v>80</v>
      </c>
      <c r="C150" s="3" t="s">
        <v>29</v>
      </c>
      <c r="D150" s="3" t="s">
        <v>116</v>
      </c>
      <c r="E150" s="3" t="s">
        <v>119</v>
      </c>
      <c r="F150" s="3" t="s">
        <v>120</v>
      </c>
      <c r="G150" s="96">
        <v>561.1</v>
      </c>
      <c r="H150" s="96"/>
      <c r="I150" s="96">
        <f>G150+H150</f>
        <v>561.1</v>
      </c>
    </row>
    <row r="151" spans="1:9" ht="25.5" hidden="1" x14ac:dyDescent="0.2">
      <c r="A151" s="15" t="s">
        <v>157</v>
      </c>
      <c r="B151" s="95" t="s">
        <v>80</v>
      </c>
      <c r="C151" s="95" t="s">
        <v>116</v>
      </c>
      <c r="D151" s="95" t="s">
        <v>114</v>
      </c>
      <c r="E151" s="95"/>
      <c r="F151" s="95"/>
      <c r="G151" s="96">
        <f>G152</f>
        <v>0</v>
      </c>
      <c r="H151" s="96">
        <f t="shared" ref="H151:I154" si="60">H152</f>
        <v>0</v>
      </c>
      <c r="I151" s="96">
        <f t="shared" si="60"/>
        <v>0</v>
      </c>
    </row>
    <row r="152" spans="1:9" ht="38.25" hidden="1" x14ac:dyDescent="0.2">
      <c r="A152" s="15" t="s">
        <v>158</v>
      </c>
      <c r="B152" s="95" t="s">
        <v>80</v>
      </c>
      <c r="C152" s="95" t="s">
        <v>116</v>
      </c>
      <c r="D152" s="95" t="s">
        <v>53</v>
      </c>
      <c r="E152" s="95"/>
      <c r="F152" s="95"/>
      <c r="G152" s="96">
        <f>G153</f>
        <v>0</v>
      </c>
      <c r="H152" s="96">
        <f t="shared" si="60"/>
        <v>0</v>
      </c>
      <c r="I152" s="96">
        <f t="shared" si="60"/>
        <v>0</v>
      </c>
    </row>
    <row r="153" spans="1:9" ht="51" hidden="1" x14ac:dyDescent="0.2">
      <c r="A153" s="5" t="s">
        <v>159</v>
      </c>
      <c r="B153" s="3" t="s">
        <v>80</v>
      </c>
      <c r="C153" s="3" t="s">
        <v>116</v>
      </c>
      <c r="D153" s="3" t="s">
        <v>53</v>
      </c>
      <c r="E153" s="6" t="s">
        <v>160</v>
      </c>
      <c r="F153" s="3"/>
      <c r="G153" s="96">
        <f>G154</f>
        <v>0</v>
      </c>
      <c r="H153" s="96">
        <f t="shared" si="60"/>
        <v>0</v>
      </c>
      <c r="I153" s="96">
        <f t="shared" si="60"/>
        <v>0</v>
      </c>
    </row>
    <row r="154" spans="1:9" ht="38.25" hidden="1" x14ac:dyDescent="0.2">
      <c r="A154" s="7" t="s">
        <v>161</v>
      </c>
      <c r="B154" s="3" t="s">
        <v>80</v>
      </c>
      <c r="C154" s="3" t="s">
        <v>116</v>
      </c>
      <c r="D154" s="3" t="s">
        <v>53</v>
      </c>
      <c r="E154" s="6" t="s">
        <v>162</v>
      </c>
      <c r="F154" s="3"/>
      <c r="G154" s="96">
        <f>G155</f>
        <v>0</v>
      </c>
      <c r="H154" s="96">
        <f t="shared" si="60"/>
        <v>0</v>
      </c>
      <c r="I154" s="96">
        <f t="shared" si="60"/>
        <v>0</v>
      </c>
    </row>
    <row r="155" spans="1:9" ht="63.75" hidden="1" x14ac:dyDescent="0.2">
      <c r="A155" s="7" t="s">
        <v>163</v>
      </c>
      <c r="B155" s="3" t="s">
        <v>80</v>
      </c>
      <c r="C155" s="3" t="s">
        <v>116</v>
      </c>
      <c r="D155" s="3" t="s">
        <v>53</v>
      </c>
      <c r="E155" s="20" t="s">
        <v>164</v>
      </c>
      <c r="F155" s="3"/>
      <c r="G155" s="96">
        <f>G156</f>
        <v>0</v>
      </c>
      <c r="H155" s="96">
        <f>H156</f>
        <v>0</v>
      </c>
      <c r="I155" s="96">
        <f>I156</f>
        <v>0</v>
      </c>
    </row>
    <row r="156" spans="1:9" hidden="1" x14ac:dyDescent="0.2">
      <c r="A156" s="39" t="s">
        <v>416</v>
      </c>
      <c r="B156" s="3" t="s">
        <v>80</v>
      </c>
      <c r="C156" s="3" t="s">
        <v>116</v>
      </c>
      <c r="D156" s="3" t="s">
        <v>53</v>
      </c>
      <c r="E156" s="20" t="s">
        <v>164</v>
      </c>
      <c r="F156" s="3" t="s">
        <v>417</v>
      </c>
      <c r="G156" s="96"/>
      <c r="H156" s="96">
        <f>20-20</f>
        <v>0</v>
      </c>
      <c r="I156" s="96">
        <f>G156+H156</f>
        <v>0</v>
      </c>
    </row>
    <row r="157" spans="1:9" hidden="1" x14ac:dyDescent="0.2">
      <c r="A157" s="18" t="s">
        <v>99</v>
      </c>
      <c r="B157" s="95" t="s">
        <v>80</v>
      </c>
      <c r="C157" s="95" t="s">
        <v>75</v>
      </c>
      <c r="D157" s="95" t="s">
        <v>114</v>
      </c>
      <c r="E157" s="95"/>
      <c r="F157" s="95"/>
      <c r="G157" s="96">
        <f t="shared" ref="G157:G162" si="61">G158</f>
        <v>0</v>
      </c>
      <c r="H157" s="96">
        <f t="shared" ref="H157:I162" si="62">H158</f>
        <v>0</v>
      </c>
      <c r="I157" s="96">
        <f t="shared" si="62"/>
        <v>0</v>
      </c>
    </row>
    <row r="158" spans="1:9" hidden="1" x14ac:dyDescent="0.2">
      <c r="A158" s="18" t="s">
        <v>418</v>
      </c>
      <c r="B158" s="95" t="s">
        <v>80</v>
      </c>
      <c r="C158" s="95" t="s">
        <v>75</v>
      </c>
      <c r="D158" s="95" t="s">
        <v>53</v>
      </c>
      <c r="E158" s="95"/>
      <c r="F158" s="95"/>
      <c r="G158" s="96">
        <f t="shared" si="61"/>
        <v>0</v>
      </c>
      <c r="H158" s="96">
        <f t="shared" si="62"/>
        <v>0</v>
      </c>
      <c r="I158" s="96">
        <f t="shared" si="62"/>
        <v>0</v>
      </c>
    </row>
    <row r="159" spans="1:9" ht="51" hidden="1" x14ac:dyDescent="0.2">
      <c r="A159" s="23" t="s">
        <v>159</v>
      </c>
      <c r="B159" s="3" t="s">
        <v>80</v>
      </c>
      <c r="C159" s="3" t="s">
        <v>75</v>
      </c>
      <c r="D159" s="3" t="s">
        <v>53</v>
      </c>
      <c r="E159" s="3" t="s">
        <v>179</v>
      </c>
      <c r="F159" s="3"/>
      <c r="G159" s="96">
        <f t="shared" si="61"/>
        <v>0</v>
      </c>
      <c r="H159" s="96">
        <f t="shared" si="62"/>
        <v>0</v>
      </c>
      <c r="I159" s="96">
        <f t="shared" si="62"/>
        <v>0</v>
      </c>
    </row>
    <row r="160" spans="1:9" ht="25.5" hidden="1" x14ac:dyDescent="0.2">
      <c r="A160" s="23" t="s">
        <v>180</v>
      </c>
      <c r="B160" s="3" t="s">
        <v>80</v>
      </c>
      <c r="C160" s="3" t="s">
        <v>75</v>
      </c>
      <c r="D160" s="3" t="s">
        <v>53</v>
      </c>
      <c r="E160" s="3" t="s">
        <v>181</v>
      </c>
      <c r="F160" s="3"/>
      <c r="G160" s="96">
        <f t="shared" si="61"/>
        <v>0</v>
      </c>
      <c r="H160" s="96">
        <f t="shared" si="62"/>
        <v>0</v>
      </c>
      <c r="I160" s="96">
        <f t="shared" si="62"/>
        <v>0</v>
      </c>
    </row>
    <row r="161" spans="1:9" ht="51" hidden="1" x14ac:dyDescent="0.2">
      <c r="A161" s="7" t="s">
        <v>211</v>
      </c>
      <c r="B161" s="3" t="s">
        <v>80</v>
      </c>
      <c r="C161" s="3" t="s">
        <v>75</v>
      </c>
      <c r="D161" s="3" t="s">
        <v>53</v>
      </c>
      <c r="E161" s="3" t="s">
        <v>182</v>
      </c>
      <c r="F161" s="3"/>
      <c r="G161" s="96">
        <f t="shared" si="61"/>
        <v>0</v>
      </c>
      <c r="H161" s="96">
        <f t="shared" si="62"/>
        <v>0</v>
      </c>
      <c r="I161" s="96">
        <f t="shared" si="62"/>
        <v>0</v>
      </c>
    </row>
    <row r="162" spans="1:9" ht="25.5" hidden="1" x14ac:dyDescent="0.2">
      <c r="A162" s="22" t="s">
        <v>348</v>
      </c>
      <c r="B162" s="3" t="s">
        <v>80</v>
      </c>
      <c r="C162" s="3" t="s">
        <v>75</v>
      </c>
      <c r="D162" s="3" t="s">
        <v>53</v>
      </c>
      <c r="E162" s="3" t="s">
        <v>349</v>
      </c>
      <c r="F162" s="3"/>
      <c r="G162" s="96">
        <f t="shared" si="61"/>
        <v>0</v>
      </c>
      <c r="H162" s="96">
        <f t="shared" si="62"/>
        <v>0</v>
      </c>
      <c r="I162" s="96">
        <f t="shared" si="62"/>
        <v>0</v>
      </c>
    </row>
    <row r="163" spans="1:9" hidden="1" x14ac:dyDescent="0.2">
      <c r="A163" s="39" t="s">
        <v>416</v>
      </c>
      <c r="B163" s="3" t="s">
        <v>80</v>
      </c>
      <c r="C163" s="3" t="s">
        <v>75</v>
      </c>
      <c r="D163" s="3" t="s">
        <v>53</v>
      </c>
      <c r="E163" s="3" t="s">
        <v>349</v>
      </c>
      <c r="F163" s="3" t="s">
        <v>417</v>
      </c>
      <c r="G163" s="96"/>
      <c r="H163" s="96">
        <f>200-200</f>
        <v>0</v>
      </c>
      <c r="I163" s="96">
        <f>G163+H163</f>
        <v>0</v>
      </c>
    </row>
    <row r="164" spans="1:9" hidden="1" x14ac:dyDescent="0.2">
      <c r="A164" s="39" t="s">
        <v>199</v>
      </c>
      <c r="B164" s="95" t="s">
        <v>80</v>
      </c>
      <c r="C164" s="95" t="s">
        <v>45</v>
      </c>
      <c r="D164" s="3" t="s">
        <v>114</v>
      </c>
      <c r="E164" s="3"/>
      <c r="F164" s="3"/>
      <c r="G164" s="96">
        <f>G165+G171</f>
        <v>0</v>
      </c>
      <c r="H164" s="96">
        <f t="shared" ref="H164:I164" si="63">H165+H171</f>
        <v>0</v>
      </c>
      <c r="I164" s="96">
        <f t="shared" si="63"/>
        <v>0</v>
      </c>
    </row>
    <row r="165" spans="1:9" hidden="1" x14ac:dyDescent="0.2">
      <c r="A165" s="15" t="s">
        <v>203</v>
      </c>
      <c r="B165" s="3" t="s">
        <v>80</v>
      </c>
      <c r="C165" s="3" t="s">
        <v>45</v>
      </c>
      <c r="D165" s="3" t="s">
        <v>29</v>
      </c>
      <c r="E165" s="3"/>
      <c r="F165" s="3"/>
      <c r="G165" s="96">
        <f>G166</f>
        <v>0</v>
      </c>
      <c r="H165" s="96">
        <f t="shared" ref="H165:H169" si="64">H166</f>
        <v>0</v>
      </c>
      <c r="I165" s="96">
        <f t="shared" ref="I165:I169" si="65">I166</f>
        <v>0</v>
      </c>
    </row>
    <row r="166" spans="1:9" ht="51" hidden="1" x14ac:dyDescent="0.2">
      <c r="A166" s="5" t="s">
        <v>159</v>
      </c>
      <c r="B166" s="3" t="s">
        <v>80</v>
      </c>
      <c r="C166" s="3" t="s">
        <v>45</v>
      </c>
      <c r="D166" s="3" t="s">
        <v>29</v>
      </c>
      <c r="E166" s="6" t="s">
        <v>160</v>
      </c>
      <c r="F166" s="3"/>
      <c r="G166" s="96">
        <f>G167</f>
        <v>0</v>
      </c>
      <c r="H166" s="96">
        <f t="shared" si="64"/>
        <v>0</v>
      </c>
      <c r="I166" s="96">
        <f t="shared" si="65"/>
        <v>0</v>
      </c>
    </row>
    <row r="167" spans="1:9" ht="25.5" hidden="1" x14ac:dyDescent="0.2">
      <c r="A167" s="5" t="s">
        <v>180</v>
      </c>
      <c r="B167" s="3" t="s">
        <v>80</v>
      </c>
      <c r="C167" s="3" t="s">
        <v>45</v>
      </c>
      <c r="D167" s="3" t="s">
        <v>29</v>
      </c>
      <c r="E167" s="6" t="s">
        <v>181</v>
      </c>
      <c r="F167" s="3"/>
      <c r="G167" s="96">
        <f>G168</f>
        <v>0</v>
      </c>
      <c r="H167" s="96">
        <f t="shared" si="64"/>
        <v>0</v>
      </c>
      <c r="I167" s="96">
        <f t="shared" si="65"/>
        <v>0</v>
      </c>
    </row>
    <row r="168" spans="1:9" ht="51" hidden="1" x14ac:dyDescent="0.2">
      <c r="A168" s="7" t="s">
        <v>211</v>
      </c>
      <c r="B168" s="3" t="s">
        <v>80</v>
      </c>
      <c r="C168" s="3" t="s">
        <v>45</v>
      </c>
      <c r="D168" s="3" t="s">
        <v>29</v>
      </c>
      <c r="E168" s="6" t="s">
        <v>182</v>
      </c>
      <c r="F168" s="3"/>
      <c r="G168" s="96">
        <f>G169</f>
        <v>0</v>
      </c>
      <c r="H168" s="96">
        <f t="shared" si="64"/>
        <v>0</v>
      </c>
      <c r="I168" s="96">
        <f t="shared" si="65"/>
        <v>0</v>
      </c>
    </row>
    <row r="169" spans="1:9" ht="38.25" hidden="1" x14ac:dyDescent="0.2">
      <c r="A169" s="93" t="s">
        <v>419</v>
      </c>
      <c r="B169" s="3" t="s">
        <v>80</v>
      </c>
      <c r="C169" s="3" t="s">
        <v>45</v>
      </c>
      <c r="D169" s="3" t="s">
        <v>29</v>
      </c>
      <c r="E169" s="6" t="s">
        <v>420</v>
      </c>
      <c r="F169" s="3"/>
      <c r="G169" s="96">
        <f>G170</f>
        <v>0</v>
      </c>
      <c r="H169" s="96">
        <f t="shared" si="64"/>
        <v>0</v>
      </c>
      <c r="I169" s="96">
        <f t="shared" si="65"/>
        <v>0</v>
      </c>
    </row>
    <row r="170" spans="1:9" hidden="1" x14ac:dyDescent="0.2">
      <c r="A170" s="39" t="s">
        <v>416</v>
      </c>
      <c r="B170" s="3" t="s">
        <v>80</v>
      </c>
      <c r="C170" s="3" t="s">
        <v>45</v>
      </c>
      <c r="D170" s="3" t="s">
        <v>29</v>
      </c>
      <c r="E170" s="3" t="s">
        <v>420</v>
      </c>
      <c r="F170" s="3" t="s">
        <v>417</v>
      </c>
      <c r="G170" s="96"/>
      <c r="H170" s="96">
        <f>2000-2000</f>
        <v>0</v>
      </c>
      <c r="I170" s="96">
        <f>G170+H170</f>
        <v>0</v>
      </c>
    </row>
    <row r="171" spans="1:9" hidden="1" x14ac:dyDescent="0.2">
      <c r="A171" s="15" t="s">
        <v>214</v>
      </c>
      <c r="B171" s="9" t="s">
        <v>80</v>
      </c>
      <c r="C171" s="9" t="s">
        <v>45</v>
      </c>
      <c r="D171" s="9" t="s">
        <v>116</v>
      </c>
      <c r="E171" s="9"/>
      <c r="F171" s="9"/>
      <c r="G171" s="96">
        <f>G172</f>
        <v>0</v>
      </c>
      <c r="H171" s="96">
        <f t="shared" ref="H171:I176" si="66">H172</f>
        <v>0</v>
      </c>
      <c r="I171" s="96">
        <f t="shared" si="66"/>
        <v>0</v>
      </c>
    </row>
    <row r="172" spans="1:9" ht="51" hidden="1" x14ac:dyDescent="0.2">
      <c r="A172" s="5" t="s">
        <v>159</v>
      </c>
      <c r="B172" s="9" t="s">
        <v>80</v>
      </c>
      <c r="C172" s="9" t="s">
        <v>45</v>
      </c>
      <c r="D172" s="9" t="s">
        <v>116</v>
      </c>
      <c r="E172" s="9" t="s">
        <v>179</v>
      </c>
      <c r="F172" s="9"/>
      <c r="G172" s="96">
        <f>G173</f>
        <v>0</v>
      </c>
      <c r="H172" s="96">
        <f t="shared" si="66"/>
        <v>0</v>
      </c>
      <c r="I172" s="96">
        <f t="shared" si="66"/>
        <v>0</v>
      </c>
    </row>
    <row r="173" spans="1:9" ht="25.5" hidden="1" x14ac:dyDescent="0.2">
      <c r="A173" s="5" t="s">
        <v>180</v>
      </c>
      <c r="B173" s="9" t="s">
        <v>80</v>
      </c>
      <c r="C173" s="9" t="s">
        <v>45</v>
      </c>
      <c r="D173" s="9" t="s">
        <v>116</v>
      </c>
      <c r="E173" s="9" t="s">
        <v>181</v>
      </c>
      <c r="F173" s="9"/>
      <c r="G173" s="96">
        <f>G176+G174</f>
        <v>0</v>
      </c>
      <c r="H173" s="96">
        <f t="shared" ref="H173:I173" si="67">H176+H174</f>
        <v>0</v>
      </c>
      <c r="I173" s="96">
        <f t="shared" si="67"/>
        <v>0</v>
      </c>
    </row>
    <row r="174" spans="1:9" ht="38.25" hidden="1" x14ac:dyDescent="0.2">
      <c r="A174" s="22" t="s">
        <v>215</v>
      </c>
      <c r="B174" s="9" t="s">
        <v>80</v>
      </c>
      <c r="C174" s="9" t="s">
        <v>45</v>
      </c>
      <c r="D174" s="9" t="s">
        <v>116</v>
      </c>
      <c r="E174" s="9" t="s">
        <v>216</v>
      </c>
      <c r="F174" s="9"/>
      <c r="G174" s="103">
        <f>G175</f>
        <v>0</v>
      </c>
      <c r="H174" s="103">
        <f t="shared" ref="H174:I174" si="68">H175</f>
        <v>0</v>
      </c>
      <c r="I174" s="103">
        <f t="shared" si="68"/>
        <v>0</v>
      </c>
    </row>
    <row r="175" spans="1:9" hidden="1" x14ac:dyDescent="0.2">
      <c r="A175" s="39" t="s">
        <v>416</v>
      </c>
      <c r="B175" s="3" t="s">
        <v>80</v>
      </c>
      <c r="C175" s="3" t="s">
        <v>45</v>
      </c>
      <c r="D175" s="3" t="s">
        <v>116</v>
      </c>
      <c r="E175" s="9" t="s">
        <v>216</v>
      </c>
      <c r="F175" s="3" t="s">
        <v>417</v>
      </c>
      <c r="G175" s="96"/>
      <c r="H175" s="96">
        <f>62-62</f>
        <v>0</v>
      </c>
      <c r="I175" s="96">
        <f>G175+H175</f>
        <v>0</v>
      </c>
    </row>
    <row r="176" spans="1:9" ht="25.5" hidden="1" x14ac:dyDescent="0.2">
      <c r="A176" s="22" t="s">
        <v>217</v>
      </c>
      <c r="B176" s="9" t="s">
        <v>80</v>
      </c>
      <c r="C176" s="9" t="s">
        <v>45</v>
      </c>
      <c r="D176" s="9" t="s">
        <v>116</v>
      </c>
      <c r="E176" s="9" t="s">
        <v>218</v>
      </c>
      <c r="F176" s="9"/>
      <c r="G176" s="96">
        <f>G177</f>
        <v>0</v>
      </c>
      <c r="H176" s="96">
        <f t="shared" si="66"/>
        <v>0</v>
      </c>
      <c r="I176" s="96">
        <f t="shared" si="66"/>
        <v>0</v>
      </c>
    </row>
    <row r="177" spans="1:9" hidden="1" x14ac:dyDescent="0.2">
      <c r="A177" s="39" t="s">
        <v>416</v>
      </c>
      <c r="B177" s="3" t="s">
        <v>80</v>
      </c>
      <c r="C177" s="3" t="s">
        <v>45</v>
      </c>
      <c r="D177" s="3" t="s">
        <v>116</v>
      </c>
      <c r="E177" s="9" t="s">
        <v>218</v>
      </c>
      <c r="F177" s="3" t="s">
        <v>417</v>
      </c>
      <c r="G177" s="96"/>
      <c r="H177" s="96">
        <f>1566.507-1566.507</f>
        <v>0</v>
      </c>
      <c r="I177" s="96">
        <f>G177+H177</f>
        <v>0</v>
      </c>
    </row>
    <row r="178" spans="1:9" ht="38.25" x14ac:dyDescent="0.2">
      <c r="A178" s="16" t="s">
        <v>121</v>
      </c>
      <c r="B178" s="3" t="s">
        <v>80</v>
      </c>
      <c r="C178" s="3" t="s">
        <v>122</v>
      </c>
      <c r="D178" s="3" t="s">
        <v>114</v>
      </c>
      <c r="E178" s="3"/>
      <c r="F178" s="3"/>
      <c r="G178" s="96">
        <f>G179+G187</f>
        <v>28353</v>
      </c>
      <c r="H178" s="96">
        <f>H179+H187</f>
        <v>-2000</v>
      </c>
      <c r="I178" s="96">
        <f>I179+I187</f>
        <v>26353</v>
      </c>
    </row>
    <row r="179" spans="1:9" ht="38.25" x14ac:dyDescent="0.2">
      <c r="A179" s="16" t="s">
        <v>123</v>
      </c>
      <c r="B179" s="3" t="s">
        <v>80</v>
      </c>
      <c r="C179" s="3" t="s">
        <v>122</v>
      </c>
      <c r="D179" s="3" t="s">
        <v>15</v>
      </c>
      <c r="E179" s="3"/>
      <c r="F179" s="3"/>
      <c r="G179" s="96">
        <f>G180</f>
        <v>20857</v>
      </c>
      <c r="H179" s="96">
        <f t="shared" ref="H179:I180" si="69">H180</f>
        <v>4630</v>
      </c>
      <c r="I179" s="96">
        <f t="shared" si="69"/>
        <v>25487</v>
      </c>
    </row>
    <row r="180" spans="1:9" ht="51" x14ac:dyDescent="0.2">
      <c r="A180" s="5" t="s">
        <v>83</v>
      </c>
      <c r="B180" s="3" t="s">
        <v>80</v>
      </c>
      <c r="C180" s="3" t="s">
        <v>122</v>
      </c>
      <c r="D180" s="3" t="s">
        <v>15</v>
      </c>
      <c r="E180" s="3" t="s">
        <v>84</v>
      </c>
      <c r="F180" s="3"/>
      <c r="G180" s="96">
        <f>G181</f>
        <v>20857</v>
      </c>
      <c r="H180" s="96">
        <f t="shared" si="69"/>
        <v>4630</v>
      </c>
      <c r="I180" s="96">
        <f t="shared" si="69"/>
        <v>25487</v>
      </c>
    </row>
    <row r="181" spans="1:9" ht="51" x14ac:dyDescent="0.2">
      <c r="A181" s="7" t="s">
        <v>106</v>
      </c>
      <c r="B181" s="3" t="s">
        <v>80</v>
      </c>
      <c r="C181" s="3" t="s">
        <v>122</v>
      </c>
      <c r="D181" s="3" t="s">
        <v>15</v>
      </c>
      <c r="E181" s="3" t="s">
        <v>107</v>
      </c>
      <c r="F181" s="3"/>
      <c r="G181" s="96">
        <f>G182+G185</f>
        <v>20857</v>
      </c>
      <c r="H181" s="96">
        <f t="shared" ref="H181:I181" si="70">H182+H185</f>
        <v>4630</v>
      </c>
      <c r="I181" s="96">
        <f t="shared" si="70"/>
        <v>25487</v>
      </c>
    </row>
    <row r="182" spans="1:9" ht="51" x14ac:dyDescent="0.2">
      <c r="A182" s="70" t="s">
        <v>371</v>
      </c>
      <c r="B182" s="3" t="s">
        <v>80</v>
      </c>
      <c r="C182" s="3" t="s">
        <v>122</v>
      </c>
      <c r="D182" s="3" t="s">
        <v>15</v>
      </c>
      <c r="E182" s="3" t="s">
        <v>109</v>
      </c>
      <c r="F182" s="3"/>
      <c r="G182" s="96">
        <f>G183</f>
        <v>20857</v>
      </c>
      <c r="H182" s="96">
        <f t="shared" ref="H182:I182" si="71">H183</f>
        <v>0</v>
      </c>
      <c r="I182" s="96">
        <f t="shared" si="71"/>
        <v>20857</v>
      </c>
    </row>
    <row r="183" spans="1:9" ht="38.25" x14ac:dyDescent="0.2">
      <c r="A183" s="16" t="s">
        <v>124</v>
      </c>
      <c r="B183" s="3" t="s">
        <v>80</v>
      </c>
      <c r="C183" s="3" t="s">
        <v>122</v>
      </c>
      <c r="D183" s="3" t="s">
        <v>15</v>
      </c>
      <c r="E183" s="3" t="s">
        <v>350</v>
      </c>
      <c r="F183" s="3"/>
      <c r="G183" s="96">
        <f>G184</f>
        <v>20857</v>
      </c>
      <c r="H183" s="96">
        <f t="shared" ref="H183:I185" si="72">H184</f>
        <v>0</v>
      </c>
      <c r="I183" s="96">
        <f t="shared" si="72"/>
        <v>20857</v>
      </c>
    </row>
    <row r="184" spans="1:9" ht="25.5" x14ac:dyDescent="0.2">
      <c r="A184" s="4" t="s">
        <v>125</v>
      </c>
      <c r="B184" s="3" t="s">
        <v>80</v>
      </c>
      <c r="C184" s="3" t="s">
        <v>122</v>
      </c>
      <c r="D184" s="3" t="s">
        <v>15</v>
      </c>
      <c r="E184" s="3" t="s">
        <v>350</v>
      </c>
      <c r="F184" s="3" t="s">
        <v>126</v>
      </c>
      <c r="G184" s="96">
        <v>20857</v>
      </c>
      <c r="H184" s="96"/>
      <c r="I184" s="96">
        <f>G184+H184</f>
        <v>20857</v>
      </c>
    </row>
    <row r="185" spans="1:9" ht="51" x14ac:dyDescent="0.2">
      <c r="A185" s="91" t="s">
        <v>402</v>
      </c>
      <c r="B185" s="19" t="s">
        <v>80</v>
      </c>
      <c r="C185" s="19" t="s">
        <v>122</v>
      </c>
      <c r="D185" s="19" t="s">
        <v>15</v>
      </c>
      <c r="E185" s="3" t="s">
        <v>377</v>
      </c>
      <c r="F185" s="3"/>
      <c r="G185" s="96">
        <f>G186</f>
        <v>0</v>
      </c>
      <c r="H185" s="96">
        <f t="shared" si="72"/>
        <v>4630</v>
      </c>
      <c r="I185" s="96">
        <f t="shared" si="72"/>
        <v>4630</v>
      </c>
    </row>
    <row r="186" spans="1:9" ht="25.5" x14ac:dyDescent="0.2">
      <c r="A186" s="4" t="s">
        <v>125</v>
      </c>
      <c r="B186" s="19" t="s">
        <v>80</v>
      </c>
      <c r="C186" s="19" t="s">
        <v>122</v>
      </c>
      <c r="D186" s="3" t="s">
        <v>15</v>
      </c>
      <c r="E186" s="3" t="s">
        <v>377</v>
      </c>
      <c r="F186" s="3" t="s">
        <v>126</v>
      </c>
      <c r="G186" s="96"/>
      <c r="H186" s="96">
        <v>4630</v>
      </c>
      <c r="I186" s="96">
        <f>G186+H186</f>
        <v>4630</v>
      </c>
    </row>
    <row r="187" spans="1:9" ht="38.25" x14ac:dyDescent="0.2">
      <c r="A187" s="71" t="s">
        <v>372</v>
      </c>
      <c r="B187" s="3" t="s">
        <v>80</v>
      </c>
      <c r="C187" s="3" t="s">
        <v>122</v>
      </c>
      <c r="D187" s="3" t="s">
        <v>116</v>
      </c>
      <c r="E187" s="3"/>
      <c r="F187" s="3"/>
      <c r="G187" s="96">
        <f>G188</f>
        <v>7496</v>
      </c>
      <c r="H187" s="96">
        <f t="shared" ref="H187:I188" si="73">H188</f>
        <v>-6630</v>
      </c>
      <c r="I187" s="96">
        <f t="shared" si="73"/>
        <v>866</v>
      </c>
    </row>
    <row r="188" spans="1:9" ht="51" x14ac:dyDescent="0.2">
      <c r="A188" s="5" t="s">
        <v>83</v>
      </c>
      <c r="B188" s="3" t="s">
        <v>80</v>
      </c>
      <c r="C188" s="3" t="s">
        <v>122</v>
      </c>
      <c r="D188" s="3" t="s">
        <v>116</v>
      </c>
      <c r="E188" s="3" t="s">
        <v>84</v>
      </c>
      <c r="F188" s="3"/>
      <c r="G188" s="96">
        <f>G189</f>
        <v>7496</v>
      </c>
      <c r="H188" s="96">
        <f t="shared" si="73"/>
        <v>-6630</v>
      </c>
      <c r="I188" s="96">
        <f t="shared" si="73"/>
        <v>866</v>
      </c>
    </row>
    <row r="189" spans="1:9" ht="51" x14ac:dyDescent="0.2">
      <c r="A189" s="7" t="s">
        <v>106</v>
      </c>
      <c r="B189" s="3" t="s">
        <v>80</v>
      </c>
      <c r="C189" s="3" t="s">
        <v>122</v>
      </c>
      <c r="D189" s="3" t="s">
        <v>116</v>
      </c>
      <c r="E189" s="3" t="s">
        <v>107</v>
      </c>
      <c r="F189" s="3"/>
      <c r="G189" s="96">
        <f>G193+G190</f>
        <v>7496</v>
      </c>
      <c r="H189" s="96">
        <f t="shared" ref="H189:I189" si="74">H193+H190</f>
        <v>-6630</v>
      </c>
      <c r="I189" s="96">
        <f t="shared" si="74"/>
        <v>866</v>
      </c>
    </row>
    <row r="190" spans="1:9" ht="51" x14ac:dyDescent="0.2">
      <c r="A190" s="70" t="s">
        <v>371</v>
      </c>
      <c r="B190" s="3" t="s">
        <v>80</v>
      </c>
      <c r="C190" s="3" t="s">
        <v>122</v>
      </c>
      <c r="D190" s="3" t="s">
        <v>116</v>
      </c>
      <c r="E190" s="80" t="s">
        <v>109</v>
      </c>
      <c r="F190" s="3"/>
      <c r="G190" s="96">
        <f>G191</f>
        <v>2866</v>
      </c>
      <c r="H190" s="96">
        <f t="shared" ref="H190:I191" si="75">H191</f>
        <v>-2000</v>
      </c>
      <c r="I190" s="96">
        <f t="shared" si="75"/>
        <v>866</v>
      </c>
    </row>
    <row r="191" spans="1:9" ht="25.5" x14ac:dyDescent="0.2">
      <c r="A191" s="72" t="s">
        <v>373</v>
      </c>
      <c r="B191" s="3" t="s">
        <v>80</v>
      </c>
      <c r="C191" s="3" t="s">
        <v>122</v>
      </c>
      <c r="D191" s="3" t="s">
        <v>116</v>
      </c>
      <c r="E191" s="3" t="s">
        <v>403</v>
      </c>
      <c r="F191" s="3"/>
      <c r="G191" s="96">
        <f>G192</f>
        <v>2866</v>
      </c>
      <c r="H191" s="96">
        <f t="shared" si="75"/>
        <v>-2000</v>
      </c>
      <c r="I191" s="96">
        <f t="shared" si="75"/>
        <v>866</v>
      </c>
    </row>
    <row r="192" spans="1:9" x14ac:dyDescent="0.2">
      <c r="A192" s="10" t="s">
        <v>374</v>
      </c>
      <c r="B192" s="3" t="s">
        <v>80</v>
      </c>
      <c r="C192" s="3" t="s">
        <v>122</v>
      </c>
      <c r="D192" s="3" t="s">
        <v>116</v>
      </c>
      <c r="E192" s="3" t="s">
        <v>403</v>
      </c>
      <c r="F192" s="3" t="s">
        <v>375</v>
      </c>
      <c r="G192" s="96">
        <v>2866</v>
      </c>
      <c r="H192" s="104">
        <v>-2000</v>
      </c>
      <c r="I192" s="96">
        <f>G192+H192</f>
        <v>866</v>
      </c>
    </row>
    <row r="193" spans="1:11" ht="63.75" x14ac:dyDescent="0.2">
      <c r="A193" s="73" t="s">
        <v>376</v>
      </c>
      <c r="B193" s="3" t="s">
        <v>80</v>
      </c>
      <c r="C193" s="3" t="s">
        <v>122</v>
      </c>
      <c r="D193" s="3" t="s">
        <v>116</v>
      </c>
      <c r="E193" s="3" t="s">
        <v>377</v>
      </c>
      <c r="F193" s="3"/>
      <c r="G193" s="96">
        <f>G194</f>
        <v>4630</v>
      </c>
      <c r="H193" s="96">
        <f>H194</f>
        <v>-4630</v>
      </c>
      <c r="I193" s="96">
        <f>I194</f>
        <v>0</v>
      </c>
    </row>
    <row r="194" spans="1:11" x14ac:dyDescent="0.2">
      <c r="A194" s="10" t="s">
        <v>374</v>
      </c>
      <c r="B194" s="3" t="s">
        <v>80</v>
      </c>
      <c r="C194" s="3" t="s">
        <v>122</v>
      </c>
      <c r="D194" s="3" t="s">
        <v>116</v>
      </c>
      <c r="E194" s="3" t="s">
        <v>377</v>
      </c>
      <c r="F194" s="3" t="s">
        <v>375</v>
      </c>
      <c r="G194" s="96">
        <v>4630</v>
      </c>
      <c r="H194" s="104">
        <v>-4630</v>
      </c>
      <c r="I194" s="96">
        <f>G194+H194</f>
        <v>0</v>
      </c>
    </row>
    <row r="195" spans="1:11" x14ac:dyDescent="0.2">
      <c r="A195" s="1" t="s">
        <v>127</v>
      </c>
      <c r="B195" s="2" t="s">
        <v>128</v>
      </c>
      <c r="C195" s="3"/>
      <c r="D195" s="3"/>
      <c r="E195" s="3"/>
      <c r="F195" s="3"/>
      <c r="G195" s="105">
        <f>G196+G253+G272+G307+G341+G370+G399+G360+G336</f>
        <v>56937.369999999995</v>
      </c>
      <c r="H195" s="105">
        <f>H196+H253+H272+H307+H341+H370+H399+H360+H336</f>
        <v>2947.2734999999993</v>
      </c>
      <c r="I195" s="105">
        <f>I196+I253+I272+I307+I341+I370+I399+I360+I336</f>
        <v>59884.643499999998</v>
      </c>
      <c r="J195" s="56">
        <v>56937.37</v>
      </c>
      <c r="K195" s="88"/>
    </row>
    <row r="196" spans="1:11" x14ac:dyDescent="0.2">
      <c r="A196" s="15" t="s">
        <v>129</v>
      </c>
      <c r="B196" s="3" t="s">
        <v>128</v>
      </c>
      <c r="C196" s="3" t="s">
        <v>15</v>
      </c>
      <c r="D196" s="3"/>
      <c r="E196" s="3"/>
      <c r="F196" s="3"/>
      <c r="G196" s="96">
        <f>G197+G201+G209+G238+G231</f>
        <v>25256.37</v>
      </c>
      <c r="H196" s="96">
        <f>H197+H201+H209+H238+H231</f>
        <v>0</v>
      </c>
      <c r="I196" s="96">
        <f>I197+I201+I209+I238+I231</f>
        <v>25256.37</v>
      </c>
      <c r="J196" s="88">
        <f>I195-J195</f>
        <v>2947.2734999999957</v>
      </c>
    </row>
    <row r="197" spans="1:11" ht="38.25" x14ac:dyDescent="0.2">
      <c r="A197" s="15" t="s">
        <v>130</v>
      </c>
      <c r="B197" s="3" t="s">
        <v>128</v>
      </c>
      <c r="C197" s="3" t="s">
        <v>15</v>
      </c>
      <c r="D197" s="3" t="s">
        <v>29</v>
      </c>
      <c r="E197" s="3"/>
      <c r="F197" s="3"/>
      <c r="G197" s="96">
        <f>G198</f>
        <v>1371.02</v>
      </c>
      <c r="H197" s="96">
        <f t="shared" ref="H197:I199" si="76">H198</f>
        <v>0</v>
      </c>
      <c r="I197" s="96">
        <f t="shared" si="76"/>
        <v>1371.02</v>
      </c>
    </row>
    <row r="198" spans="1:11" ht="25.5" x14ac:dyDescent="0.2">
      <c r="A198" s="12" t="s">
        <v>131</v>
      </c>
      <c r="B198" s="3" t="s">
        <v>128</v>
      </c>
      <c r="C198" s="3" t="s">
        <v>15</v>
      </c>
      <c r="D198" s="3" t="s">
        <v>29</v>
      </c>
      <c r="E198" s="5" t="s">
        <v>132</v>
      </c>
      <c r="F198" s="3"/>
      <c r="G198" s="96">
        <f>G199</f>
        <v>1371.02</v>
      </c>
      <c r="H198" s="96">
        <f t="shared" si="76"/>
        <v>0</v>
      </c>
      <c r="I198" s="96">
        <f t="shared" si="76"/>
        <v>1371.02</v>
      </c>
    </row>
    <row r="199" spans="1:11" ht="25.5" x14ac:dyDescent="0.2">
      <c r="A199" s="12" t="s">
        <v>133</v>
      </c>
      <c r="B199" s="3" t="s">
        <v>128</v>
      </c>
      <c r="C199" s="3" t="s">
        <v>15</v>
      </c>
      <c r="D199" s="3" t="s">
        <v>29</v>
      </c>
      <c r="E199" s="5" t="s">
        <v>134</v>
      </c>
      <c r="F199" s="3"/>
      <c r="G199" s="96">
        <f>G200</f>
        <v>1371.02</v>
      </c>
      <c r="H199" s="96">
        <f t="shared" si="76"/>
        <v>0</v>
      </c>
      <c r="I199" s="96">
        <f t="shared" si="76"/>
        <v>1371.02</v>
      </c>
    </row>
    <row r="200" spans="1:11" x14ac:dyDescent="0.2">
      <c r="A200" s="13" t="s">
        <v>56</v>
      </c>
      <c r="B200" s="3" t="s">
        <v>128</v>
      </c>
      <c r="C200" s="3" t="s">
        <v>15</v>
      </c>
      <c r="D200" s="3" t="s">
        <v>29</v>
      </c>
      <c r="E200" s="5" t="s">
        <v>134</v>
      </c>
      <c r="F200" s="3" t="s">
        <v>57</v>
      </c>
      <c r="G200" s="96">
        <v>1371.02</v>
      </c>
      <c r="H200" s="103"/>
      <c r="I200" s="96">
        <f>G200+H200</f>
        <v>1371.02</v>
      </c>
    </row>
    <row r="201" spans="1:11" ht="51" x14ac:dyDescent="0.2">
      <c r="A201" s="15" t="s">
        <v>135</v>
      </c>
      <c r="B201" s="3" t="s">
        <v>128</v>
      </c>
      <c r="C201" s="3" t="s">
        <v>15</v>
      </c>
      <c r="D201" s="3" t="s">
        <v>116</v>
      </c>
      <c r="E201" s="3"/>
      <c r="F201" s="3"/>
      <c r="G201" s="96">
        <f>G202</f>
        <v>1656.98</v>
      </c>
      <c r="H201" s="96">
        <f t="shared" ref="H201:I201" si="77">H202</f>
        <v>0</v>
      </c>
      <c r="I201" s="96">
        <f t="shared" si="77"/>
        <v>1656.98</v>
      </c>
    </row>
    <row r="202" spans="1:11" ht="38.25" x14ac:dyDescent="0.2">
      <c r="A202" s="12" t="s">
        <v>136</v>
      </c>
      <c r="B202" s="3" t="s">
        <v>128</v>
      </c>
      <c r="C202" s="3" t="s">
        <v>15</v>
      </c>
      <c r="D202" s="3" t="s">
        <v>116</v>
      </c>
      <c r="E202" s="5" t="s">
        <v>137</v>
      </c>
      <c r="F202" s="3"/>
      <c r="G202" s="96">
        <f>G203+G205</f>
        <v>1656.98</v>
      </c>
      <c r="H202" s="96">
        <f t="shared" ref="H202:I202" si="78">H203+H205</f>
        <v>0</v>
      </c>
      <c r="I202" s="96">
        <f t="shared" si="78"/>
        <v>1656.98</v>
      </c>
    </row>
    <row r="203" spans="1:11" ht="25.5" x14ac:dyDescent="0.2">
      <c r="A203" s="12" t="s">
        <v>138</v>
      </c>
      <c r="B203" s="3" t="s">
        <v>128</v>
      </c>
      <c r="C203" s="3" t="s">
        <v>15</v>
      </c>
      <c r="D203" s="3" t="s">
        <v>116</v>
      </c>
      <c r="E203" s="5" t="s">
        <v>139</v>
      </c>
      <c r="F203" s="3"/>
      <c r="G203" s="96">
        <f>G204</f>
        <v>953.75</v>
      </c>
      <c r="H203" s="96">
        <f t="shared" ref="H203:I203" si="79">H204</f>
        <v>0</v>
      </c>
      <c r="I203" s="96">
        <f t="shared" si="79"/>
        <v>953.75</v>
      </c>
    </row>
    <row r="204" spans="1:11" x14ac:dyDescent="0.2">
      <c r="A204" s="13" t="s">
        <v>56</v>
      </c>
      <c r="B204" s="3" t="s">
        <v>128</v>
      </c>
      <c r="C204" s="3" t="s">
        <v>15</v>
      </c>
      <c r="D204" s="3" t="s">
        <v>116</v>
      </c>
      <c r="E204" s="5" t="s">
        <v>139</v>
      </c>
      <c r="F204" s="3" t="s">
        <v>57</v>
      </c>
      <c r="G204" s="96">
        <v>953.75</v>
      </c>
      <c r="H204" s="103"/>
      <c r="I204" s="96">
        <f t="shared" ref="I204:I207" si="80">G204+H204</f>
        <v>953.75</v>
      </c>
    </row>
    <row r="205" spans="1:11" ht="38.25" x14ac:dyDescent="0.2">
      <c r="A205" s="12" t="s">
        <v>140</v>
      </c>
      <c r="B205" s="3" t="s">
        <v>128</v>
      </c>
      <c r="C205" s="3" t="s">
        <v>15</v>
      </c>
      <c r="D205" s="3" t="s">
        <v>116</v>
      </c>
      <c r="E205" s="5" t="s">
        <v>141</v>
      </c>
      <c r="F205" s="3"/>
      <c r="G205" s="96">
        <f>SUM(G206:G208)</f>
        <v>703.23</v>
      </c>
      <c r="H205" s="96">
        <f t="shared" ref="H205:I205" si="81">SUM(H206:H208)</f>
        <v>0</v>
      </c>
      <c r="I205" s="96">
        <f t="shared" si="81"/>
        <v>703.23</v>
      </c>
    </row>
    <row r="206" spans="1:11" x14ac:dyDescent="0.2">
      <c r="A206" s="13" t="s">
        <v>56</v>
      </c>
      <c r="B206" s="3" t="s">
        <v>128</v>
      </c>
      <c r="C206" s="3" t="s">
        <v>15</v>
      </c>
      <c r="D206" s="3" t="s">
        <v>116</v>
      </c>
      <c r="E206" s="5" t="s">
        <v>141</v>
      </c>
      <c r="F206" s="3" t="s">
        <v>57</v>
      </c>
      <c r="G206" s="96">
        <v>397.23</v>
      </c>
      <c r="H206" s="103"/>
      <c r="I206" s="96">
        <f t="shared" si="80"/>
        <v>397.23</v>
      </c>
    </row>
    <row r="207" spans="1:11" ht="63.75" x14ac:dyDescent="0.2">
      <c r="A207" s="4" t="s">
        <v>396</v>
      </c>
      <c r="B207" s="3" t="s">
        <v>128</v>
      </c>
      <c r="C207" s="3" t="s">
        <v>15</v>
      </c>
      <c r="D207" s="3" t="s">
        <v>116</v>
      </c>
      <c r="E207" s="12" t="s">
        <v>141</v>
      </c>
      <c r="F207" s="3" t="s">
        <v>61</v>
      </c>
      <c r="G207" s="96">
        <v>306</v>
      </c>
      <c r="H207" s="103"/>
      <c r="I207" s="96">
        <f t="shared" si="80"/>
        <v>306</v>
      </c>
    </row>
    <row r="208" spans="1:11" ht="38.25" hidden="1" x14ac:dyDescent="0.2">
      <c r="A208" s="4" t="s">
        <v>64</v>
      </c>
      <c r="B208" s="3" t="s">
        <v>128</v>
      </c>
      <c r="C208" s="3" t="s">
        <v>15</v>
      </c>
      <c r="D208" s="3" t="s">
        <v>116</v>
      </c>
      <c r="E208" s="12" t="s">
        <v>141</v>
      </c>
      <c r="F208" s="3" t="s">
        <v>65</v>
      </c>
      <c r="G208" s="96"/>
      <c r="H208" s="103"/>
      <c r="I208" s="96">
        <f>G208+H208</f>
        <v>0</v>
      </c>
    </row>
    <row r="209" spans="1:9" ht="51" x14ac:dyDescent="0.2">
      <c r="A209" s="15" t="s">
        <v>82</v>
      </c>
      <c r="B209" s="3" t="s">
        <v>128</v>
      </c>
      <c r="C209" s="3" t="s">
        <v>15</v>
      </c>
      <c r="D209" s="3" t="s">
        <v>75</v>
      </c>
      <c r="E209" s="3"/>
      <c r="F209" s="3"/>
      <c r="G209" s="103">
        <f>G210+G219</f>
        <v>20482.099999999999</v>
      </c>
      <c r="H209" s="103">
        <f t="shared" ref="H209:I209" si="82">H210+H219</f>
        <v>-180</v>
      </c>
      <c r="I209" s="103">
        <f t="shared" si="82"/>
        <v>20302.099999999999</v>
      </c>
    </row>
    <row r="210" spans="1:9" ht="38.25" x14ac:dyDescent="0.2">
      <c r="A210" s="5" t="s">
        <v>142</v>
      </c>
      <c r="B210" s="3" t="s">
        <v>128</v>
      </c>
      <c r="C210" s="3" t="s">
        <v>15</v>
      </c>
      <c r="D210" s="3" t="s">
        <v>75</v>
      </c>
      <c r="E210" s="3" t="s">
        <v>143</v>
      </c>
      <c r="F210" s="3"/>
      <c r="G210" s="103">
        <f>G211</f>
        <v>19728.5</v>
      </c>
      <c r="H210" s="103">
        <f t="shared" ref="H210:I210" si="83">H211</f>
        <v>-180</v>
      </c>
      <c r="I210" s="103">
        <f t="shared" si="83"/>
        <v>19548.5</v>
      </c>
    </row>
    <row r="211" spans="1:9" ht="38.25" x14ac:dyDescent="0.2">
      <c r="A211" s="7" t="s">
        <v>144</v>
      </c>
      <c r="B211" s="3" t="s">
        <v>128</v>
      </c>
      <c r="C211" s="3" t="s">
        <v>15</v>
      </c>
      <c r="D211" s="3" t="s">
        <v>75</v>
      </c>
      <c r="E211" s="6" t="s">
        <v>145</v>
      </c>
      <c r="F211" s="3"/>
      <c r="G211" s="103">
        <f>SUM(G212:G218)</f>
        <v>19728.5</v>
      </c>
      <c r="H211" s="103">
        <f t="shared" ref="H211:I211" si="84">SUM(H212:H218)</f>
        <v>-180</v>
      </c>
      <c r="I211" s="103">
        <f t="shared" si="84"/>
        <v>19548.5</v>
      </c>
    </row>
    <row r="212" spans="1:9" x14ac:dyDescent="0.2">
      <c r="A212" s="13" t="s">
        <v>56</v>
      </c>
      <c r="B212" s="3" t="s">
        <v>128</v>
      </c>
      <c r="C212" s="3" t="s">
        <v>15</v>
      </c>
      <c r="D212" s="3" t="s">
        <v>75</v>
      </c>
      <c r="E212" s="6" t="s">
        <v>146</v>
      </c>
      <c r="F212" s="3" t="s">
        <v>57</v>
      </c>
      <c r="G212" s="103">
        <v>12081.66</v>
      </c>
      <c r="H212" s="103"/>
      <c r="I212" s="103">
        <f t="shared" ref="I212:I217" si="85">G212+H212</f>
        <v>12081.66</v>
      </c>
    </row>
    <row r="213" spans="1:9" ht="38.25" x14ac:dyDescent="0.2">
      <c r="A213" s="4" t="s">
        <v>58</v>
      </c>
      <c r="B213" s="3" t="s">
        <v>128</v>
      </c>
      <c r="C213" s="3" t="s">
        <v>15</v>
      </c>
      <c r="D213" s="3" t="s">
        <v>75</v>
      </c>
      <c r="E213" s="6" t="s">
        <v>145</v>
      </c>
      <c r="F213" s="3" t="s">
        <v>59</v>
      </c>
      <c r="G213" s="103">
        <v>91.4</v>
      </c>
      <c r="H213" s="103"/>
      <c r="I213" s="103">
        <f t="shared" si="85"/>
        <v>91.4</v>
      </c>
    </row>
    <row r="214" spans="1:9" ht="63.75" x14ac:dyDescent="0.2">
      <c r="A214" s="4" t="s">
        <v>60</v>
      </c>
      <c r="B214" s="3" t="s">
        <v>128</v>
      </c>
      <c r="C214" s="3" t="s">
        <v>15</v>
      </c>
      <c r="D214" s="3" t="s">
        <v>75</v>
      </c>
      <c r="E214" s="6" t="s">
        <v>145</v>
      </c>
      <c r="F214" s="3" t="s">
        <v>61</v>
      </c>
      <c r="G214" s="103">
        <v>261.3</v>
      </c>
      <c r="H214" s="103">
        <v>-180</v>
      </c>
      <c r="I214" s="103">
        <f t="shared" si="85"/>
        <v>81.300000000000011</v>
      </c>
    </row>
    <row r="215" spans="1:9" ht="25.5" x14ac:dyDescent="0.2">
      <c r="A215" s="14" t="s">
        <v>62</v>
      </c>
      <c r="B215" s="3" t="s">
        <v>128</v>
      </c>
      <c r="C215" s="3" t="s">
        <v>15</v>
      </c>
      <c r="D215" s="3" t="s">
        <v>75</v>
      </c>
      <c r="E215" s="6" t="s">
        <v>145</v>
      </c>
      <c r="F215" s="3" t="s">
        <v>63</v>
      </c>
      <c r="G215" s="103">
        <v>748.4</v>
      </c>
      <c r="H215" s="103"/>
      <c r="I215" s="103">
        <f t="shared" si="85"/>
        <v>748.4</v>
      </c>
    </row>
    <row r="216" spans="1:9" ht="38.25" x14ac:dyDescent="0.2">
      <c r="A216" s="4" t="s">
        <v>64</v>
      </c>
      <c r="B216" s="3" t="s">
        <v>128</v>
      </c>
      <c r="C216" s="3" t="s">
        <v>15</v>
      </c>
      <c r="D216" s="3" t="s">
        <v>75</v>
      </c>
      <c r="E216" s="6" t="s">
        <v>145</v>
      </c>
      <c r="F216" s="3" t="s">
        <v>65</v>
      </c>
      <c r="G216" s="103">
        <v>5920.72</v>
      </c>
      <c r="H216" s="103"/>
      <c r="I216" s="103">
        <f t="shared" si="85"/>
        <v>5920.72</v>
      </c>
    </row>
    <row r="217" spans="1:9" ht="38.25" x14ac:dyDescent="0.2">
      <c r="A217" s="10" t="s">
        <v>147</v>
      </c>
      <c r="B217" s="3" t="s">
        <v>128</v>
      </c>
      <c r="C217" s="3" t="s">
        <v>15</v>
      </c>
      <c r="D217" s="3" t="s">
        <v>75</v>
      </c>
      <c r="E217" s="6" t="s">
        <v>145</v>
      </c>
      <c r="F217" s="3" t="s">
        <v>67</v>
      </c>
      <c r="G217" s="103">
        <v>539.78</v>
      </c>
      <c r="H217" s="103"/>
      <c r="I217" s="103">
        <f t="shared" si="85"/>
        <v>539.78</v>
      </c>
    </row>
    <row r="218" spans="1:9" x14ac:dyDescent="0.2">
      <c r="A218" s="10" t="s">
        <v>68</v>
      </c>
      <c r="B218" s="3" t="s">
        <v>128</v>
      </c>
      <c r="C218" s="3" t="s">
        <v>15</v>
      </c>
      <c r="D218" s="3" t="s">
        <v>75</v>
      </c>
      <c r="E218" s="6" t="s">
        <v>145</v>
      </c>
      <c r="F218" s="3" t="s">
        <v>69</v>
      </c>
      <c r="G218" s="103">
        <v>85.24</v>
      </c>
      <c r="H218" s="103"/>
      <c r="I218" s="103">
        <f>G218+H218</f>
        <v>85.24</v>
      </c>
    </row>
    <row r="219" spans="1:9" x14ac:dyDescent="0.2">
      <c r="A219" s="12" t="s">
        <v>91</v>
      </c>
      <c r="B219" s="3" t="s">
        <v>128</v>
      </c>
      <c r="C219" s="3" t="s">
        <v>15</v>
      </c>
      <c r="D219" s="3" t="s">
        <v>75</v>
      </c>
      <c r="E219" s="12" t="s">
        <v>98</v>
      </c>
      <c r="F219" s="3"/>
      <c r="G219" s="103">
        <f>G223+G229</f>
        <v>753.6</v>
      </c>
      <c r="H219" s="103">
        <f t="shared" ref="H219:I219" si="86">H223+H229</f>
        <v>0</v>
      </c>
      <c r="I219" s="103">
        <f t="shared" si="86"/>
        <v>753.6</v>
      </c>
    </row>
    <row r="220" spans="1:9" ht="25.5" hidden="1" x14ac:dyDescent="0.2">
      <c r="A220" s="74" t="s">
        <v>131</v>
      </c>
      <c r="B220" s="81" t="s">
        <v>128</v>
      </c>
      <c r="C220" s="81" t="s">
        <v>15</v>
      </c>
      <c r="D220" s="81" t="s">
        <v>75</v>
      </c>
      <c r="E220" s="74" t="s">
        <v>132</v>
      </c>
      <c r="F220" s="81"/>
      <c r="G220" s="103">
        <f>G221</f>
        <v>0</v>
      </c>
      <c r="H220" s="103">
        <f t="shared" ref="H220:I221" si="87">H221</f>
        <v>0</v>
      </c>
      <c r="I220" s="103">
        <f t="shared" si="87"/>
        <v>0</v>
      </c>
    </row>
    <row r="221" spans="1:9" ht="25.5" hidden="1" x14ac:dyDescent="0.2">
      <c r="A221" s="74" t="s">
        <v>148</v>
      </c>
      <c r="B221" s="81" t="s">
        <v>128</v>
      </c>
      <c r="C221" s="81" t="s">
        <v>15</v>
      </c>
      <c r="D221" s="81" t="s">
        <v>75</v>
      </c>
      <c r="E221" s="74" t="s">
        <v>134</v>
      </c>
      <c r="F221" s="81"/>
      <c r="G221" s="103">
        <f>G222</f>
        <v>0</v>
      </c>
      <c r="H221" s="103">
        <f t="shared" si="87"/>
        <v>0</v>
      </c>
      <c r="I221" s="103">
        <f t="shared" si="87"/>
        <v>0</v>
      </c>
    </row>
    <row r="222" spans="1:9" hidden="1" x14ac:dyDescent="0.2">
      <c r="A222" s="75" t="s">
        <v>56</v>
      </c>
      <c r="B222" s="81" t="s">
        <v>128</v>
      </c>
      <c r="C222" s="81" t="s">
        <v>15</v>
      </c>
      <c r="D222" s="81" t="s">
        <v>75</v>
      </c>
      <c r="E222" s="74" t="s">
        <v>134</v>
      </c>
      <c r="F222" s="81" t="s">
        <v>57</v>
      </c>
      <c r="G222" s="103"/>
      <c r="H222" s="103"/>
      <c r="I222" s="103">
        <f>G222+H222</f>
        <v>0</v>
      </c>
    </row>
    <row r="223" spans="1:9" ht="102" customHeight="1" x14ac:dyDescent="0.2">
      <c r="A223" s="12" t="s">
        <v>149</v>
      </c>
      <c r="B223" s="3" t="s">
        <v>128</v>
      </c>
      <c r="C223" s="3" t="s">
        <v>15</v>
      </c>
      <c r="D223" s="3" t="s">
        <v>75</v>
      </c>
      <c r="E223" s="12" t="s">
        <v>378</v>
      </c>
      <c r="F223" s="3"/>
      <c r="G223" s="103">
        <f>SUM(G224:G228)</f>
        <v>753</v>
      </c>
      <c r="H223" s="103">
        <f>SUM(H224:H228)</f>
        <v>0</v>
      </c>
      <c r="I223" s="103">
        <f t="shared" ref="I223" si="88">SUM(I224:I228)</f>
        <v>753</v>
      </c>
    </row>
    <row r="224" spans="1:9" x14ac:dyDescent="0.2">
      <c r="A224" s="13" t="s">
        <v>56</v>
      </c>
      <c r="B224" s="3" t="s">
        <v>128</v>
      </c>
      <c r="C224" s="3" t="s">
        <v>15</v>
      </c>
      <c r="D224" s="3" t="s">
        <v>75</v>
      </c>
      <c r="E224" s="12" t="s">
        <v>378</v>
      </c>
      <c r="F224" s="3" t="s">
        <v>57</v>
      </c>
      <c r="G224" s="96">
        <v>614.04</v>
      </c>
      <c r="H224" s="96">
        <f>48.1337</f>
        <v>48.133699999999997</v>
      </c>
      <c r="I224" s="103">
        <f t="shared" ref="I224:I227" si="89">G224+H224</f>
        <v>662.17369999999994</v>
      </c>
    </row>
    <row r="225" spans="1:9" ht="38.25" x14ac:dyDescent="0.2">
      <c r="A225" s="4" t="s">
        <v>58</v>
      </c>
      <c r="B225" s="3" t="s">
        <v>128</v>
      </c>
      <c r="C225" s="3" t="s">
        <v>15</v>
      </c>
      <c r="D225" s="3" t="s">
        <v>75</v>
      </c>
      <c r="E225" s="12" t="s">
        <v>378</v>
      </c>
      <c r="F225" s="3" t="s">
        <v>59</v>
      </c>
      <c r="G225" s="96">
        <v>1</v>
      </c>
      <c r="H225" s="96"/>
      <c r="I225" s="103">
        <f t="shared" si="89"/>
        <v>1</v>
      </c>
    </row>
    <row r="226" spans="1:9" ht="63.75" hidden="1" x14ac:dyDescent="0.2">
      <c r="A226" s="4" t="s">
        <v>60</v>
      </c>
      <c r="B226" s="3" t="s">
        <v>128</v>
      </c>
      <c r="C226" s="3" t="s">
        <v>15</v>
      </c>
      <c r="D226" s="3" t="s">
        <v>75</v>
      </c>
      <c r="E226" s="12" t="s">
        <v>378</v>
      </c>
      <c r="F226" s="3" t="s">
        <v>61</v>
      </c>
      <c r="G226" s="96"/>
      <c r="H226" s="96"/>
      <c r="I226" s="103">
        <f t="shared" si="89"/>
        <v>0</v>
      </c>
    </row>
    <row r="227" spans="1:9" ht="25.5" hidden="1" x14ac:dyDescent="0.2">
      <c r="A227" s="14" t="s">
        <v>62</v>
      </c>
      <c r="B227" s="3" t="s">
        <v>128</v>
      </c>
      <c r="C227" s="3" t="s">
        <v>15</v>
      </c>
      <c r="D227" s="3" t="s">
        <v>75</v>
      </c>
      <c r="E227" s="12" t="s">
        <v>378</v>
      </c>
      <c r="F227" s="3" t="s">
        <v>63</v>
      </c>
      <c r="G227" s="103"/>
      <c r="H227" s="103"/>
      <c r="I227" s="103">
        <f t="shared" si="89"/>
        <v>0</v>
      </c>
    </row>
    <row r="228" spans="1:9" ht="38.25" x14ac:dyDescent="0.2">
      <c r="A228" s="4" t="s">
        <v>64</v>
      </c>
      <c r="B228" s="3" t="s">
        <v>128</v>
      </c>
      <c r="C228" s="3" t="s">
        <v>15</v>
      </c>
      <c r="D228" s="3" t="s">
        <v>75</v>
      </c>
      <c r="E228" s="12" t="s">
        <v>378</v>
      </c>
      <c r="F228" s="3" t="s">
        <v>65</v>
      </c>
      <c r="G228" s="103">
        <v>137.96</v>
      </c>
      <c r="H228" s="103">
        <v>-48.133699999999997</v>
      </c>
      <c r="I228" s="103">
        <f>G228+H228</f>
        <v>89.826300000000003</v>
      </c>
    </row>
    <row r="229" spans="1:9" ht="118.5" customHeight="1" x14ac:dyDescent="0.2">
      <c r="A229" s="8" t="s">
        <v>150</v>
      </c>
      <c r="B229" s="3" t="s">
        <v>128</v>
      </c>
      <c r="C229" s="3" t="s">
        <v>15</v>
      </c>
      <c r="D229" s="3" t="s">
        <v>75</v>
      </c>
      <c r="E229" s="12" t="s">
        <v>151</v>
      </c>
      <c r="F229" s="3"/>
      <c r="G229" s="103">
        <f>G230</f>
        <v>0.6</v>
      </c>
      <c r="H229" s="103">
        <f t="shared" ref="H229:I229" si="90">H230</f>
        <v>0</v>
      </c>
      <c r="I229" s="103">
        <f t="shared" si="90"/>
        <v>0.6</v>
      </c>
    </row>
    <row r="230" spans="1:9" ht="38.25" x14ac:dyDescent="0.2">
      <c r="A230" s="4" t="s">
        <v>64</v>
      </c>
      <c r="B230" s="3" t="s">
        <v>128</v>
      </c>
      <c r="C230" s="3" t="s">
        <v>15</v>
      </c>
      <c r="D230" s="3" t="s">
        <v>75</v>
      </c>
      <c r="E230" s="12" t="s">
        <v>151</v>
      </c>
      <c r="F230" s="3" t="s">
        <v>65</v>
      </c>
      <c r="G230" s="103">
        <v>0.6</v>
      </c>
      <c r="H230" s="103"/>
      <c r="I230" s="103">
        <f>G230+H230</f>
        <v>0.6</v>
      </c>
    </row>
    <row r="231" spans="1:9" ht="38.25" x14ac:dyDescent="0.2">
      <c r="A231" s="16" t="s">
        <v>87</v>
      </c>
      <c r="B231" s="3" t="s">
        <v>128</v>
      </c>
      <c r="C231" s="3" t="s">
        <v>15</v>
      </c>
      <c r="D231" s="3" t="s">
        <v>88</v>
      </c>
      <c r="E231" s="3"/>
      <c r="F231" s="3"/>
      <c r="G231" s="96">
        <f>G232</f>
        <v>844.77</v>
      </c>
      <c r="H231" s="96">
        <f t="shared" ref="H231:I233" si="91">H232</f>
        <v>0</v>
      </c>
      <c r="I231" s="96">
        <f t="shared" si="91"/>
        <v>844.77</v>
      </c>
    </row>
    <row r="232" spans="1:9" x14ac:dyDescent="0.2">
      <c r="A232" s="12" t="s">
        <v>91</v>
      </c>
      <c r="B232" s="3" t="s">
        <v>128</v>
      </c>
      <c r="C232" s="3" t="s">
        <v>15</v>
      </c>
      <c r="D232" s="3" t="s">
        <v>88</v>
      </c>
      <c r="E232" s="12" t="s">
        <v>98</v>
      </c>
      <c r="F232" s="3"/>
      <c r="G232" s="96">
        <f>G233</f>
        <v>844.77</v>
      </c>
      <c r="H232" s="96">
        <f t="shared" si="91"/>
        <v>0</v>
      </c>
      <c r="I232" s="96">
        <f t="shared" si="91"/>
        <v>844.77</v>
      </c>
    </row>
    <row r="233" spans="1:9" ht="25.5" x14ac:dyDescent="0.2">
      <c r="A233" s="12" t="s">
        <v>131</v>
      </c>
      <c r="B233" s="3" t="s">
        <v>128</v>
      </c>
      <c r="C233" s="3" t="s">
        <v>15</v>
      </c>
      <c r="D233" s="3" t="s">
        <v>88</v>
      </c>
      <c r="E233" s="12" t="s">
        <v>137</v>
      </c>
      <c r="F233" s="3"/>
      <c r="G233" s="96">
        <f>G234</f>
        <v>844.77</v>
      </c>
      <c r="H233" s="96">
        <f t="shared" si="91"/>
        <v>0</v>
      </c>
      <c r="I233" s="96">
        <f t="shared" si="91"/>
        <v>844.77</v>
      </c>
    </row>
    <row r="234" spans="1:9" ht="38.25" x14ac:dyDescent="0.2">
      <c r="A234" s="12" t="s">
        <v>407</v>
      </c>
      <c r="B234" s="3" t="s">
        <v>128</v>
      </c>
      <c r="C234" s="3" t="s">
        <v>15</v>
      </c>
      <c r="D234" s="3" t="s">
        <v>88</v>
      </c>
      <c r="E234" s="12" t="s">
        <v>141</v>
      </c>
      <c r="F234" s="3"/>
      <c r="G234" s="96">
        <f>G235+G237+G236</f>
        <v>844.77</v>
      </c>
      <c r="H234" s="96">
        <f t="shared" ref="H234:I234" si="92">H235+H237+H236</f>
        <v>0</v>
      </c>
      <c r="I234" s="96">
        <f t="shared" si="92"/>
        <v>844.77</v>
      </c>
    </row>
    <row r="235" spans="1:9" x14ac:dyDescent="0.2">
      <c r="A235" s="13" t="s">
        <v>56</v>
      </c>
      <c r="B235" s="3" t="s">
        <v>128</v>
      </c>
      <c r="C235" s="3" t="s">
        <v>15</v>
      </c>
      <c r="D235" s="3" t="s">
        <v>88</v>
      </c>
      <c r="E235" s="12" t="s">
        <v>141</v>
      </c>
      <c r="F235" s="3" t="s">
        <v>57</v>
      </c>
      <c r="G235" s="96">
        <v>826.77</v>
      </c>
      <c r="H235" s="96"/>
      <c r="I235" s="96">
        <f>G235+H235</f>
        <v>826.77</v>
      </c>
    </row>
    <row r="236" spans="1:9" ht="25.5" x14ac:dyDescent="0.2">
      <c r="A236" s="14" t="s">
        <v>62</v>
      </c>
      <c r="B236" s="3" t="s">
        <v>128</v>
      </c>
      <c r="C236" s="3" t="s">
        <v>15</v>
      </c>
      <c r="D236" s="3" t="s">
        <v>88</v>
      </c>
      <c r="E236" s="12" t="s">
        <v>141</v>
      </c>
      <c r="F236" s="3" t="s">
        <v>63</v>
      </c>
      <c r="G236" s="96">
        <v>10</v>
      </c>
      <c r="H236" s="96"/>
      <c r="I236" s="96">
        <f t="shared" ref="I236" si="93">G236+H236</f>
        <v>10</v>
      </c>
    </row>
    <row r="237" spans="1:9" ht="38.25" x14ac:dyDescent="0.2">
      <c r="A237" s="4" t="s">
        <v>64</v>
      </c>
      <c r="B237" s="3" t="s">
        <v>128</v>
      </c>
      <c r="C237" s="3" t="s">
        <v>15</v>
      </c>
      <c r="D237" s="3" t="s">
        <v>88</v>
      </c>
      <c r="E237" s="12" t="s">
        <v>141</v>
      </c>
      <c r="F237" s="3" t="s">
        <v>65</v>
      </c>
      <c r="G237" s="96">
        <v>8</v>
      </c>
      <c r="H237" s="96"/>
      <c r="I237" s="96">
        <f>G237+H237</f>
        <v>8</v>
      </c>
    </row>
    <row r="238" spans="1:9" x14ac:dyDescent="0.2">
      <c r="A238" s="15" t="s">
        <v>96</v>
      </c>
      <c r="B238" s="3" t="s">
        <v>128</v>
      </c>
      <c r="C238" s="3" t="s">
        <v>15</v>
      </c>
      <c r="D238" s="3" t="s">
        <v>97</v>
      </c>
      <c r="E238" s="3"/>
      <c r="F238" s="3"/>
      <c r="G238" s="96">
        <f>G239</f>
        <v>901.5</v>
      </c>
      <c r="H238" s="96">
        <f t="shared" ref="H238:I238" si="94">H239</f>
        <v>180</v>
      </c>
      <c r="I238" s="96">
        <f t="shared" si="94"/>
        <v>1081.5</v>
      </c>
    </row>
    <row r="239" spans="1:9" x14ac:dyDescent="0.2">
      <c r="A239" s="12" t="s">
        <v>91</v>
      </c>
      <c r="B239" s="3" t="s">
        <v>128</v>
      </c>
      <c r="C239" s="3" t="s">
        <v>15</v>
      </c>
      <c r="D239" s="3" t="s">
        <v>97</v>
      </c>
      <c r="E239" s="3" t="s">
        <v>92</v>
      </c>
      <c r="F239" s="3"/>
      <c r="G239" s="96">
        <f>G240+G243+G245+G251</f>
        <v>901.5</v>
      </c>
      <c r="H239" s="96">
        <f t="shared" ref="H239:I239" si="95">H240+H243+H245+H251</f>
        <v>180</v>
      </c>
      <c r="I239" s="96">
        <f t="shared" si="95"/>
        <v>1081.5</v>
      </c>
    </row>
    <row r="240" spans="1:9" ht="38.25" x14ac:dyDescent="0.2">
      <c r="A240" s="15" t="s">
        <v>153</v>
      </c>
      <c r="B240" s="3" t="s">
        <v>128</v>
      </c>
      <c r="C240" s="3" t="s">
        <v>15</v>
      </c>
      <c r="D240" s="3" t="s">
        <v>97</v>
      </c>
      <c r="E240" s="3" t="s">
        <v>379</v>
      </c>
      <c r="F240" s="3"/>
      <c r="G240" s="96">
        <f>G241+G242</f>
        <v>53.1</v>
      </c>
      <c r="H240" s="96">
        <f t="shared" ref="H240:I240" si="96">H241+H242</f>
        <v>0</v>
      </c>
      <c r="I240" s="96">
        <f t="shared" si="96"/>
        <v>53.1</v>
      </c>
    </row>
    <row r="241" spans="1:9" ht="25.5" x14ac:dyDescent="0.2">
      <c r="A241" s="14" t="s">
        <v>62</v>
      </c>
      <c r="B241" s="3" t="s">
        <v>128</v>
      </c>
      <c r="C241" s="3" t="s">
        <v>15</v>
      </c>
      <c r="D241" s="3" t="s">
        <v>97</v>
      </c>
      <c r="E241" s="3" t="s">
        <v>379</v>
      </c>
      <c r="F241" s="3" t="s">
        <v>63</v>
      </c>
      <c r="G241" s="96">
        <v>10</v>
      </c>
      <c r="H241" s="96"/>
      <c r="I241" s="96">
        <f>G241+H241</f>
        <v>10</v>
      </c>
    </row>
    <row r="242" spans="1:9" ht="38.25" x14ac:dyDescent="0.2">
      <c r="A242" s="4" t="s">
        <v>64</v>
      </c>
      <c r="B242" s="3" t="s">
        <v>128</v>
      </c>
      <c r="C242" s="3" t="s">
        <v>15</v>
      </c>
      <c r="D242" s="3" t="s">
        <v>97</v>
      </c>
      <c r="E242" s="3" t="s">
        <v>379</v>
      </c>
      <c r="F242" s="3" t="s">
        <v>65</v>
      </c>
      <c r="G242" s="96">
        <v>43.1</v>
      </c>
      <c r="H242" s="96"/>
      <c r="I242" s="96">
        <f>G242+H242</f>
        <v>43.1</v>
      </c>
    </row>
    <row r="243" spans="1:9" ht="66.75" customHeight="1" x14ac:dyDescent="0.2">
      <c r="A243" s="15" t="s">
        <v>154</v>
      </c>
      <c r="B243" s="3" t="s">
        <v>128</v>
      </c>
      <c r="C243" s="3" t="s">
        <v>15</v>
      </c>
      <c r="D243" s="3" t="s">
        <v>97</v>
      </c>
      <c r="E243" s="3" t="s">
        <v>380</v>
      </c>
      <c r="F243" s="3"/>
      <c r="G243" s="96">
        <f>G244</f>
        <v>213.8</v>
      </c>
      <c r="H243" s="96">
        <f t="shared" ref="H243:I243" si="97">H244</f>
        <v>0</v>
      </c>
      <c r="I243" s="96">
        <f t="shared" si="97"/>
        <v>213.8</v>
      </c>
    </row>
    <row r="244" spans="1:9" ht="38.25" x14ac:dyDescent="0.2">
      <c r="A244" s="4" t="s">
        <v>56</v>
      </c>
      <c r="B244" s="3" t="s">
        <v>128</v>
      </c>
      <c r="C244" s="3" t="s">
        <v>15</v>
      </c>
      <c r="D244" s="3" t="s">
        <v>97</v>
      </c>
      <c r="E244" s="3" t="s">
        <v>380</v>
      </c>
      <c r="F244" s="3" t="s">
        <v>57</v>
      </c>
      <c r="G244" s="96">
        <v>213.8</v>
      </c>
      <c r="H244" s="96"/>
      <c r="I244" s="96">
        <f>G244+H244</f>
        <v>213.8</v>
      </c>
    </row>
    <row r="245" spans="1:9" ht="25.5" x14ac:dyDescent="0.2">
      <c r="A245" s="15" t="s">
        <v>155</v>
      </c>
      <c r="B245" s="3" t="s">
        <v>128</v>
      </c>
      <c r="C245" s="3" t="s">
        <v>15</v>
      </c>
      <c r="D245" s="3" t="s">
        <v>97</v>
      </c>
      <c r="E245" s="3" t="s">
        <v>381</v>
      </c>
      <c r="F245" s="3"/>
      <c r="G245" s="96">
        <f>SUM(G246:G250)</f>
        <v>634.6</v>
      </c>
      <c r="H245" s="96">
        <f t="shared" ref="H245:I245" si="98">SUM(H246:H250)</f>
        <v>0</v>
      </c>
      <c r="I245" s="96">
        <f t="shared" si="98"/>
        <v>634.6</v>
      </c>
    </row>
    <row r="246" spans="1:9" ht="38.25" x14ac:dyDescent="0.2">
      <c r="A246" s="4" t="s">
        <v>56</v>
      </c>
      <c r="B246" s="3" t="s">
        <v>128</v>
      </c>
      <c r="C246" s="3" t="s">
        <v>15</v>
      </c>
      <c r="D246" s="3" t="s">
        <v>97</v>
      </c>
      <c r="E246" s="3" t="s">
        <v>381</v>
      </c>
      <c r="F246" s="3" t="s">
        <v>57</v>
      </c>
      <c r="G246" s="96">
        <v>484.16</v>
      </c>
      <c r="H246" s="96"/>
      <c r="I246" s="96">
        <f>G246+H246</f>
        <v>484.16</v>
      </c>
    </row>
    <row r="247" spans="1:9" ht="38.25" x14ac:dyDescent="0.2">
      <c r="A247" s="4" t="s">
        <v>58</v>
      </c>
      <c r="B247" s="3" t="s">
        <v>128</v>
      </c>
      <c r="C247" s="3" t="s">
        <v>15</v>
      </c>
      <c r="D247" s="3" t="s">
        <v>97</v>
      </c>
      <c r="E247" s="3" t="s">
        <v>381</v>
      </c>
      <c r="F247" s="3" t="s">
        <v>59</v>
      </c>
      <c r="G247" s="96">
        <v>1</v>
      </c>
      <c r="H247" s="96"/>
      <c r="I247" s="96">
        <f>G247+H247</f>
        <v>1</v>
      </c>
    </row>
    <row r="248" spans="1:9" ht="63.75" hidden="1" x14ac:dyDescent="0.2">
      <c r="A248" s="4" t="s">
        <v>60</v>
      </c>
      <c r="B248" s="3" t="s">
        <v>128</v>
      </c>
      <c r="C248" s="3" t="s">
        <v>15</v>
      </c>
      <c r="D248" s="3" t="s">
        <v>97</v>
      </c>
      <c r="E248" s="3" t="s">
        <v>381</v>
      </c>
      <c r="F248" s="3" t="s">
        <v>61</v>
      </c>
      <c r="G248" s="96"/>
      <c r="H248" s="96"/>
      <c r="I248" s="96">
        <f>G248+H248</f>
        <v>0</v>
      </c>
    </row>
    <row r="249" spans="1:9" ht="25.5" hidden="1" x14ac:dyDescent="0.2">
      <c r="A249" s="14" t="s">
        <v>62</v>
      </c>
      <c r="B249" s="3" t="s">
        <v>128</v>
      </c>
      <c r="C249" s="3" t="s">
        <v>15</v>
      </c>
      <c r="D249" s="3" t="s">
        <v>97</v>
      </c>
      <c r="E249" s="3" t="s">
        <v>381</v>
      </c>
      <c r="F249" s="3" t="s">
        <v>63</v>
      </c>
      <c r="G249" s="96"/>
      <c r="H249" s="96"/>
      <c r="I249" s="96">
        <f>G249+H249</f>
        <v>0</v>
      </c>
    </row>
    <row r="250" spans="1:9" ht="38.25" x14ac:dyDescent="0.2">
      <c r="A250" s="4" t="s">
        <v>64</v>
      </c>
      <c r="B250" s="3" t="s">
        <v>128</v>
      </c>
      <c r="C250" s="3" t="s">
        <v>15</v>
      </c>
      <c r="D250" s="3" t="s">
        <v>97</v>
      </c>
      <c r="E250" s="3" t="s">
        <v>381</v>
      </c>
      <c r="F250" s="3" t="s">
        <v>65</v>
      </c>
      <c r="G250" s="96">
        <v>149.44</v>
      </c>
      <c r="H250" s="96"/>
      <c r="I250" s="96">
        <f>G250+H250</f>
        <v>149.44</v>
      </c>
    </row>
    <row r="251" spans="1:9" ht="25.5" x14ac:dyDescent="0.2">
      <c r="A251" s="4" t="s">
        <v>406</v>
      </c>
      <c r="B251" s="3" t="s">
        <v>128</v>
      </c>
      <c r="C251" s="3" t="s">
        <v>15</v>
      </c>
      <c r="D251" s="3" t="s">
        <v>97</v>
      </c>
      <c r="E251" s="3" t="s">
        <v>404</v>
      </c>
      <c r="F251" s="3"/>
      <c r="G251" s="96">
        <f>G252</f>
        <v>0</v>
      </c>
      <c r="H251" s="96">
        <f t="shared" ref="H251:I251" si="99">H252</f>
        <v>180</v>
      </c>
      <c r="I251" s="96">
        <f t="shared" si="99"/>
        <v>180</v>
      </c>
    </row>
    <row r="252" spans="1:9" ht="55.5" customHeight="1" x14ac:dyDescent="0.2">
      <c r="A252" s="92" t="s">
        <v>405</v>
      </c>
      <c r="B252" s="3" t="s">
        <v>128</v>
      </c>
      <c r="C252" s="3" t="s">
        <v>15</v>
      </c>
      <c r="D252" s="3" t="s">
        <v>97</v>
      </c>
      <c r="E252" s="3" t="s">
        <v>404</v>
      </c>
      <c r="F252" s="3" t="s">
        <v>61</v>
      </c>
      <c r="G252" s="96"/>
      <c r="H252" s="103">
        <v>180</v>
      </c>
      <c r="I252" s="96">
        <f t="shared" ref="I252" si="100">G252+H252</f>
        <v>180</v>
      </c>
    </row>
    <row r="253" spans="1:9" ht="25.5" x14ac:dyDescent="0.2">
      <c r="A253" s="15" t="s">
        <v>157</v>
      </c>
      <c r="B253" s="3" t="s">
        <v>128</v>
      </c>
      <c r="C253" s="3" t="s">
        <v>116</v>
      </c>
      <c r="D253" s="3"/>
      <c r="E253" s="3"/>
      <c r="F253" s="3"/>
      <c r="G253" s="103">
        <f>G254+G263</f>
        <v>844.03</v>
      </c>
      <c r="H253" s="103">
        <f>H254+H263</f>
        <v>16</v>
      </c>
      <c r="I253" s="103">
        <f>I254+I263</f>
        <v>860.03</v>
      </c>
    </row>
    <row r="254" spans="1:9" ht="38.25" x14ac:dyDescent="0.2">
      <c r="A254" s="15" t="s">
        <v>158</v>
      </c>
      <c r="B254" s="3" t="s">
        <v>128</v>
      </c>
      <c r="C254" s="3" t="s">
        <v>116</v>
      </c>
      <c r="D254" s="3" t="s">
        <v>53</v>
      </c>
      <c r="E254" s="3"/>
      <c r="F254" s="3"/>
      <c r="G254" s="96">
        <f>G255+G260</f>
        <v>659.03</v>
      </c>
      <c r="H254" s="96">
        <f t="shared" ref="H254:I254" si="101">H255+H260</f>
        <v>16</v>
      </c>
      <c r="I254" s="96">
        <f t="shared" si="101"/>
        <v>675.03</v>
      </c>
    </row>
    <row r="255" spans="1:9" ht="51" x14ac:dyDescent="0.2">
      <c r="A255" s="5" t="s">
        <v>159</v>
      </c>
      <c r="B255" s="3" t="s">
        <v>128</v>
      </c>
      <c r="C255" s="3" t="s">
        <v>116</v>
      </c>
      <c r="D255" s="3" t="s">
        <v>53</v>
      </c>
      <c r="E255" s="6" t="s">
        <v>160</v>
      </c>
      <c r="F255" s="3"/>
      <c r="G255" s="96">
        <f>G256</f>
        <v>659.03</v>
      </c>
      <c r="H255" s="96">
        <f t="shared" ref="H255:I256" si="102">H256</f>
        <v>0</v>
      </c>
      <c r="I255" s="96">
        <f t="shared" si="102"/>
        <v>659.03</v>
      </c>
    </row>
    <row r="256" spans="1:9" ht="38.25" x14ac:dyDescent="0.2">
      <c r="A256" s="7" t="s">
        <v>161</v>
      </c>
      <c r="B256" s="3" t="s">
        <v>128</v>
      </c>
      <c r="C256" s="3" t="s">
        <v>116</v>
      </c>
      <c r="D256" s="3" t="s">
        <v>53</v>
      </c>
      <c r="E256" s="6" t="s">
        <v>162</v>
      </c>
      <c r="F256" s="3"/>
      <c r="G256" s="96">
        <f>G257</f>
        <v>659.03</v>
      </c>
      <c r="H256" s="96">
        <f t="shared" si="102"/>
        <v>0</v>
      </c>
      <c r="I256" s="96">
        <f t="shared" si="102"/>
        <v>659.03</v>
      </c>
    </row>
    <row r="257" spans="1:9" ht="63.75" x14ac:dyDescent="0.2">
      <c r="A257" s="7" t="s">
        <v>163</v>
      </c>
      <c r="B257" s="3" t="s">
        <v>128</v>
      </c>
      <c r="C257" s="3" t="s">
        <v>116</v>
      </c>
      <c r="D257" s="3" t="s">
        <v>53</v>
      </c>
      <c r="E257" s="20" t="s">
        <v>164</v>
      </c>
      <c r="F257" s="3"/>
      <c r="G257" s="96">
        <f>G258+G259</f>
        <v>659.03</v>
      </c>
      <c r="H257" s="96">
        <f t="shared" ref="H257:I257" si="103">H258+H259</f>
        <v>0</v>
      </c>
      <c r="I257" s="96">
        <f t="shared" si="103"/>
        <v>659.03</v>
      </c>
    </row>
    <row r="258" spans="1:9" x14ac:dyDescent="0.2">
      <c r="A258" s="13" t="s">
        <v>56</v>
      </c>
      <c r="B258" s="3" t="s">
        <v>128</v>
      </c>
      <c r="C258" s="3" t="s">
        <v>116</v>
      </c>
      <c r="D258" s="3" t="s">
        <v>53</v>
      </c>
      <c r="E258" s="20" t="s">
        <v>164</v>
      </c>
      <c r="F258" s="3" t="s">
        <v>57</v>
      </c>
      <c r="G258" s="96">
        <v>584.03</v>
      </c>
      <c r="H258" s="103"/>
      <c r="I258" s="96">
        <f>G258+H258</f>
        <v>584.03</v>
      </c>
    </row>
    <row r="259" spans="1:9" ht="38.25" x14ac:dyDescent="0.2">
      <c r="A259" s="4" t="s">
        <v>64</v>
      </c>
      <c r="B259" s="3" t="s">
        <v>128</v>
      </c>
      <c r="C259" s="3" t="s">
        <v>116</v>
      </c>
      <c r="D259" s="3" t="s">
        <v>53</v>
      </c>
      <c r="E259" s="20" t="s">
        <v>164</v>
      </c>
      <c r="F259" s="3" t="s">
        <v>65</v>
      </c>
      <c r="G259" s="96">
        <v>75</v>
      </c>
      <c r="H259" s="103"/>
      <c r="I259" s="96">
        <f>G259+H259</f>
        <v>75</v>
      </c>
    </row>
    <row r="260" spans="1:9" x14ac:dyDescent="0.2">
      <c r="A260" s="12" t="s">
        <v>91</v>
      </c>
      <c r="B260" s="3" t="s">
        <v>128</v>
      </c>
      <c r="C260" s="3" t="s">
        <v>116</v>
      </c>
      <c r="D260" s="3" t="s">
        <v>53</v>
      </c>
      <c r="E260" s="20" t="s">
        <v>92</v>
      </c>
      <c r="F260" s="3"/>
      <c r="G260" s="96">
        <f>G261</f>
        <v>0</v>
      </c>
      <c r="H260" s="96">
        <f t="shared" ref="H260:I261" si="104">H261</f>
        <v>16</v>
      </c>
      <c r="I260" s="96">
        <f t="shared" si="104"/>
        <v>16</v>
      </c>
    </row>
    <row r="261" spans="1:9" ht="38.25" x14ac:dyDescent="0.2">
      <c r="A261" s="68" t="s">
        <v>410</v>
      </c>
      <c r="B261" s="3" t="s">
        <v>128</v>
      </c>
      <c r="C261" s="3" t="s">
        <v>116</v>
      </c>
      <c r="D261" s="3" t="s">
        <v>53</v>
      </c>
      <c r="E261" s="20" t="s">
        <v>409</v>
      </c>
      <c r="F261" s="3"/>
      <c r="G261" s="96">
        <f>G262</f>
        <v>0</v>
      </c>
      <c r="H261" s="96">
        <f t="shared" si="104"/>
        <v>16</v>
      </c>
      <c r="I261" s="96">
        <f t="shared" si="104"/>
        <v>16</v>
      </c>
    </row>
    <row r="262" spans="1:9" ht="38.25" x14ac:dyDescent="0.2">
      <c r="A262" s="4" t="s">
        <v>64</v>
      </c>
      <c r="B262" s="3" t="s">
        <v>128</v>
      </c>
      <c r="C262" s="3" t="s">
        <v>116</v>
      </c>
      <c r="D262" s="3" t="s">
        <v>53</v>
      </c>
      <c r="E262" s="20" t="s">
        <v>409</v>
      </c>
      <c r="F262" s="3" t="s">
        <v>65</v>
      </c>
      <c r="G262" s="96"/>
      <c r="H262" s="103">
        <v>16</v>
      </c>
      <c r="I262" s="96">
        <f>G262+H262</f>
        <v>16</v>
      </c>
    </row>
    <row r="263" spans="1:9" ht="30" customHeight="1" x14ac:dyDescent="0.2">
      <c r="A263" s="21" t="s">
        <v>165</v>
      </c>
      <c r="B263" s="3" t="s">
        <v>128</v>
      </c>
      <c r="C263" s="3" t="s">
        <v>116</v>
      </c>
      <c r="D263" s="3" t="s">
        <v>122</v>
      </c>
      <c r="E263" s="3"/>
      <c r="F263" s="3"/>
      <c r="G263" s="103">
        <f>G264</f>
        <v>185</v>
      </c>
      <c r="H263" s="103">
        <f t="shared" ref="H263:I263" si="105">H264</f>
        <v>0</v>
      </c>
      <c r="I263" s="103">
        <f t="shared" si="105"/>
        <v>185</v>
      </c>
    </row>
    <row r="264" spans="1:9" ht="51" x14ac:dyDescent="0.2">
      <c r="A264" s="5" t="s">
        <v>159</v>
      </c>
      <c r="B264" s="3" t="s">
        <v>128</v>
      </c>
      <c r="C264" s="3" t="s">
        <v>116</v>
      </c>
      <c r="D264" s="3" t="s">
        <v>122</v>
      </c>
      <c r="E264" s="6" t="s">
        <v>160</v>
      </c>
      <c r="F264" s="3"/>
      <c r="G264" s="103">
        <f>G265</f>
        <v>185</v>
      </c>
      <c r="H264" s="103">
        <f t="shared" ref="H264:I264" si="106">H265</f>
        <v>0</v>
      </c>
      <c r="I264" s="103">
        <f t="shared" si="106"/>
        <v>185</v>
      </c>
    </row>
    <row r="265" spans="1:9" ht="38.25" x14ac:dyDescent="0.2">
      <c r="A265" s="7" t="s">
        <v>161</v>
      </c>
      <c r="B265" s="3" t="s">
        <v>128</v>
      </c>
      <c r="C265" s="3" t="s">
        <v>116</v>
      </c>
      <c r="D265" s="3" t="s">
        <v>122</v>
      </c>
      <c r="E265" s="6" t="s">
        <v>162</v>
      </c>
      <c r="F265" s="3"/>
      <c r="G265" s="103">
        <f>G266+G270+G268</f>
        <v>185</v>
      </c>
      <c r="H265" s="103">
        <f t="shared" ref="H265:I265" si="107">H266+H270+H268</f>
        <v>0</v>
      </c>
      <c r="I265" s="103">
        <f t="shared" si="107"/>
        <v>185</v>
      </c>
    </row>
    <row r="266" spans="1:9" ht="76.5" x14ac:dyDescent="0.2">
      <c r="A266" s="7" t="s">
        <v>166</v>
      </c>
      <c r="B266" s="3" t="s">
        <v>128</v>
      </c>
      <c r="C266" s="3" t="s">
        <v>116</v>
      </c>
      <c r="D266" s="3" t="s">
        <v>122</v>
      </c>
      <c r="E266" s="20" t="s">
        <v>167</v>
      </c>
      <c r="F266" s="3"/>
      <c r="G266" s="103">
        <f>G267</f>
        <v>20</v>
      </c>
      <c r="H266" s="103">
        <f t="shared" ref="H266:I266" si="108">H267</f>
        <v>0</v>
      </c>
      <c r="I266" s="103">
        <f t="shared" si="108"/>
        <v>20</v>
      </c>
    </row>
    <row r="267" spans="1:9" ht="38.25" x14ac:dyDescent="0.2">
      <c r="A267" s="4" t="s">
        <v>64</v>
      </c>
      <c r="B267" s="3" t="s">
        <v>128</v>
      </c>
      <c r="C267" s="3" t="s">
        <v>116</v>
      </c>
      <c r="D267" s="3" t="s">
        <v>122</v>
      </c>
      <c r="E267" s="20" t="s">
        <v>167</v>
      </c>
      <c r="F267" s="3" t="s">
        <v>65</v>
      </c>
      <c r="G267" s="103">
        <v>20</v>
      </c>
      <c r="H267" s="103"/>
      <c r="I267" s="96">
        <f t="shared" ref="I267" si="109">G267+H267</f>
        <v>20</v>
      </c>
    </row>
    <row r="268" spans="1:9" ht="51" x14ac:dyDescent="0.2">
      <c r="A268" s="22" t="s">
        <v>168</v>
      </c>
      <c r="B268" s="3" t="s">
        <v>128</v>
      </c>
      <c r="C268" s="3" t="s">
        <v>116</v>
      </c>
      <c r="D268" s="3" t="s">
        <v>122</v>
      </c>
      <c r="E268" s="20" t="s">
        <v>169</v>
      </c>
      <c r="F268" s="3"/>
      <c r="G268" s="103">
        <f>G269</f>
        <v>150</v>
      </c>
      <c r="H268" s="103">
        <f t="shared" ref="H268:I268" si="110">H269</f>
        <v>0</v>
      </c>
      <c r="I268" s="103">
        <f t="shared" si="110"/>
        <v>150</v>
      </c>
    </row>
    <row r="269" spans="1:9" ht="38.25" x14ac:dyDescent="0.2">
      <c r="A269" s="4" t="s">
        <v>64</v>
      </c>
      <c r="B269" s="3" t="s">
        <v>128</v>
      </c>
      <c r="C269" s="3" t="s">
        <v>116</v>
      </c>
      <c r="D269" s="3" t="s">
        <v>122</v>
      </c>
      <c r="E269" s="20" t="s">
        <v>170</v>
      </c>
      <c r="F269" s="3" t="s">
        <v>65</v>
      </c>
      <c r="G269" s="103">
        <v>150</v>
      </c>
      <c r="H269" s="103"/>
      <c r="I269" s="96">
        <f t="shared" ref="I269" si="111">G269+H269</f>
        <v>150</v>
      </c>
    </row>
    <row r="270" spans="1:9" ht="63.75" x14ac:dyDescent="0.2">
      <c r="A270" s="7" t="s">
        <v>171</v>
      </c>
      <c r="B270" s="3" t="s">
        <v>128</v>
      </c>
      <c r="C270" s="3" t="s">
        <v>116</v>
      </c>
      <c r="D270" s="3" t="s">
        <v>122</v>
      </c>
      <c r="E270" s="20" t="s">
        <v>172</v>
      </c>
      <c r="F270" s="3"/>
      <c r="G270" s="103">
        <f>G271</f>
        <v>15</v>
      </c>
      <c r="H270" s="103">
        <f t="shared" ref="H270:I270" si="112">H271</f>
        <v>0</v>
      </c>
      <c r="I270" s="103">
        <f t="shared" si="112"/>
        <v>15</v>
      </c>
    </row>
    <row r="271" spans="1:9" ht="38.25" x14ac:dyDescent="0.2">
      <c r="A271" s="4" t="s">
        <v>64</v>
      </c>
      <c r="B271" s="3" t="s">
        <v>128</v>
      </c>
      <c r="C271" s="3" t="s">
        <v>116</v>
      </c>
      <c r="D271" s="3" t="s">
        <v>122</v>
      </c>
      <c r="E271" s="3" t="s">
        <v>173</v>
      </c>
      <c r="F271" s="3" t="s">
        <v>65</v>
      </c>
      <c r="G271" s="103">
        <v>15</v>
      </c>
      <c r="H271" s="103"/>
      <c r="I271" s="96">
        <f t="shared" ref="I271" si="113">G271+H271</f>
        <v>15</v>
      </c>
    </row>
    <row r="272" spans="1:9" x14ac:dyDescent="0.2">
      <c r="A272" s="15" t="s">
        <v>99</v>
      </c>
      <c r="B272" s="3" t="s">
        <v>128</v>
      </c>
      <c r="C272" s="3" t="s">
        <v>75</v>
      </c>
      <c r="D272" s="3"/>
      <c r="E272" s="3"/>
      <c r="F272" s="3"/>
      <c r="G272" s="103">
        <f>G273+G288+G283</f>
        <v>6881.99</v>
      </c>
      <c r="H272" s="103">
        <f>H273+H288+H283</f>
        <v>-268</v>
      </c>
      <c r="I272" s="103">
        <f>I273+I288+I283</f>
        <v>6613.99</v>
      </c>
    </row>
    <row r="273" spans="1:9" x14ac:dyDescent="0.2">
      <c r="A273" s="15" t="s">
        <v>174</v>
      </c>
      <c r="B273" s="3" t="s">
        <v>128</v>
      </c>
      <c r="C273" s="3" t="s">
        <v>75</v>
      </c>
      <c r="D273" s="3" t="s">
        <v>45</v>
      </c>
      <c r="E273" s="3"/>
      <c r="F273" s="3"/>
      <c r="G273" s="103">
        <f>G274+G278</f>
        <v>1065.8</v>
      </c>
      <c r="H273" s="103">
        <f t="shared" ref="H273:I273" si="114">H274+H278</f>
        <v>0</v>
      </c>
      <c r="I273" s="103">
        <f t="shared" si="114"/>
        <v>1065.8</v>
      </c>
    </row>
    <row r="274" spans="1:9" ht="38.25" x14ac:dyDescent="0.2">
      <c r="A274" s="5" t="s">
        <v>142</v>
      </c>
      <c r="B274" s="3" t="s">
        <v>128</v>
      </c>
      <c r="C274" s="3" t="s">
        <v>75</v>
      </c>
      <c r="D274" s="3" t="s">
        <v>45</v>
      </c>
      <c r="E274" s="3" t="s">
        <v>143</v>
      </c>
      <c r="F274" s="3"/>
      <c r="G274" s="103">
        <f>G275</f>
        <v>350</v>
      </c>
      <c r="H274" s="103">
        <f t="shared" ref="H274:I276" si="115">H275</f>
        <v>0</v>
      </c>
      <c r="I274" s="103">
        <f t="shared" si="115"/>
        <v>350</v>
      </c>
    </row>
    <row r="275" spans="1:9" ht="38.25" x14ac:dyDescent="0.2">
      <c r="A275" s="7" t="s">
        <v>175</v>
      </c>
      <c r="B275" s="3" t="s">
        <v>128</v>
      </c>
      <c r="C275" s="3" t="s">
        <v>75</v>
      </c>
      <c r="D275" s="3" t="s">
        <v>45</v>
      </c>
      <c r="E275" s="3" t="s">
        <v>176</v>
      </c>
      <c r="F275" s="3"/>
      <c r="G275" s="103">
        <f>G276</f>
        <v>350</v>
      </c>
      <c r="H275" s="103">
        <f t="shared" si="115"/>
        <v>0</v>
      </c>
      <c r="I275" s="103">
        <f t="shared" si="115"/>
        <v>350</v>
      </c>
    </row>
    <row r="276" spans="1:9" ht="38.25" x14ac:dyDescent="0.2">
      <c r="A276" s="22" t="s">
        <v>177</v>
      </c>
      <c r="B276" s="3" t="s">
        <v>128</v>
      </c>
      <c r="C276" s="3" t="s">
        <v>75</v>
      </c>
      <c r="D276" s="3" t="s">
        <v>45</v>
      </c>
      <c r="E276" s="3"/>
      <c r="F276" s="3"/>
      <c r="G276" s="103">
        <f>G277</f>
        <v>350</v>
      </c>
      <c r="H276" s="103">
        <f t="shared" si="115"/>
        <v>0</v>
      </c>
      <c r="I276" s="103">
        <f t="shared" si="115"/>
        <v>350</v>
      </c>
    </row>
    <row r="277" spans="1:9" ht="38.25" x14ac:dyDescent="0.2">
      <c r="A277" s="4" t="s">
        <v>64</v>
      </c>
      <c r="B277" s="3" t="s">
        <v>128</v>
      </c>
      <c r="C277" s="3" t="s">
        <v>75</v>
      </c>
      <c r="D277" s="3" t="s">
        <v>45</v>
      </c>
      <c r="E277" s="3" t="s">
        <v>176</v>
      </c>
      <c r="F277" s="3" t="s">
        <v>65</v>
      </c>
      <c r="G277" s="103">
        <v>350</v>
      </c>
      <c r="H277" s="103"/>
      <c r="I277" s="103">
        <f>G277+H277</f>
        <v>350</v>
      </c>
    </row>
    <row r="278" spans="1:9" x14ac:dyDescent="0.2">
      <c r="A278" s="68" t="s">
        <v>91</v>
      </c>
      <c r="B278" s="3" t="s">
        <v>128</v>
      </c>
      <c r="C278" s="3" t="s">
        <v>75</v>
      </c>
      <c r="D278" s="3" t="s">
        <v>45</v>
      </c>
      <c r="E278" s="3" t="s">
        <v>92</v>
      </c>
      <c r="F278" s="3"/>
      <c r="G278" s="103">
        <f>G279+G281</f>
        <v>715.8</v>
      </c>
      <c r="H278" s="103">
        <f t="shared" ref="H278:I278" si="116">H279+H281</f>
        <v>0</v>
      </c>
      <c r="I278" s="103">
        <f t="shared" si="116"/>
        <v>715.8</v>
      </c>
    </row>
    <row r="279" spans="1:9" ht="191.25" x14ac:dyDescent="0.2">
      <c r="A279" s="76" t="s">
        <v>382</v>
      </c>
      <c r="B279" s="3" t="s">
        <v>128</v>
      </c>
      <c r="C279" s="3" t="s">
        <v>75</v>
      </c>
      <c r="D279" s="3" t="s">
        <v>45</v>
      </c>
      <c r="E279" s="3" t="s">
        <v>383</v>
      </c>
      <c r="F279" s="3"/>
      <c r="G279" s="103">
        <f>G280</f>
        <v>500.6</v>
      </c>
      <c r="H279" s="103">
        <f t="shared" ref="H279:I279" si="117">H280</f>
        <v>0</v>
      </c>
      <c r="I279" s="103">
        <f t="shared" si="117"/>
        <v>500.6</v>
      </c>
    </row>
    <row r="280" spans="1:9" ht="38.25" x14ac:dyDescent="0.2">
      <c r="A280" s="4" t="s">
        <v>64</v>
      </c>
      <c r="B280" s="3" t="s">
        <v>128</v>
      </c>
      <c r="C280" s="3" t="s">
        <v>75</v>
      </c>
      <c r="D280" s="3" t="s">
        <v>45</v>
      </c>
      <c r="E280" s="3" t="s">
        <v>383</v>
      </c>
      <c r="F280" s="3" t="s">
        <v>65</v>
      </c>
      <c r="G280" s="103">
        <v>500.6</v>
      </c>
      <c r="H280" s="103"/>
      <c r="I280" s="103">
        <f>G280+H280</f>
        <v>500.6</v>
      </c>
    </row>
    <row r="281" spans="1:9" ht="140.25" x14ac:dyDescent="0.2">
      <c r="A281" s="76" t="s">
        <v>384</v>
      </c>
      <c r="B281" s="3" t="s">
        <v>128</v>
      </c>
      <c r="C281" s="3" t="s">
        <v>75</v>
      </c>
      <c r="D281" s="3" t="s">
        <v>45</v>
      </c>
      <c r="E281" s="3" t="s">
        <v>385</v>
      </c>
      <c r="F281" s="3"/>
      <c r="G281" s="103">
        <f>G282</f>
        <v>215.2</v>
      </c>
      <c r="H281" s="103">
        <f t="shared" ref="H281:I281" si="118">H282</f>
        <v>0</v>
      </c>
      <c r="I281" s="103">
        <f t="shared" si="118"/>
        <v>215.2</v>
      </c>
    </row>
    <row r="282" spans="1:9" ht="38.25" x14ac:dyDescent="0.2">
      <c r="A282" s="4" t="s">
        <v>64</v>
      </c>
      <c r="B282" s="3" t="s">
        <v>128</v>
      </c>
      <c r="C282" s="3" t="s">
        <v>75</v>
      </c>
      <c r="D282" s="3" t="s">
        <v>45</v>
      </c>
      <c r="E282" s="3" t="s">
        <v>385</v>
      </c>
      <c r="F282" s="3" t="s">
        <v>65</v>
      </c>
      <c r="G282" s="103">
        <v>215.2</v>
      </c>
      <c r="H282" s="103"/>
      <c r="I282" s="103">
        <f>G282+H282</f>
        <v>215.2</v>
      </c>
    </row>
    <row r="283" spans="1:9" s="24" customFormat="1" x14ac:dyDescent="0.2">
      <c r="A283" s="4" t="s">
        <v>178</v>
      </c>
      <c r="B283" s="3" t="s">
        <v>128</v>
      </c>
      <c r="C283" s="3" t="s">
        <v>75</v>
      </c>
      <c r="D283" s="3" t="s">
        <v>53</v>
      </c>
      <c r="E283" s="3"/>
      <c r="F283" s="3"/>
      <c r="G283" s="96">
        <f>G284</f>
        <v>2843.7</v>
      </c>
      <c r="H283" s="96">
        <f t="shared" ref="H283:I286" si="119">H284</f>
        <v>-200</v>
      </c>
      <c r="I283" s="96">
        <f t="shared" si="119"/>
        <v>2643.7</v>
      </c>
    </row>
    <row r="284" spans="1:9" s="24" customFormat="1" ht="51" x14ac:dyDescent="0.2">
      <c r="A284" s="23" t="s">
        <v>159</v>
      </c>
      <c r="B284" s="3" t="s">
        <v>128</v>
      </c>
      <c r="C284" s="3" t="s">
        <v>75</v>
      </c>
      <c r="D284" s="3" t="s">
        <v>53</v>
      </c>
      <c r="E284" s="3" t="s">
        <v>179</v>
      </c>
      <c r="F284" s="3"/>
      <c r="G284" s="96">
        <f>G285</f>
        <v>2843.7</v>
      </c>
      <c r="H284" s="96">
        <f t="shared" si="119"/>
        <v>-200</v>
      </c>
      <c r="I284" s="96">
        <f t="shared" si="119"/>
        <v>2643.7</v>
      </c>
    </row>
    <row r="285" spans="1:9" s="24" customFormat="1" ht="25.5" x14ac:dyDescent="0.2">
      <c r="A285" s="23" t="s">
        <v>180</v>
      </c>
      <c r="B285" s="3" t="s">
        <v>128</v>
      </c>
      <c r="C285" s="3" t="s">
        <v>75</v>
      </c>
      <c r="D285" s="3" t="s">
        <v>53</v>
      </c>
      <c r="E285" s="3" t="s">
        <v>181</v>
      </c>
      <c r="F285" s="3"/>
      <c r="G285" s="96">
        <f>G286</f>
        <v>2843.7</v>
      </c>
      <c r="H285" s="96">
        <f t="shared" si="119"/>
        <v>-200</v>
      </c>
      <c r="I285" s="96">
        <f t="shared" si="119"/>
        <v>2643.7</v>
      </c>
    </row>
    <row r="286" spans="1:9" s="24" customFormat="1" ht="25.5" x14ac:dyDescent="0.2">
      <c r="A286" s="22" t="s">
        <v>348</v>
      </c>
      <c r="B286" s="3" t="s">
        <v>128</v>
      </c>
      <c r="C286" s="3" t="s">
        <v>75</v>
      </c>
      <c r="D286" s="3" t="s">
        <v>53</v>
      </c>
      <c r="E286" s="3" t="s">
        <v>349</v>
      </c>
      <c r="F286" s="3"/>
      <c r="G286" s="96">
        <f>G287</f>
        <v>2843.7</v>
      </c>
      <c r="H286" s="96">
        <f t="shared" si="119"/>
        <v>-200</v>
      </c>
      <c r="I286" s="96">
        <f t="shared" si="119"/>
        <v>2643.7</v>
      </c>
    </row>
    <row r="287" spans="1:9" s="24" customFormat="1" ht="38.25" x14ac:dyDescent="0.2">
      <c r="A287" s="4" t="s">
        <v>64</v>
      </c>
      <c r="B287" s="3" t="s">
        <v>128</v>
      </c>
      <c r="C287" s="3" t="s">
        <v>75</v>
      </c>
      <c r="D287" s="3" t="s">
        <v>53</v>
      </c>
      <c r="E287" s="3" t="s">
        <v>349</v>
      </c>
      <c r="F287" s="3" t="s">
        <v>65</v>
      </c>
      <c r="G287" s="96">
        <v>2843.7</v>
      </c>
      <c r="H287" s="103">
        <v>-200</v>
      </c>
      <c r="I287" s="96">
        <f>G287+H287</f>
        <v>2643.7</v>
      </c>
    </row>
    <row r="288" spans="1:9" s="24" customFormat="1" ht="25.5" x14ac:dyDescent="0.2">
      <c r="A288" s="15" t="s">
        <v>183</v>
      </c>
      <c r="B288" s="3" t="s">
        <v>128</v>
      </c>
      <c r="C288" s="3" t="s">
        <v>75</v>
      </c>
      <c r="D288" s="3" t="s">
        <v>101</v>
      </c>
      <c r="E288" s="3"/>
      <c r="F288" s="3"/>
      <c r="G288" s="103">
        <f>G289+G295+G301</f>
        <v>2972.49</v>
      </c>
      <c r="H288" s="103">
        <f t="shared" ref="H288:I288" si="120">H289+H295+H301</f>
        <v>-68</v>
      </c>
      <c r="I288" s="103">
        <f t="shared" si="120"/>
        <v>2904.49</v>
      </c>
    </row>
    <row r="289" spans="1:9" s="24" customFormat="1" ht="38.25" x14ac:dyDescent="0.2">
      <c r="A289" s="5" t="s">
        <v>142</v>
      </c>
      <c r="B289" s="3" t="s">
        <v>128</v>
      </c>
      <c r="C289" s="3" t="s">
        <v>75</v>
      </c>
      <c r="D289" s="3" t="s">
        <v>101</v>
      </c>
      <c r="E289" s="3" t="s">
        <v>143</v>
      </c>
      <c r="F289" s="3"/>
      <c r="G289" s="103">
        <f>G290</f>
        <v>1356</v>
      </c>
      <c r="H289" s="103">
        <f t="shared" ref="H289:I290" si="121">H290</f>
        <v>-68</v>
      </c>
      <c r="I289" s="103">
        <f t="shared" si="121"/>
        <v>1288</v>
      </c>
    </row>
    <row r="290" spans="1:9" s="24" customFormat="1" ht="51" x14ac:dyDescent="0.2">
      <c r="A290" s="7" t="s">
        <v>184</v>
      </c>
      <c r="B290" s="3" t="s">
        <v>128</v>
      </c>
      <c r="C290" s="3" t="s">
        <v>75</v>
      </c>
      <c r="D290" s="3" t="s">
        <v>101</v>
      </c>
      <c r="E290" s="3" t="s">
        <v>185</v>
      </c>
      <c r="F290" s="3"/>
      <c r="G290" s="103">
        <f>G291</f>
        <v>1356</v>
      </c>
      <c r="H290" s="103">
        <f t="shared" si="121"/>
        <v>-68</v>
      </c>
      <c r="I290" s="103">
        <f t="shared" si="121"/>
        <v>1288</v>
      </c>
    </row>
    <row r="291" spans="1:9" s="24" customFormat="1" ht="38.25" x14ac:dyDescent="0.2">
      <c r="A291" s="7" t="s">
        <v>186</v>
      </c>
      <c r="B291" s="3" t="s">
        <v>128</v>
      </c>
      <c r="C291" s="3" t="s">
        <v>75</v>
      </c>
      <c r="D291" s="3" t="s">
        <v>101</v>
      </c>
      <c r="E291" s="3" t="s">
        <v>187</v>
      </c>
      <c r="F291" s="3"/>
      <c r="G291" s="103">
        <f>SUM(G292:G294)</f>
        <v>1356</v>
      </c>
      <c r="H291" s="103">
        <f t="shared" ref="H291:I291" si="122">SUM(H292:H294)</f>
        <v>-68</v>
      </c>
      <c r="I291" s="103">
        <f t="shared" si="122"/>
        <v>1288</v>
      </c>
    </row>
    <row r="292" spans="1:9" s="24" customFormat="1" ht="38.25" x14ac:dyDescent="0.2">
      <c r="A292" s="4" t="s">
        <v>64</v>
      </c>
      <c r="B292" s="3" t="s">
        <v>128</v>
      </c>
      <c r="C292" s="3" t="s">
        <v>75</v>
      </c>
      <c r="D292" s="3" t="s">
        <v>101</v>
      </c>
      <c r="E292" s="3" t="s">
        <v>187</v>
      </c>
      <c r="F292" s="3" t="s">
        <v>65</v>
      </c>
      <c r="G292" s="103">
        <v>276</v>
      </c>
      <c r="H292" s="103"/>
      <c r="I292" s="103">
        <f>G292+H292</f>
        <v>276</v>
      </c>
    </row>
    <row r="293" spans="1:9" s="24" customFormat="1" ht="38.25" hidden="1" x14ac:dyDescent="0.2">
      <c r="A293" s="4" t="s">
        <v>188</v>
      </c>
      <c r="B293" s="3" t="s">
        <v>128</v>
      </c>
      <c r="C293" s="3" t="s">
        <v>75</v>
      </c>
      <c r="D293" s="3" t="s">
        <v>101</v>
      </c>
      <c r="E293" s="3" t="s">
        <v>187</v>
      </c>
      <c r="F293" s="3" t="s">
        <v>189</v>
      </c>
      <c r="G293" s="103"/>
      <c r="H293" s="103"/>
      <c r="I293" s="103">
        <f>G293+H293</f>
        <v>0</v>
      </c>
    </row>
    <row r="294" spans="1:9" s="24" customFormat="1" ht="38.25" x14ac:dyDescent="0.2">
      <c r="A294" s="15" t="s">
        <v>102</v>
      </c>
      <c r="B294" s="3" t="s">
        <v>128</v>
      </c>
      <c r="C294" s="3" t="s">
        <v>75</v>
      </c>
      <c r="D294" s="3" t="s">
        <v>101</v>
      </c>
      <c r="E294" s="3" t="s">
        <v>187</v>
      </c>
      <c r="F294" s="3" t="s">
        <v>103</v>
      </c>
      <c r="G294" s="103">
        <v>1080</v>
      </c>
      <c r="H294" s="103">
        <v>-68</v>
      </c>
      <c r="I294" s="103">
        <f>G294+H294</f>
        <v>1012</v>
      </c>
    </row>
    <row r="295" spans="1:9" s="24" customFormat="1" ht="51" x14ac:dyDescent="0.2">
      <c r="A295" s="5" t="s">
        <v>83</v>
      </c>
      <c r="B295" s="3" t="s">
        <v>128</v>
      </c>
      <c r="C295" s="3" t="s">
        <v>75</v>
      </c>
      <c r="D295" s="3" t="s">
        <v>101</v>
      </c>
      <c r="E295" s="3" t="s">
        <v>84</v>
      </c>
      <c r="F295" s="3"/>
      <c r="G295" s="103">
        <f>G296</f>
        <v>300</v>
      </c>
      <c r="H295" s="103">
        <f t="shared" ref="H295:I295" si="123">H296</f>
        <v>0</v>
      </c>
      <c r="I295" s="103">
        <f t="shared" si="123"/>
        <v>300</v>
      </c>
    </row>
    <row r="296" spans="1:9" s="24" customFormat="1" ht="51" customHeight="1" x14ac:dyDescent="0.2">
      <c r="A296" s="7" t="s">
        <v>190</v>
      </c>
      <c r="B296" s="3" t="s">
        <v>128</v>
      </c>
      <c r="C296" s="3" t="s">
        <v>75</v>
      </c>
      <c r="D296" s="3" t="s">
        <v>101</v>
      </c>
      <c r="E296" s="3" t="s">
        <v>191</v>
      </c>
      <c r="F296" s="3"/>
      <c r="G296" s="103">
        <f>G297+G299</f>
        <v>300</v>
      </c>
      <c r="H296" s="103">
        <f t="shared" ref="H296:I296" si="124">H297+H299</f>
        <v>0</v>
      </c>
      <c r="I296" s="103">
        <f t="shared" si="124"/>
        <v>300</v>
      </c>
    </row>
    <row r="297" spans="1:9" s="24" customFormat="1" ht="51" x14ac:dyDescent="0.2">
      <c r="A297" s="7" t="s">
        <v>192</v>
      </c>
      <c r="B297" s="3" t="s">
        <v>128</v>
      </c>
      <c r="C297" s="3" t="s">
        <v>75</v>
      </c>
      <c r="D297" s="3" t="s">
        <v>101</v>
      </c>
      <c r="E297" s="3" t="s">
        <v>193</v>
      </c>
      <c r="F297" s="3"/>
      <c r="G297" s="103">
        <f>G298</f>
        <v>100</v>
      </c>
      <c r="H297" s="103">
        <f t="shared" ref="H297:I297" si="125">H298</f>
        <v>0</v>
      </c>
      <c r="I297" s="103">
        <f t="shared" si="125"/>
        <v>100</v>
      </c>
    </row>
    <row r="298" spans="1:9" s="24" customFormat="1" ht="38.25" x14ac:dyDescent="0.2">
      <c r="A298" s="4" t="s">
        <v>64</v>
      </c>
      <c r="B298" s="3" t="s">
        <v>128</v>
      </c>
      <c r="C298" s="3" t="s">
        <v>75</v>
      </c>
      <c r="D298" s="3" t="s">
        <v>101</v>
      </c>
      <c r="E298" s="3" t="s">
        <v>193</v>
      </c>
      <c r="F298" s="3" t="s">
        <v>65</v>
      </c>
      <c r="G298" s="103">
        <v>100</v>
      </c>
      <c r="H298" s="103"/>
      <c r="I298" s="103">
        <f>G298+H298</f>
        <v>100</v>
      </c>
    </row>
    <row r="299" spans="1:9" s="24" customFormat="1" ht="36" customHeight="1" x14ac:dyDescent="0.2">
      <c r="A299" s="7" t="s">
        <v>194</v>
      </c>
      <c r="B299" s="3" t="s">
        <v>128</v>
      </c>
      <c r="C299" s="3" t="s">
        <v>75</v>
      </c>
      <c r="D299" s="3" t="s">
        <v>101</v>
      </c>
      <c r="E299" s="3" t="s">
        <v>195</v>
      </c>
      <c r="F299" s="3"/>
      <c r="G299" s="103">
        <f>G300</f>
        <v>200</v>
      </c>
      <c r="H299" s="103">
        <f t="shared" ref="H299:I299" si="126">H300</f>
        <v>0</v>
      </c>
      <c r="I299" s="103">
        <f t="shared" si="126"/>
        <v>200</v>
      </c>
    </row>
    <row r="300" spans="1:9" s="24" customFormat="1" ht="38.25" x14ac:dyDescent="0.2">
      <c r="A300" s="4" t="s">
        <v>64</v>
      </c>
      <c r="B300" s="3" t="s">
        <v>128</v>
      </c>
      <c r="C300" s="3" t="s">
        <v>75</v>
      </c>
      <c r="D300" s="3" t="s">
        <v>101</v>
      </c>
      <c r="E300" s="3" t="s">
        <v>195</v>
      </c>
      <c r="F300" s="3" t="s">
        <v>65</v>
      </c>
      <c r="G300" s="103">
        <v>200</v>
      </c>
      <c r="H300" s="103"/>
      <c r="I300" s="103">
        <f>G300+H300</f>
        <v>200</v>
      </c>
    </row>
    <row r="301" spans="1:9" ht="51" x14ac:dyDescent="0.2">
      <c r="A301" s="5" t="s">
        <v>159</v>
      </c>
      <c r="B301" s="3" t="s">
        <v>128</v>
      </c>
      <c r="C301" s="3" t="s">
        <v>75</v>
      </c>
      <c r="D301" s="3" t="s">
        <v>101</v>
      </c>
      <c r="E301" s="3" t="s">
        <v>179</v>
      </c>
      <c r="F301" s="3"/>
      <c r="G301" s="103">
        <f>G302</f>
        <v>1316.49</v>
      </c>
      <c r="H301" s="103">
        <f t="shared" ref="H301:I302" si="127">H302</f>
        <v>0</v>
      </c>
      <c r="I301" s="103">
        <f t="shared" si="127"/>
        <v>1316.49</v>
      </c>
    </row>
    <row r="302" spans="1:9" ht="25.5" x14ac:dyDescent="0.2">
      <c r="A302" s="5" t="s">
        <v>180</v>
      </c>
      <c r="B302" s="3" t="s">
        <v>128</v>
      </c>
      <c r="C302" s="3" t="s">
        <v>75</v>
      </c>
      <c r="D302" s="3" t="s">
        <v>101</v>
      </c>
      <c r="E302" s="3" t="s">
        <v>181</v>
      </c>
      <c r="F302" s="3"/>
      <c r="G302" s="103">
        <f>G303</f>
        <v>1316.49</v>
      </c>
      <c r="H302" s="103">
        <f t="shared" si="127"/>
        <v>0</v>
      </c>
      <c r="I302" s="103">
        <f t="shared" si="127"/>
        <v>1316.49</v>
      </c>
    </row>
    <row r="303" spans="1:9" ht="25.5" x14ac:dyDescent="0.2">
      <c r="A303" s="11" t="s">
        <v>198</v>
      </c>
      <c r="B303" s="3" t="s">
        <v>128</v>
      </c>
      <c r="C303" s="3" t="s">
        <v>75</v>
      </c>
      <c r="D303" s="3" t="s">
        <v>101</v>
      </c>
      <c r="E303" s="3" t="s">
        <v>353</v>
      </c>
      <c r="F303" s="3"/>
      <c r="G303" s="103">
        <f>SUM(G304:G305)</f>
        <v>1316.49</v>
      </c>
      <c r="H303" s="103">
        <f t="shared" ref="H303:I303" si="128">SUM(H304:H305)</f>
        <v>0</v>
      </c>
      <c r="I303" s="103">
        <f t="shared" si="128"/>
        <v>1316.49</v>
      </c>
    </row>
    <row r="304" spans="1:9" ht="51" x14ac:dyDescent="0.2">
      <c r="A304" s="4" t="s">
        <v>398</v>
      </c>
      <c r="B304" s="3" t="s">
        <v>128</v>
      </c>
      <c r="C304" s="3" t="s">
        <v>75</v>
      </c>
      <c r="D304" s="3" t="s">
        <v>101</v>
      </c>
      <c r="E304" s="3" t="s">
        <v>353</v>
      </c>
      <c r="F304" s="3" t="s">
        <v>24</v>
      </c>
      <c r="G304" s="103"/>
      <c r="H304" s="103">
        <v>1316.49</v>
      </c>
      <c r="I304" s="103">
        <f>G304+H304</f>
        <v>1316.49</v>
      </c>
    </row>
    <row r="305" spans="1:9" ht="38.25" x14ac:dyDescent="0.2">
      <c r="A305" s="15" t="s">
        <v>196</v>
      </c>
      <c r="B305" s="3" t="s">
        <v>128</v>
      </c>
      <c r="C305" s="3" t="s">
        <v>75</v>
      </c>
      <c r="D305" s="3" t="s">
        <v>101</v>
      </c>
      <c r="E305" s="3" t="s">
        <v>353</v>
      </c>
      <c r="F305" s="3" t="s">
        <v>197</v>
      </c>
      <c r="G305" s="103">
        <v>1316.49</v>
      </c>
      <c r="H305" s="103">
        <v>-1316.49</v>
      </c>
      <c r="I305" s="103">
        <f>G305+H305</f>
        <v>0</v>
      </c>
    </row>
    <row r="306" spans="1:9" ht="25.5" hidden="1" x14ac:dyDescent="0.2">
      <c r="A306" s="4" t="s">
        <v>25</v>
      </c>
      <c r="B306" s="3" t="s">
        <v>128</v>
      </c>
      <c r="C306" s="3" t="s">
        <v>75</v>
      </c>
      <c r="D306" s="3" t="s">
        <v>101</v>
      </c>
      <c r="E306" s="3" t="s">
        <v>353</v>
      </c>
      <c r="F306" s="3" t="s">
        <v>26</v>
      </c>
      <c r="G306" s="103" t="e">
        <f>#REF!+#REF!</f>
        <v>#REF!</v>
      </c>
      <c r="H306" s="103"/>
      <c r="I306" s="103" t="e">
        <f>G306+H306</f>
        <v>#REF!</v>
      </c>
    </row>
    <row r="307" spans="1:9" x14ac:dyDescent="0.2">
      <c r="A307" s="15" t="s">
        <v>199</v>
      </c>
      <c r="B307" s="3" t="s">
        <v>128</v>
      </c>
      <c r="C307" s="3" t="s">
        <v>45</v>
      </c>
      <c r="D307" s="3"/>
      <c r="E307" s="3"/>
      <c r="F307" s="3"/>
      <c r="G307" s="96">
        <f>G309+G329+G308</f>
        <v>4200.7</v>
      </c>
      <c r="H307" s="96">
        <f>H309+H329+H308</f>
        <v>-1566.5070000000001</v>
      </c>
      <c r="I307" s="96">
        <f>I309+I329+I308</f>
        <v>2634.1930000000002</v>
      </c>
    </row>
    <row r="308" spans="1:9" hidden="1" x14ac:dyDescent="0.2">
      <c r="A308" s="15" t="s">
        <v>200</v>
      </c>
      <c r="B308" s="3" t="s">
        <v>128</v>
      </c>
      <c r="C308" s="3" t="s">
        <v>45</v>
      </c>
      <c r="D308" s="3" t="s">
        <v>15</v>
      </c>
      <c r="E308" s="3"/>
      <c r="F308" s="3"/>
      <c r="G308" s="96"/>
      <c r="H308" s="96"/>
      <c r="I308" s="96"/>
    </row>
    <row r="309" spans="1:9" x14ac:dyDescent="0.2">
      <c r="A309" s="15" t="s">
        <v>203</v>
      </c>
      <c r="B309" s="3" t="s">
        <v>128</v>
      </c>
      <c r="C309" s="3" t="s">
        <v>45</v>
      </c>
      <c r="D309" s="3" t="s">
        <v>29</v>
      </c>
      <c r="E309" s="3"/>
      <c r="F309" s="3"/>
      <c r="G309" s="103">
        <f>G310+G315</f>
        <v>973.2</v>
      </c>
      <c r="H309" s="103">
        <f t="shared" ref="H309:I309" si="129">H310+H315</f>
        <v>0</v>
      </c>
      <c r="I309" s="103">
        <f t="shared" si="129"/>
        <v>973.2</v>
      </c>
    </row>
    <row r="310" spans="1:9" ht="38.25" x14ac:dyDescent="0.2">
      <c r="A310" s="5" t="s">
        <v>142</v>
      </c>
      <c r="B310" s="3" t="s">
        <v>128</v>
      </c>
      <c r="C310" s="3" t="s">
        <v>45</v>
      </c>
      <c r="D310" s="3" t="s">
        <v>29</v>
      </c>
      <c r="E310" s="3" t="s">
        <v>143</v>
      </c>
      <c r="F310" s="3"/>
      <c r="G310" s="103">
        <f>G311</f>
        <v>200</v>
      </c>
      <c r="H310" s="103">
        <f t="shared" ref="H310:I311" si="130">H311</f>
        <v>0</v>
      </c>
      <c r="I310" s="103">
        <f t="shared" si="130"/>
        <v>200</v>
      </c>
    </row>
    <row r="311" spans="1:9" ht="38.25" x14ac:dyDescent="0.2">
      <c r="A311" s="7" t="s">
        <v>175</v>
      </c>
      <c r="B311" s="3" t="s">
        <v>128</v>
      </c>
      <c r="C311" s="3" t="s">
        <v>45</v>
      </c>
      <c r="D311" s="3" t="s">
        <v>29</v>
      </c>
      <c r="E311" s="6" t="s">
        <v>204</v>
      </c>
      <c r="F311" s="3"/>
      <c r="G311" s="103">
        <f>G312</f>
        <v>200</v>
      </c>
      <c r="H311" s="103">
        <f t="shared" si="130"/>
        <v>0</v>
      </c>
      <c r="I311" s="103">
        <f t="shared" si="130"/>
        <v>200</v>
      </c>
    </row>
    <row r="312" spans="1:9" ht="38.25" x14ac:dyDescent="0.2">
      <c r="A312" s="7" t="s">
        <v>205</v>
      </c>
      <c r="B312" s="3" t="s">
        <v>128</v>
      </c>
      <c r="C312" s="3" t="s">
        <v>45</v>
      </c>
      <c r="D312" s="3" t="s">
        <v>29</v>
      </c>
      <c r="E312" s="6" t="s">
        <v>206</v>
      </c>
      <c r="F312" s="3"/>
      <c r="G312" s="103">
        <f>SUM(G313:G314)</f>
        <v>200</v>
      </c>
      <c r="H312" s="103">
        <f t="shared" ref="H312:I312" si="131">SUM(H313:H314)</f>
        <v>0</v>
      </c>
      <c r="I312" s="103">
        <f t="shared" si="131"/>
        <v>200</v>
      </c>
    </row>
    <row r="313" spans="1:9" ht="38.25" hidden="1" x14ac:dyDescent="0.2">
      <c r="A313" s="4" t="s">
        <v>64</v>
      </c>
      <c r="B313" s="3" t="s">
        <v>128</v>
      </c>
      <c r="C313" s="3" t="s">
        <v>45</v>
      </c>
      <c r="D313" s="3" t="s">
        <v>29</v>
      </c>
      <c r="E313" s="3" t="s">
        <v>207</v>
      </c>
      <c r="F313" s="3" t="s">
        <v>65</v>
      </c>
      <c r="G313" s="103"/>
      <c r="H313" s="103"/>
      <c r="I313" s="103">
        <f>G313+H313</f>
        <v>0</v>
      </c>
    </row>
    <row r="314" spans="1:9" ht="38.25" x14ac:dyDescent="0.2">
      <c r="A314" s="4" t="s">
        <v>188</v>
      </c>
      <c r="B314" s="3" t="s">
        <v>128</v>
      </c>
      <c r="C314" s="3" t="s">
        <v>45</v>
      </c>
      <c r="D314" s="3" t="s">
        <v>29</v>
      </c>
      <c r="E314" s="3" t="s">
        <v>207</v>
      </c>
      <c r="F314" s="3" t="s">
        <v>189</v>
      </c>
      <c r="G314" s="103">
        <v>200</v>
      </c>
      <c r="H314" s="103"/>
      <c r="I314" s="103">
        <f>G314+H314</f>
        <v>200</v>
      </c>
    </row>
    <row r="315" spans="1:9" ht="51" x14ac:dyDescent="0.2">
      <c r="A315" s="5" t="s">
        <v>159</v>
      </c>
      <c r="B315" s="3" t="s">
        <v>128</v>
      </c>
      <c r="C315" s="3" t="s">
        <v>45</v>
      </c>
      <c r="D315" s="3" t="s">
        <v>29</v>
      </c>
      <c r="E315" s="3" t="s">
        <v>179</v>
      </c>
      <c r="F315" s="3"/>
      <c r="G315" s="103">
        <f>G316</f>
        <v>773.2</v>
      </c>
      <c r="H315" s="103">
        <f t="shared" ref="H315:I315" si="132">H316</f>
        <v>0</v>
      </c>
      <c r="I315" s="103">
        <f t="shared" si="132"/>
        <v>773.2</v>
      </c>
    </row>
    <row r="316" spans="1:9" ht="25.5" x14ac:dyDescent="0.2">
      <c r="A316" s="5" t="s">
        <v>180</v>
      </c>
      <c r="B316" s="3" t="s">
        <v>128</v>
      </c>
      <c r="C316" s="3" t="s">
        <v>45</v>
      </c>
      <c r="D316" s="3" t="s">
        <v>29</v>
      </c>
      <c r="E316" s="3" t="s">
        <v>181</v>
      </c>
      <c r="F316" s="3"/>
      <c r="G316" s="103">
        <f>G317+G320+G325+G327</f>
        <v>773.2</v>
      </c>
      <c r="H316" s="103">
        <f t="shared" ref="H316:I316" si="133">H317+H320+H325+H327</f>
        <v>0</v>
      </c>
      <c r="I316" s="103">
        <f t="shared" si="133"/>
        <v>773.2</v>
      </c>
    </row>
    <row r="317" spans="1:9" ht="63.75" x14ac:dyDescent="0.2">
      <c r="A317" s="7" t="s">
        <v>208</v>
      </c>
      <c r="B317" s="3" t="s">
        <v>128</v>
      </c>
      <c r="C317" s="3" t="s">
        <v>45</v>
      </c>
      <c r="D317" s="3" t="s">
        <v>29</v>
      </c>
      <c r="E317" s="3" t="s">
        <v>209</v>
      </c>
      <c r="F317" s="3"/>
      <c r="G317" s="103">
        <f>SUM(G318:G319)</f>
        <v>150</v>
      </c>
      <c r="H317" s="103">
        <f t="shared" ref="H317:I317" si="134">SUM(H318:H319)</f>
        <v>0</v>
      </c>
      <c r="I317" s="103">
        <f t="shared" si="134"/>
        <v>150</v>
      </c>
    </row>
    <row r="318" spans="1:9" ht="38.25" x14ac:dyDescent="0.2">
      <c r="A318" s="4" t="s">
        <v>210</v>
      </c>
      <c r="B318" s="3" t="s">
        <v>128</v>
      </c>
      <c r="C318" s="3" t="s">
        <v>45</v>
      </c>
      <c r="D318" s="3" t="s">
        <v>29</v>
      </c>
      <c r="E318" s="3" t="s">
        <v>209</v>
      </c>
      <c r="F318" s="3" t="s">
        <v>156</v>
      </c>
      <c r="G318" s="103">
        <v>150</v>
      </c>
      <c r="H318" s="103"/>
      <c r="I318" s="103">
        <f>G318+H318</f>
        <v>150</v>
      </c>
    </row>
    <row r="319" spans="1:9" ht="38.25" hidden="1" x14ac:dyDescent="0.2">
      <c r="A319" s="4" t="s">
        <v>64</v>
      </c>
      <c r="B319" s="3" t="s">
        <v>128</v>
      </c>
      <c r="C319" s="3" t="s">
        <v>45</v>
      </c>
      <c r="D319" s="3" t="s">
        <v>29</v>
      </c>
      <c r="E319" s="3" t="s">
        <v>209</v>
      </c>
      <c r="F319" s="3" t="s">
        <v>65</v>
      </c>
      <c r="G319" s="103"/>
      <c r="H319" s="103"/>
      <c r="I319" s="103">
        <f>G319+H319</f>
        <v>0</v>
      </c>
    </row>
    <row r="320" spans="1:9" ht="51" x14ac:dyDescent="0.2">
      <c r="A320" s="7" t="s">
        <v>211</v>
      </c>
      <c r="B320" s="3" t="s">
        <v>128</v>
      </c>
      <c r="C320" s="3" t="s">
        <v>45</v>
      </c>
      <c r="D320" s="3" t="s">
        <v>29</v>
      </c>
      <c r="E320" s="3" t="s">
        <v>182</v>
      </c>
      <c r="F320" s="3"/>
      <c r="G320" s="103">
        <f>SUM(G321:G324)</f>
        <v>602</v>
      </c>
      <c r="H320" s="103">
        <f>SUM(H321:H324)</f>
        <v>0</v>
      </c>
      <c r="I320" s="103">
        <f t="shared" ref="I320" si="135">SUM(I321:I324)</f>
        <v>602</v>
      </c>
    </row>
    <row r="321" spans="1:9" hidden="1" x14ac:dyDescent="0.2">
      <c r="A321" s="13" t="s">
        <v>56</v>
      </c>
      <c r="B321" s="3" t="s">
        <v>128</v>
      </c>
      <c r="C321" s="3" t="s">
        <v>45</v>
      </c>
      <c r="D321" s="3" t="s">
        <v>29</v>
      </c>
      <c r="E321" s="3" t="s">
        <v>182</v>
      </c>
      <c r="F321" s="3" t="s">
        <v>57</v>
      </c>
      <c r="G321" s="103"/>
      <c r="H321" s="103">
        <v>0</v>
      </c>
      <c r="I321" s="103">
        <f>G321+H321</f>
        <v>0</v>
      </c>
    </row>
    <row r="322" spans="1:9" ht="38.25" hidden="1" x14ac:dyDescent="0.2">
      <c r="A322" s="4" t="s">
        <v>210</v>
      </c>
      <c r="B322" s="3" t="s">
        <v>128</v>
      </c>
      <c r="C322" s="3" t="s">
        <v>45</v>
      </c>
      <c r="D322" s="3" t="s">
        <v>29</v>
      </c>
      <c r="E322" s="3" t="s">
        <v>182</v>
      </c>
      <c r="F322" s="3" t="s">
        <v>156</v>
      </c>
      <c r="G322" s="103"/>
      <c r="H322" s="103"/>
      <c r="I322" s="103">
        <f>G322+H322</f>
        <v>0</v>
      </c>
    </row>
    <row r="323" spans="1:9" ht="38.25" x14ac:dyDescent="0.2">
      <c r="A323" s="4" t="s">
        <v>64</v>
      </c>
      <c r="B323" s="3" t="s">
        <v>128</v>
      </c>
      <c r="C323" s="3" t="s">
        <v>45</v>
      </c>
      <c r="D323" s="3" t="s">
        <v>29</v>
      </c>
      <c r="E323" s="3" t="s">
        <v>182</v>
      </c>
      <c r="F323" s="3" t="s">
        <v>65</v>
      </c>
      <c r="G323" s="103">
        <v>352</v>
      </c>
      <c r="H323" s="103"/>
      <c r="I323" s="103">
        <f>G323+H323</f>
        <v>352</v>
      </c>
    </row>
    <row r="324" spans="1:9" ht="38.25" x14ac:dyDescent="0.2">
      <c r="A324" s="4" t="s">
        <v>188</v>
      </c>
      <c r="B324" s="3" t="s">
        <v>128</v>
      </c>
      <c r="C324" s="3" t="s">
        <v>45</v>
      </c>
      <c r="D324" s="3" t="s">
        <v>29</v>
      </c>
      <c r="E324" s="3" t="s">
        <v>182</v>
      </c>
      <c r="F324" s="3" t="s">
        <v>189</v>
      </c>
      <c r="G324" s="103">
        <v>250</v>
      </c>
      <c r="H324" s="103"/>
      <c r="I324" s="103">
        <f>G324+H324</f>
        <v>250</v>
      </c>
    </row>
    <row r="325" spans="1:9" ht="51" x14ac:dyDescent="0.2">
      <c r="A325" s="12" t="s">
        <v>212</v>
      </c>
      <c r="B325" s="3" t="s">
        <v>128</v>
      </c>
      <c r="C325" s="3" t="s">
        <v>45</v>
      </c>
      <c r="D325" s="3" t="s">
        <v>29</v>
      </c>
      <c r="E325" s="3" t="s">
        <v>213</v>
      </c>
      <c r="F325" s="3"/>
      <c r="G325" s="103">
        <f>G326</f>
        <v>21.2</v>
      </c>
      <c r="H325" s="103">
        <f t="shared" ref="H325:I327" si="136">H326</f>
        <v>-21.2</v>
      </c>
      <c r="I325" s="103">
        <f t="shared" si="136"/>
        <v>0</v>
      </c>
    </row>
    <row r="326" spans="1:9" ht="38.25" x14ac:dyDescent="0.2">
      <c r="A326" s="4" t="s">
        <v>64</v>
      </c>
      <c r="B326" s="3" t="s">
        <v>128</v>
      </c>
      <c r="C326" s="3" t="s">
        <v>45</v>
      </c>
      <c r="D326" s="3" t="s">
        <v>29</v>
      </c>
      <c r="E326" s="3" t="s">
        <v>213</v>
      </c>
      <c r="F326" s="3" t="s">
        <v>65</v>
      </c>
      <c r="G326" s="103">
        <v>21.2</v>
      </c>
      <c r="H326" s="103">
        <v>-21.2</v>
      </c>
      <c r="I326" s="103">
        <f>G326+H326</f>
        <v>0</v>
      </c>
    </row>
    <row r="327" spans="1:9" ht="51" x14ac:dyDescent="0.2">
      <c r="A327" s="12" t="s">
        <v>212</v>
      </c>
      <c r="B327" s="3" t="s">
        <v>128</v>
      </c>
      <c r="C327" s="3" t="s">
        <v>45</v>
      </c>
      <c r="D327" s="3" t="s">
        <v>29</v>
      </c>
      <c r="E327" s="3" t="s">
        <v>415</v>
      </c>
      <c r="F327" s="3"/>
      <c r="G327" s="103">
        <f>G328</f>
        <v>0</v>
      </c>
      <c r="H327" s="103">
        <f t="shared" si="136"/>
        <v>21.2</v>
      </c>
      <c r="I327" s="103">
        <f t="shared" si="136"/>
        <v>21.2</v>
      </c>
    </row>
    <row r="328" spans="1:9" ht="38.25" x14ac:dyDescent="0.2">
      <c r="A328" s="4" t="s">
        <v>64</v>
      </c>
      <c r="B328" s="3" t="s">
        <v>128</v>
      </c>
      <c r="C328" s="3" t="s">
        <v>45</v>
      </c>
      <c r="D328" s="3" t="s">
        <v>29</v>
      </c>
      <c r="E328" s="3" t="s">
        <v>415</v>
      </c>
      <c r="F328" s="3" t="s">
        <v>65</v>
      </c>
      <c r="G328" s="103"/>
      <c r="H328" s="103">
        <v>21.2</v>
      </c>
      <c r="I328" s="103">
        <f>G328+H328</f>
        <v>21.2</v>
      </c>
    </row>
    <row r="329" spans="1:9" x14ac:dyDescent="0.2">
      <c r="A329" s="15" t="s">
        <v>214</v>
      </c>
      <c r="B329" s="9" t="s">
        <v>128</v>
      </c>
      <c r="C329" s="9" t="s">
        <v>45</v>
      </c>
      <c r="D329" s="9" t="s">
        <v>116</v>
      </c>
      <c r="E329" s="9"/>
      <c r="F329" s="9"/>
      <c r="G329" s="103">
        <f>G330</f>
        <v>3227.5</v>
      </c>
      <c r="H329" s="103">
        <f t="shared" ref="H329:I332" si="137">H330</f>
        <v>-1566.5070000000001</v>
      </c>
      <c r="I329" s="103">
        <f t="shared" si="137"/>
        <v>1660.9929999999999</v>
      </c>
    </row>
    <row r="330" spans="1:9" ht="51" x14ac:dyDescent="0.2">
      <c r="A330" s="5" t="s">
        <v>159</v>
      </c>
      <c r="B330" s="9" t="s">
        <v>128</v>
      </c>
      <c r="C330" s="9" t="s">
        <v>45</v>
      </c>
      <c r="D330" s="9" t="s">
        <v>116</v>
      </c>
      <c r="E330" s="9" t="s">
        <v>179</v>
      </c>
      <c r="F330" s="9"/>
      <c r="G330" s="103">
        <f>G331</f>
        <v>3227.5</v>
      </c>
      <c r="H330" s="103">
        <f t="shared" si="137"/>
        <v>-1566.5070000000001</v>
      </c>
      <c r="I330" s="103">
        <f t="shared" si="137"/>
        <v>1660.9929999999999</v>
      </c>
    </row>
    <row r="331" spans="1:9" ht="25.5" x14ac:dyDescent="0.2">
      <c r="A331" s="5" t="s">
        <v>180</v>
      </c>
      <c r="B331" s="9" t="s">
        <v>128</v>
      </c>
      <c r="C331" s="9" t="s">
        <v>45</v>
      </c>
      <c r="D331" s="9" t="s">
        <v>116</v>
      </c>
      <c r="E331" s="9" t="s">
        <v>181</v>
      </c>
      <c r="F331" s="9"/>
      <c r="G331" s="103">
        <f>G332+G334</f>
        <v>3227.5</v>
      </c>
      <c r="H331" s="103">
        <f t="shared" ref="H331:I331" si="138">H332+H334</f>
        <v>-1566.5070000000001</v>
      </c>
      <c r="I331" s="103">
        <f t="shared" si="138"/>
        <v>1660.9929999999999</v>
      </c>
    </row>
    <row r="332" spans="1:9" ht="38.25" x14ac:dyDescent="0.2">
      <c r="A332" s="22" t="s">
        <v>215</v>
      </c>
      <c r="B332" s="9" t="s">
        <v>128</v>
      </c>
      <c r="C332" s="9" t="s">
        <v>45</v>
      </c>
      <c r="D332" s="9" t="s">
        <v>116</v>
      </c>
      <c r="E332" s="9" t="s">
        <v>216</v>
      </c>
      <c r="F332" s="9"/>
      <c r="G332" s="103">
        <f>G333</f>
        <v>70</v>
      </c>
      <c r="H332" s="103">
        <f t="shared" si="137"/>
        <v>0</v>
      </c>
      <c r="I332" s="103">
        <f t="shared" si="137"/>
        <v>70</v>
      </c>
    </row>
    <row r="333" spans="1:9" ht="38.25" x14ac:dyDescent="0.2">
      <c r="A333" s="4" t="s">
        <v>64</v>
      </c>
      <c r="B333" s="9" t="s">
        <v>128</v>
      </c>
      <c r="C333" s="9" t="s">
        <v>45</v>
      </c>
      <c r="D333" s="9" t="s">
        <v>116</v>
      </c>
      <c r="E333" s="9" t="s">
        <v>216</v>
      </c>
      <c r="F333" s="9" t="s">
        <v>65</v>
      </c>
      <c r="G333" s="103">
        <v>70</v>
      </c>
      <c r="H333" s="103"/>
      <c r="I333" s="103">
        <f>G333+H333</f>
        <v>70</v>
      </c>
    </row>
    <row r="334" spans="1:9" ht="25.5" x14ac:dyDescent="0.2">
      <c r="A334" s="22" t="s">
        <v>217</v>
      </c>
      <c r="B334" s="9" t="s">
        <v>128</v>
      </c>
      <c r="C334" s="9" t="s">
        <v>45</v>
      </c>
      <c r="D334" s="9" t="s">
        <v>116</v>
      </c>
      <c r="E334" s="9" t="s">
        <v>218</v>
      </c>
      <c r="F334" s="9"/>
      <c r="G334" s="103">
        <f>G335</f>
        <v>3157.5</v>
      </c>
      <c r="H334" s="103">
        <f t="shared" ref="H334:I334" si="139">H335</f>
        <v>-1566.5070000000001</v>
      </c>
      <c r="I334" s="103">
        <f t="shared" si="139"/>
        <v>1590.9929999999999</v>
      </c>
    </row>
    <row r="335" spans="1:9" ht="38.25" x14ac:dyDescent="0.2">
      <c r="A335" s="4" t="s">
        <v>64</v>
      </c>
      <c r="B335" s="9" t="s">
        <v>128</v>
      </c>
      <c r="C335" s="9" t="s">
        <v>45</v>
      </c>
      <c r="D335" s="9" t="s">
        <v>116</v>
      </c>
      <c r="E335" s="9" t="s">
        <v>218</v>
      </c>
      <c r="F335" s="9" t="s">
        <v>65</v>
      </c>
      <c r="G335" s="103">
        <v>3157.5</v>
      </c>
      <c r="H335" s="103">
        <v>-1566.5070000000001</v>
      </c>
      <c r="I335" s="103">
        <f>G335+H335</f>
        <v>1590.9929999999999</v>
      </c>
    </row>
    <row r="336" spans="1:9" x14ac:dyDescent="0.2">
      <c r="A336" s="4" t="s">
        <v>321</v>
      </c>
      <c r="B336" s="9" t="s">
        <v>128</v>
      </c>
      <c r="C336" s="87" t="s">
        <v>88</v>
      </c>
      <c r="D336" s="87"/>
      <c r="E336" s="87"/>
      <c r="F336" s="87"/>
      <c r="G336" s="103">
        <f t="shared" ref="G336:I339" si="140">G337</f>
        <v>570</v>
      </c>
      <c r="H336" s="103">
        <f t="shared" si="140"/>
        <v>-177</v>
      </c>
      <c r="I336" s="103">
        <f t="shared" si="140"/>
        <v>393</v>
      </c>
    </row>
    <row r="337" spans="1:9" ht="25.5" x14ac:dyDescent="0.2">
      <c r="A337" s="4" t="s">
        <v>391</v>
      </c>
      <c r="B337" s="9" t="s">
        <v>128</v>
      </c>
      <c r="C337" s="87" t="s">
        <v>88</v>
      </c>
      <c r="D337" s="87" t="s">
        <v>45</v>
      </c>
      <c r="E337" s="87"/>
      <c r="F337" s="87"/>
      <c r="G337" s="103">
        <f t="shared" si="140"/>
        <v>570</v>
      </c>
      <c r="H337" s="103">
        <f t="shared" si="140"/>
        <v>-177</v>
      </c>
      <c r="I337" s="103">
        <f t="shared" si="140"/>
        <v>393</v>
      </c>
    </row>
    <row r="338" spans="1:9" x14ac:dyDescent="0.2">
      <c r="A338" s="68" t="s">
        <v>91</v>
      </c>
      <c r="B338" s="9" t="s">
        <v>128</v>
      </c>
      <c r="C338" s="87" t="s">
        <v>88</v>
      </c>
      <c r="D338" s="87" t="s">
        <v>45</v>
      </c>
      <c r="E338" s="87" t="s">
        <v>92</v>
      </c>
      <c r="F338" s="87"/>
      <c r="G338" s="103">
        <f t="shared" si="140"/>
        <v>570</v>
      </c>
      <c r="H338" s="103">
        <f t="shared" si="140"/>
        <v>-177</v>
      </c>
      <c r="I338" s="103">
        <f t="shared" si="140"/>
        <v>393</v>
      </c>
    </row>
    <row r="339" spans="1:9" ht="25.5" x14ac:dyDescent="0.2">
      <c r="A339" s="4" t="s">
        <v>392</v>
      </c>
      <c r="B339" s="9" t="s">
        <v>128</v>
      </c>
      <c r="C339" s="87" t="s">
        <v>88</v>
      </c>
      <c r="D339" s="87" t="s">
        <v>45</v>
      </c>
      <c r="E339" s="87" t="s">
        <v>394</v>
      </c>
      <c r="F339" s="87"/>
      <c r="G339" s="103">
        <f>G340</f>
        <v>570</v>
      </c>
      <c r="H339" s="103">
        <f>H340</f>
        <v>-177</v>
      </c>
      <c r="I339" s="103">
        <f t="shared" si="140"/>
        <v>393</v>
      </c>
    </row>
    <row r="340" spans="1:9" x14ac:dyDescent="0.2">
      <c r="A340" s="4" t="s">
        <v>393</v>
      </c>
      <c r="B340" s="9" t="s">
        <v>128</v>
      </c>
      <c r="C340" s="87" t="s">
        <v>88</v>
      </c>
      <c r="D340" s="87" t="s">
        <v>45</v>
      </c>
      <c r="E340" s="87" t="s">
        <v>394</v>
      </c>
      <c r="F340" s="87" t="s">
        <v>395</v>
      </c>
      <c r="G340" s="103">
        <v>570</v>
      </c>
      <c r="H340" s="103">
        <f>-20-62-35-50-10</f>
        <v>-177</v>
      </c>
      <c r="I340" s="103">
        <f>H340+G340</f>
        <v>393</v>
      </c>
    </row>
    <row r="341" spans="1:9" ht="13.5" customHeight="1" x14ac:dyDescent="0.2">
      <c r="A341" s="25" t="s">
        <v>219</v>
      </c>
      <c r="B341" s="3" t="s">
        <v>128</v>
      </c>
      <c r="C341" s="3" t="s">
        <v>13</v>
      </c>
      <c r="D341" s="3"/>
      <c r="E341" s="3"/>
      <c r="F341" s="3"/>
      <c r="G341" s="96">
        <f>G347+G342</f>
        <v>15061.35</v>
      </c>
      <c r="H341" s="96">
        <f t="shared" ref="H341:I341" si="141">H347+H342</f>
        <v>-3993.35</v>
      </c>
      <c r="I341" s="96">
        <f t="shared" si="141"/>
        <v>11068</v>
      </c>
    </row>
    <row r="342" spans="1:9" hidden="1" x14ac:dyDescent="0.2">
      <c r="A342" s="4" t="s">
        <v>14</v>
      </c>
      <c r="B342" s="3" t="s">
        <v>128</v>
      </c>
      <c r="C342" s="3" t="s">
        <v>13</v>
      </c>
      <c r="D342" s="3" t="s">
        <v>15</v>
      </c>
      <c r="E342" s="3"/>
      <c r="F342" s="3"/>
      <c r="G342" s="103">
        <f>G343</f>
        <v>0</v>
      </c>
      <c r="H342" s="103">
        <f t="shared" ref="H342:I342" si="142">H343</f>
        <v>0</v>
      </c>
      <c r="I342" s="103">
        <f t="shared" si="142"/>
        <v>0</v>
      </c>
    </row>
    <row r="343" spans="1:9" ht="38.25" hidden="1" x14ac:dyDescent="0.2">
      <c r="A343" s="5" t="s">
        <v>142</v>
      </c>
      <c r="B343" s="3" t="s">
        <v>128</v>
      </c>
      <c r="C343" s="3" t="s">
        <v>13</v>
      </c>
      <c r="D343" s="3" t="s">
        <v>15</v>
      </c>
      <c r="E343" s="3" t="s">
        <v>143</v>
      </c>
      <c r="F343" s="3"/>
      <c r="G343" s="103">
        <f>G344</f>
        <v>0</v>
      </c>
      <c r="H343" s="103">
        <f t="shared" ref="H343:I345" si="143">H344</f>
        <v>0</v>
      </c>
      <c r="I343" s="103">
        <f t="shared" si="143"/>
        <v>0</v>
      </c>
    </row>
    <row r="344" spans="1:9" ht="38.25" hidden="1" x14ac:dyDescent="0.2">
      <c r="A344" s="7" t="s">
        <v>175</v>
      </c>
      <c r="B344" s="3" t="s">
        <v>128</v>
      </c>
      <c r="C344" s="3" t="s">
        <v>13</v>
      </c>
      <c r="D344" s="3" t="s">
        <v>15</v>
      </c>
      <c r="E344" s="3" t="s">
        <v>176</v>
      </c>
      <c r="F344" s="3"/>
      <c r="G344" s="103">
        <f>G345</f>
        <v>0</v>
      </c>
      <c r="H344" s="103">
        <f t="shared" si="143"/>
        <v>0</v>
      </c>
      <c r="I344" s="103">
        <f t="shared" si="143"/>
        <v>0</v>
      </c>
    </row>
    <row r="345" spans="1:9" ht="38.25" hidden="1" x14ac:dyDescent="0.2">
      <c r="A345" s="7" t="s">
        <v>205</v>
      </c>
      <c r="B345" s="3" t="s">
        <v>128</v>
      </c>
      <c r="C345" s="3" t="s">
        <v>13</v>
      </c>
      <c r="D345" s="3" t="s">
        <v>15</v>
      </c>
      <c r="E345" s="3" t="s">
        <v>220</v>
      </c>
      <c r="F345" s="3"/>
      <c r="G345" s="103">
        <f>G346</f>
        <v>0</v>
      </c>
      <c r="H345" s="103">
        <f t="shared" si="143"/>
        <v>0</v>
      </c>
      <c r="I345" s="103">
        <f t="shared" si="143"/>
        <v>0</v>
      </c>
    </row>
    <row r="346" spans="1:9" ht="1.5" customHeight="1" x14ac:dyDescent="0.2">
      <c r="A346" s="4" t="s">
        <v>188</v>
      </c>
      <c r="B346" s="3" t="s">
        <v>128</v>
      </c>
      <c r="C346" s="3" t="s">
        <v>13</v>
      </c>
      <c r="D346" s="3" t="s">
        <v>15</v>
      </c>
      <c r="E346" s="3" t="s">
        <v>220</v>
      </c>
      <c r="F346" s="3" t="s">
        <v>189</v>
      </c>
      <c r="G346" s="103"/>
      <c r="H346" s="103"/>
      <c r="I346" s="103">
        <f>G346+H346</f>
        <v>0</v>
      </c>
    </row>
    <row r="347" spans="1:9" x14ac:dyDescent="0.2">
      <c r="A347" s="4" t="s">
        <v>28</v>
      </c>
      <c r="B347" s="3" t="s">
        <v>128</v>
      </c>
      <c r="C347" s="3" t="s">
        <v>13</v>
      </c>
      <c r="D347" s="3" t="s">
        <v>29</v>
      </c>
      <c r="E347" s="3"/>
      <c r="F347" s="3"/>
      <c r="G347" s="103">
        <f>G348+G352</f>
        <v>15061.35</v>
      </c>
      <c r="H347" s="103">
        <f t="shared" ref="H347:I347" si="144">H348+H352</f>
        <v>-3993.35</v>
      </c>
      <c r="I347" s="103">
        <f t="shared" si="144"/>
        <v>11068</v>
      </c>
    </row>
    <row r="348" spans="1:9" ht="38.25" x14ac:dyDescent="0.2">
      <c r="A348" s="5" t="s">
        <v>142</v>
      </c>
      <c r="B348" s="3" t="s">
        <v>128</v>
      </c>
      <c r="C348" s="3" t="s">
        <v>13</v>
      </c>
      <c r="D348" s="3" t="s">
        <v>29</v>
      </c>
      <c r="E348" s="3" t="s">
        <v>143</v>
      </c>
      <c r="F348" s="3"/>
      <c r="G348" s="103">
        <f>G349</f>
        <v>400</v>
      </c>
      <c r="H348" s="103">
        <f t="shared" ref="H348:I350" si="145">H349</f>
        <v>-200</v>
      </c>
      <c r="I348" s="103">
        <f t="shared" si="145"/>
        <v>200</v>
      </c>
    </row>
    <row r="349" spans="1:9" ht="38.25" x14ac:dyDescent="0.2">
      <c r="A349" s="7" t="s">
        <v>175</v>
      </c>
      <c r="B349" s="3" t="s">
        <v>128</v>
      </c>
      <c r="C349" s="3" t="s">
        <v>13</v>
      </c>
      <c r="D349" s="3" t="s">
        <v>29</v>
      </c>
      <c r="E349" s="3" t="s">
        <v>176</v>
      </c>
      <c r="F349" s="3"/>
      <c r="G349" s="103">
        <f>G350</f>
        <v>400</v>
      </c>
      <c r="H349" s="103">
        <f t="shared" si="145"/>
        <v>-200</v>
      </c>
      <c r="I349" s="103">
        <f t="shared" si="145"/>
        <v>200</v>
      </c>
    </row>
    <row r="350" spans="1:9" ht="38.25" x14ac:dyDescent="0.2">
      <c r="A350" s="7" t="s">
        <v>205</v>
      </c>
      <c r="B350" s="3" t="s">
        <v>128</v>
      </c>
      <c r="C350" s="3" t="s">
        <v>13</v>
      </c>
      <c r="D350" s="3" t="s">
        <v>29</v>
      </c>
      <c r="E350" s="3" t="s">
        <v>207</v>
      </c>
      <c r="F350" s="3"/>
      <c r="G350" s="103">
        <f>G351</f>
        <v>400</v>
      </c>
      <c r="H350" s="103">
        <f t="shared" si="145"/>
        <v>-200</v>
      </c>
      <c r="I350" s="103">
        <f t="shared" si="145"/>
        <v>200</v>
      </c>
    </row>
    <row r="351" spans="1:9" ht="38.25" x14ac:dyDescent="0.2">
      <c r="A351" s="4" t="s">
        <v>188</v>
      </c>
      <c r="B351" s="3" t="s">
        <v>128</v>
      </c>
      <c r="C351" s="3" t="s">
        <v>13</v>
      </c>
      <c r="D351" s="3" t="s">
        <v>29</v>
      </c>
      <c r="E351" s="3" t="s">
        <v>207</v>
      </c>
      <c r="F351" s="3" t="s">
        <v>189</v>
      </c>
      <c r="G351" s="103">
        <v>400</v>
      </c>
      <c r="H351" s="103">
        <v>-200</v>
      </c>
      <c r="I351" s="103">
        <f>G351+H351</f>
        <v>200</v>
      </c>
    </row>
    <row r="352" spans="1:9" ht="38.25" x14ac:dyDescent="0.2">
      <c r="A352" s="5" t="s">
        <v>16</v>
      </c>
      <c r="B352" s="3" t="s">
        <v>128</v>
      </c>
      <c r="C352" s="3" t="s">
        <v>13</v>
      </c>
      <c r="D352" s="3" t="s">
        <v>29</v>
      </c>
      <c r="E352" s="3" t="s">
        <v>46</v>
      </c>
      <c r="F352" s="3"/>
      <c r="G352" s="103">
        <f>G353</f>
        <v>14661.35</v>
      </c>
      <c r="H352" s="103">
        <f t="shared" ref="H352:I352" si="146">H353</f>
        <v>-3793.35</v>
      </c>
      <c r="I352" s="103">
        <f t="shared" si="146"/>
        <v>10868</v>
      </c>
    </row>
    <row r="353" spans="1:9" ht="38.25" x14ac:dyDescent="0.2">
      <c r="A353" s="7" t="s">
        <v>18</v>
      </c>
      <c r="B353" s="3" t="s">
        <v>128</v>
      </c>
      <c r="C353" s="3" t="s">
        <v>13</v>
      </c>
      <c r="D353" s="3" t="s">
        <v>29</v>
      </c>
      <c r="E353" s="3" t="s">
        <v>47</v>
      </c>
      <c r="F353" s="3"/>
      <c r="G353" s="103">
        <f>G354+G357</f>
        <v>14661.35</v>
      </c>
      <c r="H353" s="103">
        <f t="shared" ref="H353:I353" si="147">H354+H357</f>
        <v>-3793.35</v>
      </c>
      <c r="I353" s="103">
        <f t="shared" si="147"/>
        <v>10868</v>
      </c>
    </row>
    <row r="354" spans="1:9" ht="63.75" x14ac:dyDescent="0.2">
      <c r="A354" s="5" t="s">
        <v>221</v>
      </c>
      <c r="B354" s="3" t="s">
        <v>128</v>
      </c>
      <c r="C354" s="3" t="s">
        <v>13</v>
      </c>
      <c r="D354" s="3" t="s">
        <v>29</v>
      </c>
      <c r="E354" s="20" t="s">
        <v>222</v>
      </c>
      <c r="F354" s="3"/>
      <c r="G354" s="103">
        <f>G355+G356</f>
        <v>4441.01</v>
      </c>
      <c r="H354" s="103">
        <f t="shared" ref="H354:I354" si="148">H355+H356</f>
        <v>-3793.35</v>
      </c>
      <c r="I354" s="103">
        <f t="shared" si="148"/>
        <v>647.66000000000031</v>
      </c>
    </row>
    <row r="355" spans="1:9" ht="38.25" x14ac:dyDescent="0.2">
      <c r="A355" s="15" t="s">
        <v>196</v>
      </c>
      <c r="B355" s="3" t="s">
        <v>128</v>
      </c>
      <c r="C355" s="3" t="s">
        <v>13</v>
      </c>
      <c r="D355" s="3" t="s">
        <v>29</v>
      </c>
      <c r="E355" s="3" t="s">
        <v>223</v>
      </c>
      <c r="F355" s="3" t="s">
        <v>197</v>
      </c>
      <c r="G355" s="103">
        <v>4441.01</v>
      </c>
      <c r="H355" s="103">
        <f>-3793.35</f>
        <v>-3793.35</v>
      </c>
      <c r="I355" s="103">
        <f>G355+H355</f>
        <v>647.66000000000031</v>
      </c>
    </row>
    <row r="356" spans="1:9" ht="25.5" hidden="1" x14ac:dyDescent="0.2">
      <c r="A356" s="4" t="s">
        <v>224</v>
      </c>
      <c r="B356" s="3" t="s">
        <v>128</v>
      </c>
      <c r="C356" s="3" t="s">
        <v>13</v>
      </c>
      <c r="D356" s="3" t="s">
        <v>29</v>
      </c>
      <c r="E356" s="3" t="s">
        <v>223</v>
      </c>
      <c r="F356" s="3" t="s">
        <v>225</v>
      </c>
      <c r="G356" s="103"/>
      <c r="H356" s="103"/>
      <c r="I356" s="103">
        <f>G356+H356</f>
        <v>0</v>
      </c>
    </row>
    <row r="357" spans="1:9" ht="54" customHeight="1" x14ac:dyDescent="0.2">
      <c r="A357" s="94" t="s">
        <v>226</v>
      </c>
      <c r="B357" s="3" t="s">
        <v>128</v>
      </c>
      <c r="C357" s="3" t="s">
        <v>13</v>
      </c>
      <c r="D357" s="3" t="s">
        <v>29</v>
      </c>
      <c r="E357" s="20" t="s">
        <v>227</v>
      </c>
      <c r="F357" s="3"/>
      <c r="G357" s="103">
        <f>G358+G359</f>
        <v>10220.34</v>
      </c>
      <c r="H357" s="103">
        <f t="shared" ref="H357:I357" si="149">H358+H359</f>
        <v>0</v>
      </c>
      <c r="I357" s="103">
        <f t="shared" si="149"/>
        <v>10220.34</v>
      </c>
    </row>
    <row r="358" spans="1:9" ht="38.25" x14ac:dyDescent="0.2">
      <c r="A358" s="15" t="s">
        <v>196</v>
      </c>
      <c r="B358" s="3" t="s">
        <v>128</v>
      </c>
      <c r="C358" s="3" t="s">
        <v>13</v>
      </c>
      <c r="D358" s="3" t="s">
        <v>29</v>
      </c>
      <c r="E358" s="20" t="s">
        <v>227</v>
      </c>
      <c r="F358" s="3" t="s">
        <v>197</v>
      </c>
      <c r="G358" s="103">
        <v>10220.34</v>
      </c>
      <c r="H358" s="103"/>
      <c r="I358" s="103">
        <f>G358+H358</f>
        <v>10220.34</v>
      </c>
    </row>
    <row r="359" spans="1:9" ht="25.5" hidden="1" x14ac:dyDescent="0.2">
      <c r="A359" s="4" t="s">
        <v>224</v>
      </c>
      <c r="B359" s="3" t="s">
        <v>128</v>
      </c>
      <c r="C359" s="3" t="s">
        <v>13</v>
      </c>
      <c r="D359" s="3" t="s">
        <v>29</v>
      </c>
      <c r="E359" s="20" t="s">
        <v>227</v>
      </c>
      <c r="F359" s="3" t="s">
        <v>225</v>
      </c>
      <c r="G359" s="103"/>
      <c r="H359" s="103"/>
      <c r="I359" s="103">
        <f>G359+H359</f>
        <v>0</v>
      </c>
    </row>
    <row r="360" spans="1:9" x14ac:dyDescent="0.2">
      <c r="A360" s="10" t="s">
        <v>228</v>
      </c>
      <c r="B360" s="3" t="s">
        <v>128</v>
      </c>
      <c r="C360" s="3" t="s">
        <v>53</v>
      </c>
      <c r="D360" s="3"/>
      <c r="E360" s="3"/>
      <c r="F360" s="3"/>
      <c r="G360" s="103">
        <f t="shared" ref="G360:I361" si="150">G361</f>
        <v>475</v>
      </c>
      <c r="H360" s="103">
        <f t="shared" si="150"/>
        <v>50</v>
      </c>
      <c r="I360" s="103">
        <f t="shared" si="150"/>
        <v>525</v>
      </c>
    </row>
    <row r="361" spans="1:9" x14ac:dyDescent="0.2">
      <c r="A361" s="4" t="s">
        <v>229</v>
      </c>
      <c r="B361" s="3" t="s">
        <v>128</v>
      </c>
      <c r="C361" s="3" t="s">
        <v>53</v>
      </c>
      <c r="D361" s="3" t="s">
        <v>53</v>
      </c>
      <c r="E361" s="3"/>
      <c r="F361" s="3"/>
      <c r="G361" s="103">
        <f>G362</f>
        <v>475</v>
      </c>
      <c r="H361" s="103">
        <f t="shared" si="150"/>
        <v>50</v>
      </c>
      <c r="I361" s="103">
        <f t="shared" si="150"/>
        <v>525</v>
      </c>
    </row>
    <row r="362" spans="1:9" ht="38.25" x14ac:dyDescent="0.2">
      <c r="A362" s="5" t="s">
        <v>16</v>
      </c>
      <c r="B362" s="3" t="s">
        <v>128</v>
      </c>
      <c r="C362" s="3" t="s">
        <v>53</v>
      </c>
      <c r="D362" s="3" t="s">
        <v>53</v>
      </c>
      <c r="E362" s="3" t="s">
        <v>46</v>
      </c>
      <c r="F362" s="3"/>
      <c r="G362" s="103">
        <f>G363</f>
        <v>475</v>
      </c>
      <c r="H362" s="103">
        <f t="shared" ref="H362:I364" si="151">H363</f>
        <v>50</v>
      </c>
      <c r="I362" s="103">
        <f t="shared" si="151"/>
        <v>525</v>
      </c>
    </row>
    <row r="363" spans="1:9" ht="51" x14ac:dyDescent="0.2">
      <c r="A363" s="7" t="s">
        <v>230</v>
      </c>
      <c r="B363" s="3" t="s">
        <v>128</v>
      </c>
      <c r="C363" s="3" t="s">
        <v>53</v>
      </c>
      <c r="D363" s="3" t="s">
        <v>53</v>
      </c>
      <c r="E363" s="3" t="s">
        <v>231</v>
      </c>
      <c r="F363" s="3"/>
      <c r="G363" s="103">
        <f>G364</f>
        <v>475</v>
      </c>
      <c r="H363" s="103">
        <f t="shared" si="151"/>
        <v>50</v>
      </c>
      <c r="I363" s="103">
        <f t="shared" si="151"/>
        <v>525</v>
      </c>
    </row>
    <row r="364" spans="1:9" ht="51" x14ac:dyDescent="0.2">
      <c r="A364" s="7" t="s">
        <v>232</v>
      </c>
      <c r="B364" s="3" t="s">
        <v>128</v>
      </c>
      <c r="C364" s="3" t="s">
        <v>53</v>
      </c>
      <c r="D364" s="3" t="s">
        <v>53</v>
      </c>
      <c r="E364" s="20" t="s">
        <v>233</v>
      </c>
      <c r="F364" s="3"/>
      <c r="G364" s="103">
        <f>G365</f>
        <v>475</v>
      </c>
      <c r="H364" s="103">
        <f t="shared" si="151"/>
        <v>50</v>
      </c>
      <c r="I364" s="103">
        <f t="shared" si="151"/>
        <v>525</v>
      </c>
    </row>
    <row r="365" spans="1:9" ht="38.25" x14ac:dyDescent="0.2">
      <c r="A365" s="4" t="s">
        <v>64</v>
      </c>
      <c r="B365" s="3" t="s">
        <v>128</v>
      </c>
      <c r="C365" s="3" t="s">
        <v>53</v>
      </c>
      <c r="D365" s="3" t="s">
        <v>53</v>
      </c>
      <c r="E365" s="20" t="s">
        <v>233</v>
      </c>
      <c r="F365" s="3" t="s">
        <v>65</v>
      </c>
      <c r="G365" s="103">
        <v>475</v>
      </c>
      <c r="H365" s="103">
        <f>50</f>
        <v>50</v>
      </c>
      <c r="I365" s="103">
        <f>G365+H365</f>
        <v>525</v>
      </c>
    </row>
    <row r="366" spans="1:9" hidden="1" x14ac:dyDescent="0.2">
      <c r="A366" s="15" t="s">
        <v>234</v>
      </c>
      <c r="B366" s="3" t="s">
        <v>128</v>
      </c>
      <c r="C366" s="3" t="s">
        <v>53</v>
      </c>
      <c r="D366" s="3" t="s">
        <v>53</v>
      </c>
      <c r="E366" s="3" t="s">
        <v>27</v>
      </c>
      <c r="F366" s="3"/>
      <c r="G366" s="103" t="e">
        <f t="shared" ref="G366:I366" si="152">G367</f>
        <v>#REF!</v>
      </c>
      <c r="H366" s="103">
        <f t="shared" si="152"/>
        <v>0</v>
      </c>
      <c r="I366" s="103" t="e">
        <f t="shared" si="152"/>
        <v>#REF!</v>
      </c>
    </row>
    <row r="367" spans="1:9" ht="51" hidden="1" x14ac:dyDescent="0.2">
      <c r="A367" s="10" t="s">
        <v>235</v>
      </c>
      <c r="B367" s="3" t="s">
        <v>128</v>
      </c>
      <c r="C367" s="3" t="s">
        <v>53</v>
      </c>
      <c r="D367" s="3" t="s">
        <v>53</v>
      </c>
      <c r="E367" s="3" t="s">
        <v>236</v>
      </c>
      <c r="F367" s="3"/>
      <c r="G367" s="103" t="e">
        <f t="shared" ref="G367:I367" si="153">G368+G369</f>
        <v>#REF!</v>
      </c>
      <c r="H367" s="103">
        <f t="shared" si="153"/>
        <v>0</v>
      </c>
      <c r="I367" s="103" t="e">
        <f t="shared" si="153"/>
        <v>#REF!</v>
      </c>
    </row>
    <row r="368" spans="1:9" ht="38.25" hidden="1" x14ac:dyDescent="0.2">
      <c r="A368" s="4" t="s">
        <v>64</v>
      </c>
      <c r="B368" s="3" t="s">
        <v>128</v>
      </c>
      <c r="C368" s="3" t="s">
        <v>53</v>
      </c>
      <c r="D368" s="3" t="s">
        <v>53</v>
      </c>
      <c r="E368" s="3" t="s">
        <v>236</v>
      </c>
      <c r="F368" s="3" t="s">
        <v>65</v>
      </c>
      <c r="G368" s="96" t="e">
        <f>#REF!+#REF!</f>
        <v>#REF!</v>
      </c>
      <c r="H368" s="103"/>
      <c r="I368" s="96" t="e">
        <f>G368+H368</f>
        <v>#REF!</v>
      </c>
    </row>
    <row r="369" spans="1:9" ht="51" hidden="1" x14ac:dyDescent="0.2">
      <c r="A369" s="4" t="s">
        <v>201</v>
      </c>
      <c r="B369" s="3" t="s">
        <v>128</v>
      </c>
      <c r="C369" s="3" t="s">
        <v>53</v>
      </c>
      <c r="D369" s="3" t="s">
        <v>53</v>
      </c>
      <c r="E369" s="3" t="s">
        <v>236</v>
      </c>
      <c r="F369" s="3" t="s">
        <v>202</v>
      </c>
      <c r="G369" s="96" t="e">
        <f>#REF!+#REF!</f>
        <v>#REF!</v>
      </c>
      <c r="H369" s="103"/>
      <c r="I369" s="96" t="e">
        <f>G369+H369</f>
        <v>#REF!</v>
      </c>
    </row>
    <row r="370" spans="1:9" x14ac:dyDescent="0.2">
      <c r="A370" s="16" t="s">
        <v>72</v>
      </c>
      <c r="B370" s="3" t="s">
        <v>128</v>
      </c>
      <c r="C370" s="3" t="s">
        <v>73</v>
      </c>
      <c r="D370" s="3" t="s">
        <v>114</v>
      </c>
      <c r="E370" s="3"/>
      <c r="F370" s="3"/>
      <c r="G370" s="96">
        <f>G375+G371+G393+G389</f>
        <v>2128.8900000000003</v>
      </c>
      <c r="H370" s="96">
        <f>H375+H371+H393+H389</f>
        <v>8886.1304999999993</v>
      </c>
      <c r="I370" s="96">
        <f>I375+I371+I393+I389</f>
        <v>11015.020499999999</v>
      </c>
    </row>
    <row r="371" spans="1:9" x14ac:dyDescent="0.2">
      <c r="A371" s="15" t="s">
        <v>237</v>
      </c>
      <c r="B371" s="3" t="s">
        <v>128</v>
      </c>
      <c r="C371" s="3" t="s">
        <v>73</v>
      </c>
      <c r="D371" s="3" t="s">
        <v>15</v>
      </c>
      <c r="E371" s="3"/>
      <c r="F371" s="3"/>
      <c r="G371" s="96">
        <f>G372</f>
        <v>196.69</v>
      </c>
      <c r="H371" s="96">
        <f t="shared" ref="H371:I371" si="154">H372</f>
        <v>0</v>
      </c>
      <c r="I371" s="96">
        <f t="shared" si="154"/>
        <v>196.69</v>
      </c>
    </row>
    <row r="372" spans="1:9" ht="38.25" x14ac:dyDescent="0.2">
      <c r="A372" s="12" t="s">
        <v>136</v>
      </c>
      <c r="B372" s="3" t="s">
        <v>128</v>
      </c>
      <c r="C372" s="3" t="s">
        <v>73</v>
      </c>
      <c r="D372" s="3" t="s">
        <v>15</v>
      </c>
      <c r="E372" s="3" t="s">
        <v>92</v>
      </c>
      <c r="F372" s="3"/>
      <c r="G372" s="96">
        <f>G373</f>
        <v>196.69</v>
      </c>
      <c r="H372" s="96">
        <f t="shared" ref="H372:I373" si="155">H373</f>
        <v>0</v>
      </c>
      <c r="I372" s="96">
        <f t="shared" si="155"/>
        <v>196.69</v>
      </c>
    </row>
    <row r="373" spans="1:9" x14ac:dyDescent="0.2">
      <c r="A373" s="26" t="s">
        <v>238</v>
      </c>
      <c r="B373" s="3" t="s">
        <v>128</v>
      </c>
      <c r="C373" s="3" t="s">
        <v>73</v>
      </c>
      <c r="D373" s="3" t="s">
        <v>15</v>
      </c>
      <c r="E373" s="3" t="s">
        <v>239</v>
      </c>
      <c r="F373" s="3"/>
      <c r="G373" s="96">
        <f>G374</f>
        <v>196.69</v>
      </c>
      <c r="H373" s="96">
        <f t="shared" si="155"/>
        <v>0</v>
      </c>
      <c r="I373" s="96">
        <f t="shared" si="155"/>
        <v>196.69</v>
      </c>
    </row>
    <row r="374" spans="1:9" x14ac:dyDescent="0.2">
      <c r="A374" s="4" t="s">
        <v>240</v>
      </c>
      <c r="B374" s="3" t="s">
        <v>128</v>
      </c>
      <c r="C374" s="3" t="s">
        <v>73</v>
      </c>
      <c r="D374" s="3" t="s">
        <v>15</v>
      </c>
      <c r="E374" s="3" t="s">
        <v>239</v>
      </c>
      <c r="F374" s="3" t="s">
        <v>241</v>
      </c>
      <c r="G374" s="96">
        <v>196.69</v>
      </c>
      <c r="H374" s="96"/>
      <c r="I374" s="96">
        <f>G374+H374</f>
        <v>196.69</v>
      </c>
    </row>
    <row r="375" spans="1:9" x14ac:dyDescent="0.2">
      <c r="A375" s="16" t="s">
        <v>242</v>
      </c>
      <c r="B375" s="3" t="s">
        <v>128</v>
      </c>
      <c r="C375" s="3" t="s">
        <v>73</v>
      </c>
      <c r="D375" s="3" t="s">
        <v>116</v>
      </c>
      <c r="E375" s="3"/>
      <c r="F375" s="3"/>
      <c r="G375" s="96">
        <f>G376+G380+G384</f>
        <v>1329.2</v>
      </c>
      <c r="H375" s="96">
        <f t="shared" ref="H375:I375" si="156">H376+H380+H384</f>
        <v>60</v>
      </c>
      <c r="I375" s="96">
        <f t="shared" si="156"/>
        <v>1389.2</v>
      </c>
    </row>
    <row r="376" spans="1:9" ht="38.25" x14ac:dyDescent="0.2">
      <c r="A376" s="5" t="s">
        <v>142</v>
      </c>
      <c r="B376" s="3" t="s">
        <v>128</v>
      </c>
      <c r="C376" s="3" t="s">
        <v>73</v>
      </c>
      <c r="D376" s="3" t="s">
        <v>116</v>
      </c>
      <c r="E376" s="3" t="s">
        <v>143</v>
      </c>
      <c r="F376" s="3"/>
      <c r="G376" s="96">
        <f>G377</f>
        <v>320</v>
      </c>
      <c r="H376" s="96">
        <f t="shared" ref="H376:I378" si="157">H377</f>
        <v>0</v>
      </c>
      <c r="I376" s="96">
        <f t="shared" si="157"/>
        <v>320</v>
      </c>
    </row>
    <row r="377" spans="1:9" ht="38.25" x14ac:dyDescent="0.2">
      <c r="A377" s="7" t="s">
        <v>175</v>
      </c>
      <c r="B377" s="3" t="s">
        <v>128</v>
      </c>
      <c r="C377" s="3" t="s">
        <v>73</v>
      </c>
      <c r="D377" s="3" t="s">
        <v>116</v>
      </c>
      <c r="E377" s="3" t="s">
        <v>176</v>
      </c>
      <c r="F377" s="3"/>
      <c r="G377" s="96">
        <f>G378</f>
        <v>320</v>
      </c>
      <c r="H377" s="96">
        <f t="shared" si="157"/>
        <v>0</v>
      </c>
      <c r="I377" s="96">
        <f t="shared" si="157"/>
        <v>320</v>
      </c>
    </row>
    <row r="378" spans="1:9" ht="38.25" x14ac:dyDescent="0.2">
      <c r="A378" s="7" t="s">
        <v>205</v>
      </c>
      <c r="B378" s="3" t="s">
        <v>128</v>
      </c>
      <c r="C378" s="3" t="s">
        <v>73</v>
      </c>
      <c r="D378" s="3" t="s">
        <v>116</v>
      </c>
      <c r="E378" s="3" t="s">
        <v>207</v>
      </c>
      <c r="F378" s="3"/>
      <c r="G378" s="96">
        <f>G379</f>
        <v>320</v>
      </c>
      <c r="H378" s="96">
        <f t="shared" si="157"/>
        <v>0</v>
      </c>
      <c r="I378" s="96">
        <f t="shared" si="157"/>
        <v>320</v>
      </c>
    </row>
    <row r="379" spans="1:9" ht="38.25" x14ac:dyDescent="0.2">
      <c r="A379" s="4" t="s">
        <v>252</v>
      </c>
      <c r="B379" s="3" t="s">
        <v>128</v>
      </c>
      <c r="C379" s="3" t="s">
        <v>73</v>
      </c>
      <c r="D379" s="3" t="s">
        <v>116</v>
      </c>
      <c r="E379" s="3" t="s">
        <v>243</v>
      </c>
      <c r="F379" s="3" t="s">
        <v>253</v>
      </c>
      <c r="G379" s="96">
        <v>320</v>
      </c>
      <c r="H379" s="96"/>
      <c r="I379" s="96">
        <f>G379+H379</f>
        <v>320</v>
      </c>
    </row>
    <row r="380" spans="1:9" ht="38.25" x14ac:dyDescent="0.2">
      <c r="A380" s="5" t="s">
        <v>16</v>
      </c>
      <c r="B380" s="3" t="s">
        <v>128</v>
      </c>
      <c r="C380" s="3" t="s">
        <v>73</v>
      </c>
      <c r="D380" s="3" t="s">
        <v>116</v>
      </c>
      <c r="E380" s="3" t="s">
        <v>46</v>
      </c>
      <c r="F380" s="3"/>
      <c r="G380" s="96">
        <f>G381</f>
        <v>200</v>
      </c>
      <c r="H380" s="96">
        <f t="shared" ref="H380:I382" si="158">H381</f>
        <v>0</v>
      </c>
      <c r="I380" s="96">
        <f t="shared" si="158"/>
        <v>200</v>
      </c>
    </row>
    <row r="381" spans="1:9" ht="51" x14ac:dyDescent="0.2">
      <c r="A381" s="7" t="s">
        <v>244</v>
      </c>
      <c r="B381" s="3" t="s">
        <v>128</v>
      </c>
      <c r="C381" s="3" t="s">
        <v>73</v>
      </c>
      <c r="D381" s="3" t="s">
        <v>116</v>
      </c>
      <c r="E381" s="3" t="s">
        <v>152</v>
      </c>
      <c r="F381" s="3"/>
      <c r="G381" s="96">
        <f>G382</f>
        <v>200</v>
      </c>
      <c r="H381" s="96">
        <f t="shared" si="158"/>
        <v>0</v>
      </c>
      <c r="I381" s="96">
        <f t="shared" si="158"/>
        <v>200</v>
      </c>
    </row>
    <row r="382" spans="1:9" ht="38.25" x14ac:dyDescent="0.2">
      <c r="A382" s="7" t="s">
        <v>245</v>
      </c>
      <c r="B382" s="3" t="s">
        <v>128</v>
      </c>
      <c r="C382" s="3" t="s">
        <v>73</v>
      </c>
      <c r="D382" s="3" t="s">
        <v>116</v>
      </c>
      <c r="E382" s="20" t="s">
        <v>246</v>
      </c>
      <c r="F382" s="3"/>
      <c r="G382" s="96">
        <f>G383</f>
        <v>200</v>
      </c>
      <c r="H382" s="96">
        <f t="shared" si="158"/>
        <v>0</v>
      </c>
      <c r="I382" s="96">
        <f t="shared" si="158"/>
        <v>200</v>
      </c>
    </row>
    <row r="383" spans="1:9" ht="38.25" x14ac:dyDescent="0.2">
      <c r="A383" s="4" t="s">
        <v>252</v>
      </c>
      <c r="B383" s="3" t="s">
        <v>128</v>
      </c>
      <c r="C383" s="3" t="s">
        <v>73</v>
      </c>
      <c r="D383" s="3" t="s">
        <v>116</v>
      </c>
      <c r="E383" s="3" t="s">
        <v>247</v>
      </c>
      <c r="F383" s="3" t="s">
        <v>253</v>
      </c>
      <c r="G383" s="96">
        <v>200</v>
      </c>
      <c r="H383" s="96"/>
      <c r="I383" s="96">
        <f>G383+H383</f>
        <v>200</v>
      </c>
    </row>
    <row r="384" spans="1:9" ht="38.25" x14ac:dyDescent="0.2">
      <c r="A384" s="12" t="s">
        <v>136</v>
      </c>
      <c r="B384" s="3" t="s">
        <v>128</v>
      </c>
      <c r="C384" s="3" t="s">
        <v>73</v>
      </c>
      <c r="D384" s="3" t="s">
        <v>116</v>
      </c>
      <c r="E384" s="3" t="s">
        <v>92</v>
      </c>
      <c r="F384" s="3"/>
      <c r="G384" s="96">
        <f t="shared" ref="G384:I384" si="159">G387+G385</f>
        <v>809.2</v>
      </c>
      <c r="H384" s="96">
        <f t="shared" si="159"/>
        <v>60</v>
      </c>
      <c r="I384" s="96">
        <f t="shared" si="159"/>
        <v>869.2</v>
      </c>
    </row>
    <row r="385" spans="1:9" ht="25.5" x14ac:dyDescent="0.2">
      <c r="A385" s="27" t="s">
        <v>248</v>
      </c>
      <c r="B385" s="3" t="s">
        <v>128</v>
      </c>
      <c r="C385" s="3" t="s">
        <v>73</v>
      </c>
      <c r="D385" s="3" t="s">
        <v>116</v>
      </c>
      <c r="E385" s="3" t="s">
        <v>249</v>
      </c>
      <c r="F385" s="3"/>
      <c r="G385" s="96">
        <f>G386</f>
        <v>200</v>
      </c>
      <c r="H385" s="96">
        <f t="shared" ref="H385:I385" si="160">H386</f>
        <v>60</v>
      </c>
      <c r="I385" s="96">
        <f t="shared" si="160"/>
        <v>260</v>
      </c>
    </row>
    <row r="386" spans="1:9" ht="38.25" x14ac:dyDescent="0.2">
      <c r="A386" s="4" t="s">
        <v>77</v>
      </c>
      <c r="B386" s="3" t="s">
        <v>128</v>
      </c>
      <c r="C386" s="3" t="s">
        <v>73</v>
      </c>
      <c r="D386" s="3" t="s">
        <v>116</v>
      </c>
      <c r="E386" s="3" t="s">
        <v>249</v>
      </c>
      <c r="F386" s="3" t="s">
        <v>78</v>
      </c>
      <c r="G386" s="96">
        <v>200</v>
      </c>
      <c r="H386" s="96">
        <f>15+45</f>
        <v>60</v>
      </c>
      <c r="I386" s="96">
        <f>G386+H386</f>
        <v>260</v>
      </c>
    </row>
    <row r="387" spans="1:9" ht="161.25" customHeight="1" x14ac:dyDescent="0.2">
      <c r="A387" s="12" t="s">
        <v>250</v>
      </c>
      <c r="B387" s="3" t="s">
        <v>128</v>
      </c>
      <c r="C387" s="3" t="s">
        <v>73</v>
      </c>
      <c r="D387" s="3" t="s">
        <v>116</v>
      </c>
      <c r="E387" s="3" t="s">
        <v>251</v>
      </c>
      <c r="F387" s="3"/>
      <c r="G387" s="96">
        <f>G388</f>
        <v>609.20000000000005</v>
      </c>
      <c r="H387" s="96">
        <f t="shared" ref="H387:I387" si="161">H388</f>
        <v>0</v>
      </c>
      <c r="I387" s="96">
        <f t="shared" si="161"/>
        <v>609.20000000000005</v>
      </c>
    </row>
    <row r="388" spans="1:9" ht="38.25" x14ac:dyDescent="0.2">
      <c r="A388" s="4" t="s">
        <v>252</v>
      </c>
      <c r="B388" s="3" t="s">
        <v>128</v>
      </c>
      <c r="C388" s="3" t="s">
        <v>73</v>
      </c>
      <c r="D388" s="3" t="s">
        <v>116</v>
      </c>
      <c r="E388" s="3" t="s">
        <v>251</v>
      </c>
      <c r="F388" s="3" t="s">
        <v>253</v>
      </c>
      <c r="G388" s="96">
        <v>609.20000000000005</v>
      </c>
      <c r="H388" s="96"/>
      <c r="I388" s="96">
        <f>G388+H388</f>
        <v>609.20000000000005</v>
      </c>
    </row>
    <row r="389" spans="1:9" x14ac:dyDescent="0.2">
      <c r="A389" s="4" t="s">
        <v>74</v>
      </c>
      <c r="B389" s="3" t="s">
        <v>128</v>
      </c>
      <c r="C389" s="3" t="s">
        <v>73</v>
      </c>
      <c r="D389" s="3" t="s">
        <v>75</v>
      </c>
      <c r="E389" s="3"/>
      <c r="F389" s="3"/>
      <c r="G389" s="96">
        <f>G390</f>
        <v>0</v>
      </c>
      <c r="H389" s="96">
        <f t="shared" ref="H389:I391" si="162">H390</f>
        <v>8826.1304999999993</v>
      </c>
      <c r="I389" s="96">
        <f t="shared" si="162"/>
        <v>8826.1304999999993</v>
      </c>
    </row>
    <row r="390" spans="1:9" ht="38.25" x14ac:dyDescent="0.2">
      <c r="A390" s="12" t="s">
        <v>136</v>
      </c>
      <c r="B390" s="3" t="s">
        <v>128</v>
      </c>
      <c r="C390" s="3" t="s">
        <v>73</v>
      </c>
      <c r="D390" s="3" t="s">
        <v>75</v>
      </c>
      <c r="E390" s="3" t="s">
        <v>92</v>
      </c>
      <c r="F390" s="3"/>
      <c r="G390" s="96">
        <f>G391</f>
        <v>0</v>
      </c>
      <c r="H390" s="96">
        <f t="shared" si="162"/>
        <v>8826.1304999999993</v>
      </c>
      <c r="I390" s="96">
        <f t="shared" si="162"/>
        <v>8826.1304999999993</v>
      </c>
    </row>
    <row r="391" spans="1:9" ht="25.5" x14ac:dyDescent="0.2">
      <c r="A391" s="93" t="s">
        <v>411</v>
      </c>
      <c r="B391" s="3" t="s">
        <v>128</v>
      </c>
      <c r="C391" s="3" t="s">
        <v>73</v>
      </c>
      <c r="D391" s="3" t="s">
        <v>75</v>
      </c>
      <c r="E391" s="3" t="s">
        <v>408</v>
      </c>
      <c r="F391" s="3"/>
      <c r="G391" s="96">
        <f>G392</f>
        <v>0</v>
      </c>
      <c r="H391" s="96">
        <f t="shared" si="162"/>
        <v>8826.1304999999993</v>
      </c>
      <c r="I391" s="96">
        <f t="shared" si="162"/>
        <v>8826.1304999999993</v>
      </c>
    </row>
    <row r="392" spans="1:9" ht="38.25" x14ac:dyDescent="0.2">
      <c r="A392" s="4" t="s">
        <v>412</v>
      </c>
      <c r="B392" s="3" t="s">
        <v>128</v>
      </c>
      <c r="C392" s="3" t="s">
        <v>73</v>
      </c>
      <c r="D392" s="3" t="s">
        <v>75</v>
      </c>
      <c r="E392" s="3" t="s">
        <v>408</v>
      </c>
      <c r="F392" s="3" t="s">
        <v>202</v>
      </c>
      <c r="G392" s="96"/>
      <c r="H392" s="96">
        <f>100+8826.1305-100</f>
        <v>8826.1304999999993</v>
      </c>
      <c r="I392" s="96">
        <f>G392+H392</f>
        <v>8826.1304999999993</v>
      </c>
    </row>
    <row r="393" spans="1:9" x14ac:dyDescent="0.2">
      <c r="A393" s="15" t="s">
        <v>254</v>
      </c>
      <c r="B393" s="3" t="s">
        <v>128</v>
      </c>
      <c r="C393" s="3" t="s">
        <v>73</v>
      </c>
      <c r="D393" s="3" t="s">
        <v>88</v>
      </c>
      <c r="E393" s="3"/>
      <c r="F393" s="3"/>
      <c r="G393" s="96">
        <f>G394+G396</f>
        <v>603</v>
      </c>
      <c r="H393" s="96">
        <f>H394+H396</f>
        <v>0</v>
      </c>
      <c r="I393" s="96">
        <f t="shared" ref="I393" si="163">I394+I396</f>
        <v>603</v>
      </c>
    </row>
    <row r="394" spans="1:9" ht="38.25" x14ac:dyDescent="0.2">
      <c r="A394" s="27" t="s">
        <v>255</v>
      </c>
      <c r="B394" s="3" t="s">
        <v>128</v>
      </c>
      <c r="C394" s="3" t="s">
        <v>73</v>
      </c>
      <c r="D394" s="3" t="s">
        <v>88</v>
      </c>
      <c r="E394" s="3" t="s">
        <v>256</v>
      </c>
      <c r="F394" s="3"/>
      <c r="G394" s="96">
        <f>G395</f>
        <v>53</v>
      </c>
      <c r="H394" s="96">
        <f t="shared" ref="H394:I394" si="164">H395</f>
        <v>0</v>
      </c>
      <c r="I394" s="96">
        <f t="shared" si="164"/>
        <v>53</v>
      </c>
    </row>
    <row r="395" spans="1:9" ht="38.25" x14ac:dyDescent="0.2">
      <c r="A395" s="4" t="s">
        <v>56</v>
      </c>
      <c r="B395" s="3" t="s">
        <v>128</v>
      </c>
      <c r="C395" s="3" t="s">
        <v>73</v>
      </c>
      <c r="D395" s="3" t="s">
        <v>88</v>
      </c>
      <c r="E395" s="3" t="s">
        <v>256</v>
      </c>
      <c r="F395" s="3" t="s">
        <v>57</v>
      </c>
      <c r="G395" s="96">
        <v>53</v>
      </c>
      <c r="H395" s="96"/>
      <c r="I395" s="96">
        <f>H395+G395</f>
        <v>53</v>
      </c>
    </row>
    <row r="396" spans="1:9" x14ac:dyDescent="0.2">
      <c r="A396" s="12" t="s">
        <v>389</v>
      </c>
      <c r="B396" s="3" t="s">
        <v>128</v>
      </c>
      <c r="C396" s="3" t="s">
        <v>73</v>
      </c>
      <c r="D396" s="3" t="s">
        <v>88</v>
      </c>
      <c r="E396" s="3" t="s">
        <v>92</v>
      </c>
      <c r="F396" s="3"/>
      <c r="G396" s="96">
        <f>G397</f>
        <v>550</v>
      </c>
      <c r="H396" s="96">
        <f t="shared" ref="H396:I397" si="165">H397</f>
        <v>0</v>
      </c>
      <c r="I396" s="96">
        <f t="shared" si="165"/>
        <v>550</v>
      </c>
    </row>
    <row r="397" spans="1:9" ht="38.25" x14ac:dyDescent="0.2">
      <c r="A397" s="68" t="s">
        <v>386</v>
      </c>
      <c r="B397" s="3" t="s">
        <v>128</v>
      </c>
      <c r="C397" s="3" t="s">
        <v>73</v>
      </c>
      <c r="D397" s="3" t="s">
        <v>88</v>
      </c>
      <c r="E397" s="3" t="s">
        <v>390</v>
      </c>
      <c r="F397" s="3"/>
      <c r="G397" s="96">
        <f>G398</f>
        <v>550</v>
      </c>
      <c r="H397" s="96">
        <f t="shared" si="165"/>
        <v>0</v>
      </c>
      <c r="I397" s="96">
        <f t="shared" si="165"/>
        <v>550</v>
      </c>
    </row>
    <row r="398" spans="1:9" ht="38.25" x14ac:dyDescent="0.2">
      <c r="A398" s="4" t="s">
        <v>64</v>
      </c>
      <c r="B398" s="3" t="s">
        <v>128</v>
      </c>
      <c r="C398" s="3" t="s">
        <v>73</v>
      </c>
      <c r="D398" s="3" t="s">
        <v>88</v>
      </c>
      <c r="E398" s="3" t="s">
        <v>390</v>
      </c>
      <c r="F398" s="3" t="s">
        <v>65</v>
      </c>
      <c r="G398" s="96">
        <v>550</v>
      </c>
      <c r="H398" s="96">
        <f>-100+100</f>
        <v>0</v>
      </c>
      <c r="I398" s="96">
        <f>G398+H398</f>
        <v>550</v>
      </c>
    </row>
    <row r="399" spans="1:9" x14ac:dyDescent="0.2">
      <c r="A399" s="15" t="s">
        <v>257</v>
      </c>
      <c r="B399" s="3" t="s">
        <v>128</v>
      </c>
      <c r="C399" s="3" t="s">
        <v>101</v>
      </c>
      <c r="D399" s="3"/>
      <c r="E399" s="3"/>
      <c r="F399" s="3"/>
      <c r="G399" s="103">
        <f>G400</f>
        <v>1519.04</v>
      </c>
      <c r="H399" s="103">
        <f>H400</f>
        <v>0</v>
      </c>
      <c r="I399" s="96">
        <f>G399+H399</f>
        <v>1519.04</v>
      </c>
    </row>
    <row r="400" spans="1:9" x14ac:dyDescent="0.2">
      <c r="A400" s="15" t="s">
        <v>258</v>
      </c>
      <c r="B400" s="3" t="s">
        <v>128</v>
      </c>
      <c r="C400" s="3" t="s">
        <v>101</v>
      </c>
      <c r="D400" s="3" t="s">
        <v>29</v>
      </c>
      <c r="E400" s="3"/>
      <c r="F400" s="3"/>
      <c r="G400" s="103">
        <f>G401</f>
        <v>1519.04</v>
      </c>
      <c r="H400" s="103">
        <f t="shared" ref="H400:I400" si="166">H401</f>
        <v>0</v>
      </c>
      <c r="I400" s="103">
        <f t="shared" si="166"/>
        <v>1519.04</v>
      </c>
    </row>
    <row r="401" spans="1:9" ht="38.25" x14ac:dyDescent="0.2">
      <c r="A401" s="5" t="s">
        <v>142</v>
      </c>
      <c r="B401" s="3" t="s">
        <v>128</v>
      </c>
      <c r="C401" s="3" t="s">
        <v>101</v>
      </c>
      <c r="D401" s="3" t="s">
        <v>29</v>
      </c>
      <c r="E401" s="3" t="s">
        <v>259</v>
      </c>
      <c r="F401" s="3"/>
      <c r="G401" s="103">
        <f>G402</f>
        <v>1519.04</v>
      </c>
      <c r="H401" s="103">
        <f t="shared" ref="H401:I402" si="167">H402</f>
        <v>0</v>
      </c>
      <c r="I401" s="103">
        <f t="shared" si="167"/>
        <v>1519.04</v>
      </c>
    </row>
    <row r="402" spans="1:9" ht="63.75" x14ac:dyDescent="0.2">
      <c r="A402" s="7" t="s">
        <v>260</v>
      </c>
      <c r="B402" s="3" t="s">
        <v>128</v>
      </c>
      <c r="C402" s="3" t="s">
        <v>101</v>
      </c>
      <c r="D402" s="3" t="s">
        <v>29</v>
      </c>
      <c r="E402" s="3" t="s">
        <v>220</v>
      </c>
      <c r="F402" s="3"/>
      <c r="G402" s="96">
        <f>G403</f>
        <v>1519.04</v>
      </c>
      <c r="H402" s="96">
        <f t="shared" si="167"/>
        <v>0</v>
      </c>
      <c r="I402" s="96">
        <f t="shared" si="167"/>
        <v>1519.04</v>
      </c>
    </row>
    <row r="403" spans="1:9" ht="38.25" x14ac:dyDescent="0.2">
      <c r="A403" s="7" t="s">
        <v>261</v>
      </c>
      <c r="B403" s="3" t="s">
        <v>128</v>
      </c>
      <c r="C403" s="3" t="s">
        <v>101</v>
      </c>
      <c r="D403" s="3" t="s">
        <v>29</v>
      </c>
      <c r="E403" s="3" t="s">
        <v>262</v>
      </c>
      <c r="F403" s="3"/>
      <c r="G403" s="96">
        <f>G404+G405</f>
        <v>1519.04</v>
      </c>
      <c r="H403" s="96">
        <f t="shared" ref="H403:I403" si="168">H404+H405</f>
        <v>0</v>
      </c>
      <c r="I403" s="96">
        <f t="shared" si="168"/>
        <v>1519.04</v>
      </c>
    </row>
    <row r="404" spans="1:9" ht="38.25" x14ac:dyDescent="0.2">
      <c r="A404" s="15" t="s">
        <v>196</v>
      </c>
      <c r="B404" s="3" t="s">
        <v>128</v>
      </c>
      <c r="C404" s="3" t="s">
        <v>101</v>
      </c>
      <c r="D404" s="3" t="s">
        <v>29</v>
      </c>
      <c r="E404" s="3" t="s">
        <v>262</v>
      </c>
      <c r="F404" s="3" t="s">
        <v>197</v>
      </c>
      <c r="G404" s="96">
        <v>1519.04</v>
      </c>
      <c r="H404" s="96"/>
      <c r="I404" s="96">
        <f>G404+H404</f>
        <v>1519.04</v>
      </c>
    </row>
    <row r="405" spans="1:9" ht="25.5" hidden="1" x14ac:dyDescent="0.2">
      <c r="A405" s="4" t="s">
        <v>224</v>
      </c>
      <c r="B405" s="3" t="s">
        <v>128</v>
      </c>
      <c r="C405" s="3" t="s">
        <v>101</v>
      </c>
      <c r="D405" s="3" t="s">
        <v>29</v>
      </c>
      <c r="E405" s="3" t="s">
        <v>262</v>
      </c>
      <c r="F405" s="3" t="s">
        <v>225</v>
      </c>
      <c r="G405" s="96"/>
      <c r="H405" s="96"/>
      <c r="I405" s="96">
        <f>G405+H405</f>
        <v>0</v>
      </c>
    </row>
    <row r="406" spans="1:9" s="82" customFormat="1" x14ac:dyDescent="0.2">
      <c r="A406" s="4" t="s">
        <v>263</v>
      </c>
      <c r="B406" s="3" t="s">
        <v>103</v>
      </c>
      <c r="C406" s="3"/>
      <c r="D406" s="3"/>
      <c r="E406" s="3"/>
      <c r="F406" s="3"/>
      <c r="G406" s="101">
        <f>G407+G412+G425+G459+G453</f>
        <v>22652.19</v>
      </c>
      <c r="H406" s="101">
        <f>H407+H412+H425+H459+H453</f>
        <v>3793.35</v>
      </c>
      <c r="I406" s="101">
        <f>I407+I412+I425+I459+I453</f>
        <v>26445.539999999997</v>
      </c>
    </row>
    <row r="407" spans="1:9" s="82" customFormat="1" x14ac:dyDescent="0.2">
      <c r="A407" s="15" t="s">
        <v>129</v>
      </c>
      <c r="B407" s="3" t="s">
        <v>103</v>
      </c>
      <c r="C407" s="3" t="s">
        <v>15</v>
      </c>
      <c r="D407" s="3"/>
      <c r="E407" s="3"/>
      <c r="F407" s="3"/>
      <c r="G407" s="96">
        <f>G408</f>
        <v>1145.76</v>
      </c>
      <c r="H407" s="96">
        <f t="shared" ref="H407:I408" si="169">H408</f>
        <v>0</v>
      </c>
      <c r="I407" s="96">
        <f t="shared" si="169"/>
        <v>1145.76</v>
      </c>
    </row>
    <row r="408" spans="1:9" s="82" customFormat="1" ht="51" x14ac:dyDescent="0.2">
      <c r="A408" s="15" t="s">
        <v>82</v>
      </c>
      <c r="B408" s="3" t="s">
        <v>103</v>
      </c>
      <c r="C408" s="3" t="s">
        <v>15</v>
      </c>
      <c r="D408" s="3" t="s">
        <v>75</v>
      </c>
      <c r="E408" s="3"/>
      <c r="F408" s="3"/>
      <c r="G408" s="96">
        <f>G409</f>
        <v>1145.76</v>
      </c>
      <c r="H408" s="96">
        <f t="shared" si="169"/>
        <v>0</v>
      </c>
      <c r="I408" s="96">
        <f t="shared" si="169"/>
        <v>1145.76</v>
      </c>
    </row>
    <row r="409" spans="1:9" s="82" customFormat="1" ht="38.25" x14ac:dyDescent="0.2">
      <c r="A409" s="5" t="s">
        <v>16</v>
      </c>
      <c r="B409" s="3" t="s">
        <v>103</v>
      </c>
      <c r="C409" s="3" t="s">
        <v>15</v>
      </c>
      <c r="D409" s="3" t="s">
        <v>75</v>
      </c>
      <c r="E409" s="3" t="s">
        <v>46</v>
      </c>
      <c r="F409" s="3"/>
      <c r="G409" s="96">
        <f>G410</f>
        <v>1145.76</v>
      </c>
      <c r="H409" s="96">
        <f t="shared" ref="H409:I410" si="170">H410</f>
        <v>0</v>
      </c>
      <c r="I409" s="96">
        <f t="shared" si="170"/>
        <v>1145.76</v>
      </c>
    </row>
    <row r="410" spans="1:9" s="82" customFormat="1" ht="76.5" x14ac:dyDescent="0.2">
      <c r="A410" s="7" t="s">
        <v>264</v>
      </c>
      <c r="B410" s="3" t="s">
        <v>103</v>
      </c>
      <c r="C410" s="3" t="s">
        <v>15</v>
      </c>
      <c r="D410" s="3" t="s">
        <v>75</v>
      </c>
      <c r="E410" s="3" t="s">
        <v>265</v>
      </c>
      <c r="F410" s="3"/>
      <c r="G410" s="96">
        <f>G411</f>
        <v>1145.76</v>
      </c>
      <c r="H410" s="96">
        <f t="shared" si="170"/>
        <v>0</v>
      </c>
      <c r="I410" s="96">
        <f t="shared" si="170"/>
        <v>1145.76</v>
      </c>
    </row>
    <row r="411" spans="1:9" s="82" customFormat="1" x14ac:dyDescent="0.2">
      <c r="A411" s="13" t="s">
        <v>56</v>
      </c>
      <c r="B411" s="3" t="s">
        <v>103</v>
      </c>
      <c r="C411" s="3" t="s">
        <v>15</v>
      </c>
      <c r="D411" s="3" t="s">
        <v>75</v>
      </c>
      <c r="E411" s="3" t="s">
        <v>265</v>
      </c>
      <c r="F411" s="3" t="s">
        <v>57</v>
      </c>
      <c r="G411" s="96">
        <v>1145.76</v>
      </c>
      <c r="H411" s="96"/>
      <c r="I411" s="96">
        <f>G411+H411</f>
        <v>1145.76</v>
      </c>
    </row>
    <row r="412" spans="1:9" s="82" customFormat="1" x14ac:dyDescent="0.2">
      <c r="A412" s="25" t="s">
        <v>219</v>
      </c>
      <c r="B412" s="3" t="s">
        <v>103</v>
      </c>
      <c r="C412" s="3" t="s">
        <v>13</v>
      </c>
      <c r="D412" s="3"/>
      <c r="E412" s="3"/>
      <c r="F412" s="3"/>
      <c r="G412" s="96">
        <f>G418+G413</f>
        <v>130</v>
      </c>
      <c r="H412" s="96">
        <f t="shared" ref="H412:I412" si="171">H418+H413</f>
        <v>3793.35</v>
      </c>
      <c r="I412" s="96">
        <f t="shared" si="171"/>
        <v>3923.35</v>
      </c>
    </row>
    <row r="413" spans="1:9" s="82" customFormat="1" x14ac:dyDescent="0.2">
      <c r="A413" s="4" t="s">
        <v>28</v>
      </c>
      <c r="B413" s="3" t="s">
        <v>103</v>
      </c>
      <c r="C413" s="3" t="s">
        <v>13</v>
      </c>
      <c r="D413" s="3" t="s">
        <v>29</v>
      </c>
      <c r="E413" s="3"/>
      <c r="F413" s="3"/>
      <c r="G413" s="96">
        <f>G414</f>
        <v>0</v>
      </c>
      <c r="H413" s="96">
        <f t="shared" ref="H413:I413" si="172">H414</f>
        <v>3793.35</v>
      </c>
      <c r="I413" s="96">
        <f t="shared" si="172"/>
        <v>3793.35</v>
      </c>
    </row>
    <row r="414" spans="1:9" ht="38.25" x14ac:dyDescent="0.2">
      <c r="A414" s="5" t="s">
        <v>16</v>
      </c>
      <c r="B414" s="3" t="s">
        <v>103</v>
      </c>
      <c r="C414" s="3" t="s">
        <v>13</v>
      </c>
      <c r="D414" s="3" t="s">
        <v>29</v>
      </c>
      <c r="E414" s="3" t="s">
        <v>46</v>
      </c>
      <c r="F414" s="3"/>
      <c r="G414" s="103">
        <f>G415</f>
        <v>0</v>
      </c>
      <c r="H414" s="103">
        <f t="shared" ref="H414:I415" si="173">H415</f>
        <v>3793.35</v>
      </c>
      <c r="I414" s="103">
        <f t="shared" si="173"/>
        <v>3793.35</v>
      </c>
    </row>
    <row r="415" spans="1:9" ht="38.25" x14ac:dyDescent="0.2">
      <c r="A415" s="7" t="s">
        <v>18</v>
      </c>
      <c r="B415" s="3" t="s">
        <v>103</v>
      </c>
      <c r="C415" s="3" t="s">
        <v>13</v>
      </c>
      <c r="D415" s="3" t="s">
        <v>29</v>
      </c>
      <c r="E415" s="3" t="s">
        <v>47</v>
      </c>
      <c r="F415" s="3"/>
      <c r="G415" s="103">
        <f>G416</f>
        <v>0</v>
      </c>
      <c r="H415" s="103">
        <f t="shared" si="173"/>
        <v>3793.35</v>
      </c>
      <c r="I415" s="103">
        <f t="shared" si="173"/>
        <v>3793.35</v>
      </c>
    </row>
    <row r="416" spans="1:9" ht="63.75" x14ac:dyDescent="0.2">
      <c r="A416" s="5" t="s">
        <v>221</v>
      </c>
      <c r="B416" s="3" t="s">
        <v>103</v>
      </c>
      <c r="C416" s="3" t="s">
        <v>13</v>
      </c>
      <c r="D416" s="3" t="s">
        <v>29</v>
      </c>
      <c r="E416" s="20" t="s">
        <v>222</v>
      </c>
      <c r="F416" s="3"/>
      <c r="G416" s="103">
        <f>G417</f>
        <v>0</v>
      </c>
      <c r="H416" s="103">
        <f t="shared" ref="H416:I416" si="174">H417</f>
        <v>3793.35</v>
      </c>
      <c r="I416" s="103">
        <f t="shared" si="174"/>
        <v>3793.35</v>
      </c>
    </row>
    <row r="417" spans="1:9" ht="38.25" x14ac:dyDescent="0.2">
      <c r="A417" s="15" t="s">
        <v>196</v>
      </c>
      <c r="B417" s="3" t="s">
        <v>103</v>
      </c>
      <c r="C417" s="3" t="s">
        <v>13</v>
      </c>
      <c r="D417" s="3" t="s">
        <v>29</v>
      </c>
      <c r="E417" s="3" t="s">
        <v>223</v>
      </c>
      <c r="F417" s="3" t="s">
        <v>197</v>
      </c>
      <c r="G417" s="103"/>
      <c r="H417" s="103">
        <f>3793.35</f>
        <v>3793.35</v>
      </c>
      <c r="I417" s="103">
        <f>G417+H417</f>
        <v>3793.35</v>
      </c>
    </row>
    <row r="418" spans="1:9" s="82" customFormat="1" x14ac:dyDescent="0.2">
      <c r="A418" s="15" t="s">
        <v>48</v>
      </c>
      <c r="B418" s="3" t="s">
        <v>103</v>
      </c>
      <c r="C418" s="3" t="s">
        <v>13</v>
      </c>
      <c r="D418" s="3" t="s">
        <v>13</v>
      </c>
      <c r="E418" s="3"/>
      <c r="F418" s="3"/>
      <c r="G418" s="96">
        <f>G419</f>
        <v>130</v>
      </c>
      <c r="H418" s="96">
        <f t="shared" ref="H418" si="175">H419</f>
        <v>0</v>
      </c>
      <c r="I418" s="96">
        <f t="shared" ref="I418" si="176">I419</f>
        <v>130</v>
      </c>
    </row>
    <row r="419" spans="1:9" s="82" customFormat="1" ht="38.25" x14ac:dyDescent="0.2">
      <c r="A419" s="5" t="s">
        <v>16</v>
      </c>
      <c r="B419" s="3" t="s">
        <v>103</v>
      </c>
      <c r="C419" s="3" t="s">
        <v>13</v>
      </c>
      <c r="D419" s="3" t="s">
        <v>13</v>
      </c>
      <c r="E419" s="3" t="s">
        <v>46</v>
      </c>
      <c r="F419" s="3"/>
      <c r="G419" s="96">
        <f>G420</f>
        <v>130</v>
      </c>
      <c r="H419" s="96">
        <f t="shared" ref="H419:I420" si="177">H420</f>
        <v>0</v>
      </c>
      <c r="I419" s="96">
        <f t="shared" si="177"/>
        <v>130</v>
      </c>
    </row>
    <row r="420" spans="1:9" s="82" customFormat="1" ht="39.75" customHeight="1" x14ac:dyDescent="0.2">
      <c r="A420" s="7" t="s">
        <v>244</v>
      </c>
      <c r="B420" s="3" t="s">
        <v>103</v>
      </c>
      <c r="C420" s="3" t="s">
        <v>13</v>
      </c>
      <c r="D420" s="3" t="s">
        <v>13</v>
      </c>
      <c r="E420" s="3" t="s">
        <v>152</v>
      </c>
      <c r="F420" s="3"/>
      <c r="G420" s="96">
        <f>G421</f>
        <v>130</v>
      </c>
      <c r="H420" s="96">
        <f t="shared" si="177"/>
        <v>0</v>
      </c>
      <c r="I420" s="96">
        <f t="shared" si="177"/>
        <v>130</v>
      </c>
    </row>
    <row r="421" spans="1:9" s="82" customFormat="1" ht="38.25" x14ac:dyDescent="0.2">
      <c r="A421" s="7" t="s">
        <v>245</v>
      </c>
      <c r="B421" s="3" t="s">
        <v>103</v>
      </c>
      <c r="C421" s="3" t="s">
        <v>13</v>
      </c>
      <c r="D421" s="3" t="s">
        <v>13</v>
      </c>
      <c r="E421" s="3" t="s">
        <v>266</v>
      </c>
      <c r="F421" s="3"/>
      <c r="G421" s="96">
        <f>G422+G423+G424</f>
        <v>130</v>
      </c>
      <c r="H421" s="96">
        <f t="shared" ref="H421:I421" si="178">H422+H423+H424</f>
        <v>0</v>
      </c>
      <c r="I421" s="96">
        <f t="shared" si="178"/>
        <v>130</v>
      </c>
    </row>
    <row r="422" spans="1:9" s="82" customFormat="1" hidden="1" x14ac:dyDescent="0.2">
      <c r="A422" s="13" t="s">
        <v>56</v>
      </c>
      <c r="B422" s="3" t="s">
        <v>103</v>
      </c>
      <c r="C422" s="3" t="s">
        <v>13</v>
      </c>
      <c r="D422" s="3" t="s">
        <v>13</v>
      </c>
      <c r="E422" s="3" t="s">
        <v>266</v>
      </c>
      <c r="F422" s="3" t="s">
        <v>57</v>
      </c>
      <c r="G422" s="96"/>
      <c r="H422" s="96"/>
      <c r="I422" s="96">
        <f>G422+H422</f>
        <v>0</v>
      </c>
    </row>
    <row r="423" spans="1:9" s="82" customFormat="1" ht="38.25" x14ac:dyDescent="0.2">
      <c r="A423" s="4" t="s">
        <v>58</v>
      </c>
      <c r="B423" s="3" t="s">
        <v>103</v>
      </c>
      <c r="C423" s="3" t="s">
        <v>13</v>
      </c>
      <c r="D423" s="3" t="s">
        <v>13</v>
      </c>
      <c r="E423" s="3" t="s">
        <v>266</v>
      </c>
      <c r="F423" s="3" t="s">
        <v>59</v>
      </c>
      <c r="G423" s="96">
        <v>5</v>
      </c>
      <c r="H423" s="96"/>
      <c r="I423" s="96">
        <f>G423+H423</f>
        <v>5</v>
      </c>
    </row>
    <row r="424" spans="1:9" s="82" customFormat="1" ht="38.25" x14ac:dyDescent="0.2">
      <c r="A424" s="4" t="s">
        <v>64</v>
      </c>
      <c r="B424" s="3" t="s">
        <v>103</v>
      </c>
      <c r="C424" s="3" t="s">
        <v>13</v>
      </c>
      <c r="D424" s="3" t="s">
        <v>13</v>
      </c>
      <c r="E424" s="3" t="s">
        <v>266</v>
      </c>
      <c r="F424" s="3" t="s">
        <v>65</v>
      </c>
      <c r="G424" s="96">
        <v>125</v>
      </c>
      <c r="H424" s="96"/>
      <c r="I424" s="96">
        <f>G424+H424</f>
        <v>125</v>
      </c>
    </row>
    <row r="425" spans="1:9" s="82" customFormat="1" x14ac:dyDescent="0.2">
      <c r="A425" s="15" t="s">
        <v>267</v>
      </c>
      <c r="B425" s="3" t="s">
        <v>103</v>
      </c>
      <c r="C425" s="3" t="s">
        <v>268</v>
      </c>
      <c r="D425" s="3"/>
      <c r="E425" s="3"/>
      <c r="F425" s="3"/>
      <c r="G425" s="96">
        <f>G426+G439</f>
        <v>20448.93</v>
      </c>
      <c r="H425" s="96">
        <f>H426+H439</f>
        <v>-1732.73</v>
      </c>
      <c r="I425" s="96">
        <f>I426+I439</f>
        <v>18716.199999999997</v>
      </c>
    </row>
    <row r="426" spans="1:9" s="82" customFormat="1" x14ac:dyDescent="0.2">
      <c r="A426" s="15" t="s">
        <v>269</v>
      </c>
      <c r="B426" s="3" t="s">
        <v>103</v>
      </c>
      <c r="C426" s="3" t="s">
        <v>268</v>
      </c>
      <c r="D426" s="3" t="s">
        <v>15</v>
      </c>
      <c r="E426" s="3"/>
      <c r="F426" s="3"/>
      <c r="G426" s="96">
        <f>G427</f>
        <v>18546.849999999999</v>
      </c>
      <c r="H426" s="96">
        <f t="shared" ref="H426:I426" si="179">H427</f>
        <v>-1732.73</v>
      </c>
      <c r="I426" s="96">
        <f t="shared" si="179"/>
        <v>16814.12</v>
      </c>
    </row>
    <row r="427" spans="1:9" s="82" customFormat="1" ht="38.25" x14ac:dyDescent="0.2">
      <c r="A427" s="5" t="s">
        <v>16</v>
      </c>
      <c r="B427" s="3" t="s">
        <v>103</v>
      </c>
      <c r="C427" s="3" t="s">
        <v>268</v>
      </c>
      <c r="D427" s="3" t="s">
        <v>15</v>
      </c>
      <c r="E427" s="3" t="s">
        <v>46</v>
      </c>
      <c r="F427" s="3"/>
      <c r="G427" s="96">
        <f>G428</f>
        <v>18546.849999999999</v>
      </c>
      <c r="H427" s="96">
        <f t="shared" ref="H427:I427" si="180">H428</f>
        <v>-1732.73</v>
      </c>
      <c r="I427" s="96">
        <f t="shared" si="180"/>
        <v>16814.12</v>
      </c>
    </row>
    <row r="428" spans="1:9" s="82" customFormat="1" ht="51" x14ac:dyDescent="0.2">
      <c r="A428" s="7" t="s">
        <v>244</v>
      </c>
      <c r="B428" s="3" t="s">
        <v>103</v>
      </c>
      <c r="C428" s="3" t="s">
        <v>268</v>
      </c>
      <c r="D428" s="3" t="s">
        <v>15</v>
      </c>
      <c r="E428" s="3" t="s">
        <v>152</v>
      </c>
      <c r="F428" s="3"/>
      <c r="G428" s="96">
        <f>G429+G432+G437</f>
        <v>18546.849999999999</v>
      </c>
      <c r="H428" s="96">
        <f>H429+H432+H437</f>
        <v>-1732.73</v>
      </c>
      <c r="I428" s="96">
        <f t="shared" ref="I428" si="181">I429+I432+I437</f>
        <v>16814.12</v>
      </c>
    </row>
    <row r="429" spans="1:9" s="82" customFormat="1" ht="38.25" x14ac:dyDescent="0.2">
      <c r="A429" s="7" t="s">
        <v>270</v>
      </c>
      <c r="B429" s="3" t="s">
        <v>103</v>
      </c>
      <c r="C429" s="3" t="s">
        <v>268</v>
      </c>
      <c r="D429" s="3" t="s">
        <v>15</v>
      </c>
      <c r="E429" s="3" t="s">
        <v>271</v>
      </c>
      <c r="F429" s="3"/>
      <c r="G429" s="96">
        <f>G430+G431</f>
        <v>9174.5400000000009</v>
      </c>
      <c r="H429" s="96">
        <f>H430+H431</f>
        <v>-521.54999999999995</v>
      </c>
      <c r="I429" s="96">
        <f t="shared" ref="I429" si="182">I430+I431</f>
        <v>8652.9900000000016</v>
      </c>
    </row>
    <row r="430" spans="1:9" s="82" customFormat="1" ht="51" x14ac:dyDescent="0.2">
      <c r="A430" s="4" t="s">
        <v>398</v>
      </c>
      <c r="B430" s="3" t="s">
        <v>103</v>
      </c>
      <c r="C430" s="3" t="s">
        <v>268</v>
      </c>
      <c r="D430" s="3" t="s">
        <v>15</v>
      </c>
      <c r="E430" s="3" t="s">
        <v>271</v>
      </c>
      <c r="F430" s="3" t="s">
        <v>24</v>
      </c>
      <c r="G430" s="96">
        <v>9174.5400000000009</v>
      </c>
      <c r="H430" s="96">
        <f>-564.87+162.36-119.04</f>
        <v>-521.54999999999995</v>
      </c>
      <c r="I430" s="96">
        <f>G430+H430</f>
        <v>8652.9900000000016</v>
      </c>
    </row>
    <row r="431" spans="1:9" s="82" customFormat="1" ht="25.5" hidden="1" x14ac:dyDescent="0.2">
      <c r="A431" s="4" t="s">
        <v>272</v>
      </c>
      <c r="B431" s="3" t="s">
        <v>103</v>
      </c>
      <c r="C431" s="3" t="s">
        <v>268</v>
      </c>
      <c r="D431" s="3" t="s">
        <v>15</v>
      </c>
      <c r="E431" s="3" t="s">
        <v>271</v>
      </c>
      <c r="F431" s="3" t="s">
        <v>26</v>
      </c>
      <c r="G431" s="96"/>
      <c r="H431" s="96"/>
      <c r="I431" s="96">
        <f>G431+H431</f>
        <v>0</v>
      </c>
    </row>
    <row r="432" spans="1:9" s="82" customFormat="1" ht="38.25" x14ac:dyDescent="0.2">
      <c r="A432" s="7" t="s">
        <v>273</v>
      </c>
      <c r="B432" s="3" t="s">
        <v>103</v>
      </c>
      <c r="C432" s="3" t="s">
        <v>268</v>
      </c>
      <c r="D432" s="3" t="s">
        <v>15</v>
      </c>
      <c r="E432" s="3" t="s">
        <v>274</v>
      </c>
      <c r="F432" s="3"/>
      <c r="G432" s="96">
        <f>G433+G434+G435</f>
        <v>9367.2099999999991</v>
      </c>
      <c r="H432" s="96">
        <f>H433+H434+H435</f>
        <v>-1211.18</v>
      </c>
      <c r="I432" s="96">
        <f t="shared" ref="I432" si="183">I433+I434+I435</f>
        <v>8156.0299999999988</v>
      </c>
    </row>
    <row r="433" spans="1:9" s="82" customFormat="1" ht="51" x14ac:dyDescent="0.2">
      <c r="A433" s="4" t="s">
        <v>398</v>
      </c>
      <c r="B433" s="3" t="s">
        <v>103</v>
      </c>
      <c r="C433" s="3" t="s">
        <v>268</v>
      </c>
      <c r="D433" s="3" t="s">
        <v>15</v>
      </c>
      <c r="E433" s="3" t="s">
        <v>274</v>
      </c>
      <c r="F433" s="3" t="s">
        <v>24</v>
      </c>
      <c r="G433" s="96">
        <v>9017.2099999999991</v>
      </c>
      <c r="H433" s="96">
        <v>-1211.18</v>
      </c>
      <c r="I433" s="96">
        <f>G433+H433</f>
        <v>7806.0299999999988</v>
      </c>
    </row>
    <row r="434" spans="1:9" s="82" customFormat="1" ht="25.5" hidden="1" x14ac:dyDescent="0.2">
      <c r="A434" s="4" t="s">
        <v>272</v>
      </c>
      <c r="B434" s="3" t="s">
        <v>103</v>
      </c>
      <c r="C434" s="3" t="s">
        <v>268</v>
      </c>
      <c r="D434" s="3" t="s">
        <v>15</v>
      </c>
      <c r="E434" s="3" t="s">
        <v>274</v>
      </c>
      <c r="F434" s="3" t="s">
        <v>26</v>
      </c>
      <c r="G434" s="96"/>
      <c r="H434" s="96"/>
      <c r="I434" s="96">
        <f>G434+H434</f>
        <v>0</v>
      </c>
    </row>
    <row r="435" spans="1:9" s="82" customFormat="1" ht="25.5" x14ac:dyDescent="0.2">
      <c r="A435" s="69" t="s">
        <v>358</v>
      </c>
      <c r="B435" s="3" t="s">
        <v>103</v>
      </c>
      <c r="C435" s="3" t="s">
        <v>268</v>
      </c>
      <c r="D435" s="3" t="s">
        <v>15</v>
      </c>
      <c r="E435" s="5" t="s">
        <v>387</v>
      </c>
      <c r="F435" s="3"/>
      <c r="G435" s="96">
        <f>G436</f>
        <v>350</v>
      </c>
      <c r="H435" s="96">
        <f t="shared" ref="H435:I435" si="184">H436</f>
        <v>0</v>
      </c>
      <c r="I435" s="96">
        <f t="shared" si="184"/>
        <v>350</v>
      </c>
    </row>
    <row r="436" spans="1:9" s="82" customFormat="1" ht="51" x14ac:dyDescent="0.2">
      <c r="A436" s="4" t="s">
        <v>398</v>
      </c>
      <c r="B436" s="3" t="s">
        <v>103</v>
      </c>
      <c r="C436" s="3" t="s">
        <v>268</v>
      </c>
      <c r="D436" s="3" t="s">
        <v>15</v>
      </c>
      <c r="E436" s="5" t="s">
        <v>387</v>
      </c>
      <c r="F436" s="3" t="s">
        <v>24</v>
      </c>
      <c r="G436" s="96">
        <v>350</v>
      </c>
      <c r="H436" s="96"/>
      <c r="I436" s="96">
        <f>G436+H436</f>
        <v>350</v>
      </c>
    </row>
    <row r="437" spans="1:9" s="82" customFormat="1" ht="76.5" x14ac:dyDescent="0.2">
      <c r="A437" s="27" t="s">
        <v>275</v>
      </c>
      <c r="B437" s="3" t="s">
        <v>103</v>
      </c>
      <c r="C437" s="3" t="s">
        <v>268</v>
      </c>
      <c r="D437" s="3" t="s">
        <v>15</v>
      </c>
      <c r="E437" s="28" t="s">
        <v>276</v>
      </c>
      <c r="F437" s="3"/>
      <c r="G437" s="96">
        <f>G438</f>
        <v>5.0999999999999996</v>
      </c>
      <c r="H437" s="96">
        <f t="shared" ref="H437:I437" si="185">H438</f>
        <v>0</v>
      </c>
      <c r="I437" s="96">
        <f t="shared" si="185"/>
        <v>5.0999999999999996</v>
      </c>
    </row>
    <row r="438" spans="1:9" s="82" customFormat="1" ht="51" x14ac:dyDescent="0.2">
      <c r="A438" s="4" t="s">
        <v>398</v>
      </c>
      <c r="B438" s="3" t="s">
        <v>103</v>
      </c>
      <c r="C438" s="3" t="s">
        <v>268</v>
      </c>
      <c r="D438" s="3" t="s">
        <v>15</v>
      </c>
      <c r="E438" s="28" t="s">
        <v>276</v>
      </c>
      <c r="F438" s="3" t="s">
        <v>24</v>
      </c>
      <c r="G438" s="96">
        <v>5.0999999999999996</v>
      </c>
      <c r="H438" s="96"/>
      <c r="I438" s="96">
        <f>G438+H438</f>
        <v>5.0999999999999996</v>
      </c>
    </row>
    <row r="439" spans="1:9" s="82" customFormat="1" ht="25.5" x14ac:dyDescent="0.2">
      <c r="A439" s="15" t="s">
        <v>277</v>
      </c>
      <c r="B439" s="3" t="s">
        <v>103</v>
      </c>
      <c r="C439" s="3" t="s">
        <v>268</v>
      </c>
      <c r="D439" s="3" t="s">
        <v>75</v>
      </c>
      <c r="E439" s="3"/>
      <c r="F439" s="3"/>
      <c r="G439" s="96">
        <f>G440+G450</f>
        <v>1902.08</v>
      </c>
      <c r="H439" s="96">
        <f t="shared" ref="H439:I439" si="186">H440+H450</f>
        <v>0</v>
      </c>
      <c r="I439" s="96">
        <f t="shared" si="186"/>
        <v>1902.08</v>
      </c>
    </row>
    <row r="440" spans="1:9" s="82" customFormat="1" ht="38.25" x14ac:dyDescent="0.2">
      <c r="A440" s="5" t="s">
        <v>16</v>
      </c>
      <c r="B440" s="3" t="s">
        <v>103</v>
      </c>
      <c r="C440" s="3" t="s">
        <v>268</v>
      </c>
      <c r="D440" s="3" t="s">
        <v>75</v>
      </c>
      <c r="E440" s="3" t="s">
        <v>46</v>
      </c>
      <c r="F440" s="3"/>
      <c r="G440" s="96">
        <f t="shared" ref="G440:I441" si="187">G441</f>
        <v>1702.08</v>
      </c>
      <c r="H440" s="96">
        <f t="shared" si="187"/>
        <v>0</v>
      </c>
      <c r="I440" s="96">
        <f t="shared" si="187"/>
        <v>1702.08</v>
      </c>
    </row>
    <row r="441" spans="1:9" s="82" customFormat="1" ht="51" x14ac:dyDescent="0.2">
      <c r="A441" s="7" t="s">
        <v>244</v>
      </c>
      <c r="B441" s="3" t="s">
        <v>103</v>
      </c>
      <c r="C441" s="3" t="s">
        <v>268</v>
      </c>
      <c r="D441" s="3" t="s">
        <v>75</v>
      </c>
      <c r="E441" s="3" t="s">
        <v>152</v>
      </c>
      <c r="F441" s="3"/>
      <c r="G441" s="96">
        <f>G442</f>
        <v>1702.08</v>
      </c>
      <c r="H441" s="96">
        <f t="shared" si="187"/>
        <v>0</v>
      </c>
      <c r="I441" s="96">
        <f t="shared" si="187"/>
        <v>1702.08</v>
      </c>
    </row>
    <row r="442" spans="1:9" s="82" customFormat="1" ht="63.75" x14ac:dyDescent="0.2">
      <c r="A442" s="4" t="s">
        <v>278</v>
      </c>
      <c r="B442" s="3" t="s">
        <v>103</v>
      </c>
      <c r="C442" s="3" t="s">
        <v>268</v>
      </c>
      <c r="D442" s="3" t="s">
        <v>75</v>
      </c>
      <c r="E442" s="20" t="s">
        <v>279</v>
      </c>
      <c r="F442" s="3"/>
      <c r="G442" s="96">
        <f>SUM(G443:G449)</f>
        <v>1702.08</v>
      </c>
      <c r="H442" s="96">
        <f t="shared" ref="H442:I442" si="188">SUM(H443:H449)</f>
        <v>0</v>
      </c>
      <c r="I442" s="96">
        <f t="shared" si="188"/>
        <v>1702.08</v>
      </c>
    </row>
    <row r="443" spans="1:9" s="82" customFormat="1" x14ac:dyDescent="0.2">
      <c r="A443" s="13" t="s">
        <v>56</v>
      </c>
      <c r="B443" s="3" t="s">
        <v>103</v>
      </c>
      <c r="C443" s="3" t="s">
        <v>268</v>
      </c>
      <c r="D443" s="3" t="s">
        <v>75</v>
      </c>
      <c r="E443" s="20" t="s">
        <v>279</v>
      </c>
      <c r="F443" s="3" t="s">
        <v>57</v>
      </c>
      <c r="G443" s="96">
        <v>325.5</v>
      </c>
      <c r="H443" s="96"/>
      <c r="I443" s="96">
        <f t="shared" ref="I443:I444" si="189">G443+H443</f>
        <v>325.5</v>
      </c>
    </row>
    <row r="444" spans="1:9" s="82" customFormat="1" ht="38.25" x14ac:dyDescent="0.2">
      <c r="A444" s="4" t="s">
        <v>58</v>
      </c>
      <c r="B444" s="3" t="s">
        <v>103</v>
      </c>
      <c r="C444" s="3" t="s">
        <v>268</v>
      </c>
      <c r="D444" s="3" t="s">
        <v>75</v>
      </c>
      <c r="E444" s="20" t="s">
        <v>279</v>
      </c>
      <c r="F444" s="3" t="s">
        <v>59</v>
      </c>
      <c r="G444" s="96">
        <v>33.6</v>
      </c>
      <c r="H444" s="96"/>
      <c r="I444" s="96">
        <f t="shared" si="189"/>
        <v>33.6</v>
      </c>
    </row>
    <row r="445" spans="1:9" s="82" customFormat="1" ht="49.5" customHeight="1" x14ac:dyDescent="0.2">
      <c r="A445" s="4" t="s">
        <v>60</v>
      </c>
      <c r="B445" s="3" t="s">
        <v>103</v>
      </c>
      <c r="C445" s="3" t="s">
        <v>268</v>
      </c>
      <c r="D445" s="3" t="s">
        <v>75</v>
      </c>
      <c r="E445" s="20" t="s">
        <v>279</v>
      </c>
      <c r="F445" s="3" t="s">
        <v>61</v>
      </c>
      <c r="G445" s="96">
        <v>305</v>
      </c>
      <c r="H445" s="96"/>
      <c r="I445" s="96">
        <f>G445+H445</f>
        <v>305</v>
      </c>
    </row>
    <row r="446" spans="1:9" s="82" customFormat="1" ht="25.5" x14ac:dyDescent="0.2">
      <c r="A446" s="14" t="s">
        <v>62</v>
      </c>
      <c r="B446" s="3" t="s">
        <v>103</v>
      </c>
      <c r="C446" s="3" t="s">
        <v>268</v>
      </c>
      <c r="D446" s="3" t="s">
        <v>75</v>
      </c>
      <c r="E446" s="20" t="s">
        <v>279</v>
      </c>
      <c r="F446" s="3" t="s">
        <v>63</v>
      </c>
      <c r="G446" s="96">
        <v>68.400000000000006</v>
      </c>
      <c r="H446" s="96"/>
      <c r="I446" s="96">
        <f t="shared" ref="I446:I447" si="190">G446+H446</f>
        <v>68.400000000000006</v>
      </c>
    </row>
    <row r="447" spans="1:9" s="82" customFormat="1" ht="38.25" x14ac:dyDescent="0.2">
      <c r="A447" s="4" t="s">
        <v>64</v>
      </c>
      <c r="B447" s="3" t="s">
        <v>103</v>
      </c>
      <c r="C447" s="3" t="s">
        <v>268</v>
      </c>
      <c r="D447" s="3" t="s">
        <v>75</v>
      </c>
      <c r="E447" s="20" t="s">
        <v>279</v>
      </c>
      <c r="F447" s="3" t="s">
        <v>65</v>
      </c>
      <c r="G447" s="96">
        <f>1129.18-200</f>
        <v>929.18000000000006</v>
      </c>
      <c r="H447" s="96"/>
      <c r="I447" s="96">
        <f t="shared" si="190"/>
        <v>929.18000000000006</v>
      </c>
    </row>
    <row r="448" spans="1:9" s="82" customFormat="1" ht="25.5" x14ac:dyDescent="0.2">
      <c r="A448" s="4" t="s">
        <v>280</v>
      </c>
      <c r="B448" s="3" t="s">
        <v>103</v>
      </c>
      <c r="C448" s="3" t="s">
        <v>268</v>
      </c>
      <c r="D448" s="3" t="s">
        <v>75</v>
      </c>
      <c r="E448" s="20" t="s">
        <v>279</v>
      </c>
      <c r="F448" s="3" t="s">
        <v>67</v>
      </c>
      <c r="G448" s="96">
        <v>17.3</v>
      </c>
      <c r="H448" s="96"/>
      <c r="I448" s="96">
        <f>G448+H448</f>
        <v>17.3</v>
      </c>
    </row>
    <row r="449" spans="1:9" s="82" customFormat="1" x14ac:dyDescent="0.2">
      <c r="A449" s="10" t="s">
        <v>68</v>
      </c>
      <c r="B449" s="3" t="s">
        <v>103</v>
      </c>
      <c r="C449" s="3" t="s">
        <v>268</v>
      </c>
      <c r="D449" s="3" t="s">
        <v>75</v>
      </c>
      <c r="E449" s="20" t="s">
        <v>279</v>
      </c>
      <c r="F449" s="3" t="s">
        <v>69</v>
      </c>
      <c r="G449" s="96">
        <v>23.1</v>
      </c>
      <c r="H449" s="96"/>
      <c r="I449" s="96">
        <f t="shared" ref="I449" si="191">G449+H449</f>
        <v>23.1</v>
      </c>
    </row>
    <row r="450" spans="1:9" s="82" customFormat="1" ht="38.25" x14ac:dyDescent="0.2">
      <c r="A450" s="12" t="s">
        <v>136</v>
      </c>
      <c r="B450" s="3" t="s">
        <v>103</v>
      </c>
      <c r="C450" s="3" t="s">
        <v>268</v>
      </c>
      <c r="D450" s="3" t="s">
        <v>75</v>
      </c>
      <c r="E450" s="3" t="s">
        <v>92</v>
      </c>
      <c r="F450" s="3"/>
      <c r="G450" s="96">
        <f>G451</f>
        <v>200</v>
      </c>
      <c r="H450" s="96">
        <f t="shared" ref="H450:I451" si="192">H451</f>
        <v>0</v>
      </c>
      <c r="I450" s="96">
        <f t="shared" si="192"/>
        <v>200</v>
      </c>
    </row>
    <row r="451" spans="1:9" s="82" customFormat="1" ht="38.25" x14ac:dyDescent="0.2">
      <c r="A451" s="68" t="s">
        <v>386</v>
      </c>
      <c r="B451" s="3" t="s">
        <v>103</v>
      </c>
      <c r="C451" s="3" t="s">
        <v>268</v>
      </c>
      <c r="D451" s="3" t="s">
        <v>75</v>
      </c>
      <c r="E451" s="3" t="s">
        <v>249</v>
      </c>
      <c r="F451" s="3"/>
      <c r="G451" s="96">
        <f>G452</f>
        <v>200</v>
      </c>
      <c r="H451" s="96">
        <f t="shared" si="192"/>
        <v>0</v>
      </c>
      <c r="I451" s="96">
        <f t="shared" si="192"/>
        <v>200</v>
      </c>
    </row>
    <row r="452" spans="1:9" s="82" customFormat="1" ht="38.25" x14ac:dyDescent="0.2">
      <c r="A452" s="4" t="s">
        <v>64</v>
      </c>
      <c r="B452" s="3" t="s">
        <v>103</v>
      </c>
      <c r="C452" s="3" t="s">
        <v>268</v>
      </c>
      <c r="D452" s="3" t="s">
        <v>75</v>
      </c>
      <c r="E452" s="3" t="s">
        <v>249</v>
      </c>
      <c r="F452" s="3" t="s">
        <v>65</v>
      </c>
      <c r="G452" s="96">
        <v>200</v>
      </c>
      <c r="H452" s="96"/>
      <c r="I452" s="96">
        <f>G452+H452</f>
        <v>200</v>
      </c>
    </row>
    <row r="453" spans="1:9" s="82" customFormat="1" x14ac:dyDescent="0.2">
      <c r="A453" s="16" t="s">
        <v>72</v>
      </c>
      <c r="B453" s="3" t="s">
        <v>103</v>
      </c>
      <c r="C453" s="3" t="s">
        <v>73</v>
      </c>
      <c r="D453" s="3" t="s">
        <v>114</v>
      </c>
      <c r="E453" s="3"/>
      <c r="F453" s="3"/>
      <c r="G453" s="96">
        <f t="shared" ref="G453:I454" si="193">G454</f>
        <v>320</v>
      </c>
      <c r="H453" s="96">
        <f t="shared" si="193"/>
        <v>0</v>
      </c>
      <c r="I453" s="96">
        <f t="shared" si="193"/>
        <v>320</v>
      </c>
    </row>
    <row r="454" spans="1:9" s="82" customFormat="1" x14ac:dyDescent="0.2">
      <c r="A454" s="15" t="s">
        <v>254</v>
      </c>
      <c r="B454" s="3" t="s">
        <v>103</v>
      </c>
      <c r="C454" s="3" t="s">
        <v>73</v>
      </c>
      <c r="D454" s="3" t="s">
        <v>88</v>
      </c>
      <c r="E454" s="3"/>
      <c r="F454" s="3"/>
      <c r="G454" s="96">
        <f>G455</f>
        <v>320</v>
      </c>
      <c r="H454" s="96">
        <f t="shared" si="193"/>
        <v>0</v>
      </c>
      <c r="I454" s="96">
        <f t="shared" si="193"/>
        <v>320</v>
      </c>
    </row>
    <row r="455" spans="1:9" s="82" customFormat="1" ht="38.25" x14ac:dyDescent="0.2">
      <c r="A455" s="5" t="s">
        <v>16</v>
      </c>
      <c r="B455" s="3" t="s">
        <v>103</v>
      </c>
      <c r="C455" s="3" t="s">
        <v>73</v>
      </c>
      <c r="D455" s="3" t="s">
        <v>88</v>
      </c>
      <c r="E455" s="3" t="s">
        <v>46</v>
      </c>
      <c r="F455" s="3"/>
      <c r="G455" s="96">
        <f>G456</f>
        <v>320</v>
      </c>
      <c r="H455" s="96">
        <f t="shared" ref="H455:I455" si="194">H456</f>
        <v>0</v>
      </c>
      <c r="I455" s="96">
        <f t="shared" si="194"/>
        <v>320</v>
      </c>
    </row>
    <row r="456" spans="1:9" s="82" customFormat="1" ht="51" x14ac:dyDescent="0.2">
      <c r="A456" s="7" t="s">
        <v>230</v>
      </c>
      <c r="B456" s="3" t="s">
        <v>103</v>
      </c>
      <c r="C456" s="3" t="s">
        <v>73</v>
      </c>
      <c r="D456" s="3" t="s">
        <v>88</v>
      </c>
      <c r="E456" s="6" t="s">
        <v>281</v>
      </c>
      <c r="F456" s="3"/>
      <c r="G456" s="96">
        <f t="shared" ref="G456:I457" si="195">G457</f>
        <v>320</v>
      </c>
      <c r="H456" s="96">
        <f t="shared" si="195"/>
        <v>0</v>
      </c>
      <c r="I456" s="96">
        <f t="shared" si="195"/>
        <v>320</v>
      </c>
    </row>
    <row r="457" spans="1:9" s="82" customFormat="1" ht="38.25" x14ac:dyDescent="0.2">
      <c r="A457" s="7" t="s">
        <v>282</v>
      </c>
      <c r="B457" s="3" t="s">
        <v>103</v>
      </c>
      <c r="C457" s="3" t="s">
        <v>73</v>
      </c>
      <c r="D457" s="3" t="s">
        <v>88</v>
      </c>
      <c r="E457" s="6" t="s">
        <v>283</v>
      </c>
      <c r="F457" s="3"/>
      <c r="G457" s="96">
        <f t="shared" si="195"/>
        <v>320</v>
      </c>
      <c r="H457" s="96">
        <f t="shared" si="195"/>
        <v>0</v>
      </c>
      <c r="I457" s="96">
        <f t="shared" si="195"/>
        <v>320</v>
      </c>
    </row>
    <row r="458" spans="1:9" s="82" customFormat="1" ht="38.25" x14ac:dyDescent="0.2">
      <c r="A458" s="4" t="s">
        <v>64</v>
      </c>
      <c r="B458" s="3" t="s">
        <v>103</v>
      </c>
      <c r="C458" s="3" t="s">
        <v>73</v>
      </c>
      <c r="D458" s="3" t="s">
        <v>88</v>
      </c>
      <c r="E458" s="6" t="s">
        <v>283</v>
      </c>
      <c r="F458" s="3" t="s">
        <v>65</v>
      </c>
      <c r="G458" s="96">
        <v>320</v>
      </c>
      <c r="H458" s="96"/>
      <c r="I458" s="96">
        <f>G458+H458</f>
        <v>320</v>
      </c>
    </row>
    <row r="459" spans="1:9" s="82" customFormat="1" x14ac:dyDescent="0.2">
      <c r="A459" s="4" t="s">
        <v>284</v>
      </c>
      <c r="B459" s="3" t="s">
        <v>103</v>
      </c>
      <c r="C459" s="3" t="s">
        <v>90</v>
      </c>
      <c r="D459" s="3"/>
      <c r="E459" s="3"/>
      <c r="F459" s="3"/>
      <c r="G459" s="96">
        <f>G460+G466</f>
        <v>607.5</v>
      </c>
      <c r="H459" s="96">
        <f t="shared" ref="H459:I459" si="196">H460+H466</f>
        <v>1732.73</v>
      </c>
      <c r="I459" s="96">
        <f t="shared" si="196"/>
        <v>2340.23</v>
      </c>
    </row>
    <row r="460" spans="1:9" s="82" customFormat="1" x14ac:dyDescent="0.2">
      <c r="A460" s="15" t="s">
        <v>285</v>
      </c>
      <c r="B460" s="3" t="s">
        <v>103</v>
      </c>
      <c r="C460" s="3" t="s">
        <v>90</v>
      </c>
      <c r="D460" s="3" t="s">
        <v>15</v>
      </c>
      <c r="E460" s="3"/>
      <c r="F460" s="3"/>
      <c r="G460" s="96">
        <f>+G461</f>
        <v>607.5</v>
      </c>
      <c r="H460" s="96">
        <f t="shared" ref="H460:I460" si="197">+H461</f>
        <v>0</v>
      </c>
      <c r="I460" s="96">
        <f t="shared" si="197"/>
        <v>607.5</v>
      </c>
    </row>
    <row r="461" spans="1:9" s="82" customFormat="1" ht="38.25" x14ac:dyDescent="0.2">
      <c r="A461" s="5" t="s">
        <v>16</v>
      </c>
      <c r="B461" s="29" t="s">
        <v>103</v>
      </c>
      <c r="C461" s="29" t="s">
        <v>90</v>
      </c>
      <c r="D461" s="29" t="s">
        <v>15</v>
      </c>
      <c r="E461" s="29" t="s">
        <v>46</v>
      </c>
      <c r="F461" s="29"/>
      <c r="G461" s="96">
        <f>G462</f>
        <v>607.5</v>
      </c>
      <c r="H461" s="96">
        <f t="shared" ref="H461:I462" si="198">H462</f>
        <v>0</v>
      </c>
      <c r="I461" s="96">
        <f t="shared" si="198"/>
        <v>607.5</v>
      </c>
    </row>
    <row r="462" spans="1:9" s="82" customFormat="1" ht="36" customHeight="1" x14ac:dyDescent="0.2">
      <c r="A462" s="7" t="s">
        <v>244</v>
      </c>
      <c r="B462" s="29" t="s">
        <v>103</v>
      </c>
      <c r="C462" s="29" t="s">
        <v>90</v>
      </c>
      <c r="D462" s="29" t="s">
        <v>15</v>
      </c>
      <c r="E462" s="29" t="s">
        <v>152</v>
      </c>
      <c r="F462" s="29"/>
      <c r="G462" s="96">
        <f>G463</f>
        <v>607.5</v>
      </c>
      <c r="H462" s="96">
        <f t="shared" si="198"/>
        <v>0</v>
      </c>
      <c r="I462" s="96">
        <f t="shared" si="198"/>
        <v>607.5</v>
      </c>
    </row>
    <row r="463" spans="1:9" s="82" customFormat="1" ht="51" x14ac:dyDescent="0.2">
      <c r="A463" s="7" t="s">
        <v>286</v>
      </c>
      <c r="B463" s="29" t="s">
        <v>103</v>
      </c>
      <c r="C463" s="29" t="s">
        <v>90</v>
      </c>
      <c r="D463" s="29" t="s">
        <v>15</v>
      </c>
      <c r="E463" s="29" t="s">
        <v>287</v>
      </c>
      <c r="F463" s="29"/>
      <c r="G463" s="96">
        <f>G464+G465</f>
        <v>607.5</v>
      </c>
      <c r="H463" s="96">
        <f t="shared" ref="H463:I463" si="199">H464+H465</f>
        <v>0</v>
      </c>
      <c r="I463" s="96">
        <f t="shared" si="199"/>
        <v>607.5</v>
      </c>
    </row>
    <row r="464" spans="1:9" s="82" customFormat="1" ht="38.25" x14ac:dyDescent="0.2">
      <c r="A464" s="4" t="s">
        <v>58</v>
      </c>
      <c r="B464" s="29" t="s">
        <v>103</v>
      </c>
      <c r="C464" s="29" t="s">
        <v>90</v>
      </c>
      <c r="D464" s="29" t="s">
        <v>15</v>
      </c>
      <c r="E464" s="29" t="s">
        <v>287</v>
      </c>
      <c r="F464" s="29" t="s">
        <v>59</v>
      </c>
      <c r="G464" s="96">
        <v>100</v>
      </c>
      <c r="H464" s="96"/>
      <c r="I464" s="96">
        <f>G464++H464</f>
        <v>100</v>
      </c>
    </row>
    <row r="465" spans="1:9" s="82" customFormat="1" ht="38.25" x14ac:dyDescent="0.2">
      <c r="A465" s="4" t="s">
        <v>64</v>
      </c>
      <c r="B465" s="3" t="s">
        <v>103</v>
      </c>
      <c r="C465" s="3" t="s">
        <v>90</v>
      </c>
      <c r="D465" s="3" t="s">
        <v>15</v>
      </c>
      <c r="E465" s="3" t="s">
        <v>287</v>
      </c>
      <c r="F465" s="3" t="s">
        <v>65</v>
      </c>
      <c r="G465" s="96">
        <v>507.5</v>
      </c>
      <c r="H465" s="96"/>
      <c r="I465" s="96">
        <f>G465++H465</f>
        <v>507.5</v>
      </c>
    </row>
    <row r="466" spans="1:9" s="82" customFormat="1" ht="27.75" customHeight="1" x14ac:dyDescent="0.2">
      <c r="A466" s="97" t="s">
        <v>421</v>
      </c>
      <c r="B466" s="3" t="s">
        <v>103</v>
      </c>
      <c r="C466" s="3" t="s">
        <v>90</v>
      </c>
      <c r="D466" s="3" t="s">
        <v>45</v>
      </c>
      <c r="E466" s="3"/>
      <c r="F466" s="3"/>
      <c r="G466" s="96">
        <f>G467</f>
        <v>0</v>
      </c>
      <c r="H466" s="96">
        <f t="shared" ref="H466:I467" si="200">H467</f>
        <v>1732.73</v>
      </c>
      <c r="I466" s="96">
        <f t="shared" si="200"/>
        <v>1732.73</v>
      </c>
    </row>
    <row r="467" spans="1:9" s="82" customFormat="1" ht="38.25" x14ac:dyDescent="0.2">
      <c r="A467" s="5" t="s">
        <v>16</v>
      </c>
      <c r="B467" s="3" t="s">
        <v>103</v>
      </c>
      <c r="C467" s="3" t="s">
        <v>90</v>
      </c>
      <c r="D467" s="3" t="s">
        <v>45</v>
      </c>
      <c r="E467" s="3" t="s">
        <v>46</v>
      </c>
      <c r="F467" s="3"/>
      <c r="G467" s="96">
        <f>G468</f>
        <v>0</v>
      </c>
      <c r="H467" s="96">
        <f>H468</f>
        <v>1732.73</v>
      </c>
      <c r="I467" s="96">
        <f t="shared" si="200"/>
        <v>1732.73</v>
      </c>
    </row>
    <row r="468" spans="1:9" s="82" customFormat="1" ht="43.5" customHeight="1" x14ac:dyDescent="0.2">
      <c r="A468" s="7" t="s">
        <v>244</v>
      </c>
      <c r="B468" s="3" t="s">
        <v>103</v>
      </c>
      <c r="C468" s="3" t="s">
        <v>90</v>
      </c>
      <c r="D468" s="3" t="s">
        <v>45</v>
      </c>
      <c r="E468" s="3" t="s">
        <v>152</v>
      </c>
      <c r="F468" s="3"/>
      <c r="G468" s="96">
        <f>G469+G472+G475</f>
        <v>0</v>
      </c>
      <c r="H468" s="96">
        <f>H469+H472+H475</f>
        <v>1732.73</v>
      </c>
      <c r="I468" s="96">
        <f t="shared" ref="I468" si="201">I469+I472+I475</f>
        <v>1732.73</v>
      </c>
    </row>
    <row r="469" spans="1:9" s="82" customFormat="1" ht="38.25" x14ac:dyDescent="0.2">
      <c r="A469" s="7" t="s">
        <v>270</v>
      </c>
      <c r="B469" s="3" t="s">
        <v>103</v>
      </c>
      <c r="C469" s="3" t="s">
        <v>90</v>
      </c>
      <c r="D469" s="3" t="s">
        <v>45</v>
      </c>
      <c r="E469" s="3" t="s">
        <v>271</v>
      </c>
      <c r="F469" s="3"/>
      <c r="G469" s="96">
        <f>G470</f>
        <v>0</v>
      </c>
      <c r="H469" s="96">
        <f t="shared" ref="H469:I470" si="202">H470</f>
        <v>402.51</v>
      </c>
      <c r="I469" s="96">
        <f t="shared" si="202"/>
        <v>402.51</v>
      </c>
    </row>
    <row r="470" spans="1:9" s="82" customFormat="1" ht="25.5" x14ac:dyDescent="0.2">
      <c r="A470" s="7" t="s">
        <v>425</v>
      </c>
      <c r="B470" s="3" t="s">
        <v>103</v>
      </c>
      <c r="C470" s="3" t="s">
        <v>90</v>
      </c>
      <c r="D470" s="3" t="s">
        <v>45</v>
      </c>
      <c r="E470" s="3" t="s">
        <v>422</v>
      </c>
      <c r="F470" s="3"/>
      <c r="G470" s="96">
        <f>G471</f>
        <v>0</v>
      </c>
      <c r="H470" s="96">
        <f t="shared" si="202"/>
        <v>402.51</v>
      </c>
      <c r="I470" s="96">
        <f t="shared" si="202"/>
        <v>402.51</v>
      </c>
    </row>
    <row r="471" spans="1:9" s="82" customFormat="1" ht="51" x14ac:dyDescent="0.2">
      <c r="A471" s="4" t="s">
        <v>398</v>
      </c>
      <c r="B471" s="3" t="s">
        <v>103</v>
      </c>
      <c r="C471" s="3" t="s">
        <v>90</v>
      </c>
      <c r="D471" s="3" t="s">
        <v>45</v>
      </c>
      <c r="E471" s="3" t="s">
        <v>422</v>
      </c>
      <c r="F471" s="3" t="s">
        <v>24</v>
      </c>
      <c r="G471" s="96"/>
      <c r="H471" s="96">
        <f>564.87-162.36</f>
        <v>402.51</v>
      </c>
      <c r="I471" s="96">
        <f>G471+H471</f>
        <v>402.51</v>
      </c>
    </row>
    <row r="472" spans="1:9" s="82" customFormat="1" ht="38.25" x14ac:dyDescent="0.2">
      <c r="A472" s="7" t="s">
        <v>273</v>
      </c>
      <c r="B472" s="3" t="s">
        <v>103</v>
      </c>
      <c r="C472" s="3" t="s">
        <v>90</v>
      </c>
      <c r="D472" s="3" t="s">
        <v>45</v>
      </c>
      <c r="E472" s="3" t="s">
        <v>274</v>
      </c>
      <c r="F472" s="3"/>
      <c r="G472" s="96">
        <f>G473</f>
        <v>0</v>
      </c>
      <c r="H472" s="96">
        <f t="shared" ref="H472:I473" si="203">H473</f>
        <v>1211.18</v>
      </c>
      <c r="I472" s="96">
        <f t="shared" si="203"/>
        <v>1211.18</v>
      </c>
    </row>
    <row r="473" spans="1:9" s="82" customFormat="1" ht="25.5" x14ac:dyDescent="0.2">
      <c r="A473" s="7" t="s">
        <v>424</v>
      </c>
      <c r="B473" s="3" t="s">
        <v>103</v>
      </c>
      <c r="C473" s="3" t="s">
        <v>90</v>
      </c>
      <c r="D473" s="3" t="s">
        <v>45</v>
      </c>
      <c r="E473" s="3" t="s">
        <v>423</v>
      </c>
      <c r="F473" s="3"/>
      <c r="G473" s="96">
        <f>G474</f>
        <v>0</v>
      </c>
      <c r="H473" s="96">
        <f t="shared" si="203"/>
        <v>1211.18</v>
      </c>
      <c r="I473" s="96">
        <f t="shared" si="203"/>
        <v>1211.18</v>
      </c>
    </row>
    <row r="474" spans="1:9" s="82" customFormat="1" ht="51" x14ac:dyDescent="0.2">
      <c r="A474" s="4" t="s">
        <v>398</v>
      </c>
      <c r="B474" s="3" t="s">
        <v>103</v>
      </c>
      <c r="C474" s="3" t="s">
        <v>90</v>
      </c>
      <c r="D474" s="3" t="s">
        <v>45</v>
      </c>
      <c r="E474" s="3" t="s">
        <v>423</v>
      </c>
      <c r="F474" s="3" t="s">
        <v>24</v>
      </c>
      <c r="G474" s="96"/>
      <c r="H474" s="96">
        <v>1211.18</v>
      </c>
      <c r="I474" s="96">
        <f>G474+H474</f>
        <v>1211.18</v>
      </c>
    </row>
    <row r="475" spans="1:9" s="82" customFormat="1" ht="63.75" x14ac:dyDescent="0.2">
      <c r="A475" s="4" t="s">
        <v>278</v>
      </c>
      <c r="B475" s="3" t="s">
        <v>103</v>
      </c>
      <c r="C475" s="3" t="s">
        <v>90</v>
      </c>
      <c r="D475" s="3" t="s">
        <v>45</v>
      </c>
      <c r="E475" s="20" t="s">
        <v>428</v>
      </c>
      <c r="F475" s="3"/>
      <c r="G475" s="96">
        <f>G476</f>
        <v>0</v>
      </c>
      <c r="H475" s="96">
        <f t="shared" ref="H475:I476" si="204">H476</f>
        <v>119.04</v>
      </c>
      <c r="I475" s="96">
        <f t="shared" si="204"/>
        <v>119.04</v>
      </c>
    </row>
    <row r="476" spans="1:9" s="82" customFormat="1" ht="25.5" x14ac:dyDescent="0.2">
      <c r="A476" s="7" t="s">
        <v>426</v>
      </c>
      <c r="B476" s="3" t="s">
        <v>103</v>
      </c>
      <c r="C476" s="3" t="s">
        <v>90</v>
      </c>
      <c r="D476" s="3" t="s">
        <v>45</v>
      </c>
      <c r="E476" s="3" t="s">
        <v>427</v>
      </c>
      <c r="F476" s="3"/>
      <c r="G476" s="96">
        <f>G477</f>
        <v>0</v>
      </c>
      <c r="H476" s="96">
        <f t="shared" si="204"/>
        <v>119.04</v>
      </c>
      <c r="I476" s="96">
        <f t="shared" si="204"/>
        <v>119.04</v>
      </c>
    </row>
    <row r="477" spans="1:9" s="82" customFormat="1" ht="38.25" x14ac:dyDescent="0.2">
      <c r="A477" s="4" t="s">
        <v>56</v>
      </c>
      <c r="B477" s="3" t="s">
        <v>103</v>
      </c>
      <c r="C477" s="3" t="s">
        <v>90</v>
      </c>
      <c r="D477" s="3" t="s">
        <v>45</v>
      </c>
      <c r="E477" s="3" t="s">
        <v>427</v>
      </c>
      <c r="F477" s="3" t="s">
        <v>57</v>
      </c>
      <c r="G477" s="96"/>
      <c r="H477" s="96">
        <v>119.04</v>
      </c>
      <c r="I477" s="96">
        <f>G477+H477</f>
        <v>119.04</v>
      </c>
    </row>
    <row r="478" spans="1:9" s="82" customFormat="1" ht="13.5" thickBot="1" x14ac:dyDescent="0.25">
      <c r="A478" s="30" t="s">
        <v>289</v>
      </c>
      <c r="B478" s="31"/>
      <c r="C478" s="31"/>
      <c r="D478" s="31"/>
      <c r="E478" s="31"/>
      <c r="F478" s="31"/>
      <c r="G478" s="106">
        <f>G10+G95+G195+G406</f>
        <v>369131.7</v>
      </c>
      <c r="H478" s="106">
        <f>H10+H95+H195+H406</f>
        <v>9523.8101100000003</v>
      </c>
      <c r="I478" s="106">
        <f>I10+I95+I195+I406</f>
        <v>378655.51010999997</v>
      </c>
    </row>
    <row r="479" spans="1:9" s="82" customFormat="1" x14ac:dyDescent="0.2">
      <c r="A479" s="56"/>
      <c r="B479" s="56"/>
      <c r="C479" s="56"/>
      <c r="D479" s="56"/>
      <c r="E479" s="56"/>
      <c r="F479" s="56"/>
      <c r="G479" s="100">
        <v>369131.7</v>
      </c>
      <c r="H479" s="100">
        <v>9523.8101100000003</v>
      </c>
      <c r="I479" s="100">
        <v>378655.51</v>
      </c>
    </row>
    <row r="480" spans="1:9" s="82" customFormat="1" x14ac:dyDescent="0.2">
      <c r="A480" s="56"/>
      <c r="B480" s="83"/>
      <c r="C480" s="83"/>
      <c r="D480" s="83"/>
      <c r="E480" s="83"/>
      <c r="F480" s="83"/>
      <c r="G480" s="100">
        <f>G479-G478</f>
        <v>0</v>
      </c>
      <c r="H480" s="100">
        <f>697.67961+8826.1305</f>
        <v>9523.8101099999985</v>
      </c>
      <c r="I480" s="100">
        <f>I479-I478</f>
        <v>-1.09999964479357E-4</v>
      </c>
    </row>
    <row r="481" spans="1:9" s="82" customFormat="1" ht="14.25" x14ac:dyDescent="0.2">
      <c r="A481" s="56"/>
      <c r="B481" s="84"/>
      <c r="C481" s="84"/>
      <c r="D481" s="84"/>
      <c r="E481" s="62" t="s">
        <v>290</v>
      </c>
      <c r="F481" s="63"/>
      <c r="G481" s="96">
        <f>G96+G196+G407+G135</f>
        <v>32246.389999999996</v>
      </c>
      <c r="H481" s="96">
        <f>H96+H196+H407+H135</f>
        <v>3782.5070000000001</v>
      </c>
      <c r="I481" s="96">
        <f>I96+I196+I407+I135</f>
        <v>36028.897000000004</v>
      </c>
    </row>
    <row r="482" spans="1:9" s="82" customFormat="1" ht="15" x14ac:dyDescent="0.25">
      <c r="A482" s="56"/>
      <c r="B482" s="84"/>
      <c r="C482" s="84"/>
      <c r="D482" s="84"/>
      <c r="E482" s="66" t="s">
        <v>15</v>
      </c>
      <c r="F482" s="67" t="s">
        <v>29</v>
      </c>
      <c r="G482" s="96">
        <f>G197</f>
        <v>1371.02</v>
      </c>
      <c r="H482" s="96">
        <f>H197</f>
        <v>0</v>
      </c>
      <c r="I482" s="96">
        <f>I197</f>
        <v>1371.02</v>
      </c>
    </row>
    <row r="483" spans="1:9" s="82" customFormat="1" ht="15" x14ac:dyDescent="0.25">
      <c r="A483" s="56"/>
      <c r="B483" s="85">
        <v>2015</v>
      </c>
      <c r="C483" s="85">
        <v>2016</v>
      </c>
      <c r="D483" s="85">
        <v>2017</v>
      </c>
      <c r="E483" s="66" t="s">
        <v>15</v>
      </c>
      <c r="F483" s="67" t="s">
        <v>116</v>
      </c>
      <c r="G483" s="96">
        <f>G201</f>
        <v>1656.98</v>
      </c>
      <c r="H483" s="96">
        <f>H201</f>
        <v>0</v>
      </c>
      <c r="I483" s="96">
        <f>I201</f>
        <v>1656.98</v>
      </c>
    </row>
    <row r="484" spans="1:9" s="82" customFormat="1" ht="15" x14ac:dyDescent="0.25">
      <c r="A484" s="56" t="s">
        <v>291</v>
      </c>
      <c r="B484" s="86"/>
      <c r="C484" s="86"/>
      <c r="D484" s="86"/>
      <c r="E484" s="66" t="s">
        <v>15</v>
      </c>
      <c r="F484" s="67" t="s">
        <v>75</v>
      </c>
      <c r="G484" s="96">
        <f>G97+G209+G408+G136</f>
        <v>23324.559999999998</v>
      </c>
      <c r="H484" s="96">
        <f>H97+H209+H408+H136</f>
        <v>-180</v>
      </c>
      <c r="I484" s="96">
        <f>I97+I209+I408+I136</f>
        <v>23144.559999999998</v>
      </c>
    </row>
    <row r="485" spans="1:9" s="82" customFormat="1" ht="15" x14ac:dyDescent="0.25">
      <c r="A485" s="56" t="s">
        <v>292</v>
      </c>
      <c r="B485" s="86"/>
      <c r="C485" s="86"/>
      <c r="D485" s="86"/>
      <c r="E485" s="66" t="s">
        <v>15</v>
      </c>
      <c r="F485" s="67" t="s">
        <v>45</v>
      </c>
      <c r="G485" s="96"/>
      <c r="H485" s="96"/>
      <c r="I485" s="96"/>
    </row>
    <row r="486" spans="1:9" s="82" customFormat="1" ht="15" x14ac:dyDescent="0.25">
      <c r="A486" s="56" t="s">
        <v>293</v>
      </c>
      <c r="B486" s="86"/>
      <c r="C486" s="86"/>
      <c r="D486" s="86"/>
      <c r="E486" s="66" t="s">
        <v>15</v>
      </c>
      <c r="F486" s="67" t="s">
        <v>88</v>
      </c>
      <c r="G486" s="96">
        <f>G102+G231</f>
        <v>4623.33</v>
      </c>
      <c r="H486" s="96">
        <f>H102+H231</f>
        <v>0</v>
      </c>
      <c r="I486" s="96">
        <f>I102+I231</f>
        <v>4623.33</v>
      </c>
    </row>
    <row r="487" spans="1:9" s="82" customFormat="1" ht="15" x14ac:dyDescent="0.25">
      <c r="A487" s="56" t="s">
        <v>294</v>
      </c>
      <c r="B487" s="86"/>
      <c r="C487" s="86"/>
      <c r="D487" s="86"/>
      <c r="E487" s="66"/>
      <c r="F487" s="67"/>
      <c r="G487" s="96"/>
      <c r="H487" s="96"/>
      <c r="I487" s="96"/>
    </row>
    <row r="488" spans="1:9" s="82" customFormat="1" ht="15" x14ac:dyDescent="0.25">
      <c r="A488" s="56" t="s">
        <v>295</v>
      </c>
      <c r="B488" s="86"/>
      <c r="C488" s="84"/>
      <c r="D488" s="84"/>
      <c r="E488" s="66" t="s">
        <v>15</v>
      </c>
      <c r="F488" s="67" t="s">
        <v>90</v>
      </c>
      <c r="G488" s="96">
        <f>G118</f>
        <v>369</v>
      </c>
      <c r="H488" s="96">
        <f>H118</f>
        <v>3782.5070000000001</v>
      </c>
      <c r="I488" s="96">
        <f>I118</f>
        <v>4151.5069999999996</v>
      </c>
    </row>
    <row r="489" spans="1:9" s="82" customFormat="1" ht="15" x14ac:dyDescent="0.25">
      <c r="A489" s="56"/>
      <c r="B489" s="84"/>
      <c r="C489" s="84"/>
      <c r="D489" s="84"/>
      <c r="E489" s="66" t="s">
        <v>15</v>
      </c>
      <c r="F489" s="67" t="s">
        <v>97</v>
      </c>
      <c r="G489" s="96">
        <f>G238</f>
        <v>901.5</v>
      </c>
      <c r="H489" s="96">
        <f>H238</f>
        <v>180</v>
      </c>
      <c r="I489" s="96">
        <f>I238</f>
        <v>1081.5</v>
      </c>
    </row>
    <row r="490" spans="1:9" s="82" customFormat="1" ht="12.75" customHeight="1" x14ac:dyDescent="0.2">
      <c r="A490" s="56"/>
      <c r="B490" s="84"/>
      <c r="C490" s="84"/>
      <c r="D490" s="84"/>
      <c r="E490" s="59" t="s">
        <v>296</v>
      </c>
      <c r="F490" s="60"/>
      <c r="G490" s="96">
        <f t="shared" ref="G490:I491" si="205">G145</f>
        <v>561.1</v>
      </c>
      <c r="H490" s="96">
        <f t="shared" si="205"/>
        <v>0</v>
      </c>
      <c r="I490" s="96">
        <f t="shared" si="205"/>
        <v>561.1</v>
      </c>
    </row>
    <row r="491" spans="1:9" s="82" customFormat="1" ht="15" x14ac:dyDescent="0.25">
      <c r="A491" s="56"/>
      <c r="B491" s="84"/>
      <c r="C491" s="84"/>
      <c r="D491" s="84"/>
      <c r="E491" s="66" t="s">
        <v>29</v>
      </c>
      <c r="F491" s="67" t="s">
        <v>116</v>
      </c>
      <c r="G491" s="96">
        <f t="shared" si="205"/>
        <v>561.1</v>
      </c>
      <c r="H491" s="96">
        <f t="shared" si="205"/>
        <v>0</v>
      </c>
      <c r="I491" s="96">
        <f t="shared" si="205"/>
        <v>561.1</v>
      </c>
    </row>
    <row r="492" spans="1:9" s="82" customFormat="1" ht="12.75" customHeight="1" x14ac:dyDescent="0.2">
      <c r="A492" s="56"/>
      <c r="B492" s="84"/>
      <c r="C492" s="84"/>
      <c r="D492" s="84"/>
      <c r="E492" s="59" t="s">
        <v>297</v>
      </c>
      <c r="F492" s="61"/>
      <c r="G492" s="96">
        <f>G253+G151</f>
        <v>844.03</v>
      </c>
      <c r="H492" s="96">
        <f>H253+H151</f>
        <v>16</v>
      </c>
      <c r="I492" s="96">
        <f>I253+I151</f>
        <v>860.03</v>
      </c>
    </row>
    <row r="493" spans="1:9" s="82" customFormat="1" ht="15" x14ac:dyDescent="0.25">
      <c r="A493" s="56"/>
      <c r="B493" s="84"/>
      <c r="C493" s="84"/>
      <c r="D493" s="84"/>
      <c r="E493" s="66" t="s">
        <v>116</v>
      </c>
      <c r="F493" s="67" t="s">
        <v>29</v>
      </c>
      <c r="G493" s="96"/>
      <c r="H493" s="96"/>
      <c r="I493" s="96"/>
    </row>
    <row r="494" spans="1:9" s="82" customFormat="1" ht="15" x14ac:dyDescent="0.25">
      <c r="A494" s="56"/>
      <c r="B494" s="84"/>
      <c r="C494" s="84"/>
      <c r="D494" s="84"/>
      <c r="E494" s="66" t="s">
        <v>116</v>
      </c>
      <c r="F494" s="67" t="s">
        <v>53</v>
      </c>
      <c r="G494" s="96">
        <f>G254+G152</f>
        <v>659.03</v>
      </c>
      <c r="H494" s="96">
        <f>H254+H152</f>
        <v>16</v>
      </c>
      <c r="I494" s="96">
        <f>I254+I152</f>
        <v>675.03</v>
      </c>
    </row>
    <row r="495" spans="1:9" ht="15" x14ac:dyDescent="0.25">
      <c r="B495" s="84"/>
      <c r="C495" s="84"/>
      <c r="D495" s="84"/>
      <c r="E495" s="66" t="s">
        <v>116</v>
      </c>
      <c r="F495" s="67" t="s">
        <v>122</v>
      </c>
      <c r="G495" s="96">
        <f>G263</f>
        <v>185</v>
      </c>
      <c r="H495" s="96">
        <f>H263</f>
        <v>0</v>
      </c>
      <c r="I495" s="96">
        <f>I263</f>
        <v>185</v>
      </c>
    </row>
    <row r="496" spans="1:9" ht="12.75" customHeight="1" x14ac:dyDescent="0.2">
      <c r="B496" s="84"/>
      <c r="C496" s="84"/>
      <c r="D496" s="84"/>
      <c r="E496" s="59" t="s">
        <v>298</v>
      </c>
      <c r="F496" s="60"/>
      <c r="G496" s="96">
        <f>G272+G157+G140</f>
        <v>6881.99</v>
      </c>
      <c r="H496" s="96">
        <f>H272+H157+H140</f>
        <v>-200</v>
      </c>
      <c r="I496" s="96">
        <f t="shared" ref="I496" si="206">I272+I157+I140</f>
        <v>6681.99</v>
      </c>
    </row>
    <row r="497" spans="2:9" ht="15" x14ac:dyDescent="0.25">
      <c r="B497" s="84"/>
      <c r="C497" s="84"/>
      <c r="D497" s="84"/>
      <c r="E497" s="66" t="s">
        <v>75</v>
      </c>
      <c r="F497" s="67" t="s">
        <v>15</v>
      </c>
      <c r="G497" s="96"/>
      <c r="H497" s="96"/>
      <c r="I497" s="96"/>
    </row>
    <row r="498" spans="2:9" ht="15" x14ac:dyDescent="0.25">
      <c r="B498" s="84"/>
      <c r="C498" s="84"/>
      <c r="D498" s="84"/>
      <c r="E498" s="66" t="s">
        <v>75</v>
      </c>
      <c r="F498" s="67" t="s">
        <v>45</v>
      </c>
      <c r="G498" s="96">
        <f>G273</f>
        <v>1065.8</v>
      </c>
      <c r="H498" s="96">
        <f>H273</f>
        <v>0</v>
      </c>
      <c r="I498" s="96">
        <f>I273</f>
        <v>1065.8</v>
      </c>
    </row>
    <row r="499" spans="2:9" ht="15" x14ac:dyDescent="0.25">
      <c r="B499" s="84"/>
      <c r="C499" s="84"/>
      <c r="D499" s="84"/>
      <c r="E499" s="66" t="s">
        <v>75</v>
      </c>
      <c r="F499" s="67" t="s">
        <v>53</v>
      </c>
      <c r="G499" s="96">
        <f>G283+G158</f>
        <v>2843.7</v>
      </c>
      <c r="H499" s="96">
        <f>H283+H158</f>
        <v>-200</v>
      </c>
      <c r="I499" s="96">
        <f>I283+I158</f>
        <v>2643.7</v>
      </c>
    </row>
    <row r="500" spans="2:9" ht="15" x14ac:dyDescent="0.25">
      <c r="B500" s="84"/>
      <c r="C500" s="84"/>
      <c r="D500" s="84"/>
      <c r="E500" s="66" t="s">
        <v>75</v>
      </c>
      <c r="F500" s="67" t="s">
        <v>101</v>
      </c>
      <c r="G500" s="96">
        <f>G288+G141</f>
        <v>2972.49</v>
      </c>
      <c r="H500" s="96">
        <f t="shared" ref="H500:I500" si="207">H288+H141</f>
        <v>0</v>
      </c>
      <c r="I500" s="96">
        <f t="shared" si="207"/>
        <v>2972.49</v>
      </c>
    </row>
    <row r="501" spans="2:9" ht="12.75" customHeight="1" x14ac:dyDescent="0.2">
      <c r="B501" s="84"/>
      <c r="C501" s="84"/>
      <c r="D501" s="84"/>
      <c r="E501" s="59" t="s">
        <v>299</v>
      </c>
      <c r="F501" s="60"/>
      <c r="G501" s="96">
        <f>G307+G164</f>
        <v>4200.7</v>
      </c>
      <c r="H501" s="96">
        <f>H307+H164</f>
        <v>-1566.5070000000001</v>
      </c>
      <c r="I501" s="96">
        <f>I307+I164</f>
        <v>2634.1930000000002</v>
      </c>
    </row>
    <row r="502" spans="2:9" ht="15" x14ac:dyDescent="0.25">
      <c r="B502" s="84"/>
      <c r="C502" s="84"/>
      <c r="D502" s="84"/>
      <c r="E502" s="66" t="s">
        <v>45</v>
      </c>
      <c r="F502" s="67" t="s">
        <v>15</v>
      </c>
      <c r="G502" s="96">
        <f>G308</f>
        <v>0</v>
      </c>
      <c r="H502" s="96">
        <f>H308</f>
        <v>0</v>
      </c>
      <c r="I502" s="96">
        <f>I308</f>
        <v>0</v>
      </c>
    </row>
    <row r="503" spans="2:9" ht="15" x14ac:dyDescent="0.25">
      <c r="B503" s="84"/>
      <c r="C503" s="84"/>
      <c r="D503" s="84"/>
      <c r="E503" s="66" t="s">
        <v>45</v>
      </c>
      <c r="F503" s="67" t="s">
        <v>29</v>
      </c>
      <c r="G503" s="96">
        <f>G309+G165</f>
        <v>973.2</v>
      </c>
      <c r="H503" s="96">
        <f>H309+H165</f>
        <v>0</v>
      </c>
      <c r="I503" s="96">
        <f>I309+I165</f>
        <v>973.2</v>
      </c>
    </row>
    <row r="504" spans="2:9" ht="15" x14ac:dyDescent="0.25">
      <c r="B504" s="84"/>
      <c r="C504" s="84"/>
      <c r="D504" s="84"/>
      <c r="E504" s="66" t="s">
        <v>45</v>
      </c>
      <c r="F504" s="67" t="s">
        <v>116</v>
      </c>
      <c r="G504" s="96">
        <f>G329+G171</f>
        <v>3227.5</v>
      </c>
      <c r="H504" s="96">
        <f>H329+H171</f>
        <v>-1566.5070000000001</v>
      </c>
      <c r="I504" s="96">
        <f>I329+I171</f>
        <v>1660.9929999999999</v>
      </c>
    </row>
    <row r="505" spans="2:9" ht="14.25" x14ac:dyDescent="0.2">
      <c r="B505" s="84"/>
      <c r="C505" s="84"/>
      <c r="D505" s="84"/>
      <c r="E505" s="62" t="s">
        <v>300</v>
      </c>
      <c r="F505" s="64"/>
      <c r="G505" s="96">
        <f t="shared" ref="G505:I506" si="208">G336</f>
        <v>570</v>
      </c>
      <c r="H505" s="96">
        <f t="shared" si="208"/>
        <v>-177</v>
      </c>
      <c r="I505" s="96">
        <f t="shared" si="208"/>
        <v>393</v>
      </c>
    </row>
    <row r="506" spans="2:9" ht="15" x14ac:dyDescent="0.25">
      <c r="B506" s="84"/>
      <c r="C506" s="84"/>
      <c r="D506" s="84"/>
      <c r="E506" s="66" t="s">
        <v>88</v>
      </c>
      <c r="F506" s="67" t="s">
        <v>45</v>
      </c>
      <c r="G506" s="96">
        <f t="shared" si="208"/>
        <v>570</v>
      </c>
      <c r="H506" s="96">
        <f t="shared" si="208"/>
        <v>-177</v>
      </c>
      <c r="I506" s="96">
        <f t="shared" si="208"/>
        <v>393</v>
      </c>
    </row>
    <row r="507" spans="2:9" ht="12.75" customHeight="1" x14ac:dyDescent="0.2">
      <c r="B507" s="84"/>
      <c r="C507" s="84"/>
      <c r="D507" s="84"/>
      <c r="E507" s="59" t="s">
        <v>301</v>
      </c>
      <c r="F507" s="60"/>
      <c r="G507" s="96">
        <f>G11+G341+G412</f>
        <v>267742.73</v>
      </c>
      <c r="H507" s="96">
        <f t="shared" ref="H507:I507" si="209">H11+H341+H412</f>
        <v>732.67961000000014</v>
      </c>
      <c r="I507" s="96">
        <f t="shared" si="209"/>
        <v>268475.40960999997</v>
      </c>
    </row>
    <row r="508" spans="2:9" ht="15" x14ac:dyDescent="0.25">
      <c r="B508" s="84"/>
      <c r="C508" s="84"/>
      <c r="D508" s="84"/>
      <c r="E508" s="66" t="s">
        <v>13</v>
      </c>
      <c r="F508" s="67" t="s">
        <v>15</v>
      </c>
      <c r="G508" s="96">
        <f>G12+G342</f>
        <v>17164.080000000002</v>
      </c>
      <c r="H508" s="96">
        <f>H12+H342</f>
        <v>922.31475999999998</v>
      </c>
      <c r="I508" s="96">
        <f>I12+I342</f>
        <v>18086.394760000003</v>
      </c>
    </row>
    <row r="509" spans="2:9" ht="15" x14ac:dyDescent="0.25">
      <c r="B509" s="84"/>
      <c r="C509" s="84"/>
      <c r="D509" s="84"/>
      <c r="E509" s="66" t="s">
        <v>13</v>
      </c>
      <c r="F509" s="67" t="s">
        <v>29</v>
      </c>
      <c r="G509" s="96">
        <f>G28+G347+G413</f>
        <v>238247.71999999997</v>
      </c>
      <c r="H509" s="96">
        <f t="shared" ref="H509:I509" si="210">H28+H347+H413</f>
        <v>-189.63515000000007</v>
      </c>
      <c r="I509" s="96">
        <f t="shared" si="210"/>
        <v>238058.08484999998</v>
      </c>
    </row>
    <row r="510" spans="2:9" ht="15" x14ac:dyDescent="0.25">
      <c r="B510" s="84"/>
      <c r="C510" s="84"/>
      <c r="D510" s="84"/>
      <c r="E510" s="66" t="s">
        <v>13</v>
      </c>
      <c r="F510" s="67" t="s">
        <v>45</v>
      </c>
      <c r="G510" s="96">
        <f>G56</f>
        <v>800</v>
      </c>
      <c r="H510" s="96">
        <f>H56</f>
        <v>0</v>
      </c>
      <c r="I510" s="96">
        <f>I56</f>
        <v>800</v>
      </c>
    </row>
    <row r="511" spans="2:9" ht="15" x14ac:dyDescent="0.25">
      <c r="B511" s="84"/>
      <c r="C511" s="84"/>
      <c r="D511" s="84"/>
      <c r="E511" s="66" t="s">
        <v>13</v>
      </c>
      <c r="F511" s="67" t="s">
        <v>13</v>
      </c>
      <c r="G511" s="96">
        <f>G62+G418</f>
        <v>3232.95</v>
      </c>
      <c r="H511" s="96">
        <f>H62+H418</f>
        <v>0</v>
      </c>
      <c r="I511" s="96">
        <f>I62+I418</f>
        <v>3232.95</v>
      </c>
    </row>
    <row r="512" spans="2:9" ht="15" x14ac:dyDescent="0.25">
      <c r="B512" s="84"/>
      <c r="C512" s="84"/>
      <c r="D512" s="84"/>
      <c r="E512" s="66" t="s">
        <v>13</v>
      </c>
      <c r="F512" s="67" t="s">
        <v>53</v>
      </c>
      <c r="G512" s="96">
        <f>G70</f>
        <v>8297.98</v>
      </c>
      <c r="H512" s="96">
        <f>H70</f>
        <v>0</v>
      </c>
      <c r="I512" s="96">
        <f>I70</f>
        <v>8297.98</v>
      </c>
    </row>
    <row r="513" spans="2:9" ht="12.75" customHeight="1" x14ac:dyDescent="0.2">
      <c r="B513" s="84"/>
      <c r="C513" s="84"/>
      <c r="D513" s="84"/>
      <c r="E513" s="59" t="s">
        <v>302</v>
      </c>
      <c r="F513" s="60"/>
      <c r="G513" s="96">
        <f t="shared" ref="G513:I514" si="211">G425</f>
        <v>20448.93</v>
      </c>
      <c r="H513" s="96">
        <f t="shared" si="211"/>
        <v>-1732.73</v>
      </c>
      <c r="I513" s="96">
        <f t="shared" si="211"/>
        <v>18716.199999999997</v>
      </c>
    </row>
    <row r="514" spans="2:9" ht="15" x14ac:dyDescent="0.25">
      <c r="B514" s="84"/>
      <c r="C514" s="84"/>
      <c r="D514" s="84"/>
      <c r="E514" s="66" t="s">
        <v>268</v>
      </c>
      <c r="F514" s="67" t="s">
        <v>15</v>
      </c>
      <c r="G514" s="96">
        <f t="shared" si="211"/>
        <v>18546.849999999999</v>
      </c>
      <c r="H514" s="96">
        <f t="shared" si="211"/>
        <v>-1732.73</v>
      </c>
      <c r="I514" s="96">
        <f t="shared" si="211"/>
        <v>16814.12</v>
      </c>
    </row>
    <row r="515" spans="2:9" ht="15" x14ac:dyDescent="0.25">
      <c r="B515" s="84"/>
      <c r="C515" s="84"/>
      <c r="D515" s="84"/>
      <c r="E515" s="66" t="s">
        <v>268</v>
      </c>
      <c r="F515" s="67" t="s">
        <v>75</v>
      </c>
      <c r="G515" s="96">
        <f>G439</f>
        <v>1902.08</v>
      </c>
      <c r="H515" s="96">
        <f>H439</f>
        <v>0</v>
      </c>
      <c r="I515" s="96">
        <f>I439</f>
        <v>1902.08</v>
      </c>
    </row>
    <row r="516" spans="2:9" ht="12.75" customHeight="1" x14ac:dyDescent="0.2">
      <c r="B516" s="84"/>
      <c r="C516" s="84"/>
      <c r="D516" s="84"/>
      <c r="E516" s="59" t="s">
        <v>303</v>
      </c>
      <c r="F516" s="60"/>
      <c r="G516" s="96">
        <f>G360</f>
        <v>475</v>
      </c>
      <c r="H516" s="96">
        <f>H360</f>
        <v>50</v>
      </c>
      <c r="I516" s="96">
        <f>I360</f>
        <v>525</v>
      </c>
    </row>
    <row r="517" spans="2:9" ht="15" x14ac:dyDescent="0.25">
      <c r="B517" s="84"/>
      <c r="C517" s="84"/>
      <c r="D517" s="84"/>
      <c r="E517" s="66" t="s">
        <v>53</v>
      </c>
      <c r="F517" s="67" t="s">
        <v>15</v>
      </c>
      <c r="G517" s="96"/>
      <c r="H517" s="96"/>
      <c r="I517" s="96"/>
    </row>
    <row r="518" spans="2:9" ht="15" x14ac:dyDescent="0.25">
      <c r="B518" s="84"/>
      <c r="C518" s="84"/>
      <c r="D518" s="84"/>
      <c r="E518" s="66" t="s">
        <v>53</v>
      </c>
      <c r="F518" s="67" t="s">
        <v>29</v>
      </c>
      <c r="G518" s="96"/>
      <c r="H518" s="96"/>
      <c r="I518" s="96"/>
    </row>
    <row r="519" spans="2:9" ht="15" x14ac:dyDescent="0.25">
      <c r="B519" s="84"/>
      <c r="C519" s="84"/>
      <c r="D519" s="84"/>
      <c r="E519" s="66" t="s">
        <v>53</v>
      </c>
      <c r="F519" s="67" t="s">
        <v>75</v>
      </c>
      <c r="G519" s="96"/>
      <c r="H519" s="96"/>
      <c r="I519" s="96"/>
    </row>
    <row r="520" spans="2:9" ht="15" x14ac:dyDescent="0.25">
      <c r="B520" s="84"/>
      <c r="C520" s="84"/>
      <c r="D520" s="84"/>
      <c r="E520" s="66" t="s">
        <v>53</v>
      </c>
      <c r="F520" s="67" t="s">
        <v>53</v>
      </c>
      <c r="G520" s="96">
        <f>G361</f>
        <v>475</v>
      </c>
      <c r="H520" s="96">
        <f>H361</f>
        <v>50</v>
      </c>
      <c r="I520" s="96">
        <f>I361</f>
        <v>525</v>
      </c>
    </row>
    <row r="521" spans="2:9" ht="12.75" customHeight="1" x14ac:dyDescent="0.2">
      <c r="B521" s="84"/>
      <c r="C521" s="84"/>
      <c r="D521" s="84"/>
      <c r="E521" s="59" t="s">
        <v>304</v>
      </c>
      <c r="F521" s="60"/>
      <c r="G521" s="96">
        <f>G89+G370+G453</f>
        <v>4454.2900000000009</v>
      </c>
      <c r="H521" s="96">
        <f>H89+H370+H453</f>
        <v>8886.1304999999993</v>
      </c>
      <c r="I521" s="96">
        <f>I89+I370+I453</f>
        <v>13340.420499999998</v>
      </c>
    </row>
    <row r="522" spans="2:9" ht="15" x14ac:dyDescent="0.25">
      <c r="B522" s="84"/>
      <c r="C522" s="84"/>
      <c r="D522" s="84"/>
      <c r="E522" s="66" t="s">
        <v>73</v>
      </c>
      <c r="F522" s="67" t="s">
        <v>15</v>
      </c>
      <c r="G522" s="96">
        <f>G371</f>
        <v>196.69</v>
      </c>
      <c r="H522" s="96">
        <f>H371</f>
        <v>0</v>
      </c>
      <c r="I522" s="96">
        <f>I371</f>
        <v>196.69</v>
      </c>
    </row>
    <row r="523" spans="2:9" ht="15" x14ac:dyDescent="0.25">
      <c r="B523" s="84"/>
      <c r="C523" s="84"/>
      <c r="D523" s="84"/>
      <c r="E523" s="66" t="s">
        <v>73</v>
      </c>
      <c r="F523" s="67" t="s">
        <v>29</v>
      </c>
      <c r="G523" s="96"/>
      <c r="H523" s="96"/>
      <c r="I523" s="96"/>
    </row>
    <row r="524" spans="2:9" ht="15" x14ac:dyDescent="0.25">
      <c r="B524" s="84"/>
      <c r="C524" s="84"/>
      <c r="D524" s="84"/>
      <c r="E524" s="66" t="s">
        <v>73</v>
      </c>
      <c r="F524" s="67" t="s">
        <v>116</v>
      </c>
      <c r="G524" s="96">
        <f>G375</f>
        <v>1329.2</v>
      </c>
      <c r="H524" s="96">
        <f>H375</f>
        <v>60</v>
      </c>
      <c r="I524" s="96">
        <f>I375</f>
        <v>1389.2</v>
      </c>
    </row>
    <row r="525" spans="2:9" ht="15" x14ac:dyDescent="0.25">
      <c r="B525" s="84"/>
      <c r="C525" s="84"/>
      <c r="D525" s="84"/>
      <c r="E525" s="66" t="s">
        <v>73</v>
      </c>
      <c r="F525" s="67" t="s">
        <v>75</v>
      </c>
      <c r="G525" s="96">
        <f>G90+G389</f>
        <v>2005.4</v>
      </c>
      <c r="H525" s="96">
        <f>H90+H389</f>
        <v>8826.1304999999993</v>
      </c>
      <c r="I525" s="96">
        <f>I90+I389</f>
        <v>10831.530499999999</v>
      </c>
    </row>
    <row r="526" spans="2:9" ht="15" x14ac:dyDescent="0.25">
      <c r="B526" s="84"/>
      <c r="C526" s="84"/>
      <c r="D526" s="84"/>
      <c r="E526" s="66" t="s">
        <v>73</v>
      </c>
      <c r="F526" s="67" t="s">
        <v>88</v>
      </c>
      <c r="G526" s="96">
        <f>G454+G393</f>
        <v>923</v>
      </c>
      <c r="H526" s="96">
        <f>H454+H393</f>
        <v>0</v>
      </c>
      <c r="I526" s="96">
        <f>I454+I393</f>
        <v>923</v>
      </c>
    </row>
    <row r="527" spans="2:9" ht="12.75" customHeight="1" x14ac:dyDescent="0.2">
      <c r="B527" s="84"/>
      <c r="C527" s="84"/>
      <c r="D527" s="84"/>
      <c r="E527" s="59" t="s">
        <v>305</v>
      </c>
      <c r="F527" s="60"/>
      <c r="G527" s="96">
        <f>G459</f>
        <v>607.5</v>
      </c>
      <c r="H527" s="96">
        <f t="shared" ref="G527:I528" si="212">H459</f>
        <v>1732.73</v>
      </c>
      <c r="I527" s="96">
        <f t="shared" si="212"/>
        <v>2340.23</v>
      </c>
    </row>
    <row r="528" spans="2:9" ht="15" x14ac:dyDescent="0.25">
      <c r="B528" s="84"/>
      <c r="C528" s="84"/>
      <c r="D528" s="84"/>
      <c r="E528" s="66" t="s">
        <v>90</v>
      </c>
      <c r="F528" s="67" t="s">
        <v>15</v>
      </c>
      <c r="G528" s="96">
        <f t="shared" si="212"/>
        <v>607.5</v>
      </c>
      <c r="H528" s="96">
        <f t="shared" si="212"/>
        <v>0</v>
      </c>
      <c r="I528" s="96">
        <f t="shared" si="212"/>
        <v>607.5</v>
      </c>
    </row>
    <row r="529" spans="2:9" ht="15" x14ac:dyDescent="0.25">
      <c r="B529" s="84"/>
      <c r="C529" s="84"/>
      <c r="D529" s="84"/>
      <c r="E529" s="98" t="s">
        <v>90</v>
      </c>
      <c r="F529" s="66" t="s">
        <v>45</v>
      </c>
      <c r="G529" s="96">
        <f>G466</f>
        <v>0</v>
      </c>
      <c r="H529" s="96">
        <f t="shared" ref="H529:I529" si="213">H466</f>
        <v>1732.73</v>
      </c>
      <c r="I529" s="96">
        <f t="shared" si="213"/>
        <v>1732.73</v>
      </c>
    </row>
    <row r="530" spans="2:9" ht="12.75" customHeight="1" x14ac:dyDescent="0.2">
      <c r="B530" s="84"/>
      <c r="C530" s="84"/>
      <c r="D530" s="84"/>
      <c r="E530" s="59" t="s">
        <v>306</v>
      </c>
      <c r="F530" s="60"/>
      <c r="G530" s="96">
        <f t="shared" ref="G530:I531" si="214">G399</f>
        <v>1519.04</v>
      </c>
      <c r="H530" s="96">
        <f t="shared" si="214"/>
        <v>0</v>
      </c>
      <c r="I530" s="96">
        <f t="shared" si="214"/>
        <v>1519.04</v>
      </c>
    </row>
    <row r="531" spans="2:9" ht="15" x14ac:dyDescent="0.25">
      <c r="B531" s="84"/>
      <c r="C531" s="84"/>
      <c r="D531" s="84"/>
      <c r="E531" s="66" t="s">
        <v>101</v>
      </c>
      <c r="F531" s="67" t="s">
        <v>29</v>
      </c>
      <c r="G531" s="96">
        <f t="shared" si="214"/>
        <v>1519.04</v>
      </c>
      <c r="H531" s="96">
        <f t="shared" si="214"/>
        <v>0</v>
      </c>
      <c r="I531" s="96">
        <f t="shared" si="214"/>
        <v>1519.04</v>
      </c>
    </row>
    <row r="532" spans="2:9" ht="12.75" customHeight="1" x14ac:dyDescent="0.2">
      <c r="B532" s="84"/>
      <c r="C532" s="84"/>
      <c r="D532" s="84"/>
      <c r="E532" s="59" t="s">
        <v>307</v>
      </c>
      <c r="F532" s="60"/>
      <c r="G532" s="96">
        <f t="shared" ref="G532:I533" si="215">G127</f>
        <v>227</v>
      </c>
      <c r="H532" s="96">
        <f t="shared" si="215"/>
        <v>0</v>
      </c>
      <c r="I532" s="96">
        <f t="shared" si="215"/>
        <v>227</v>
      </c>
    </row>
    <row r="533" spans="2:9" ht="15" x14ac:dyDescent="0.25">
      <c r="B533" s="84"/>
      <c r="C533" s="84"/>
      <c r="D533" s="84"/>
      <c r="E533" s="66" t="s">
        <v>97</v>
      </c>
      <c r="F533" s="67" t="s">
        <v>15</v>
      </c>
      <c r="G533" s="96">
        <f t="shared" si="215"/>
        <v>227</v>
      </c>
      <c r="H533" s="96">
        <f t="shared" si="215"/>
        <v>0</v>
      </c>
      <c r="I533" s="96">
        <f t="shared" si="215"/>
        <v>227</v>
      </c>
    </row>
    <row r="534" spans="2:9" ht="12.75" customHeight="1" x14ac:dyDescent="0.2">
      <c r="B534" s="84"/>
      <c r="C534" s="84"/>
      <c r="D534" s="84"/>
      <c r="E534" s="59" t="s">
        <v>308</v>
      </c>
      <c r="F534" s="60"/>
      <c r="G534" s="96">
        <f t="shared" ref="G534:I535" si="216">G178</f>
        <v>28353</v>
      </c>
      <c r="H534" s="96">
        <f t="shared" si="216"/>
        <v>-2000</v>
      </c>
      <c r="I534" s="96">
        <f t="shared" si="216"/>
        <v>26353</v>
      </c>
    </row>
    <row r="535" spans="2:9" ht="15" x14ac:dyDescent="0.25">
      <c r="B535" s="84"/>
      <c r="C535" s="84"/>
      <c r="D535" s="84"/>
      <c r="E535" s="66" t="s">
        <v>122</v>
      </c>
      <c r="F535" s="67" t="s">
        <v>15</v>
      </c>
      <c r="G535" s="96">
        <f t="shared" si="216"/>
        <v>20857</v>
      </c>
      <c r="H535" s="96">
        <f t="shared" si="216"/>
        <v>4630</v>
      </c>
      <c r="I535" s="96">
        <f t="shared" si="216"/>
        <v>25487</v>
      </c>
    </row>
    <row r="536" spans="2:9" ht="15" x14ac:dyDescent="0.25">
      <c r="B536" s="84"/>
      <c r="C536" s="84"/>
      <c r="D536" s="84"/>
      <c r="E536" s="66" t="s">
        <v>122</v>
      </c>
      <c r="F536" s="67" t="s">
        <v>116</v>
      </c>
      <c r="G536" s="96">
        <f>G187</f>
        <v>7496</v>
      </c>
      <c r="H536" s="96">
        <f>H187</f>
        <v>-6630</v>
      </c>
      <c r="I536" s="96">
        <f>I187</f>
        <v>866</v>
      </c>
    </row>
    <row r="537" spans="2:9" ht="14.25" x14ac:dyDescent="0.2">
      <c r="B537" s="84"/>
      <c r="C537" s="84"/>
      <c r="D537" s="84"/>
      <c r="E537" s="51" t="s">
        <v>288</v>
      </c>
      <c r="F537" s="52" t="s">
        <v>288</v>
      </c>
      <c r="G537" s="96"/>
      <c r="H537" s="96"/>
      <c r="I537" s="96"/>
    </row>
    <row r="538" spans="2:9" ht="14.25" x14ac:dyDescent="0.2">
      <c r="B538" s="84"/>
      <c r="C538" s="84"/>
      <c r="D538" s="84"/>
      <c r="E538" s="51"/>
      <c r="F538" s="52"/>
      <c r="G538" s="96">
        <f>G481+G490+G492+G496+G501+G505+G507+G513+G516+G521+G527+G530+G532+G534+G537</f>
        <v>369131.6999999999</v>
      </c>
      <c r="H538" s="96">
        <f>H481+H490+H492+H496+H501+H505+H507+H513+H516+H521+H527+H530+H532+H534+H537</f>
        <v>9523.8101099999985</v>
      </c>
      <c r="I538" s="96">
        <f t="shared" ref="I538" si="217">I481+I490+I492+I496+I501+I505+I507+I513+I516+I521+I527+I530+I532+I534+I537</f>
        <v>378655.51010999997</v>
      </c>
    </row>
    <row r="539" spans="2:9" x14ac:dyDescent="0.2">
      <c r="G539" s="82">
        <f>G478-G538</f>
        <v>0</v>
      </c>
      <c r="H539" s="82">
        <f t="shared" ref="H539:I539" si="218">H478-H538</f>
        <v>0</v>
      </c>
      <c r="I539" s="82">
        <f t="shared" si="218"/>
        <v>0</v>
      </c>
    </row>
  </sheetData>
  <mergeCells count="9">
    <mergeCell ref="F1:I1"/>
    <mergeCell ref="A6:A8"/>
    <mergeCell ref="A4:I4"/>
    <mergeCell ref="A3:I3"/>
    <mergeCell ref="G6:G8"/>
    <mergeCell ref="H6:H8"/>
    <mergeCell ref="I6:I8"/>
    <mergeCell ref="F2:I2"/>
    <mergeCell ref="B6:F7"/>
  </mergeCells>
  <pageMargins left="0.98425196850393704" right="0" top="0" bottom="0" header="0" footer="0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41" sqref="H4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 12разд.подр. 2015.</vt:lpstr>
      <vt:lpstr>прил 16 вед2015</vt:lpstr>
      <vt:lpstr>Лист1</vt:lpstr>
      <vt:lpstr>'прил 12разд.подр. 2015.'!Заголовки_для_печати</vt:lpstr>
      <vt:lpstr>'прил 16 вед2015'!Заголовки_для_печати</vt:lpstr>
      <vt:lpstr>'прил 12разд.подр. 2015.'!Область_печати</vt:lpstr>
      <vt:lpstr>'прил 16 вед2015'!Область_печати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finOtdeL</cp:lastModifiedBy>
  <cp:lastPrinted>2015-03-03T08:16:35Z</cp:lastPrinted>
  <dcterms:created xsi:type="dcterms:W3CDTF">2014-11-15T09:17:35Z</dcterms:created>
  <dcterms:modified xsi:type="dcterms:W3CDTF">2015-06-09T04:06:48Z</dcterms:modified>
</cp:coreProperties>
</file>