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8195" windowHeight="11010" activeTab="1"/>
  </bookViews>
  <sheets>
    <sheet name="прил 12разд.подр. 2015." sheetId="4" r:id="rId1"/>
    <sheet name="прил 16 вед2015" sheetId="2" r:id="rId2"/>
    <sheet name="прил 13 разд подр 2016-2017" sheetId="5" r:id="rId3"/>
    <sheet name="прил 17 2016-17" sheetId="3" r:id="rId4"/>
    <sheet name="Лист1" sheetId="6" r:id="rId5"/>
  </sheets>
  <definedNames>
    <definedName name="_xlnm._FilterDatabase" localSheetId="1" hidden="1">'прил 16 вед2015'!$A$1:$K$685</definedName>
    <definedName name="_xlnm._FilterDatabase" localSheetId="3" hidden="1">'прил 17 2016-17'!$A$1:$G$679</definedName>
    <definedName name="В11" localSheetId="1">#REF!</definedName>
    <definedName name="В11" localSheetId="3">#REF!</definedName>
    <definedName name="В11">#REF!</definedName>
    <definedName name="_xlnm.Print_Titles" localSheetId="0">'прил 12разд.подр. 2015.'!$8:$8</definedName>
    <definedName name="_xlnm.Print_Titles" localSheetId="1">'прил 16 вед2015'!$9:$9</definedName>
    <definedName name="_xlnm.Print_Titles" localSheetId="3">'прил 17 2016-17'!$8:$8</definedName>
    <definedName name="_xlnm.Print_Area" localSheetId="0">'прил 12разд.подр. 2015.'!$A$1:$F$65</definedName>
    <definedName name="_xlnm.Print_Area" localSheetId="1">'прил 16 вед2015'!$A$1:$K$660</definedName>
    <definedName name="_xlnm.Print_Area" localSheetId="3">'прил 17 2016-17'!$A$1:$J$655</definedName>
    <definedName name="_xlnm.Print_Area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L12" i="2" l="1"/>
  <c r="L10" i="2"/>
  <c r="J240" i="2" l="1"/>
  <c r="J32" i="2"/>
  <c r="J31" i="2"/>
  <c r="J485" i="2" l="1"/>
  <c r="J33" i="2"/>
  <c r="J273" i="2"/>
  <c r="J255" i="2"/>
  <c r="J688" i="2" l="1"/>
  <c r="K688" i="2"/>
  <c r="K687" i="2"/>
  <c r="J687" i="2"/>
  <c r="K472" i="2"/>
  <c r="K471" i="2" s="1"/>
  <c r="K470" i="2" s="1"/>
  <c r="K473" i="2"/>
  <c r="J470" i="2"/>
  <c r="J471" i="2"/>
  <c r="J472" i="2"/>
  <c r="J473" i="2"/>
  <c r="K474" i="2"/>
  <c r="F33" i="4" l="1"/>
  <c r="E33" i="4"/>
  <c r="J403" i="2" l="1"/>
  <c r="H35" i="3" l="1"/>
  <c r="D20" i="5" l="1"/>
  <c r="E20" i="5"/>
  <c r="F20" i="5"/>
  <c r="G20" i="5"/>
  <c r="D24" i="5"/>
  <c r="E24" i="5"/>
  <c r="F24" i="5"/>
  <c r="G24" i="5"/>
  <c r="D31" i="5"/>
  <c r="D32" i="5"/>
  <c r="E32" i="5"/>
  <c r="F32" i="5"/>
  <c r="G32" i="5"/>
  <c r="D33" i="5"/>
  <c r="E33" i="5"/>
  <c r="F33" i="5"/>
  <c r="G33" i="5"/>
  <c r="D44" i="5"/>
  <c r="E44" i="5"/>
  <c r="F44" i="5"/>
  <c r="G44" i="5"/>
  <c r="D45" i="5"/>
  <c r="E45" i="5"/>
  <c r="F45" i="5"/>
  <c r="G45" i="5"/>
  <c r="D46" i="5"/>
  <c r="E46" i="5"/>
  <c r="F46" i="5"/>
  <c r="G46" i="5"/>
  <c r="D50" i="5"/>
  <c r="E50" i="5"/>
  <c r="F50" i="5"/>
  <c r="G50" i="5"/>
  <c r="D12" i="5"/>
  <c r="E12" i="5"/>
  <c r="F12" i="5"/>
  <c r="G12" i="5"/>
  <c r="D14" i="5"/>
  <c r="E14" i="5"/>
  <c r="F14" i="5"/>
  <c r="G14" i="5"/>
  <c r="D32" i="4"/>
  <c r="D33" i="4"/>
  <c r="D34" i="4"/>
  <c r="D45" i="4"/>
  <c r="E45" i="4"/>
  <c r="F45" i="4"/>
  <c r="D46" i="4"/>
  <c r="E46" i="4"/>
  <c r="F46" i="4"/>
  <c r="D47" i="4"/>
  <c r="E47" i="4"/>
  <c r="F47" i="4"/>
  <c r="D51" i="4"/>
  <c r="E51" i="4"/>
  <c r="F51" i="4"/>
  <c r="D25" i="4"/>
  <c r="E25" i="4"/>
  <c r="F25" i="4"/>
  <c r="D21" i="4"/>
  <c r="E21" i="4"/>
  <c r="F21" i="4"/>
  <c r="D13" i="4"/>
  <c r="E13" i="4"/>
  <c r="F13" i="4"/>
  <c r="D15" i="4"/>
  <c r="E15" i="4"/>
  <c r="F15" i="4"/>
  <c r="J713" i="3"/>
  <c r="G63" i="5" s="1"/>
  <c r="H713" i="3"/>
  <c r="E63" i="5" s="1"/>
  <c r="G713" i="3"/>
  <c r="I654" i="3"/>
  <c r="I713" i="3" s="1"/>
  <c r="F63" i="5" s="1"/>
  <c r="I653" i="3"/>
  <c r="I652" i="3"/>
  <c r="J651" i="3"/>
  <c r="J650" i="3" s="1"/>
  <c r="H651" i="3"/>
  <c r="G651" i="3"/>
  <c r="G650" i="3" s="1"/>
  <c r="H650" i="3"/>
  <c r="I649" i="3"/>
  <c r="I648" i="3"/>
  <c r="J647" i="3"/>
  <c r="J646" i="3" s="1"/>
  <c r="J645" i="3" s="1"/>
  <c r="H647" i="3"/>
  <c r="H646" i="3" s="1"/>
  <c r="H645" i="3" s="1"/>
  <c r="H644" i="3" s="1"/>
  <c r="G647" i="3"/>
  <c r="G646" i="3" s="1"/>
  <c r="G645" i="3" s="1"/>
  <c r="G644" i="3" s="1"/>
  <c r="I642" i="3"/>
  <c r="J641" i="3"/>
  <c r="J640" i="3" s="1"/>
  <c r="I641" i="3"/>
  <c r="I640" i="3" s="1"/>
  <c r="H641" i="3"/>
  <c r="H640" i="3" s="1"/>
  <c r="G641" i="3"/>
  <c r="G640" i="3"/>
  <c r="I639" i="3"/>
  <c r="J638" i="3"/>
  <c r="I638" i="3"/>
  <c r="I637" i="3" s="1"/>
  <c r="I636" i="3" s="1"/>
  <c r="H638" i="3"/>
  <c r="G638" i="3"/>
  <c r="G637" i="3" s="1"/>
  <c r="G636" i="3" s="1"/>
  <c r="G635" i="3" s="1"/>
  <c r="J637" i="3"/>
  <c r="J636" i="3" s="1"/>
  <c r="H637" i="3"/>
  <c r="H636" i="3" s="1"/>
  <c r="I633" i="3"/>
  <c r="I632" i="3"/>
  <c r="I631" i="3"/>
  <c r="I630" i="3"/>
  <c r="I629" i="3"/>
  <c r="I628" i="3"/>
  <c r="I626" i="3" s="1"/>
  <c r="I625" i="3" s="1"/>
  <c r="I627" i="3"/>
  <c r="J626" i="3"/>
  <c r="J625" i="3" s="1"/>
  <c r="H626" i="3"/>
  <c r="G626" i="3"/>
  <c r="G625" i="3" s="1"/>
  <c r="H625" i="3"/>
  <c r="I624" i="3"/>
  <c r="I623" i="3" s="1"/>
  <c r="I622" i="3" s="1"/>
  <c r="H623" i="3"/>
  <c r="G623" i="3"/>
  <c r="G622" i="3" s="1"/>
  <c r="J622" i="3"/>
  <c r="H622" i="3"/>
  <c r="I621" i="3"/>
  <c r="I620" i="3"/>
  <c r="I619" i="3"/>
  <c r="I618" i="3"/>
  <c r="I617" i="3"/>
  <c r="I616" i="3"/>
  <c r="J615" i="3"/>
  <c r="H615" i="3"/>
  <c r="I615" i="3" s="1"/>
  <c r="I614" i="3" s="1"/>
  <c r="I613" i="3" s="1"/>
  <c r="I612" i="3" s="1"/>
  <c r="I611" i="3" s="1"/>
  <c r="I692" i="3" s="1"/>
  <c r="F42" i="5" s="1"/>
  <c r="J614" i="3"/>
  <c r="H614" i="3"/>
  <c r="H613" i="3" s="1"/>
  <c r="H612" i="3" s="1"/>
  <c r="H611" i="3" s="1"/>
  <c r="G614" i="3"/>
  <c r="J613" i="3"/>
  <c r="J612" i="3" s="1"/>
  <c r="G613" i="3"/>
  <c r="G612" i="3" s="1"/>
  <c r="I610" i="3"/>
  <c r="J609" i="3"/>
  <c r="I609" i="3"/>
  <c r="I606" i="3" s="1"/>
  <c r="I605" i="3" s="1"/>
  <c r="H609" i="3"/>
  <c r="G609" i="3"/>
  <c r="G606" i="3" s="1"/>
  <c r="G605" i="3" s="1"/>
  <c r="I608" i="3"/>
  <c r="J607" i="3"/>
  <c r="I607" i="3"/>
  <c r="H607" i="3"/>
  <c r="G607" i="3"/>
  <c r="J606" i="3"/>
  <c r="H606" i="3"/>
  <c r="J605" i="3"/>
  <c r="H605" i="3"/>
  <c r="I604" i="3"/>
  <c r="J603" i="3"/>
  <c r="I603" i="3"/>
  <c r="H603" i="3"/>
  <c r="G603" i="3"/>
  <c r="I602" i="3"/>
  <c r="I601" i="3" s="1"/>
  <c r="J601" i="3"/>
  <c r="H601" i="3"/>
  <c r="G601" i="3"/>
  <c r="I600" i="3"/>
  <c r="I599" i="3"/>
  <c r="J598" i="3"/>
  <c r="H598" i="3"/>
  <c r="G598" i="3"/>
  <c r="I597" i="3"/>
  <c r="I595" i="3" s="1"/>
  <c r="I596" i="3"/>
  <c r="J595" i="3"/>
  <c r="H595" i="3"/>
  <c r="G595" i="3"/>
  <c r="J594" i="3"/>
  <c r="J593" i="3" s="1"/>
  <c r="J592" i="3" s="1"/>
  <c r="J691" i="3" s="1"/>
  <c r="G41" i="5" s="1"/>
  <c r="G594" i="3"/>
  <c r="G593" i="3" s="1"/>
  <c r="I590" i="3"/>
  <c r="I589" i="3"/>
  <c r="I588" i="3"/>
  <c r="J587" i="3"/>
  <c r="I587" i="3"/>
  <c r="H587" i="3"/>
  <c r="G587" i="3"/>
  <c r="J586" i="3"/>
  <c r="I586" i="3"/>
  <c r="H586" i="3"/>
  <c r="G586" i="3"/>
  <c r="I585" i="3"/>
  <c r="I584" i="3"/>
  <c r="I583" i="3"/>
  <c r="J582" i="3"/>
  <c r="I582" i="3"/>
  <c r="H582" i="3"/>
  <c r="G582" i="3"/>
  <c r="J581" i="3"/>
  <c r="I581" i="3"/>
  <c r="H581" i="3"/>
  <c r="G581" i="3"/>
  <c r="J580" i="3"/>
  <c r="I580" i="3"/>
  <c r="H580" i="3"/>
  <c r="G580" i="3"/>
  <c r="J579" i="3"/>
  <c r="I579" i="3"/>
  <c r="H579" i="3"/>
  <c r="G579" i="3"/>
  <c r="J578" i="3"/>
  <c r="I578" i="3"/>
  <c r="H578" i="3"/>
  <c r="G578" i="3"/>
  <c r="I577" i="3"/>
  <c r="J576" i="3"/>
  <c r="I576" i="3"/>
  <c r="H576" i="3"/>
  <c r="G576" i="3"/>
  <c r="G575" i="3" s="1"/>
  <c r="J575" i="3"/>
  <c r="H575" i="3"/>
  <c r="I574" i="3"/>
  <c r="J573" i="3"/>
  <c r="I573" i="3"/>
  <c r="H573" i="3"/>
  <c r="G573" i="3"/>
  <c r="J572" i="3"/>
  <c r="I572" i="3"/>
  <c r="H572" i="3"/>
  <c r="H571" i="3" s="1"/>
  <c r="H570" i="3" s="1"/>
  <c r="G572" i="3"/>
  <c r="J571" i="3"/>
  <c r="J570" i="3" s="1"/>
  <c r="I568" i="3"/>
  <c r="J567" i="3"/>
  <c r="I567" i="3"/>
  <c r="H567" i="3"/>
  <c r="G567" i="3"/>
  <c r="J566" i="3"/>
  <c r="I566" i="3"/>
  <c r="H566" i="3"/>
  <c r="G566" i="3"/>
  <c r="I565" i="3"/>
  <c r="I563" i="3" s="1"/>
  <c r="I562" i="3" s="1"/>
  <c r="I561" i="3" s="1"/>
  <c r="I560" i="3" s="1"/>
  <c r="I707" i="3" s="1"/>
  <c r="F57" i="5" s="1"/>
  <c r="I564" i="3"/>
  <c r="J563" i="3"/>
  <c r="H563" i="3"/>
  <c r="G563" i="3"/>
  <c r="J562" i="3"/>
  <c r="H562" i="3"/>
  <c r="G562" i="3"/>
  <c r="J561" i="3"/>
  <c r="H561" i="3"/>
  <c r="G561" i="3"/>
  <c r="J560" i="3"/>
  <c r="J707" i="3" s="1"/>
  <c r="G57" i="5" s="1"/>
  <c r="H560" i="3"/>
  <c r="H707" i="3" s="1"/>
  <c r="E57" i="5" s="1"/>
  <c r="G560" i="3"/>
  <c r="G707" i="3" s="1"/>
  <c r="D57" i="5" s="1"/>
  <c r="J559" i="3"/>
  <c r="J706" i="3" s="1"/>
  <c r="G56" i="5" s="1"/>
  <c r="G559" i="3"/>
  <c r="G706" i="3" s="1"/>
  <c r="D56" i="5" s="1"/>
  <c r="I558" i="3"/>
  <c r="J557" i="3"/>
  <c r="I557" i="3"/>
  <c r="H557" i="3"/>
  <c r="G557" i="3"/>
  <c r="J556" i="3"/>
  <c r="I556" i="3"/>
  <c r="H556" i="3"/>
  <c r="G556" i="3"/>
  <c r="I555" i="3"/>
  <c r="J554" i="3"/>
  <c r="I554" i="3"/>
  <c r="H554" i="3"/>
  <c r="G554" i="3"/>
  <c r="J553" i="3"/>
  <c r="I553" i="3"/>
  <c r="H553" i="3"/>
  <c r="G553" i="3"/>
  <c r="I552" i="3"/>
  <c r="J551" i="3"/>
  <c r="I551" i="3"/>
  <c r="H551" i="3"/>
  <c r="G551" i="3"/>
  <c r="J550" i="3"/>
  <c r="I550" i="3"/>
  <c r="H550" i="3"/>
  <c r="G550" i="3"/>
  <c r="I549" i="3"/>
  <c r="J548" i="3"/>
  <c r="I548" i="3"/>
  <c r="H548" i="3"/>
  <c r="G548" i="3"/>
  <c r="J547" i="3"/>
  <c r="I547" i="3"/>
  <c r="H547" i="3"/>
  <c r="G547" i="3"/>
  <c r="J546" i="3"/>
  <c r="I546" i="3"/>
  <c r="H546" i="3"/>
  <c r="G546" i="3"/>
  <c r="I545" i="3"/>
  <c r="J544" i="3"/>
  <c r="I544" i="3"/>
  <c r="H544" i="3"/>
  <c r="G544" i="3"/>
  <c r="I543" i="3"/>
  <c r="J542" i="3"/>
  <c r="I542" i="3"/>
  <c r="H542" i="3"/>
  <c r="G542" i="3"/>
  <c r="J541" i="3"/>
  <c r="I541" i="3"/>
  <c r="H541" i="3"/>
  <c r="G541" i="3"/>
  <c r="I540" i="3"/>
  <c r="J539" i="3"/>
  <c r="I539" i="3"/>
  <c r="H539" i="3"/>
  <c r="G539" i="3"/>
  <c r="J538" i="3"/>
  <c r="I538" i="3"/>
  <c r="H538" i="3"/>
  <c r="G538" i="3"/>
  <c r="J537" i="3"/>
  <c r="I537" i="3"/>
  <c r="H537" i="3"/>
  <c r="G537" i="3"/>
  <c r="I536" i="3"/>
  <c r="I535" i="3" s="1"/>
  <c r="I534" i="3" s="1"/>
  <c r="I533" i="3" s="1"/>
  <c r="I532" i="3" s="1"/>
  <c r="J535" i="3"/>
  <c r="J534" i="3" s="1"/>
  <c r="J533" i="3" s="1"/>
  <c r="J532" i="3" s="1"/>
  <c r="H535" i="3"/>
  <c r="G535" i="3"/>
  <c r="H534" i="3"/>
  <c r="G534" i="3"/>
  <c r="H533" i="3"/>
  <c r="G533" i="3"/>
  <c r="H532" i="3"/>
  <c r="H701" i="3" s="1"/>
  <c r="E51" i="5" s="1"/>
  <c r="G532" i="3"/>
  <c r="G701" i="3" s="1"/>
  <c r="D51" i="5" s="1"/>
  <c r="I531" i="3"/>
  <c r="J530" i="3"/>
  <c r="H530" i="3"/>
  <c r="G530" i="3"/>
  <c r="I529" i="3"/>
  <c r="J528" i="3"/>
  <c r="I528" i="3"/>
  <c r="H528" i="3"/>
  <c r="G528" i="3"/>
  <c r="J527" i="3"/>
  <c r="I527" i="3"/>
  <c r="H527" i="3"/>
  <c r="H526" i="3" s="1"/>
  <c r="G527" i="3"/>
  <c r="J526" i="3"/>
  <c r="J699" i="3" s="1"/>
  <c r="G49" i="5" s="1"/>
  <c r="G526" i="3"/>
  <c r="G699" i="3" s="1"/>
  <c r="D49" i="5" s="1"/>
  <c r="G525" i="3"/>
  <c r="I524" i="3"/>
  <c r="I522" i="3" s="1"/>
  <c r="I521" i="3" s="1"/>
  <c r="I523" i="3"/>
  <c r="J522" i="3"/>
  <c r="H522" i="3"/>
  <c r="H521" i="3" s="1"/>
  <c r="G522" i="3"/>
  <c r="J521" i="3"/>
  <c r="G521" i="3"/>
  <c r="I520" i="3"/>
  <c r="J519" i="3"/>
  <c r="I519" i="3"/>
  <c r="H519" i="3"/>
  <c r="G519" i="3"/>
  <c r="I518" i="3"/>
  <c r="J517" i="3"/>
  <c r="I517" i="3"/>
  <c r="H517" i="3"/>
  <c r="G517" i="3"/>
  <c r="I516" i="3"/>
  <c r="J515" i="3"/>
  <c r="I515" i="3"/>
  <c r="H515" i="3"/>
  <c r="G515" i="3"/>
  <c r="I514" i="3"/>
  <c r="J513" i="3"/>
  <c r="I513" i="3"/>
  <c r="H513" i="3"/>
  <c r="G513" i="3"/>
  <c r="I512" i="3"/>
  <c r="J511" i="3"/>
  <c r="I511" i="3"/>
  <c r="H511" i="3"/>
  <c r="G511" i="3"/>
  <c r="I510" i="3"/>
  <c r="J509" i="3"/>
  <c r="I509" i="3"/>
  <c r="H509" i="3"/>
  <c r="G509" i="3"/>
  <c r="I508" i="3"/>
  <c r="I507" i="3"/>
  <c r="J506" i="3"/>
  <c r="I506" i="3"/>
  <c r="H506" i="3"/>
  <c r="G506" i="3"/>
  <c r="J505" i="3"/>
  <c r="I505" i="3"/>
  <c r="H505" i="3"/>
  <c r="G505" i="3"/>
  <c r="I504" i="3"/>
  <c r="I503" i="3" s="1"/>
  <c r="I502" i="3" s="1"/>
  <c r="I501" i="3" s="1"/>
  <c r="J503" i="3"/>
  <c r="J502" i="3" s="1"/>
  <c r="J501" i="3" s="1"/>
  <c r="J500" i="3" s="1"/>
  <c r="H503" i="3"/>
  <c r="H502" i="3" s="1"/>
  <c r="H501" i="3" s="1"/>
  <c r="G503" i="3"/>
  <c r="G502" i="3"/>
  <c r="G501" i="3" s="1"/>
  <c r="I498" i="3"/>
  <c r="J497" i="3"/>
  <c r="J496" i="3" s="1"/>
  <c r="I497" i="3"/>
  <c r="H497" i="3"/>
  <c r="H496" i="3" s="1"/>
  <c r="G497" i="3"/>
  <c r="I496" i="3"/>
  <c r="G496" i="3"/>
  <c r="I495" i="3"/>
  <c r="J494" i="3"/>
  <c r="I494" i="3"/>
  <c r="H494" i="3"/>
  <c r="G494" i="3"/>
  <c r="I493" i="3"/>
  <c r="I492" i="3"/>
  <c r="J491" i="3"/>
  <c r="J490" i="3" s="1"/>
  <c r="H491" i="3"/>
  <c r="H490" i="3" s="1"/>
  <c r="H489" i="3" s="1"/>
  <c r="G491" i="3"/>
  <c r="G490" i="3" s="1"/>
  <c r="G489" i="3" s="1"/>
  <c r="I488" i="3"/>
  <c r="I487" i="3"/>
  <c r="J486" i="3"/>
  <c r="H486" i="3"/>
  <c r="G486" i="3"/>
  <c r="I485" i="3"/>
  <c r="I484" i="3"/>
  <c r="J483" i="3"/>
  <c r="H483" i="3"/>
  <c r="H482" i="3" s="1"/>
  <c r="H481" i="3" s="1"/>
  <c r="G483" i="3"/>
  <c r="G482" i="3" s="1"/>
  <c r="G481" i="3" s="1"/>
  <c r="I480" i="3"/>
  <c r="J479" i="3"/>
  <c r="J478" i="3" s="1"/>
  <c r="I479" i="3"/>
  <c r="H479" i="3"/>
  <c r="H478" i="3" s="1"/>
  <c r="G479" i="3"/>
  <c r="I478" i="3"/>
  <c r="I477" i="3" s="1"/>
  <c r="G478" i="3"/>
  <c r="G477" i="3" s="1"/>
  <c r="J477" i="3"/>
  <c r="H477" i="3"/>
  <c r="I475" i="3"/>
  <c r="I474" i="3" s="1"/>
  <c r="I473" i="3" s="1"/>
  <c r="I472" i="3" s="1"/>
  <c r="I471" i="3" s="1"/>
  <c r="J474" i="3"/>
  <c r="J473" i="3" s="1"/>
  <c r="J472" i="3" s="1"/>
  <c r="J471" i="3" s="1"/>
  <c r="H474" i="3"/>
  <c r="H473" i="3" s="1"/>
  <c r="H472" i="3" s="1"/>
  <c r="H471" i="3" s="1"/>
  <c r="G474" i="3"/>
  <c r="G473" i="3"/>
  <c r="G472" i="3" s="1"/>
  <c r="G471" i="3" s="1"/>
  <c r="I469" i="3"/>
  <c r="J468" i="3"/>
  <c r="I468" i="3"/>
  <c r="H468" i="3"/>
  <c r="G468" i="3"/>
  <c r="I467" i="3"/>
  <c r="J466" i="3"/>
  <c r="I466" i="3"/>
  <c r="I465" i="3" s="1"/>
  <c r="I464" i="3" s="1"/>
  <c r="I463" i="3" s="1"/>
  <c r="I681" i="3" s="1"/>
  <c r="F31" i="5" s="1"/>
  <c r="H466" i="3"/>
  <c r="G466" i="3"/>
  <c r="G465" i="3" s="1"/>
  <c r="G464" i="3" s="1"/>
  <c r="G463" i="3" s="1"/>
  <c r="J465" i="3"/>
  <c r="J464" i="3" s="1"/>
  <c r="J463" i="3" s="1"/>
  <c r="J681" i="3" s="1"/>
  <c r="G31" i="5" s="1"/>
  <c r="H465" i="3"/>
  <c r="H464" i="3" s="1"/>
  <c r="H463" i="3" s="1"/>
  <c r="H681" i="3" s="1"/>
  <c r="E31" i="5" s="1"/>
  <c r="I462" i="3"/>
  <c r="J461" i="3"/>
  <c r="J460" i="3" s="1"/>
  <c r="I461" i="3"/>
  <c r="H461" i="3"/>
  <c r="H460" i="3" s="1"/>
  <c r="G461" i="3"/>
  <c r="I460" i="3"/>
  <c r="G460" i="3"/>
  <c r="I459" i="3"/>
  <c r="J458" i="3"/>
  <c r="I458" i="3"/>
  <c r="I457" i="3" s="1"/>
  <c r="H458" i="3"/>
  <c r="G458" i="3"/>
  <c r="G457" i="3" s="1"/>
  <c r="J457" i="3"/>
  <c r="H457" i="3"/>
  <c r="I456" i="3"/>
  <c r="I455" i="3"/>
  <c r="J454" i="3"/>
  <c r="H454" i="3"/>
  <c r="G454" i="3"/>
  <c r="I453" i="3"/>
  <c r="J452" i="3"/>
  <c r="I452" i="3"/>
  <c r="H452" i="3"/>
  <c r="G452" i="3"/>
  <c r="I450" i="3"/>
  <c r="J449" i="3"/>
  <c r="J448" i="3" s="1"/>
  <c r="J447" i="3" s="1"/>
  <c r="I449" i="3"/>
  <c r="H449" i="3"/>
  <c r="H448" i="3" s="1"/>
  <c r="H447" i="3" s="1"/>
  <c r="G449" i="3"/>
  <c r="I448" i="3"/>
  <c r="I447" i="3" s="1"/>
  <c r="G448" i="3"/>
  <c r="G447" i="3" s="1"/>
  <c r="I446" i="3"/>
  <c r="J445" i="3"/>
  <c r="I445" i="3"/>
  <c r="H445" i="3"/>
  <c r="G445" i="3"/>
  <c r="I444" i="3"/>
  <c r="I443" i="3"/>
  <c r="I442" i="3"/>
  <c r="I441" i="3"/>
  <c r="J440" i="3"/>
  <c r="H440" i="3"/>
  <c r="G440" i="3"/>
  <c r="I439" i="3"/>
  <c r="I437" i="3" s="1"/>
  <c r="I438" i="3"/>
  <c r="J437" i="3"/>
  <c r="J436" i="3" s="1"/>
  <c r="J435" i="3" s="1"/>
  <c r="H437" i="3"/>
  <c r="H436" i="3" s="1"/>
  <c r="H435" i="3" s="1"/>
  <c r="G437" i="3"/>
  <c r="G436" i="3" s="1"/>
  <c r="I434" i="3"/>
  <c r="I433" i="3"/>
  <c r="J432" i="3"/>
  <c r="J431" i="3" s="1"/>
  <c r="J430" i="3" s="1"/>
  <c r="H432" i="3"/>
  <c r="H431" i="3" s="1"/>
  <c r="H430" i="3" s="1"/>
  <c r="G432" i="3"/>
  <c r="G431" i="3" s="1"/>
  <c r="G430" i="3" s="1"/>
  <c r="I428" i="3"/>
  <c r="J428" i="3" s="1"/>
  <c r="J427" i="3" s="1"/>
  <c r="J426" i="3" s="1"/>
  <c r="J425" i="3" s="1"/>
  <c r="J424" i="3" s="1"/>
  <c r="J679" i="3" s="1"/>
  <c r="G29" i="5" s="1"/>
  <c r="H427" i="3"/>
  <c r="G427" i="3"/>
  <c r="G426" i="3" s="1"/>
  <c r="G425" i="3" s="1"/>
  <c r="G424" i="3" s="1"/>
  <c r="G679" i="3" s="1"/>
  <c r="D29" i="5" s="1"/>
  <c r="H426" i="3"/>
  <c r="H425" i="3" s="1"/>
  <c r="H424" i="3" s="1"/>
  <c r="H679" i="3" s="1"/>
  <c r="E29" i="5" s="1"/>
  <c r="I422" i="3"/>
  <c r="I420" i="3" s="1"/>
  <c r="I419" i="3" s="1"/>
  <c r="I421" i="3"/>
  <c r="J420" i="3"/>
  <c r="J419" i="3" s="1"/>
  <c r="H420" i="3"/>
  <c r="H419" i="3" s="1"/>
  <c r="G420" i="3"/>
  <c r="G419" i="3" s="1"/>
  <c r="I418" i="3"/>
  <c r="J417" i="3"/>
  <c r="I417" i="3"/>
  <c r="H417" i="3"/>
  <c r="G417" i="3"/>
  <c r="I416" i="3"/>
  <c r="J415" i="3"/>
  <c r="I415" i="3"/>
  <c r="H415" i="3"/>
  <c r="G415" i="3"/>
  <c r="I413" i="3"/>
  <c r="J412" i="3"/>
  <c r="I412" i="3"/>
  <c r="I411" i="3" s="1"/>
  <c r="I410" i="3" s="1"/>
  <c r="H412" i="3"/>
  <c r="H411" i="3" s="1"/>
  <c r="H410" i="3" s="1"/>
  <c r="G412" i="3"/>
  <c r="G411" i="3" s="1"/>
  <c r="G410" i="3" s="1"/>
  <c r="J411" i="3"/>
  <c r="J410" i="3" s="1"/>
  <c r="I409" i="3"/>
  <c r="I408" i="3" s="1"/>
  <c r="J408" i="3"/>
  <c r="H408" i="3"/>
  <c r="G408" i="3"/>
  <c r="I407" i="3"/>
  <c r="J406" i="3"/>
  <c r="I406" i="3"/>
  <c r="I405" i="3" s="1"/>
  <c r="I404" i="3" s="1"/>
  <c r="H406" i="3"/>
  <c r="H405" i="3" s="1"/>
  <c r="H404" i="3" s="1"/>
  <c r="G406" i="3"/>
  <c r="J405" i="3"/>
  <c r="J404" i="3" s="1"/>
  <c r="J403" i="3"/>
  <c r="J400" i="3" s="1"/>
  <c r="J399" i="3" s="1"/>
  <c r="J398" i="3" s="1"/>
  <c r="H403" i="3"/>
  <c r="I403" i="3" s="1"/>
  <c r="I402" i="3"/>
  <c r="I401" i="3"/>
  <c r="G400" i="3"/>
  <c r="G399" i="3" s="1"/>
  <c r="G398" i="3" s="1"/>
  <c r="I396" i="3"/>
  <c r="J395" i="3"/>
  <c r="J394" i="3" s="1"/>
  <c r="J393" i="3" s="1"/>
  <c r="J392" i="3" s="1"/>
  <c r="J676" i="3" s="1"/>
  <c r="G26" i="5" s="1"/>
  <c r="I395" i="3"/>
  <c r="H395" i="3"/>
  <c r="H394" i="3" s="1"/>
  <c r="H393" i="3" s="1"/>
  <c r="H392" i="3" s="1"/>
  <c r="H676" i="3" s="1"/>
  <c r="E26" i="5" s="1"/>
  <c r="G395" i="3"/>
  <c r="I394" i="3"/>
  <c r="I393" i="3" s="1"/>
  <c r="I392" i="3" s="1"/>
  <c r="I676" i="3" s="1"/>
  <c r="F26" i="5" s="1"/>
  <c r="G394" i="3"/>
  <c r="G393" i="3" s="1"/>
  <c r="G392" i="3" s="1"/>
  <c r="G676" i="3" s="1"/>
  <c r="D26" i="5" s="1"/>
  <c r="I391" i="3"/>
  <c r="J390" i="3"/>
  <c r="I390" i="3"/>
  <c r="I389" i="3" s="1"/>
  <c r="H390" i="3"/>
  <c r="G390" i="3"/>
  <c r="G389" i="3" s="1"/>
  <c r="J389" i="3"/>
  <c r="H389" i="3"/>
  <c r="I388" i="3"/>
  <c r="J387" i="3"/>
  <c r="I387" i="3"/>
  <c r="H387" i="3"/>
  <c r="G387" i="3"/>
  <c r="I386" i="3"/>
  <c r="I385" i="3" s="1"/>
  <c r="J385" i="3"/>
  <c r="H385" i="3"/>
  <c r="H384" i="3" s="1"/>
  <c r="G385" i="3"/>
  <c r="G384" i="3" s="1"/>
  <c r="I383" i="3"/>
  <c r="I382" i="3" s="1"/>
  <c r="I381" i="3" s="1"/>
  <c r="I380" i="3" s="1"/>
  <c r="J382" i="3"/>
  <c r="J381" i="3" s="1"/>
  <c r="J380" i="3" s="1"/>
  <c r="H382" i="3"/>
  <c r="H381" i="3" s="1"/>
  <c r="H380" i="3" s="1"/>
  <c r="H379" i="3" s="1"/>
  <c r="G382" i="3"/>
  <c r="G381" i="3"/>
  <c r="G380" i="3" s="1"/>
  <c r="I377" i="3"/>
  <c r="J376" i="3"/>
  <c r="H376" i="3"/>
  <c r="G376" i="3"/>
  <c r="I375" i="3"/>
  <c r="J374" i="3"/>
  <c r="H374" i="3"/>
  <c r="G374" i="3"/>
  <c r="I373" i="3"/>
  <c r="J372" i="3"/>
  <c r="J371" i="3" s="1"/>
  <c r="H372" i="3"/>
  <c r="H371" i="3" s="1"/>
  <c r="G372" i="3"/>
  <c r="I372" i="3" s="1"/>
  <c r="I370" i="3"/>
  <c r="I369" i="3" s="1"/>
  <c r="J369" i="3"/>
  <c r="H369" i="3"/>
  <c r="G369" i="3"/>
  <c r="I368" i="3"/>
  <c r="J367" i="3"/>
  <c r="I367" i="3"/>
  <c r="H367" i="3"/>
  <c r="G367" i="3"/>
  <c r="I366" i="3"/>
  <c r="I365" i="3" s="1"/>
  <c r="I364" i="3" s="1"/>
  <c r="I363" i="3" s="1"/>
  <c r="J365" i="3"/>
  <c r="H365" i="3"/>
  <c r="H364" i="3" s="1"/>
  <c r="H363" i="3" s="1"/>
  <c r="G365" i="3"/>
  <c r="G364" i="3"/>
  <c r="G363" i="3" s="1"/>
  <c r="I361" i="3"/>
  <c r="I360" i="3"/>
  <c r="J359" i="3"/>
  <c r="H359" i="3"/>
  <c r="G359" i="3"/>
  <c r="I358" i="3"/>
  <c r="I356" i="3" s="1"/>
  <c r="I355" i="3" s="1"/>
  <c r="I354" i="3" s="1"/>
  <c r="I357" i="3"/>
  <c r="J356" i="3"/>
  <c r="J355" i="3" s="1"/>
  <c r="J354" i="3" s="1"/>
  <c r="J353" i="3" s="1"/>
  <c r="H356" i="3"/>
  <c r="H355" i="3" s="1"/>
  <c r="H354" i="3" s="1"/>
  <c r="G356" i="3"/>
  <c r="G355" i="3" s="1"/>
  <c r="G354" i="3" s="1"/>
  <c r="G353" i="3" s="1"/>
  <c r="I351" i="3"/>
  <c r="I350" i="3"/>
  <c r="I349" i="3"/>
  <c r="G348" i="3"/>
  <c r="I348" i="3" s="1"/>
  <c r="I347" i="3"/>
  <c r="I346" i="3"/>
  <c r="I345" i="3"/>
  <c r="I344" i="3"/>
  <c r="G343" i="3"/>
  <c r="I343" i="3" s="1"/>
  <c r="J342" i="3"/>
  <c r="H342" i="3"/>
  <c r="I341" i="3"/>
  <c r="J340" i="3"/>
  <c r="I340" i="3"/>
  <c r="H340" i="3"/>
  <c r="H339" i="3" s="1"/>
  <c r="G340" i="3"/>
  <c r="J339" i="3"/>
  <c r="I338" i="3"/>
  <c r="I337" i="3"/>
  <c r="J336" i="3"/>
  <c r="J335" i="3" s="1"/>
  <c r="H336" i="3"/>
  <c r="H335" i="3" s="1"/>
  <c r="G336" i="3"/>
  <c r="G335" i="3" s="1"/>
  <c r="I334" i="3"/>
  <c r="I333" i="3"/>
  <c r="I332" i="3"/>
  <c r="J331" i="3"/>
  <c r="I331" i="3"/>
  <c r="H331" i="3"/>
  <c r="G331" i="3"/>
  <c r="I330" i="3"/>
  <c r="I329" i="3"/>
  <c r="J328" i="3"/>
  <c r="I328" i="3"/>
  <c r="I327" i="3" s="1"/>
  <c r="I326" i="3" s="1"/>
  <c r="H328" i="3"/>
  <c r="G328" i="3"/>
  <c r="G327" i="3" s="1"/>
  <c r="G326" i="3" s="1"/>
  <c r="J327" i="3"/>
  <c r="J326" i="3" s="1"/>
  <c r="H327" i="3"/>
  <c r="H326" i="3" s="1"/>
  <c r="I325" i="3"/>
  <c r="I324" i="3"/>
  <c r="I323" i="3"/>
  <c r="I322" i="3"/>
  <c r="G321" i="3"/>
  <c r="I321" i="3" s="1"/>
  <c r="I320" i="3" s="1"/>
  <c r="I319" i="3" s="1"/>
  <c r="I318" i="3" s="1"/>
  <c r="J320" i="3"/>
  <c r="H320" i="3"/>
  <c r="H319" i="3" s="1"/>
  <c r="H318" i="3" s="1"/>
  <c r="J319" i="3"/>
  <c r="J318" i="3" s="1"/>
  <c r="I317" i="3"/>
  <c r="I316" i="3"/>
  <c r="I315" i="3"/>
  <c r="I314" i="3"/>
  <c r="I313" i="3"/>
  <c r="J312" i="3"/>
  <c r="H312" i="3"/>
  <c r="G312" i="3"/>
  <c r="I311" i="3"/>
  <c r="I310" i="3" s="1"/>
  <c r="J310" i="3"/>
  <c r="H310" i="3"/>
  <c r="G310" i="3"/>
  <c r="I309" i="3"/>
  <c r="I308" i="3"/>
  <c r="J307" i="3"/>
  <c r="H307" i="3"/>
  <c r="G307" i="3"/>
  <c r="J306" i="3"/>
  <c r="I304" i="3"/>
  <c r="I303" i="3"/>
  <c r="I302" i="3"/>
  <c r="J301" i="3"/>
  <c r="H301" i="3"/>
  <c r="H300" i="3" s="1"/>
  <c r="H299" i="3" s="1"/>
  <c r="H298" i="3" s="1"/>
  <c r="G301" i="3"/>
  <c r="G300" i="3" s="1"/>
  <c r="G299" i="3" s="1"/>
  <c r="G298" i="3" s="1"/>
  <c r="J300" i="3"/>
  <c r="J299" i="3" s="1"/>
  <c r="J298" i="3" s="1"/>
  <c r="G297" i="3"/>
  <c r="I296" i="3"/>
  <c r="I295" i="3"/>
  <c r="J294" i="3"/>
  <c r="J293" i="3" s="1"/>
  <c r="H294" i="3"/>
  <c r="H293" i="3" s="1"/>
  <c r="H292" i="3" s="1"/>
  <c r="J292" i="3"/>
  <c r="I291" i="3"/>
  <c r="J290" i="3"/>
  <c r="J289" i="3" s="1"/>
  <c r="J288" i="3" s="1"/>
  <c r="I290" i="3"/>
  <c r="H290" i="3"/>
  <c r="H289" i="3" s="1"/>
  <c r="G290" i="3"/>
  <c r="I289" i="3"/>
  <c r="I288" i="3" s="1"/>
  <c r="G289" i="3"/>
  <c r="G288" i="3" s="1"/>
  <c r="H288" i="3"/>
  <c r="I287" i="3"/>
  <c r="J286" i="3"/>
  <c r="I286" i="3"/>
  <c r="H286" i="3"/>
  <c r="G286" i="3"/>
  <c r="I285" i="3"/>
  <c r="I284" i="3"/>
  <c r="I283" i="3"/>
  <c r="I282" i="3"/>
  <c r="I281" i="3"/>
  <c r="I280" i="3" s="1"/>
  <c r="J280" i="3"/>
  <c r="H280" i="3"/>
  <c r="G280" i="3"/>
  <c r="I279" i="3"/>
  <c r="J278" i="3"/>
  <c r="I278" i="3"/>
  <c r="I277" i="3" s="1"/>
  <c r="I276" i="3" s="1"/>
  <c r="H278" i="3"/>
  <c r="H277" i="3" s="1"/>
  <c r="H276" i="3" s="1"/>
  <c r="G278" i="3"/>
  <c r="G277" i="3" s="1"/>
  <c r="J277" i="3"/>
  <c r="J276" i="3" s="1"/>
  <c r="G276" i="3"/>
  <c r="I275" i="3"/>
  <c r="I274" i="3"/>
  <c r="J273" i="3"/>
  <c r="H273" i="3"/>
  <c r="I273" i="3" s="1"/>
  <c r="I272" i="3"/>
  <c r="J271" i="3"/>
  <c r="H271" i="3"/>
  <c r="I271" i="3" s="1"/>
  <c r="I270" i="3"/>
  <c r="I269" i="3"/>
  <c r="J268" i="3"/>
  <c r="J267" i="3" s="1"/>
  <c r="H268" i="3"/>
  <c r="H267" i="3" s="1"/>
  <c r="G268" i="3"/>
  <c r="G267" i="3" s="1"/>
  <c r="I265" i="3"/>
  <c r="J264" i="3"/>
  <c r="I264" i="3"/>
  <c r="H264" i="3"/>
  <c r="G264" i="3"/>
  <c r="I263" i="3"/>
  <c r="I262" i="3"/>
  <c r="I261" i="3"/>
  <c r="J260" i="3"/>
  <c r="H260" i="3"/>
  <c r="G260" i="3"/>
  <c r="I259" i="3"/>
  <c r="J258" i="3"/>
  <c r="I258" i="3"/>
  <c r="H258" i="3"/>
  <c r="G258" i="3"/>
  <c r="I256" i="3"/>
  <c r="I255" i="3"/>
  <c r="I254" i="3"/>
  <c r="I253" i="3" s="1"/>
  <c r="J253" i="3"/>
  <c r="H253" i="3"/>
  <c r="G253" i="3"/>
  <c r="I252" i="3"/>
  <c r="J251" i="3"/>
  <c r="I251" i="3"/>
  <c r="H251" i="3"/>
  <c r="G251" i="3"/>
  <c r="G250" i="3" s="1"/>
  <c r="J250" i="3"/>
  <c r="H250" i="3"/>
  <c r="I248" i="3"/>
  <c r="I247" i="3" s="1"/>
  <c r="J247" i="3"/>
  <c r="J246" i="3" s="1"/>
  <c r="J245" i="3" s="1"/>
  <c r="H247" i="3"/>
  <c r="H246" i="3" s="1"/>
  <c r="G247" i="3"/>
  <c r="I246" i="3"/>
  <c r="I245" i="3" s="1"/>
  <c r="I659" i="3" s="1"/>
  <c r="F9" i="5" s="1"/>
  <c r="G246" i="3"/>
  <c r="G245" i="3" s="1"/>
  <c r="G659" i="3" s="1"/>
  <c r="D9" i="5" s="1"/>
  <c r="H245" i="3"/>
  <c r="I242" i="3"/>
  <c r="J241" i="3"/>
  <c r="I241" i="3"/>
  <c r="H241" i="3"/>
  <c r="G241" i="3"/>
  <c r="I240" i="3"/>
  <c r="I239" i="3" s="1"/>
  <c r="J239" i="3"/>
  <c r="J238" i="3" s="1"/>
  <c r="J237" i="3" s="1"/>
  <c r="J236" i="3" s="1"/>
  <c r="H239" i="3"/>
  <c r="H238" i="3" s="1"/>
  <c r="G239" i="3"/>
  <c r="I238" i="3"/>
  <c r="G238" i="3"/>
  <c r="H237" i="3"/>
  <c r="H236" i="3" s="1"/>
  <c r="H235" i="3" s="1"/>
  <c r="H712" i="3" s="1"/>
  <c r="E62" i="5" s="1"/>
  <c r="J235" i="3"/>
  <c r="J712" i="3" s="1"/>
  <c r="G62" i="5" s="1"/>
  <c r="I234" i="3"/>
  <c r="J233" i="3"/>
  <c r="J232" i="3" s="1"/>
  <c r="I233" i="3"/>
  <c r="H233" i="3"/>
  <c r="H232" i="3" s="1"/>
  <c r="G233" i="3"/>
  <c r="I232" i="3"/>
  <c r="G232" i="3"/>
  <c r="I231" i="3"/>
  <c r="I230" i="3" s="1"/>
  <c r="I229" i="3" s="1"/>
  <c r="J230" i="3"/>
  <c r="H230" i="3"/>
  <c r="H229" i="3" s="1"/>
  <c r="H228" i="3" s="1"/>
  <c r="G230" i="3"/>
  <c r="G229" i="3" s="1"/>
  <c r="J229" i="3"/>
  <c r="J228" i="3" s="1"/>
  <c r="I228" i="3"/>
  <c r="G228" i="3"/>
  <c r="I227" i="3"/>
  <c r="I226" i="3" s="1"/>
  <c r="J226" i="3"/>
  <c r="H226" i="3"/>
  <c r="G226" i="3"/>
  <c r="I225" i="3"/>
  <c r="J224" i="3"/>
  <c r="I224" i="3"/>
  <c r="H224" i="3"/>
  <c r="G224" i="3"/>
  <c r="G223" i="3" s="1"/>
  <c r="G222" i="3" s="1"/>
  <c r="G221" i="3" s="1"/>
  <c r="G220" i="3" s="1"/>
  <c r="J223" i="3"/>
  <c r="J222" i="3" s="1"/>
  <c r="J221" i="3" s="1"/>
  <c r="H223" i="3"/>
  <c r="H222" i="3" s="1"/>
  <c r="H221" i="3" s="1"/>
  <c r="I218" i="3"/>
  <c r="J217" i="3"/>
  <c r="J216" i="3" s="1"/>
  <c r="I217" i="3"/>
  <c r="H217" i="3"/>
  <c r="H216" i="3" s="1"/>
  <c r="G217" i="3"/>
  <c r="I216" i="3"/>
  <c r="I215" i="3" s="1"/>
  <c r="G216" i="3"/>
  <c r="G215" i="3" s="1"/>
  <c r="J215" i="3"/>
  <c r="H215" i="3"/>
  <c r="I214" i="3"/>
  <c r="J213" i="3"/>
  <c r="I213" i="3"/>
  <c r="I212" i="3" s="1"/>
  <c r="I211" i="3" s="1"/>
  <c r="H213" i="3"/>
  <c r="G213" i="3"/>
  <c r="G212" i="3" s="1"/>
  <c r="G211" i="3" s="1"/>
  <c r="J212" i="3"/>
  <c r="J211" i="3" s="1"/>
  <c r="H212" i="3"/>
  <c r="H211" i="3" s="1"/>
  <c r="H210" i="3" s="1"/>
  <c r="J210" i="3"/>
  <c r="I207" i="3"/>
  <c r="J206" i="3"/>
  <c r="J205" i="3" s="1"/>
  <c r="I206" i="3"/>
  <c r="H206" i="3"/>
  <c r="H205" i="3" s="1"/>
  <c r="G206" i="3"/>
  <c r="G205" i="3"/>
  <c r="G199" i="3" s="1"/>
  <c r="G708" i="3" s="1"/>
  <c r="D58" i="5" s="1"/>
  <c r="I204" i="3"/>
  <c r="I203" i="3" s="1"/>
  <c r="J203" i="3"/>
  <c r="J202" i="3" s="1"/>
  <c r="J201" i="3" s="1"/>
  <c r="J200" i="3" s="1"/>
  <c r="H203" i="3"/>
  <c r="H202" i="3" s="1"/>
  <c r="G203" i="3"/>
  <c r="I202" i="3"/>
  <c r="I201" i="3" s="1"/>
  <c r="G202" i="3"/>
  <c r="G201" i="3" s="1"/>
  <c r="H201" i="3"/>
  <c r="H200" i="3" s="1"/>
  <c r="H709" i="3" s="1"/>
  <c r="E59" i="5" s="1"/>
  <c r="G200" i="3"/>
  <c r="G709" i="3" s="1"/>
  <c r="D59" i="5" s="1"/>
  <c r="H199" i="3"/>
  <c r="H708" i="3" s="1"/>
  <c r="E58" i="5" s="1"/>
  <c r="I198" i="3"/>
  <c r="I196" i="3" s="1"/>
  <c r="I195" i="3" s="1"/>
  <c r="I194" i="3" s="1"/>
  <c r="I193" i="3" s="1"/>
  <c r="I197" i="3"/>
  <c r="J196" i="3"/>
  <c r="H196" i="3"/>
  <c r="G196" i="3"/>
  <c r="G195" i="3" s="1"/>
  <c r="G194" i="3" s="1"/>
  <c r="G193" i="3" s="1"/>
  <c r="J195" i="3"/>
  <c r="J194" i="3" s="1"/>
  <c r="J193" i="3" s="1"/>
  <c r="H195" i="3"/>
  <c r="H194" i="3" s="1"/>
  <c r="H193" i="3" s="1"/>
  <c r="I192" i="3"/>
  <c r="J191" i="3"/>
  <c r="J190" i="3" s="1"/>
  <c r="I191" i="3"/>
  <c r="H191" i="3"/>
  <c r="H190" i="3" s="1"/>
  <c r="H189" i="3" s="1"/>
  <c r="G191" i="3"/>
  <c r="I190" i="3"/>
  <c r="I189" i="3" s="1"/>
  <c r="G190" i="3"/>
  <c r="G189" i="3" s="1"/>
  <c r="J189" i="3"/>
  <c r="I188" i="3"/>
  <c r="J187" i="3"/>
  <c r="I187" i="3"/>
  <c r="I186" i="3" s="1"/>
  <c r="H187" i="3"/>
  <c r="G187" i="3"/>
  <c r="G186" i="3" s="1"/>
  <c r="G185" i="3" s="1"/>
  <c r="J186" i="3"/>
  <c r="H186" i="3"/>
  <c r="I184" i="3"/>
  <c r="J183" i="3"/>
  <c r="I183" i="3"/>
  <c r="H183" i="3"/>
  <c r="H182" i="3" s="1"/>
  <c r="G183" i="3"/>
  <c r="G182" i="3" s="1"/>
  <c r="J182" i="3"/>
  <c r="I181" i="3"/>
  <c r="J180" i="3"/>
  <c r="I180" i="3"/>
  <c r="I179" i="3" s="1"/>
  <c r="I178" i="3" s="1"/>
  <c r="I665" i="3" s="1"/>
  <c r="F15" i="5" s="1"/>
  <c r="H180" i="3"/>
  <c r="G180" i="3"/>
  <c r="G179" i="3" s="1"/>
  <c r="G178" i="3" s="1"/>
  <c r="G665" i="3" s="1"/>
  <c r="D15" i="5" s="1"/>
  <c r="J179" i="3"/>
  <c r="J178" i="3" s="1"/>
  <c r="J665" i="3" s="1"/>
  <c r="G15" i="5" s="1"/>
  <c r="H179" i="3"/>
  <c r="H178" i="3" s="1"/>
  <c r="H665" i="3" s="1"/>
  <c r="E15" i="5" s="1"/>
  <c r="I177" i="3"/>
  <c r="I176" i="3"/>
  <c r="J175" i="3"/>
  <c r="J174" i="3" s="1"/>
  <c r="H175" i="3"/>
  <c r="H174" i="3" s="1"/>
  <c r="H173" i="3" s="1"/>
  <c r="G175" i="3"/>
  <c r="G174" i="3" s="1"/>
  <c r="G173" i="3" s="1"/>
  <c r="J173" i="3"/>
  <c r="I172" i="3"/>
  <c r="I171" i="3"/>
  <c r="I170" i="3"/>
  <c r="I169" i="3"/>
  <c r="I168" i="3"/>
  <c r="I167" i="3"/>
  <c r="J166" i="3"/>
  <c r="I166" i="3"/>
  <c r="H166" i="3"/>
  <c r="G166" i="3"/>
  <c r="I165" i="3"/>
  <c r="I164" i="3"/>
  <c r="J163" i="3"/>
  <c r="H163" i="3"/>
  <c r="I163" i="3" s="1"/>
  <c r="J162" i="3"/>
  <c r="H162" i="3"/>
  <c r="I162" i="3" s="1"/>
  <c r="I161" i="3"/>
  <c r="I160" i="3"/>
  <c r="J159" i="3"/>
  <c r="J158" i="3" s="1"/>
  <c r="J157" i="3" s="1"/>
  <c r="J663" i="3" s="1"/>
  <c r="G13" i="5" s="1"/>
  <c r="H159" i="3"/>
  <c r="H158" i="3" s="1"/>
  <c r="G159" i="3"/>
  <c r="G158" i="3" s="1"/>
  <c r="I156" i="3"/>
  <c r="J155" i="3"/>
  <c r="I155" i="3"/>
  <c r="H155" i="3"/>
  <c r="G155" i="3"/>
  <c r="I154" i="3"/>
  <c r="J153" i="3"/>
  <c r="I153" i="3"/>
  <c r="I152" i="3" s="1"/>
  <c r="H153" i="3"/>
  <c r="H152" i="3" s="1"/>
  <c r="G153" i="3"/>
  <c r="G152" i="3" s="1"/>
  <c r="J152" i="3"/>
  <c r="I148" i="3"/>
  <c r="I147" i="3" s="1"/>
  <c r="I146" i="3" s="1"/>
  <c r="I145" i="3" s="1"/>
  <c r="I144" i="3" s="1"/>
  <c r="J147" i="3"/>
  <c r="H147" i="3"/>
  <c r="H146" i="3" s="1"/>
  <c r="H145" i="3" s="1"/>
  <c r="H144" i="3" s="1"/>
  <c r="G147" i="3"/>
  <c r="G146" i="3" s="1"/>
  <c r="J146" i="3"/>
  <c r="J145" i="3" s="1"/>
  <c r="J144" i="3" s="1"/>
  <c r="G145" i="3"/>
  <c r="G144" i="3"/>
  <c r="I143" i="3"/>
  <c r="I142" i="3" s="1"/>
  <c r="J142" i="3"/>
  <c r="J141" i="3" s="1"/>
  <c r="H142" i="3"/>
  <c r="H141" i="3" s="1"/>
  <c r="H140" i="3" s="1"/>
  <c r="G142" i="3"/>
  <c r="I141" i="3"/>
  <c r="I140" i="3" s="1"/>
  <c r="G141" i="3"/>
  <c r="G140" i="3" s="1"/>
  <c r="J140" i="3"/>
  <c r="I137" i="3"/>
  <c r="I136" i="3"/>
  <c r="G135" i="3"/>
  <c r="I135" i="3" s="1"/>
  <c r="I134" i="3"/>
  <c r="I133" i="3"/>
  <c r="I132" i="3"/>
  <c r="J131" i="3"/>
  <c r="H131" i="3"/>
  <c r="J130" i="3"/>
  <c r="H130" i="3"/>
  <c r="I129" i="3"/>
  <c r="J128" i="3"/>
  <c r="J127" i="3" s="1"/>
  <c r="I128" i="3"/>
  <c r="H128" i="3"/>
  <c r="H127" i="3" s="1"/>
  <c r="G128" i="3"/>
  <c r="G127" i="3" s="1"/>
  <c r="I127" i="3" s="1"/>
  <c r="I126" i="3"/>
  <c r="J125" i="3"/>
  <c r="H125" i="3"/>
  <c r="I125" i="3" s="1"/>
  <c r="J124" i="3"/>
  <c r="I124" i="3"/>
  <c r="H124" i="3"/>
  <c r="J123" i="3"/>
  <c r="J119" i="3" s="1"/>
  <c r="J118" i="3" s="1"/>
  <c r="H123" i="3"/>
  <c r="I122" i="3"/>
  <c r="I121" i="3"/>
  <c r="I120" i="3"/>
  <c r="G119" i="3"/>
  <c r="G118" i="3" s="1"/>
  <c r="I117" i="3"/>
  <c r="I116" i="3"/>
  <c r="I115" i="3"/>
  <c r="I114" i="3"/>
  <c r="I113" i="3"/>
  <c r="I112" i="3"/>
  <c r="I111" i="3"/>
  <c r="J110" i="3"/>
  <c r="I110" i="3"/>
  <c r="H110" i="3"/>
  <c r="G110" i="3"/>
  <c r="I107" i="3"/>
  <c r="J106" i="3"/>
  <c r="J105" i="3" s="1"/>
  <c r="H106" i="3"/>
  <c r="G106" i="3"/>
  <c r="G105" i="3" s="1"/>
  <c r="H105" i="3"/>
  <c r="I104" i="3"/>
  <c r="J103" i="3"/>
  <c r="J102" i="3" s="1"/>
  <c r="I103" i="3"/>
  <c r="I102" i="3" s="1"/>
  <c r="H103" i="3"/>
  <c r="H102" i="3" s="1"/>
  <c r="G103" i="3"/>
  <c r="G102" i="3"/>
  <c r="I101" i="3"/>
  <c r="J100" i="3"/>
  <c r="I100" i="3"/>
  <c r="I99" i="3" s="1"/>
  <c r="I98" i="3" s="1"/>
  <c r="H100" i="3"/>
  <c r="G100" i="3"/>
  <c r="G99" i="3" s="1"/>
  <c r="G98" i="3" s="1"/>
  <c r="J99" i="3"/>
  <c r="J98" i="3" s="1"/>
  <c r="H99" i="3"/>
  <c r="H98" i="3" s="1"/>
  <c r="I97" i="3"/>
  <c r="I96" i="3" s="1"/>
  <c r="J96" i="3"/>
  <c r="H96" i="3"/>
  <c r="G96" i="3"/>
  <c r="I95" i="3"/>
  <c r="J94" i="3"/>
  <c r="J93" i="3" s="1"/>
  <c r="I94" i="3"/>
  <c r="I93" i="3" s="1"/>
  <c r="I92" i="3" s="1"/>
  <c r="H94" i="3"/>
  <c r="H93" i="3" s="1"/>
  <c r="H92" i="3" s="1"/>
  <c r="G94" i="3"/>
  <c r="G93" i="3"/>
  <c r="G92" i="3" s="1"/>
  <c r="J92" i="3"/>
  <c r="I90" i="3"/>
  <c r="I89" i="3" s="1"/>
  <c r="I88" i="3" s="1"/>
  <c r="J89" i="3"/>
  <c r="H89" i="3"/>
  <c r="H88" i="3" s="1"/>
  <c r="G89" i="3"/>
  <c r="G88" i="3" s="1"/>
  <c r="J88" i="3"/>
  <c r="I87" i="3"/>
  <c r="I86" i="3"/>
  <c r="J85" i="3"/>
  <c r="H85" i="3"/>
  <c r="H84" i="3" s="1"/>
  <c r="H83" i="3" s="1"/>
  <c r="G85" i="3"/>
  <c r="G84" i="3" s="1"/>
  <c r="J84" i="3"/>
  <c r="J83" i="3" s="1"/>
  <c r="J82" i="3" s="1"/>
  <c r="J687" i="3" s="1"/>
  <c r="G37" i="5" s="1"/>
  <c r="G83" i="3"/>
  <c r="G82" i="3" s="1"/>
  <c r="G687" i="3" s="1"/>
  <c r="D37" i="5" s="1"/>
  <c r="I81" i="3"/>
  <c r="J80" i="3"/>
  <c r="I80" i="3"/>
  <c r="H80" i="3"/>
  <c r="G80" i="3"/>
  <c r="I79" i="3"/>
  <c r="G78" i="3"/>
  <c r="I78" i="3" s="1"/>
  <c r="J77" i="3"/>
  <c r="H77" i="3"/>
  <c r="G77" i="3"/>
  <c r="I76" i="3"/>
  <c r="I75" i="3" s="1"/>
  <c r="J75" i="3"/>
  <c r="H75" i="3"/>
  <c r="G75" i="3"/>
  <c r="I74" i="3"/>
  <c r="J73" i="3"/>
  <c r="I73" i="3"/>
  <c r="H73" i="3"/>
  <c r="G73" i="3"/>
  <c r="I72" i="3"/>
  <c r="I71" i="3" s="1"/>
  <c r="J71" i="3"/>
  <c r="H71" i="3"/>
  <c r="G71" i="3"/>
  <c r="I70" i="3"/>
  <c r="I69" i="3"/>
  <c r="J68" i="3"/>
  <c r="J67" i="3" s="1"/>
  <c r="H68" i="3"/>
  <c r="H67" i="3" s="1"/>
  <c r="G68" i="3"/>
  <c r="I66" i="3"/>
  <c r="I65" i="3"/>
  <c r="J64" i="3"/>
  <c r="H64" i="3"/>
  <c r="G64" i="3"/>
  <c r="I63" i="3"/>
  <c r="I62" i="3"/>
  <c r="J61" i="3"/>
  <c r="H61" i="3"/>
  <c r="G61" i="3"/>
  <c r="G60" i="3" s="1"/>
  <c r="J60" i="3"/>
  <c r="H60" i="3"/>
  <c r="I59" i="3"/>
  <c r="J58" i="3"/>
  <c r="J57" i="3" s="1"/>
  <c r="I58" i="3"/>
  <c r="H58" i="3"/>
  <c r="H57" i="3" s="1"/>
  <c r="G58" i="3"/>
  <c r="I57" i="3"/>
  <c r="G57" i="3"/>
  <c r="G56" i="3" s="1"/>
  <c r="J56" i="3"/>
  <c r="J55" i="3" s="1"/>
  <c r="G55" i="3"/>
  <c r="I54" i="3"/>
  <c r="I53" i="3" s="1"/>
  <c r="J53" i="3"/>
  <c r="H53" i="3"/>
  <c r="G53" i="3"/>
  <c r="I52" i="3"/>
  <c r="J51" i="3"/>
  <c r="I51" i="3"/>
  <c r="H51" i="3"/>
  <c r="G51" i="3"/>
  <c r="I50" i="3"/>
  <c r="I49" i="3" s="1"/>
  <c r="J49" i="3"/>
  <c r="H49" i="3"/>
  <c r="G49" i="3"/>
  <c r="I48" i="3"/>
  <c r="J47" i="3"/>
  <c r="I47" i="3"/>
  <c r="H47" i="3"/>
  <c r="G47" i="3"/>
  <c r="I46" i="3"/>
  <c r="I45" i="3" s="1"/>
  <c r="J45" i="3"/>
  <c r="H45" i="3"/>
  <c r="G45" i="3"/>
  <c r="I44" i="3"/>
  <c r="J43" i="3"/>
  <c r="I43" i="3"/>
  <c r="H43" i="3"/>
  <c r="G43" i="3"/>
  <c r="I42" i="3"/>
  <c r="I41" i="3" s="1"/>
  <c r="J41" i="3"/>
  <c r="H41" i="3"/>
  <c r="G41" i="3"/>
  <c r="I40" i="3"/>
  <c r="J39" i="3"/>
  <c r="I39" i="3"/>
  <c r="H39" i="3"/>
  <c r="G39" i="3"/>
  <c r="G36" i="3" s="1"/>
  <c r="I38" i="3"/>
  <c r="I37" i="3"/>
  <c r="J36" i="3"/>
  <c r="H36" i="3"/>
  <c r="J35" i="3"/>
  <c r="I35" i="3"/>
  <c r="I34" i="3" s="1"/>
  <c r="J34" i="3"/>
  <c r="H34" i="3"/>
  <c r="H31" i="3" s="1"/>
  <c r="H30" i="3" s="1"/>
  <c r="H29" i="3" s="1"/>
  <c r="G34" i="3"/>
  <c r="I33" i="3"/>
  <c r="J32" i="3"/>
  <c r="I32" i="3"/>
  <c r="H32" i="3"/>
  <c r="J31" i="3"/>
  <c r="J30" i="3" s="1"/>
  <c r="J29" i="3" s="1"/>
  <c r="G31" i="3"/>
  <c r="G30" i="3" s="1"/>
  <c r="G29" i="3" s="1"/>
  <c r="I27" i="3"/>
  <c r="I26" i="3"/>
  <c r="J25" i="3"/>
  <c r="J24" i="3" s="1"/>
  <c r="H25" i="3"/>
  <c r="H24" i="3" s="1"/>
  <c r="G25" i="3"/>
  <c r="G24" i="3" s="1"/>
  <c r="I23" i="3"/>
  <c r="I22" i="3" s="1"/>
  <c r="I21" i="3" s="1"/>
  <c r="I20" i="3" s="1"/>
  <c r="J22" i="3"/>
  <c r="J21" i="3" s="1"/>
  <c r="J20" i="3" s="1"/>
  <c r="H22" i="3"/>
  <c r="G22" i="3"/>
  <c r="G21" i="3" s="1"/>
  <c r="H21" i="3"/>
  <c r="H20" i="3" s="1"/>
  <c r="G20" i="3"/>
  <c r="J19" i="3"/>
  <c r="J18" i="3" s="1"/>
  <c r="I19" i="3"/>
  <c r="I18" i="3" s="1"/>
  <c r="H18" i="3"/>
  <c r="H15" i="3" s="1"/>
  <c r="H14" i="3" s="1"/>
  <c r="H13" i="3" s="1"/>
  <c r="G18" i="3"/>
  <c r="G15" i="3" s="1"/>
  <c r="I17" i="3"/>
  <c r="I16" i="3"/>
  <c r="J15" i="3"/>
  <c r="J14" i="3" s="1"/>
  <c r="J13" i="3" s="1"/>
  <c r="G14" i="3"/>
  <c r="G13" i="3" s="1"/>
  <c r="J718" i="2"/>
  <c r="E64" i="4" s="1"/>
  <c r="I659" i="2"/>
  <c r="I718" i="2" s="1"/>
  <c r="D64" i="4" s="1"/>
  <c r="I658" i="2"/>
  <c r="K658" i="2" s="1"/>
  <c r="I657" i="2"/>
  <c r="K657" i="2" s="1"/>
  <c r="J656" i="2"/>
  <c r="H656" i="2"/>
  <c r="G656" i="2"/>
  <c r="G655" i="2" s="1"/>
  <c r="G649" i="2" s="1"/>
  <c r="G648" i="2" s="1"/>
  <c r="J655" i="2"/>
  <c r="H655" i="2"/>
  <c r="H649" i="2" s="1"/>
  <c r="H648" i="2" s="1"/>
  <c r="K654" i="2"/>
  <c r="K653" i="2"/>
  <c r="K652" i="2" s="1"/>
  <c r="K651" i="2" s="1"/>
  <c r="K650" i="2" s="1"/>
  <c r="J652" i="2"/>
  <c r="I652" i="2"/>
  <c r="I651" i="2" s="1"/>
  <c r="I650" i="2" s="1"/>
  <c r="J651" i="2"/>
  <c r="J650" i="2" s="1"/>
  <c r="J649" i="2" s="1"/>
  <c r="K647" i="2"/>
  <c r="I647" i="2"/>
  <c r="K646" i="2"/>
  <c r="K645" i="2" s="1"/>
  <c r="J646" i="2"/>
  <c r="I646" i="2"/>
  <c r="I645" i="2" s="1"/>
  <c r="H646" i="2"/>
  <c r="G646" i="2"/>
  <c r="G645" i="2" s="1"/>
  <c r="G640" i="2" s="1"/>
  <c r="G639" i="2" s="1"/>
  <c r="J645" i="2"/>
  <c r="H645" i="2"/>
  <c r="H640" i="2" s="1"/>
  <c r="H639" i="2" s="1"/>
  <c r="I644" i="2"/>
  <c r="K644" i="2" s="1"/>
  <c r="K643" i="2" s="1"/>
  <c r="K642" i="2" s="1"/>
  <c r="K641" i="2" s="1"/>
  <c r="J643" i="2"/>
  <c r="J642" i="2" s="1"/>
  <c r="J641" i="2" s="1"/>
  <c r="I638" i="2"/>
  <c r="K638" i="2" s="1"/>
  <c r="K637" i="2"/>
  <c r="I637" i="2"/>
  <c r="I636" i="2"/>
  <c r="K636" i="2" s="1"/>
  <c r="I635" i="2"/>
  <c r="K635" i="2" s="1"/>
  <c r="I634" i="2"/>
  <c r="K634" i="2" s="1"/>
  <c r="I633" i="2"/>
  <c r="K633" i="2" s="1"/>
  <c r="I632" i="2"/>
  <c r="K632" i="2" s="1"/>
  <c r="J631" i="2"/>
  <c r="J630" i="2" s="1"/>
  <c r="H631" i="2"/>
  <c r="H630" i="2" s="1"/>
  <c r="H616" i="2" s="1"/>
  <c r="G631" i="2"/>
  <c r="G630" i="2" s="1"/>
  <c r="G616" i="2" s="1"/>
  <c r="K629" i="2"/>
  <c r="K628" i="2" s="1"/>
  <c r="K627" i="2" s="1"/>
  <c r="J628" i="2"/>
  <c r="I628" i="2"/>
  <c r="I627" i="2" s="1"/>
  <c r="J627" i="2"/>
  <c r="K626" i="2"/>
  <c r="K625" i="2"/>
  <c r="J624" i="2"/>
  <c r="K624" i="2" s="1"/>
  <c r="K623" i="2"/>
  <c r="K622" i="2"/>
  <c r="K621" i="2"/>
  <c r="J620" i="2"/>
  <c r="K620" i="2" s="1"/>
  <c r="I619" i="2"/>
  <c r="I618" i="2" s="1"/>
  <c r="I617" i="2" s="1"/>
  <c r="I615" i="2"/>
  <c r="K615" i="2" s="1"/>
  <c r="K614" i="2" s="1"/>
  <c r="J614" i="2"/>
  <c r="H614" i="2"/>
  <c r="G614" i="2"/>
  <c r="I613" i="2"/>
  <c r="K613" i="2" s="1"/>
  <c r="K612" i="2" s="1"/>
  <c r="J612" i="2"/>
  <c r="J611" i="2" s="1"/>
  <c r="J610" i="2" s="1"/>
  <c r="H612" i="2"/>
  <c r="H611" i="2" s="1"/>
  <c r="G612" i="2"/>
  <c r="G611" i="2" s="1"/>
  <c r="G610" i="2" s="1"/>
  <c r="H610" i="2"/>
  <c r="H597" i="2" s="1"/>
  <c r="K609" i="2"/>
  <c r="K608" i="2" s="1"/>
  <c r="J608" i="2"/>
  <c r="I608" i="2"/>
  <c r="K607" i="2"/>
  <c r="K606" i="2" s="1"/>
  <c r="J606" i="2"/>
  <c r="J603" i="2" s="1"/>
  <c r="I606" i="2"/>
  <c r="I603" i="2" s="1"/>
  <c r="K605" i="2"/>
  <c r="K604" i="2"/>
  <c r="K602" i="2"/>
  <c r="K601" i="2"/>
  <c r="J600" i="2"/>
  <c r="I600" i="2"/>
  <c r="G597" i="2"/>
  <c r="I595" i="2"/>
  <c r="K594" i="2"/>
  <c r="I594" i="2"/>
  <c r="I593" i="2"/>
  <c r="K593" i="2" s="1"/>
  <c r="J592" i="2"/>
  <c r="J591" i="2" s="1"/>
  <c r="H592" i="2"/>
  <c r="H591" i="2" s="1"/>
  <c r="H584" i="2" s="1"/>
  <c r="H583" i="2" s="1"/>
  <c r="G592" i="2"/>
  <c r="G591" i="2"/>
  <c r="G584" i="2" s="1"/>
  <c r="G583" i="2" s="1"/>
  <c r="K590" i="2"/>
  <c r="K589" i="2"/>
  <c r="K588" i="2"/>
  <c r="J587" i="2"/>
  <c r="J586" i="2" s="1"/>
  <c r="J585" i="2" s="1"/>
  <c r="I587" i="2"/>
  <c r="I586" i="2" s="1"/>
  <c r="I585" i="2" s="1"/>
  <c r="I582" i="2"/>
  <c r="K582" i="2" s="1"/>
  <c r="K581" i="2" s="1"/>
  <c r="J581" i="2"/>
  <c r="J580" i="2" s="1"/>
  <c r="H581" i="2"/>
  <c r="H580" i="2" s="1"/>
  <c r="H576" i="2" s="1"/>
  <c r="H575" i="2" s="1"/>
  <c r="G581" i="2"/>
  <c r="G580" i="2" s="1"/>
  <c r="K579" i="2"/>
  <c r="K578" i="2" s="1"/>
  <c r="K577" i="2" s="1"/>
  <c r="J578" i="2"/>
  <c r="J577" i="2" s="1"/>
  <c r="J576" i="2" s="1"/>
  <c r="J575" i="2" s="1"/>
  <c r="I578" i="2"/>
  <c r="I577" i="2" s="1"/>
  <c r="I573" i="2"/>
  <c r="K573" i="2" s="1"/>
  <c r="K572" i="2" s="1"/>
  <c r="K571" i="2" s="1"/>
  <c r="J572" i="2"/>
  <c r="J571" i="2" s="1"/>
  <c r="H572" i="2"/>
  <c r="H571" i="2" s="1"/>
  <c r="H565" i="2" s="1"/>
  <c r="H564" i="2" s="1"/>
  <c r="G572" i="2"/>
  <c r="G571" i="2" s="1"/>
  <c r="G565" i="2" s="1"/>
  <c r="G564" i="2" s="1"/>
  <c r="K570" i="2"/>
  <c r="K569" i="2"/>
  <c r="J568" i="2"/>
  <c r="J567" i="2" s="1"/>
  <c r="J566" i="2" s="1"/>
  <c r="I568" i="2"/>
  <c r="I567" i="2"/>
  <c r="I566" i="2" s="1"/>
  <c r="K563" i="2"/>
  <c r="K562" i="2" s="1"/>
  <c r="K561" i="2" s="1"/>
  <c r="J562" i="2"/>
  <c r="I562" i="2"/>
  <c r="I561" i="2" s="1"/>
  <c r="J561" i="2"/>
  <c r="K560" i="2"/>
  <c r="K559" i="2" s="1"/>
  <c r="J559" i="2"/>
  <c r="I559" i="2"/>
  <c r="I558" i="2" s="1"/>
  <c r="I557" i="2"/>
  <c r="K557" i="2" s="1"/>
  <c r="K556" i="2" s="1"/>
  <c r="K555" i="2" s="1"/>
  <c r="J556" i="2"/>
  <c r="J555" i="2" s="1"/>
  <c r="H556" i="2"/>
  <c r="H555" i="2" s="1"/>
  <c r="G556" i="2"/>
  <c r="G555" i="2"/>
  <c r="I554" i="2"/>
  <c r="J553" i="2"/>
  <c r="J552" i="2" s="1"/>
  <c r="J551" i="2" s="1"/>
  <c r="H553" i="2"/>
  <c r="H552" i="2" s="1"/>
  <c r="H551" i="2" s="1"/>
  <c r="G553" i="2"/>
  <c r="G552" i="2" s="1"/>
  <c r="G551" i="2" s="1"/>
  <c r="K550" i="2"/>
  <c r="K549" i="2" s="1"/>
  <c r="J549" i="2"/>
  <c r="J546" i="2" s="1"/>
  <c r="I549" i="2"/>
  <c r="K548" i="2"/>
  <c r="K547" i="2" s="1"/>
  <c r="J547" i="2"/>
  <c r="I547" i="2"/>
  <c r="I546" i="2" s="1"/>
  <c r="K545" i="2"/>
  <c r="K544" i="2" s="1"/>
  <c r="K543" i="2" s="1"/>
  <c r="K542" i="2" s="1"/>
  <c r="J544" i="2"/>
  <c r="I544" i="2"/>
  <c r="I543" i="2" s="1"/>
  <c r="I542" i="2" s="1"/>
  <c r="J543" i="2"/>
  <c r="J542" i="2" s="1"/>
  <c r="K541" i="2"/>
  <c r="K540" i="2" s="1"/>
  <c r="K539" i="2" s="1"/>
  <c r="K538" i="2" s="1"/>
  <c r="J540" i="2"/>
  <c r="J539" i="2" s="1"/>
  <c r="J538" i="2" s="1"/>
  <c r="I540" i="2"/>
  <c r="I539" i="2" s="1"/>
  <c r="I538" i="2" s="1"/>
  <c r="I536" i="2"/>
  <c r="K536" i="2" s="1"/>
  <c r="J535" i="2"/>
  <c r="H535" i="2"/>
  <c r="H531" i="2" s="1"/>
  <c r="G535" i="2"/>
  <c r="K534" i="2"/>
  <c r="K533" i="2" s="1"/>
  <c r="K532" i="2" s="1"/>
  <c r="J533" i="2"/>
  <c r="J532" i="2" s="1"/>
  <c r="J531" i="2" s="1"/>
  <c r="J704" i="2" s="1"/>
  <c r="E50" i="4" s="1"/>
  <c r="I533" i="2"/>
  <c r="I532" i="2" s="1"/>
  <c r="I529" i="2"/>
  <c r="K529" i="2" s="1"/>
  <c r="I528" i="2"/>
  <c r="K528" i="2" s="1"/>
  <c r="J527" i="2"/>
  <c r="J526" i="2" s="1"/>
  <c r="H527" i="2"/>
  <c r="H526" i="2" s="1"/>
  <c r="G527" i="2"/>
  <c r="G526" i="2" s="1"/>
  <c r="I525" i="2"/>
  <c r="K525" i="2" s="1"/>
  <c r="K524" i="2" s="1"/>
  <c r="J524" i="2"/>
  <c r="H524" i="2"/>
  <c r="G524" i="2"/>
  <c r="I523" i="2"/>
  <c r="J522" i="2"/>
  <c r="H522" i="2"/>
  <c r="G522" i="2"/>
  <c r="I521" i="2"/>
  <c r="K521" i="2" s="1"/>
  <c r="K520" i="2" s="1"/>
  <c r="J520" i="2"/>
  <c r="I520" i="2"/>
  <c r="H520" i="2"/>
  <c r="G520" i="2"/>
  <c r="I519" i="2"/>
  <c r="J518" i="2"/>
  <c r="H518" i="2"/>
  <c r="G518" i="2"/>
  <c r="I517" i="2"/>
  <c r="K517" i="2" s="1"/>
  <c r="K516" i="2" s="1"/>
  <c r="J516" i="2"/>
  <c r="H516" i="2"/>
  <c r="G516" i="2"/>
  <c r="I515" i="2"/>
  <c r="J514" i="2"/>
  <c r="H514" i="2"/>
  <c r="G514" i="2"/>
  <c r="I513" i="2"/>
  <c r="K513" i="2" s="1"/>
  <c r="I512" i="2"/>
  <c r="K512" i="2" s="1"/>
  <c r="J511" i="2"/>
  <c r="H511" i="2"/>
  <c r="H510" i="2" s="1"/>
  <c r="G511" i="2"/>
  <c r="G510" i="2" s="1"/>
  <c r="K509" i="2"/>
  <c r="K508" i="2" s="1"/>
  <c r="K507" i="2" s="1"/>
  <c r="K506" i="2" s="1"/>
  <c r="J508" i="2"/>
  <c r="J507" i="2" s="1"/>
  <c r="J506" i="2" s="1"/>
  <c r="I508" i="2"/>
  <c r="I507" i="2"/>
  <c r="I506" i="2" s="1"/>
  <c r="I503" i="2"/>
  <c r="K503" i="2" s="1"/>
  <c r="K502" i="2" s="1"/>
  <c r="K501" i="2" s="1"/>
  <c r="J502" i="2"/>
  <c r="J501" i="2" s="1"/>
  <c r="H502" i="2"/>
  <c r="H501" i="2" s="1"/>
  <c r="G502" i="2"/>
  <c r="G501" i="2" s="1"/>
  <c r="I500" i="2"/>
  <c r="J499" i="2"/>
  <c r="H499" i="2"/>
  <c r="G499" i="2"/>
  <c r="I498" i="2"/>
  <c r="K498" i="2" s="1"/>
  <c r="I497" i="2"/>
  <c r="K497" i="2" s="1"/>
  <c r="J496" i="2"/>
  <c r="H496" i="2"/>
  <c r="H495" i="2" s="1"/>
  <c r="H494" i="2" s="1"/>
  <c r="H481" i="2" s="1"/>
  <c r="G496" i="2"/>
  <c r="G495" i="2" s="1"/>
  <c r="K493" i="2"/>
  <c r="K492" i="2"/>
  <c r="J491" i="2"/>
  <c r="I491" i="2"/>
  <c r="K490" i="2"/>
  <c r="K489" i="2"/>
  <c r="J488" i="2"/>
  <c r="J487" i="2" s="1"/>
  <c r="J486" i="2" s="1"/>
  <c r="I488" i="2"/>
  <c r="I487" i="2" s="1"/>
  <c r="I486" i="2" s="1"/>
  <c r="K485" i="2"/>
  <c r="K484" i="2" s="1"/>
  <c r="K483" i="2" s="1"/>
  <c r="K482" i="2" s="1"/>
  <c r="I484" i="2"/>
  <c r="I483" i="2" s="1"/>
  <c r="I482" i="2" s="1"/>
  <c r="K480" i="2"/>
  <c r="K479" i="2" s="1"/>
  <c r="K478" i="2" s="1"/>
  <c r="K477" i="2" s="1"/>
  <c r="K476" i="2" s="1"/>
  <c r="J479" i="2"/>
  <c r="J478" i="2" s="1"/>
  <c r="J477" i="2" s="1"/>
  <c r="J476" i="2" s="1"/>
  <c r="I479" i="2"/>
  <c r="I478" i="2" s="1"/>
  <c r="I477" i="2" s="1"/>
  <c r="I476" i="2" s="1"/>
  <c r="H478" i="2"/>
  <c r="G478" i="2"/>
  <c r="G477" i="2" s="1"/>
  <c r="G476" i="2" s="1"/>
  <c r="H477" i="2"/>
  <c r="H476" i="2" s="1"/>
  <c r="K469" i="2"/>
  <c r="K468" i="2" s="1"/>
  <c r="J468" i="2"/>
  <c r="I468" i="2"/>
  <c r="I467" i="2"/>
  <c r="K467" i="2" s="1"/>
  <c r="K466" i="2" s="1"/>
  <c r="J466" i="2"/>
  <c r="H466" i="2"/>
  <c r="G466" i="2"/>
  <c r="G464" i="2" s="1"/>
  <c r="G463" i="2" s="1"/>
  <c r="H464" i="2"/>
  <c r="H463" i="2" s="1"/>
  <c r="I462" i="2"/>
  <c r="K462" i="2" s="1"/>
  <c r="K461" i="2" s="1"/>
  <c r="K460" i="2" s="1"/>
  <c r="J461" i="2"/>
  <c r="J460" i="2" s="1"/>
  <c r="H461" i="2"/>
  <c r="H460" i="2" s="1"/>
  <c r="G461" i="2"/>
  <c r="G460" i="2" s="1"/>
  <c r="I459" i="2"/>
  <c r="K459" i="2" s="1"/>
  <c r="K458" i="2" s="1"/>
  <c r="K457" i="2" s="1"/>
  <c r="J458" i="2"/>
  <c r="I458" i="2"/>
  <c r="I457" i="2" s="1"/>
  <c r="H458" i="2"/>
  <c r="G458" i="2"/>
  <c r="G457" i="2" s="1"/>
  <c r="J457" i="2"/>
  <c r="H457" i="2"/>
  <c r="I456" i="2"/>
  <c r="K456" i="2" s="1"/>
  <c r="K455" i="2"/>
  <c r="I455" i="2"/>
  <c r="J454" i="2"/>
  <c r="I454" i="2"/>
  <c r="H454" i="2"/>
  <c r="G454" i="2"/>
  <c r="K453" i="2"/>
  <c r="I453" i="2"/>
  <c r="K452" i="2"/>
  <c r="J452" i="2"/>
  <c r="I452" i="2"/>
  <c r="H452" i="2"/>
  <c r="G452" i="2"/>
  <c r="I450" i="2"/>
  <c r="K450" i="2" s="1"/>
  <c r="K449" i="2" s="1"/>
  <c r="J449" i="2"/>
  <c r="J448" i="2" s="1"/>
  <c r="J447" i="2" s="1"/>
  <c r="H449" i="2"/>
  <c r="H448" i="2" s="1"/>
  <c r="G449" i="2"/>
  <c r="K448" i="2"/>
  <c r="K447" i="2" s="1"/>
  <c r="G448" i="2"/>
  <c r="G447" i="2" s="1"/>
  <c r="H447" i="2"/>
  <c r="K446" i="2"/>
  <c r="K445" i="2" s="1"/>
  <c r="J445" i="2"/>
  <c r="I445" i="2"/>
  <c r="K444" i="2"/>
  <c r="K443" i="2"/>
  <c r="K442" i="2"/>
  <c r="K441" i="2"/>
  <c r="K440" i="2" s="1"/>
  <c r="J440" i="2"/>
  <c r="I440" i="2"/>
  <c r="K439" i="2"/>
  <c r="K438" i="2"/>
  <c r="K437" i="2" s="1"/>
  <c r="K436" i="2" s="1"/>
  <c r="J437" i="2"/>
  <c r="I437" i="2"/>
  <c r="J436" i="2"/>
  <c r="J435" i="2" s="1"/>
  <c r="K434" i="2"/>
  <c r="K433" i="2"/>
  <c r="J432" i="2"/>
  <c r="J431" i="2" s="1"/>
  <c r="I432" i="2"/>
  <c r="I431" i="2" s="1"/>
  <c r="I430" i="2" s="1"/>
  <c r="J430" i="2"/>
  <c r="I428" i="2"/>
  <c r="J428" i="2" s="1"/>
  <c r="J427" i="2" s="1"/>
  <c r="J426" i="2" s="1"/>
  <c r="J425" i="2" s="1"/>
  <c r="J424" i="2" s="1"/>
  <c r="J684" i="2" s="1"/>
  <c r="E30" i="4" s="1"/>
  <c r="H427" i="2"/>
  <c r="G427" i="2"/>
  <c r="G426" i="2" s="1"/>
  <c r="G425" i="2" s="1"/>
  <c r="G424" i="2" s="1"/>
  <c r="H426" i="2"/>
  <c r="H425" i="2" s="1"/>
  <c r="H424" i="2" s="1"/>
  <c r="I422" i="2"/>
  <c r="K422" i="2" s="1"/>
  <c r="I421" i="2"/>
  <c r="J420" i="2"/>
  <c r="J419" i="2" s="1"/>
  <c r="H420" i="2"/>
  <c r="H419" i="2" s="1"/>
  <c r="G420" i="2"/>
  <c r="G419" i="2" s="1"/>
  <c r="I418" i="2"/>
  <c r="K418" i="2" s="1"/>
  <c r="K417" i="2" s="1"/>
  <c r="J417" i="2"/>
  <c r="H417" i="2"/>
  <c r="G417" i="2"/>
  <c r="I416" i="2"/>
  <c r="J415" i="2"/>
  <c r="H415" i="2"/>
  <c r="H414" i="2" s="1"/>
  <c r="H397" i="2" s="1"/>
  <c r="G415" i="2"/>
  <c r="K413" i="2"/>
  <c r="K412" i="2" s="1"/>
  <c r="K411" i="2" s="1"/>
  <c r="K410" i="2" s="1"/>
  <c r="J412" i="2"/>
  <c r="I412" i="2"/>
  <c r="I411" i="2" s="1"/>
  <c r="J411" i="2"/>
  <c r="J410" i="2" s="1"/>
  <c r="I410" i="2"/>
  <c r="K409" i="2"/>
  <c r="K408" i="2" s="1"/>
  <c r="J408" i="2"/>
  <c r="I408" i="2"/>
  <c r="K407" i="2"/>
  <c r="K406" i="2" s="1"/>
  <c r="K405" i="2" s="1"/>
  <c r="K404" i="2" s="1"/>
  <c r="J406" i="2"/>
  <c r="I406" i="2"/>
  <c r="I405" i="2" s="1"/>
  <c r="I404" i="2" s="1"/>
  <c r="K402" i="2"/>
  <c r="K401" i="2"/>
  <c r="I400" i="2"/>
  <c r="I399" i="2" s="1"/>
  <c r="I398" i="2" s="1"/>
  <c r="I396" i="2"/>
  <c r="K396" i="2" s="1"/>
  <c r="K395" i="2" s="1"/>
  <c r="K394" i="2" s="1"/>
  <c r="K393" i="2" s="1"/>
  <c r="K392" i="2" s="1"/>
  <c r="K681" i="2" s="1"/>
  <c r="F27" i="4" s="1"/>
  <c r="J395" i="2"/>
  <c r="J394" i="2" s="1"/>
  <c r="J393" i="2" s="1"/>
  <c r="J392" i="2" s="1"/>
  <c r="J681" i="2" s="1"/>
  <c r="E27" i="4" s="1"/>
  <c r="I391" i="2"/>
  <c r="K391" i="2" s="1"/>
  <c r="K390" i="2" s="1"/>
  <c r="K389" i="2" s="1"/>
  <c r="J390" i="2"/>
  <c r="J389" i="2" s="1"/>
  <c r="H390" i="2"/>
  <c r="H389" i="2" s="1"/>
  <c r="H379" i="2" s="1"/>
  <c r="G390" i="2"/>
  <c r="G389" i="2" s="1"/>
  <c r="G379" i="2" s="1"/>
  <c r="K388" i="2"/>
  <c r="K387" i="2" s="1"/>
  <c r="J387" i="2"/>
  <c r="I387" i="2"/>
  <c r="K386" i="2"/>
  <c r="K385" i="2" s="1"/>
  <c r="J385" i="2"/>
  <c r="I385" i="2"/>
  <c r="K383" i="2"/>
  <c r="K382" i="2" s="1"/>
  <c r="K381" i="2" s="1"/>
  <c r="K380" i="2" s="1"/>
  <c r="J382" i="2"/>
  <c r="I382" i="2"/>
  <c r="I381" i="2" s="1"/>
  <c r="I380" i="2" s="1"/>
  <c r="J381" i="2"/>
  <c r="J380" i="2" s="1"/>
  <c r="I377" i="2"/>
  <c r="K377" i="2" s="1"/>
  <c r="J376" i="2"/>
  <c r="H376" i="2"/>
  <c r="G376" i="2"/>
  <c r="I375" i="2"/>
  <c r="K375" i="2" s="1"/>
  <c r="J374" i="2"/>
  <c r="H374" i="2"/>
  <c r="G374" i="2"/>
  <c r="K373" i="2"/>
  <c r="I373" i="2"/>
  <c r="J372" i="2"/>
  <c r="J371" i="2" s="1"/>
  <c r="H372" i="2"/>
  <c r="G372" i="2"/>
  <c r="I372" i="2" s="1"/>
  <c r="K370" i="2"/>
  <c r="K369" i="2"/>
  <c r="J369" i="2"/>
  <c r="I369" i="2"/>
  <c r="K368" i="2"/>
  <c r="K367" i="2" s="1"/>
  <c r="J367" i="2"/>
  <c r="I367" i="2"/>
  <c r="K366" i="2"/>
  <c r="K365" i="2" s="1"/>
  <c r="J365" i="2"/>
  <c r="I365" i="2"/>
  <c r="J364" i="2"/>
  <c r="J363" i="2" s="1"/>
  <c r="J362" i="2" s="1"/>
  <c r="J677" i="2" s="1"/>
  <c r="E23" i="4" s="1"/>
  <c r="I361" i="2"/>
  <c r="K361" i="2" s="1"/>
  <c r="I360" i="2"/>
  <c r="K360" i="2" s="1"/>
  <c r="J359" i="2"/>
  <c r="I359" i="2"/>
  <c r="H359" i="2"/>
  <c r="G359" i="2"/>
  <c r="K358" i="2"/>
  <c r="K357" i="2"/>
  <c r="K356" i="2" s="1"/>
  <c r="K355" i="2" s="1"/>
  <c r="K354" i="2" s="1"/>
  <c r="J356" i="2"/>
  <c r="J355" i="2" s="1"/>
  <c r="J354" i="2" s="1"/>
  <c r="J353" i="2" s="1"/>
  <c r="I356" i="2"/>
  <c r="I355" i="2" s="1"/>
  <c r="I354" i="2" s="1"/>
  <c r="I353" i="2" s="1"/>
  <c r="H353" i="2"/>
  <c r="G353" i="2"/>
  <c r="I351" i="2"/>
  <c r="K351" i="2" s="1"/>
  <c r="I350" i="2"/>
  <c r="K350" i="2" s="1"/>
  <c r="I349" i="2"/>
  <c r="K349" i="2" s="1"/>
  <c r="H348" i="2"/>
  <c r="I348" i="2" s="1"/>
  <c r="K348" i="2" s="1"/>
  <c r="I347" i="2"/>
  <c r="K347" i="2" s="1"/>
  <c r="I346" i="2"/>
  <c r="K346" i="2" s="1"/>
  <c r="I345" i="2"/>
  <c r="K345" i="2" s="1"/>
  <c r="I344" i="2"/>
  <c r="K344" i="2" s="1"/>
  <c r="H343" i="2"/>
  <c r="I343" i="2" s="1"/>
  <c r="J342" i="2"/>
  <c r="G342" i="2"/>
  <c r="I341" i="2"/>
  <c r="K341" i="2" s="1"/>
  <c r="K340" i="2" s="1"/>
  <c r="J340" i="2"/>
  <c r="J339" i="2" s="1"/>
  <c r="H340" i="2"/>
  <c r="G340" i="2"/>
  <c r="G339" i="2" s="1"/>
  <c r="I338" i="2"/>
  <c r="K338" i="2" s="1"/>
  <c r="I337" i="2"/>
  <c r="K337" i="2" s="1"/>
  <c r="J336" i="2"/>
  <c r="J335" i="2" s="1"/>
  <c r="H336" i="2"/>
  <c r="H335" i="2" s="1"/>
  <c r="G336" i="2"/>
  <c r="G335" i="2" s="1"/>
  <c r="I335" i="2" s="1"/>
  <c r="I334" i="2"/>
  <c r="K334" i="2" s="1"/>
  <c r="I333" i="2"/>
  <c r="K333" i="2" s="1"/>
  <c r="I332" i="2"/>
  <c r="K332" i="2" s="1"/>
  <c r="K331" i="2" s="1"/>
  <c r="J331" i="2"/>
  <c r="H331" i="2"/>
  <c r="G331" i="2"/>
  <c r="I330" i="2"/>
  <c r="K330" i="2" s="1"/>
  <c r="I329" i="2"/>
  <c r="K329" i="2" s="1"/>
  <c r="J328" i="2"/>
  <c r="H328" i="2"/>
  <c r="H327" i="2" s="1"/>
  <c r="H326" i="2" s="1"/>
  <c r="G328" i="2"/>
  <c r="G327" i="2"/>
  <c r="G326" i="2" s="1"/>
  <c r="I325" i="2"/>
  <c r="K325" i="2" s="1"/>
  <c r="I324" i="2"/>
  <c r="K324" i="2" s="1"/>
  <c r="I323" i="2"/>
  <c r="K323" i="2" s="1"/>
  <c r="I322" i="2"/>
  <c r="K322" i="2" s="1"/>
  <c r="H321" i="2"/>
  <c r="I321" i="2" s="1"/>
  <c r="J320" i="2"/>
  <c r="J319" i="2" s="1"/>
  <c r="J318" i="2" s="1"/>
  <c r="H320" i="2"/>
  <c r="H319" i="2" s="1"/>
  <c r="H318" i="2" s="1"/>
  <c r="G320" i="2"/>
  <c r="G319" i="2" s="1"/>
  <c r="G318" i="2" s="1"/>
  <c r="K317" i="2"/>
  <c r="K316" i="2"/>
  <c r="K315" i="2"/>
  <c r="K314" i="2"/>
  <c r="K313" i="2"/>
  <c r="J312" i="2"/>
  <c r="J306" i="2" s="1"/>
  <c r="I312" i="2"/>
  <c r="K311" i="2"/>
  <c r="K310" i="2" s="1"/>
  <c r="J310" i="2"/>
  <c r="I310" i="2"/>
  <c r="K309" i="2"/>
  <c r="K308" i="2"/>
  <c r="K307" i="2" s="1"/>
  <c r="J307" i="2"/>
  <c r="I307" i="2"/>
  <c r="K304" i="2"/>
  <c r="I303" i="2"/>
  <c r="K303" i="2" s="1"/>
  <c r="K302" i="2"/>
  <c r="J301" i="2"/>
  <c r="J300" i="2"/>
  <c r="J299" i="2" s="1"/>
  <c r="J298" i="2" s="1"/>
  <c r="H298" i="2"/>
  <c r="G298" i="2"/>
  <c r="H297" i="2"/>
  <c r="I297" i="2" s="1"/>
  <c r="K297" i="2" s="1"/>
  <c r="I296" i="2"/>
  <c r="K296" i="2" s="1"/>
  <c r="I295" i="2"/>
  <c r="K295" i="2" s="1"/>
  <c r="J294" i="2"/>
  <c r="J293" i="2" s="1"/>
  <c r="J292" i="2" s="1"/>
  <c r="G294" i="2"/>
  <c r="G293" i="2" s="1"/>
  <c r="G292" i="2" s="1"/>
  <c r="I291" i="2"/>
  <c r="K291" i="2" s="1"/>
  <c r="K290" i="2" s="1"/>
  <c r="K289" i="2" s="1"/>
  <c r="K288" i="2" s="1"/>
  <c r="J290" i="2"/>
  <c r="J289" i="2" s="1"/>
  <c r="J288" i="2" s="1"/>
  <c r="H290" i="2"/>
  <c r="H289" i="2" s="1"/>
  <c r="H288" i="2" s="1"/>
  <c r="G290" i="2"/>
  <c r="G289" i="2" s="1"/>
  <c r="G288" i="2" s="1"/>
  <c r="K287" i="2"/>
  <c r="K286" i="2" s="1"/>
  <c r="J286" i="2"/>
  <c r="I286" i="2"/>
  <c r="K285" i="2"/>
  <c r="K284" i="2"/>
  <c r="K283" i="2"/>
  <c r="K282" i="2"/>
  <c r="K281" i="2"/>
  <c r="J280" i="2"/>
  <c r="I280" i="2"/>
  <c r="K279" i="2"/>
  <c r="K278" i="2" s="1"/>
  <c r="K277" i="2" s="1"/>
  <c r="J278" i="2"/>
  <c r="I278" i="2"/>
  <c r="I277" i="2" s="1"/>
  <c r="I276" i="2" s="1"/>
  <c r="J277" i="2"/>
  <c r="K275" i="2"/>
  <c r="K274" i="2"/>
  <c r="K273" i="2"/>
  <c r="K272" i="2"/>
  <c r="J271" i="2"/>
  <c r="K271" i="2" s="1"/>
  <c r="K270" i="2"/>
  <c r="K269" i="2"/>
  <c r="J268" i="2"/>
  <c r="J267" i="2" s="1"/>
  <c r="I268" i="2"/>
  <c r="I267" i="2"/>
  <c r="I265" i="2"/>
  <c r="K265" i="2" s="1"/>
  <c r="K264" i="2" s="1"/>
  <c r="J264" i="2"/>
  <c r="H264" i="2"/>
  <c r="G264" i="2"/>
  <c r="I263" i="2"/>
  <c r="K263" i="2" s="1"/>
  <c r="K262" i="2"/>
  <c r="I262" i="2"/>
  <c r="I261" i="2"/>
  <c r="K261" i="2" s="1"/>
  <c r="J260" i="2"/>
  <c r="H260" i="2"/>
  <c r="G260" i="2"/>
  <c r="I259" i="2"/>
  <c r="K259" i="2" s="1"/>
  <c r="K258" i="2" s="1"/>
  <c r="J258" i="2"/>
  <c r="H258" i="2"/>
  <c r="G258" i="2"/>
  <c r="K256" i="2"/>
  <c r="K255" i="2"/>
  <c r="K254" i="2"/>
  <c r="J253" i="2"/>
  <c r="J250" i="2" s="1"/>
  <c r="I253" i="2"/>
  <c r="K252" i="2"/>
  <c r="K251" i="2" s="1"/>
  <c r="J251" i="2"/>
  <c r="I251" i="2"/>
  <c r="K248" i="2"/>
  <c r="K247" i="2" s="1"/>
  <c r="K246" i="2" s="1"/>
  <c r="K245" i="2" s="1"/>
  <c r="J247" i="2"/>
  <c r="J246" i="2" s="1"/>
  <c r="J245" i="2" s="1"/>
  <c r="I247" i="2"/>
  <c r="I246" i="2" s="1"/>
  <c r="I245" i="2" s="1"/>
  <c r="H245" i="2"/>
  <c r="G245" i="2"/>
  <c r="K242" i="2"/>
  <c r="K241" i="2" s="1"/>
  <c r="J241" i="2"/>
  <c r="I241" i="2"/>
  <c r="K240" i="2"/>
  <c r="K239" i="2" s="1"/>
  <c r="K238" i="2" s="1"/>
  <c r="J239" i="2"/>
  <c r="I239" i="2"/>
  <c r="J238" i="2"/>
  <c r="I238" i="2"/>
  <c r="I234" i="2"/>
  <c r="K234" i="2" s="1"/>
  <c r="K233" i="2" s="1"/>
  <c r="K232" i="2" s="1"/>
  <c r="J233" i="2"/>
  <c r="H233" i="2"/>
  <c r="H232" i="2" s="1"/>
  <c r="G233" i="2"/>
  <c r="G232" i="2" s="1"/>
  <c r="J232" i="2"/>
  <c r="I231" i="2"/>
  <c r="K231" i="2" s="1"/>
  <c r="K230" i="2" s="1"/>
  <c r="K229" i="2" s="1"/>
  <c r="K228" i="2" s="1"/>
  <c r="J230" i="2"/>
  <c r="J229" i="2" s="1"/>
  <c r="J228" i="2" s="1"/>
  <c r="H230" i="2"/>
  <c r="H229" i="2" s="1"/>
  <c r="H228" i="2" s="1"/>
  <c r="G230" i="2"/>
  <c r="G229" i="2" s="1"/>
  <c r="G228" i="2" s="1"/>
  <c r="K227" i="2"/>
  <c r="K226" i="2" s="1"/>
  <c r="J226" i="2"/>
  <c r="I226" i="2"/>
  <c r="K225" i="2"/>
  <c r="K224" i="2" s="1"/>
  <c r="J224" i="2"/>
  <c r="I224" i="2"/>
  <c r="I218" i="2"/>
  <c r="K218" i="2" s="1"/>
  <c r="K217" i="2" s="1"/>
  <c r="K216" i="2" s="1"/>
  <c r="K215" i="2" s="1"/>
  <c r="J217" i="2"/>
  <c r="H217" i="2"/>
  <c r="H216" i="2" s="1"/>
  <c r="H215" i="2" s="1"/>
  <c r="H210" i="2" s="1"/>
  <c r="H209" i="2" s="1"/>
  <c r="G217" i="2"/>
  <c r="G216" i="2" s="1"/>
  <c r="G215" i="2" s="1"/>
  <c r="G210" i="2" s="1"/>
  <c r="G209" i="2" s="1"/>
  <c r="J216" i="2"/>
  <c r="J215" i="2" s="1"/>
  <c r="K214" i="2"/>
  <c r="K213" i="2" s="1"/>
  <c r="K212" i="2" s="1"/>
  <c r="K211" i="2" s="1"/>
  <c r="J213" i="2"/>
  <c r="J212" i="2" s="1"/>
  <c r="J211" i="2" s="1"/>
  <c r="I213" i="2"/>
  <c r="I212" i="2" s="1"/>
  <c r="I211" i="2" s="1"/>
  <c r="I207" i="2"/>
  <c r="J206" i="2"/>
  <c r="J205" i="2" s="1"/>
  <c r="H206" i="2"/>
  <c r="H205" i="2" s="1"/>
  <c r="G206" i="2"/>
  <c r="G205" i="2" s="1"/>
  <c r="K204" i="2"/>
  <c r="K203" i="2" s="1"/>
  <c r="K202" i="2" s="1"/>
  <c r="K201" i="2" s="1"/>
  <c r="J203" i="2"/>
  <c r="I203" i="2"/>
  <c r="I202" i="2" s="1"/>
  <c r="I201" i="2" s="1"/>
  <c r="J202" i="2"/>
  <c r="J201" i="2" s="1"/>
  <c r="I198" i="2"/>
  <c r="K198" i="2" s="1"/>
  <c r="I197" i="2"/>
  <c r="K197" i="2" s="1"/>
  <c r="J196" i="2"/>
  <c r="J195" i="2" s="1"/>
  <c r="J194" i="2" s="1"/>
  <c r="J193" i="2" s="1"/>
  <c r="H196" i="2"/>
  <c r="H195" i="2" s="1"/>
  <c r="H194" i="2" s="1"/>
  <c r="H193" i="2" s="1"/>
  <c r="G196" i="2"/>
  <c r="G195" i="2" s="1"/>
  <c r="G194" i="2" s="1"/>
  <c r="G193" i="2" s="1"/>
  <c r="I192" i="2"/>
  <c r="J191" i="2"/>
  <c r="J190" i="2" s="1"/>
  <c r="J189" i="2" s="1"/>
  <c r="H191" i="2"/>
  <c r="H190" i="2" s="1"/>
  <c r="H189" i="2" s="1"/>
  <c r="H185" i="2" s="1"/>
  <c r="G191" i="2"/>
  <c r="G190" i="2" s="1"/>
  <c r="G189" i="2" s="1"/>
  <c r="G185" i="2" s="1"/>
  <c r="K188" i="2"/>
  <c r="K187" i="2" s="1"/>
  <c r="K186" i="2" s="1"/>
  <c r="J187" i="2"/>
  <c r="J186" i="2" s="1"/>
  <c r="I187" i="2"/>
  <c r="I186" i="2" s="1"/>
  <c r="I184" i="2"/>
  <c r="K184" i="2" s="1"/>
  <c r="K183" i="2" s="1"/>
  <c r="J183" i="2"/>
  <c r="J182" i="2" s="1"/>
  <c r="H183" i="2"/>
  <c r="H182" i="2" s="1"/>
  <c r="H178" i="2" s="1"/>
  <c r="G183" i="2"/>
  <c r="G182" i="2" s="1"/>
  <c r="I182" i="2" s="1"/>
  <c r="K181" i="2"/>
  <c r="K180" i="2" s="1"/>
  <c r="K179" i="2" s="1"/>
  <c r="K178" i="2" s="1"/>
  <c r="K670" i="2" s="1"/>
  <c r="F16" i="4" s="1"/>
  <c r="J180" i="2"/>
  <c r="J179" i="2" s="1"/>
  <c r="J178" i="2" s="1"/>
  <c r="J670" i="2" s="1"/>
  <c r="E16" i="4" s="1"/>
  <c r="I180" i="2"/>
  <c r="I179" i="2" s="1"/>
  <c r="I178" i="2" s="1"/>
  <c r="I670" i="2" s="1"/>
  <c r="D16" i="4" s="1"/>
  <c r="K177" i="2"/>
  <c r="K176" i="2"/>
  <c r="J175" i="2"/>
  <c r="I175" i="2"/>
  <c r="I174" i="2" s="1"/>
  <c r="I173" i="2" s="1"/>
  <c r="J174" i="2"/>
  <c r="J173" i="2" s="1"/>
  <c r="I172" i="2"/>
  <c r="K172" i="2" s="1"/>
  <c r="I171" i="2"/>
  <c r="K171" i="2" s="1"/>
  <c r="I170" i="2"/>
  <c r="K170" i="2" s="1"/>
  <c r="I169" i="2"/>
  <c r="K169" i="2" s="1"/>
  <c r="I168" i="2"/>
  <c r="K168" i="2" s="1"/>
  <c r="I167" i="2"/>
  <c r="K167" i="2" s="1"/>
  <c r="J166" i="2"/>
  <c r="H166" i="2"/>
  <c r="H157" i="2" s="1"/>
  <c r="G166" i="2"/>
  <c r="G157" i="2" s="1"/>
  <c r="K165" i="2"/>
  <c r="K164" i="2"/>
  <c r="J163" i="2"/>
  <c r="K163" i="2" s="1"/>
  <c r="J162" i="2"/>
  <c r="K162" i="2" s="1"/>
  <c r="K161" i="2"/>
  <c r="K160" i="2"/>
  <c r="I159" i="2"/>
  <c r="I158" i="2" s="1"/>
  <c r="I156" i="2"/>
  <c r="K156" i="2" s="1"/>
  <c r="K155" i="2" s="1"/>
  <c r="J155" i="2"/>
  <c r="I155" i="2"/>
  <c r="H155" i="2"/>
  <c r="G155" i="2"/>
  <c r="G151" i="2" s="1"/>
  <c r="K154" i="2"/>
  <c r="K153" i="2" s="1"/>
  <c r="K152" i="2" s="1"/>
  <c r="J153" i="2"/>
  <c r="J152" i="2" s="1"/>
  <c r="I153" i="2"/>
  <c r="I152" i="2" s="1"/>
  <c r="H151" i="2"/>
  <c r="I148" i="2"/>
  <c r="K148" i="2" s="1"/>
  <c r="K147" i="2" s="1"/>
  <c r="K146" i="2" s="1"/>
  <c r="K145" i="2" s="1"/>
  <c r="K144" i="2" s="1"/>
  <c r="J147" i="2"/>
  <c r="J146" i="2" s="1"/>
  <c r="J145" i="2" s="1"/>
  <c r="J144" i="2" s="1"/>
  <c r="H147" i="2"/>
  <c r="H146" i="2" s="1"/>
  <c r="H145" i="2" s="1"/>
  <c r="H144" i="2" s="1"/>
  <c r="H139" i="2" s="1"/>
  <c r="H138" i="2" s="1"/>
  <c r="G147" i="2"/>
  <c r="G146" i="2" s="1"/>
  <c r="G145" i="2" s="1"/>
  <c r="G144" i="2" s="1"/>
  <c r="G139" i="2" s="1"/>
  <c r="G138" i="2" s="1"/>
  <c r="K143" i="2"/>
  <c r="K142" i="2" s="1"/>
  <c r="K141" i="2" s="1"/>
  <c r="K140" i="2" s="1"/>
  <c r="J142" i="2"/>
  <c r="J141" i="2" s="1"/>
  <c r="J140" i="2" s="1"/>
  <c r="I142" i="2"/>
  <c r="I141" i="2" s="1"/>
  <c r="I140" i="2" s="1"/>
  <c r="I137" i="2"/>
  <c r="K137" i="2" s="1"/>
  <c r="I136" i="2"/>
  <c r="K136" i="2" s="1"/>
  <c r="H135" i="2"/>
  <c r="I135" i="2" s="1"/>
  <c r="I134" i="2"/>
  <c r="K134" i="2" s="1"/>
  <c r="I133" i="2"/>
  <c r="K133" i="2" s="1"/>
  <c r="I132" i="2"/>
  <c r="K132" i="2" s="1"/>
  <c r="J131" i="2"/>
  <c r="G131" i="2"/>
  <c r="G130" i="2" s="1"/>
  <c r="J130" i="2"/>
  <c r="I129" i="2"/>
  <c r="K129" i="2" s="1"/>
  <c r="K128" i="2" s="1"/>
  <c r="J128" i="2"/>
  <c r="J127" i="2" s="1"/>
  <c r="H128" i="2"/>
  <c r="H127" i="2" s="1"/>
  <c r="G128" i="2"/>
  <c r="G127" i="2" s="1"/>
  <c r="K126" i="2"/>
  <c r="J125" i="2"/>
  <c r="K125" i="2" s="1"/>
  <c r="J124" i="2"/>
  <c r="K124" i="2" s="1"/>
  <c r="J123" i="2"/>
  <c r="K123" i="2" s="1"/>
  <c r="K122" i="2"/>
  <c r="K121" i="2"/>
  <c r="K120" i="2"/>
  <c r="I119" i="2"/>
  <c r="I118" i="2" s="1"/>
  <c r="K117" i="2"/>
  <c r="K116" i="2"/>
  <c r="K115" i="2"/>
  <c r="K114" i="2"/>
  <c r="K113" i="2"/>
  <c r="K112" i="2"/>
  <c r="K111" i="2"/>
  <c r="J110" i="2"/>
  <c r="I110" i="2"/>
  <c r="I109" i="2" s="1"/>
  <c r="I107" i="2"/>
  <c r="K107" i="2" s="1"/>
  <c r="J106" i="2"/>
  <c r="J105" i="2" s="1"/>
  <c r="H106" i="2"/>
  <c r="G106" i="2"/>
  <c r="I106" i="2" s="1"/>
  <c r="H105" i="2"/>
  <c r="I104" i="2"/>
  <c r="K104" i="2" s="1"/>
  <c r="K103" i="2" s="1"/>
  <c r="K102" i="2" s="1"/>
  <c r="J103" i="2"/>
  <c r="J102" i="2" s="1"/>
  <c r="H103" i="2"/>
  <c r="H102" i="2" s="1"/>
  <c r="G103" i="2"/>
  <c r="G102" i="2" s="1"/>
  <c r="K101" i="2"/>
  <c r="I101" i="2"/>
  <c r="K100" i="2"/>
  <c r="K99" i="2" s="1"/>
  <c r="K98" i="2" s="1"/>
  <c r="J100" i="2"/>
  <c r="I100" i="2"/>
  <c r="I99" i="2" s="1"/>
  <c r="I98" i="2" s="1"/>
  <c r="H100" i="2"/>
  <c r="G100" i="2"/>
  <c r="G99" i="2" s="1"/>
  <c r="G98" i="2" s="1"/>
  <c r="J99" i="2"/>
  <c r="J98" i="2" s="1"/>
  <c r="H99" i="2"/>
  <c r="H98" i="2" s="1"/>
  <c r="K97" i="2"/>
  <c r="K96" i="2" s="1"/>
  <c r="J96" i="2"/>
  <c r="I96" i="2"/>
  <c r="J95" i="2"/>
  <c r="I94" i="2"/>
  <c r="I93" i="2" s="1"/>
  <c r="I92" i="2" s="1"/>
  <c r="K90" i="2"/>
  <c r="I90" i="2"/>
  <c r="K89" i="2"/>
  <c r="K88" i="2" s="1"/>
  <c r="J89" i="2"/>
  <c r="I89" i="2"/>
  <c r="I88" i="2" s="1"/>
  <c r="H89" i="2"/>
  <c r="G89" i="2"/>
  <c r="G88" i="2" s="1"/>
  <c r="G82" i="2" s="1"/>
  <c r="J88" i="2"/>
  <c r="H88" i="2"/>
  <c r="H82" i="2" s="1"/>
  <c r="K87" i="2"/>
  <c r="K86" i="2"/>
  <c r="J85" i="2"/>
  <c r="I85" i="2"/>
  <c r="I84" i="2" s="1"/>
  <c r="I83" i="2" s="1"/>
  <c r="J84" i="2"/>
  <c r="J83" i="2" s="1"/>
  <c r="J82" i="2" s="1"/>
  <c r="J692" i="2" s="1"/>
  <c r="E38" i="4" s="1"/>
  <c r="I81" i="2"/>
  <c r="K81" i="2" s="1"/>
  <c r="K80" i="2" s="1"/>
  <c r="J80" i="2"/>
  <c r="H80" i="2"/>
  <c r="G80" i="2"/>
  <c r="I79" i="2"/>
  <c r="K79" i="2" s="1"/>
  <c r="H78" i="2"/>
  <c r="J77" i="2"/>
  <c r="G77" i="2"/>
  <c r="I76" i="2"/>
  <c r="K76" i="2" s="1"/>
  <c r="K75" i="2" s="1"/>
  <c r="J75" i="2"/>
  <c r="I75" i="2"/>
  <c r="H75" i="2"/>
  <c r="G75" i="2"/>
  <c r="I74" i="2"/>
  <c r="K74" i="2" s="1"/>
  <c r="K73" i="2" s="1"/>
  <c r="J73" i="2"/>
  <c r="H73" i="2"/>
  <c r="G73" i="2"/>
  <c r="I72" i="2"/>
  <c r="K72" i="2" s="1"/>
  <c r="K71" i="2" s="1"/>
  <c r="J71" i="2"/>
  <c r="I71" i="2"/>
  <c r="H71" i="2"/>
  <c r="G71" i="2"/>
  <c r="I70" i="2"/>
  <c r="K70" i="2" s="1"/>
  <c r="I69" i="2"/>
  <c r="K69" i="2" s="1"/>
  <c r="J68" i="2"/>
  <c r="J67" i="2" s="1"/>
  <c r="H68" i="2"/>
  <c r="G68" i="2"/>
  <c r="G67" i="2" s="1"/>
  <c r="I66" i="2"/>
  <c r="K66" i="2" s="1"/>
  <c r="I65" i="2"/>
  <c r="K65" i="2" s="1"/>
  <c r="J64" i="2"/>
  <c r="H64" i="2"/>
  <c r="G64" i="2"/>
  <c r="I63" i="2"/>
  <c r="K63" i="2" s="1"/>
  <c r="I62" i="2"/>
  <c r="K62" i="2" s="1"/>
  <c r="J61" i="2"/>
  <c r="J60" i="2" s="1"/>
  <c r="H61" i="2"/>
  <c r="H60" i="2" s="1"/>
  <c r="G61" i="2"/>
  <c r="G60" i="2" s="1"/>
  <c r="I59" i="2"/>
  <c r="K59" i="2" s="1"/>
  <c r="K58" i="2" s="1"/>
  <c r="K57" i="2" s="1"/>
  <c r="J58" i="2"/>
  <c r="J57" i="2" s="1"/>
  <c r="H58" i="2"/>
  <c r="H57" i="2" s="1"/>
  <c r="G58" i="2"/>
  <c r="G57" i="2" s="1"/>
  <c r="K54" i="2"/>
  <c r="K53" i="2" s="1"/>
  <c r="J53" i="2"/>
  <c r="I53" i="2"/>
  <c r="K52" i="2"/>
  <c r="K51" i="2"/>
  <c r="J51" i="2"/>
  <c r="I51" i="2"/>
  <c r="K50" i="2"/>
  <c r="K49" i="2" s="1"/>
  <c r="J49" i="2"/>
  <c r="I49" i="2"/>
  <c r="K48" i="2"/>
  <c r="K47" i="2" s="1"/>
  <c r="J47" i="2"/>
  <c r="I47" i="2"/>
  <c r="K46" i="2"/>
  <c r="K45" i="2" s="1"/>
  <c r="J45" i="2"/>
  <c r="I45" i="2"/>
  <c r="K44" i="2"/>
  <c r="K43" i="2" s="1"/>
  <c r="J43" i="2"/>
  <c r="I43" i="2"/>
  <c r="K42" i="2"/>
  <c r="K41" i="2" s="1"/>
  <c r="J41" i="2"/>
  <c r="I41" i="2"/>
  <c r="K40" i="2"/>
  <c r="K39" i="2" s="1"/>
  <c r="J39" i="2"/>
  <c r="I39" i="2"/>
  <c r="I36" i="2" s="1"/>
  <c r="J38" i="2"/>
  <c r="K38" i="2" s="1"/>
  <c r="J37" i="2"/>
  <c r="K37" i="2" s="1"/>
  <c r="K35" i="2"/>
  <c r="K34" i="2" s="1"/>
  <c r="J34" i="2"/>
  <c r="I34" i="2"/>
  <c r="K33" i="2"/>
  <c r="K32" i="2"/>
  <c r="I31" i="2"/>
  <c r="I27" i="2"/>
  <c r="K27" i="2" s="1"/>
  <c r="I26" i="2"/>
  <c r="K26" i="2" s="1"/>
  <c r="J25" i="2"/>
  <c r="J24" i="2" s="1"/>
  <c r="H25" i="2"/>
  <c r="H24" i="2" s="1"/>
  <c r="G25" i="2"/>
  <c r="G24" i="2" s="1"/>
  <c r="I23" i="2"/>
  <c r="K23" i="2" s="1"/>
  <c r="K22" i="2" s="1"/>
  <c r="K21" i="2" s="1"/>
  <c r="K20" i="2" s="1"/>
  <c r="J22" i="2"/>
  <c r="H22" i="2"/>
  <c r="H21" i="2" s="1"/>
  <c r="H20" i="2" s="1"/>
  <c r="H12" i="2" s="1"/>
  <c r="G22" i="2"/>
  <c r="G21" i="2" s="1"/>
  <c r="G20" i="2" s="1"/>
  <c r="J21" i="2"/>
  <c r="J20" i="2" s="1"/>
  <c r="K19" i="2"/>
  <c r="K18" i="2" s="1"/>
  <c r="J18" i="2"/>
  <c r="I18" i="2"/>
  <c r="I15" i="2" s="1"/>
  <c r="I14" i="2" s="1"/>
  <c r="I13" i="2" s="1"/>
  <c r="K17" i="2"/>
  <c r="K16" i="2"/>
  <c r="J15" i="2"/>
  <c r="J14" i="2" s="1"/>
  <c r="J13" i="2" s="1"/>
  <c r="I376" i="2" l="1"/>
  <c r="K376" i="2" s="1"/>
  <c r="K465" i="2"/>
  <c r="K464" i="2" s="1"/>
  <c r="K463" i="2" s="1"/>
  <c r="K686" i="2" s="1"/>
  <c r="F32" i="4" s="1"/>
  <c r="I580" i="2"/>
  <c r="K580" i="2" s="1"/>
  <c r="I656" i="2"/>
  <c r="I655" i="2" s="1"/>
  <c r="H56" i="2"/>
  <c r="H55" i="2" s="1"/>
  <c r="J36" i="2"/>
  <c r="J30" i="2" s="1"/>
  <c r="J29" i="2" s="1"/>
  <c r="J56" i="2"/>
  <c r="J55" i="2" s="1"/>
  <c r="I61" i="2"/>
  <c r="I60" i="2" s="1"/>
  <c r="J151" i="2"/>
  <c r="I217" i="2"/>
  <c r="I216" i="2" s="1"/>
  <c r="I215" i="2" s="1"/>
  <c r="I237" i="2"/>
  <c r="I236" i="2" s="1"/>
  <c r="I235" i="2" s="1"/>
  <c r="I717" i="2" s="1"/>
  <c r="D63" i="4" s="1"/>
  <c r="I250" i="2"/>
  <c r="I301" i="2"/>
  <c r="I300" i="2" s="1"/>
  <c r="I299" i="2" s="1"/>
  <c r="I298" i="2" s="1"/>
  <c r="K301" i="2"/>
  <c r="K300" i="2" s="1"/>
  <c r="K299" i="2" s="1"/>
  <c r="K298" i="2" s="1"/>
  <c r="H342" i="2"/>
  <c r="H339" i="2" s="1"/>
  <c r="H305" i="2" s="1"/>
  <c r="K364" i="2"/>
  <c r="K363" i="2" s="1"/>
  <c r="K603" i="2"/>
  <c r="G12" i="2"/>
  <c r="K110" i="2"/>
  <c r="I127" i="2"/>
  <c r="G257" i="2"/>
  <c r="G249" i="2" s="1"/>
  <c r="K280" i="2"/>
  <c r="G266" i="2"/>
  <c r="H294" i="2"/>
  <c r="H293" i="2" s="1"/>
  <c r="H292" i="2" s="1"/>
  <c r="K196" i="2"/>
  <c r="K195" i="2" s="1"/>
  <c r="K194" i="2" s="1"/>
  <c r="K193" i="2" s="1"/>
  <c r="I223" i="2"/>
  <c r="I222" i="2" s="1"/>
  <c r="I221" i="2" s="1"/>
  <c r="I233" i="2"/>
  <c r="I232" i="2" s="1"/>
  <c r="K312" i="2"/>
  <c r="H371" i="2"/>
  <c r="H362" i="2" s="1"/>
  <c r="H352" i="2" s="1"/>
  <c r="K432" i="2"/>
  <c r="K431" i="2" s="1"/>
  <c r="K430" i="2" s="1"/>
  <c r="I516" i="2"/>
  <c r="I524" i="2"/>
  <c r="J558" i="2"/>
  <c r="H596" i="2"/>
  <c r="K659" i="2"/>
  <c r="K718" i="2" s="1"/>
  <c r="F64" i="4" s="1"/>
  <c r="K306" i="2"/>
  <c r="K328" i="2"/>
  <c r="K336" i="2"/>
  <c r="I384" i="2"/>
  <c r="K384" i="2"/>
  <c r="J384" i="2"/>
  <c r="I395" i="2"/>
  <c r="I394" i="2" s="1"/>
  <c r="I393" i="2" s="1"/>
  <c r="I392" i="2" s="1"/>
  <c r="I681" i="2" s="1"/>
  <c r="D27" i="4" s="1"/>
  <c r="I417" i="2"/>
  <c r="K435" i="2"/>
  <c r="I466" i="2"/>
  <c r="I465" i="2" s="1"/>
  <c r="I464" i="2" s="1"/>
  <c r="I463" i="2" s="1"/>
  <c r="J465" i="2"/>
  <c r="J464" i="2" s="1"/>
  <c r="J463" i="2" s="1"/>
  <c r="J686" i="2" s="1"/>
  <c r="E32" i="4" s="1"/>
  <c r="J484" i="2"/>
  <c r="J483" i="2" s="1"/>
  <c r="J482" i="2" s="1"/>
  <c r="G494" i="2"/>
  <c r="G481" i="2" s="1"/>
  <c r="K511" i="2"/>
  <c r="H574" i="2"/>
  <c r="I599" i="2"/>
  <c r="I598" i="2" s="1"/>
  <c r="K600" i="2"/>
  <c r="I649" i="2"/>
  <c r="K496" i="2"/>
  <c r="K491" i="2"/>
  <c r="G475" i="2"/>
  <c r="J451" i="2"/>
  <c r="I427" i="2"/>
  <c r="I426" i="2" s="1"/>
  <c r="I425" i="2" s="1"/>
  <c r="I424" i="2" s="1"/>
  <c r="I684" i="2" s="1"/>
  <c r="D30" i="4" s="1"/>
  <c r="H378" i="2"/>
  <c r="J414" i="2"/>
  <c r="K175" i="2"/>
  <c r="K174" i="2" s="1"/>
  <c r="K173" i="2" s="1"/>
  <c r="K85" i="2"/>
  <c r="K84" i="2" s="1"/>
  <c r="K83" i="2" s="1"/>
  <c r="K82" i="2" s="1"/>
  <c r="K692" i="2" s="1"/>
  <c r="F38" i="4" s="1"/>
  <c r="K25" i="2"/>
  <c r="K24" i="2" s="1"/>
  <c r="K15" i="2"/>
  <c r="K14" i="2" s="1"/>
  <c r="K13" i="2" s="1"/>
  <c r="H594" i="3"/>
  <c r="H593" i="3" s="1"/>
  <c r="H592" i="3" s="1"/>
  <c r="H691" i="3" s="1"/>
  <c r="E41" i="5" s="1"/>
  <c r="G592" i="3"/>
  <c r="G691" i="3" s="1"/>
  <c r="D41" i="5" s="1"/>
  <c r="H559" i="3"/>
  <c r="H706" i="3" s="1"/>
  <c r="E56" i="5" s="1"/>
  <c r="G500" i="3"/>
  <c r="I500" i="3"/>
  <c r="H353" i="3"/>
  <c r="J611" i="3"/>
  <c r="J591" i="3" s="1"/>
  <c r="J690" i="3" s="1"/>
  <c r="G40" i="5" s="1"/>
  <c r="I85" i="3"/>
  <c r="I84" i="3" s="1"/>
  <c r="I83" i="3" s="1"/>
  <c r="G257" i="3"/>
  <c r="I260" i="3"/>
  <c r="I257" i="3" s="1"/>
  <c r="J482" i="3"/>
  <c r="J481" i="3" s="1"/>
  <c r="G451" i="3"/>
  <c r="H306" i="3"/>
  <c r="I312" i="3"/>
  <c r="G249" i="3"/>
  <c r="G660" i="3" s="1"/>
  <c r="D10" i="5" s="1"/>
  <c r="G151" i="3"/>
  <c r="I151" i="3"/>
  <c r="G109" i="3"/>
  <c r="H82" i="3"/>
  <c r="H687" i="3" s="1"/>
  <c r="E37" i="5" s="1"/>
  <c r="I77" i="3"/>
  <c r="I61" i="3"/>
  <c r="I60" i="3" s="1"/>
  <c r="G12" i="3"/>
  <c r="G685" i="3" s="1"/>
  <c r="D35" i="5" s="1"/>
  <c r="I575" i="3"/>
  <c r="G571" i="3"/>
  <c r="G570" i="3" s="1"/>
  <c r="J692" i="3"/>
  <c r="G42" i="5" s="1"/>
  <c r="I131" i="3"/>
  <c r="I130" i="3" s="1"/>
  <c r="I205" i="3"/>
  <c r="I200" i="3" s="1"/>
  <c r="I301" i="3"/>
  <c r="I300" i="3" s="1"/>
  <c r="I299" i="3" s="1"/>
  <c r="I298" i="3" s="1"/>
  <c r="G306" i="3"/>
  <c r="I307" i="3"/>
  <c r="G320" i="3"/>
  <c r="G319" i="3" s="1"/>
  <c r="G318" i="3" s="1"/>
  <c r="I336" i="3"/>
  <c r="G342" i="3"/>
  <c r="I359" i="3"/>
  <c r="J364" i="3"/>
  <c r="J363" i="3" s="1"/>
  <c r="J384" i="3"/>
  <c r="J379" i="3" s="1"/>
  <c r="J675" i="3" s="1"/>
  <c r="G25" i="5" s="1"/>
  <c r="G405" i="3"/>
  <c r="G404" i="3" s="1"/>
  <c r="G414" i="3"/>
  <c r="I414" i="3"/>
  <c r="I432" i="3"/>
  <c r="I431" i="3" s="1"/>
  <c r="I430" i="3" s="1"/>
  <c r="G435" i="3"/>
  <c r="I454" i="3"/>
  <c r="I530" i="3"/>
  <c r="I647" i="3"/>
  <c r="I646" i="3" s="1"/>
  <c r="I645" i="3" s="1"/>
  <c r="I15" i="3"/>
  <c r="I14" i="3" s="1"/>
  <c r="I13" i="3" s="1"/>
  <c r="I68" i="3"/>
  <c r="I175" i="3"/>
  <c r="I174" i="3" s="1"/>
  <c r="I173" i="3" s="1"/>
  <c r="G339" i="3"/>
  <c r="I486" i="3"/>
  <c r="G611" i="3"/>
  <c r="G692" i="3" s="1"/>
  <c r="D42" i="5" s="1"/>
  <c r="I651" i="3"/>
  <c r="I650" i="3" s="1"/>
  <c r="H699" i="3"/>
  <c r="E49" i="5" s="1"/>
  <c r="H525" i="3"/>
  <c r="H692" i="3"/>
  <c r="E42" i="5" s="1"/>
  <c r="I306" i="3"/>
  <c r="I36" i="3"/>
  <c r="I64" i="3"/>
  <c r="G67" i="3"/>
  <c r="G28" i="3" s="1"/>
  <c r="G91" i="3"/>
  <c r="G688" i="3" s="1"/>
  <c r="D38" i="5" s="1"/>
  <c r="J151" i="3"/>
  <c r="H157" i="3"/>
  <c r="H663" i="3" s="1"/>
  <c r="E13" i="5" s="1"/>
  <c r="I182" i="3"/>
  <c r="J185" i="3"/>
  <c r="J249" i="3"/>
  <c r="J660" i="3" s="1"/>
  <c r="G10" i="5" s="1"/>
  <c r="J257" i="3"/>
  <c r="J266" i="3"/>
  <c r="J661" i="3" s="1"/>
  <c r="G11" i="5" s="1"/>
  <c r="J305" i="3"/>
  <c r="I335" i="3"/>
  <c r="J362" i="3"/>
  <c r="J672" i="3" s="1"/>
  <c r="G22" i="5" s="1"/>
  <c r="I374" i="3"/>
  <c r="I371" i="3" s="1"/>
  <c r="I362" i="3" s="1"/>
  <c r="I672" i="3" s="1"/>
  <c r="F22" i="5" s="1"/>
  <c r="I376" i="3"/>
  <c r="I384" i="3"/>
  <c r="I400" i="3"/>
  <c r="I399" i="3" s="1"/>
  <c r="I398" i="3" s="1"/>
  <c r="J414" i="3"/>
  <c r="I451" i="3"/>
  <c r="I483" i="3"/>
  <c r="I482" i="3" s="1"/>
  <c r="I481" i="3" s="1"/>
  <c r="I491" i="3"/>
  <c r="I490" i="3" s="1"/>
  <c r="I489" i="3" s="1"/>
  <c r="I526" i="3"/>
  <c r="I699" i="3" s="1"/>
  <c r="F49" i="5" s="1"/>
  <c r="I571" i="3"/>
  <c r="I570" i="3" s="1"/>
  <c r="I598" i="3"/>
  <c r="I594" i="3" s="1"/>
  <c r="I593" i="3" s="1"/>
  <c r="I592" i="3" s="1"/>
  <c r="I691" i="3" s="1"/>
  <c r="F41" i="5" s="1"/>
  <c r="I635" i="3"/>
  <c r="I644" i="3"/>
  <c r="I25" i="3"/>
  <c r="I24" i="3" s="1"/>
  <c r="H56" i="3"/>
  <c r="H55" i="3" s="1"/>
  <c r="H28" i="3" s="1"/>
  <c r="I67" i="3"/>
  <c r="G139" i="3"/>
  <c r="I139" i="3"/>
  <c r="I702" i="3" s="1"/>
  <c r="F52" i="5" s="1"/>
  <c r="I159" i="3"/>
  <c r="I158" i="3" s="1"/>
  <c r="H266" i="3"/>
  <c r="I342" i="3"/>
  <c r="I339" i="3" s="1"/>
  <c r="G371" i="3"/>
  <c r="G362" i="3" s="1"/>
  <c r="H414" i="3"/>
  <c r="I427" i="3"/>
  <c r="I426" i="3" s="1"/>
  <c r="I425" i="3" s="1"/>
  <c r="I424" i="3" s="1"/>
  <c r="I679" i="3" s="1"/>
  <c r="F29" i="5" s="1"/>
  <c r="I440" i="3"/>
  <c r="H451" i="3"/>
  <c r="J451" i="3"/>
  <c r="G476" i="3"/>
  <c r="H476" i="3"/>
  <c r="H470" i="3" s="1"/>
  <c r="H500" i="3"/>
  <c r="J644" i="3"/>
  <c r="I22" i="2"/>
  <c r="I21" i="2" s="1"/>
  <c r="I20" i="2" s="1"/>
  <c r="K61" i="2"/>
  <c r="K60" i="2" s="1"/>
  <c r="K64" i="2"/>
  <c r="I78" i="2"/>
  <c r="H77" i="2"/>
  <c r="H67" i="2" s="1"/>
  <c r="H28" i="2" s="1"/>
  <c r="G305" i="2"/>
  <c r="I30" i="2"/>
  <c r="I29" i="2" s="1"/>
  <c r="K68" i="2"/>
  <c r="I73" i="2"/>
  <c r="K95" i="2"/>
  <c r="K94" i="2" s="1"/>
  <c r="K93" i="2" s="1"/>
  <c r="K92" i="2" s="1"/>
  <c r="J94" i="2"/>
  <c r="J93" i="2" s="1"/>
  <c r="J92" i="2" s="1"/>
  <c r="H91" i="2"/>
  <c r="I151" i="2"/>
  <c r="K192" i="2"/>
  <c r="K191" i="2" s="1"/>
  <c r="K190" i="2" s="1"/>
  <c r="K189" i="2" s="1"/>
  <c r="I191" i="2"/>
  <c r="I190" i="2" s="1"/>
  <c r="I189" i="2" s="1"/>
  <c r="I185" i="2" s="1"/>
  <c r="J200" i="2"/>
  <c r="H199" i="2"/>
  <c r="H200" i="2"/>
  <c r="K207" i="2"/>
  <c r="K206" i="2" s="1"/>
  <c r="I206" i="2"/>
  <c r="K223" i="2"/>
  <c r="K222" i="2" s="1"/>
  <c r="K221" i="2" s="1"/>
  <c r="I82" i="2"/>
  <c r="I692" i="2" s="1"/>
  <c r="D38" i="4" s="1"/>
  <c r="K119" i="2"/>
  <c r="K118" i="2" s="1"/>
  <c r="G108" i="2"/>
  <c r="H150" i="2"/>
  <c r="K159" i="2"/>
  <c r="K158" i="2" s="1"/>
  <c r="J223" i="2"/>
  <c r="J222" i="2" s="1"/>
  <c r="J221" i="2" s="1"/>
  <c r="H220" i="2"/>
  <c r="H219" i="2" s="1"/>
  <c r="H208" i="2" s="1"/>
  <c r="J237" i="2"/>
  <c r="J236" i="2" s="1"/>
  <c r="J235" i="2" s="1"/>
  <c r="J717" i="2" s="1"/>
  <c r="E63" i="4" s="1"/>
  <c r="K253" i="2"/>
  <c r="K250" i="2" s="1"/>
  <c r="J257" i="2"/>
  <c r="J249" i="2" s="1"/>
  <c r="J665" i="2" s="1"/>
  <c r="E11" i="4" s="1"/>
  <c r="K268" i="2"/>
  <c r="K267" i="2" s="1"/>
  <c r="J276" i="2"/>
  <c r="H266" i="2"/>
  <c r="I306" i="2"/>
  <c r="J327" i="2"/>
  <c r="J326" i="2" s="1"/>
  <c r="I331" i="2"/>
  <c r="K359" i="2"/>
  <c r="K353" i="2" s="1"/>
  <c r="K403" i="2"/>
  <c r="K400" i="2" s="1"/>
  <c r="K399" i="2" s="1"/>
  <c r="K398" i="2" s="1"/>
  <c r="J400" i="2"/>
  <c r="J399" i="2" s="1"/>
  <c r="J398" i="2" s="1"/>
  <c r="K416" i="2"/>
  <c r="K415" i="2" s="1"/>
  <c r="I415" i="2"/>
  <c r="G451" i="2"/>
  <c r="G429" i="2" s="1"/>
  <c r="G423" i="2" s="1"/>
  <c r="K519" i="2"/>
  <c r="K518" i="2" s="1"/>
  <c r="I518" i="2"/>
  <c r="H537" i="2"/>
  <c r="H530" i="2" s="1"/>
  <c r="K554" i="2"/>
  <c r="K553" i="2" s="1"/>
  <c r="K552" i="2" s="1"/>
  <c r="K551" i="2" s="1"/>
  <c r="I553" i="2"/>
  <c r="I552" i="2" s="1"/>
  <c r="I551" i="2" s="1"/>
  <c r="K558" i="2"/>
  <c r="K619" i="2"/>
  <c r="K618" i="2" s="1"/>
  <c r="K617" i="2" s="1"/>
  <c r="K631" i="2"/>
  <c r="K630" i="2" s="1"/>
  <c r="K656" i="2"/>
  <c r="K655" i="2" s="1"/>
  <c r="K649" i="2" s="1"/>
  <c r="K237" i="2"/>
  <c r="K236" i="2" s="1"/>
  <c r="K235" i="2" s="1"/>
  <c r="K717" i="2" s="1"/>
  <c r="F63" i="4" s="1"/>
  <c r="H257" i="2"/>
  <c r="H249" i="2" s="1"/>
  <c r="K276" i="2"/>
  <c r="J266" i="2"/>
  <c r="J666" i="2" s="1"/>
  <c r="E12" i="4" s="1"/>
  <c r="K327" i="2"/>
  <c r="K326" i="2" s="1"/>
  <c r="K500" i="2"/>
  <c r="K499" i="2" s="1"/>
  <c r="K495" i="2" s="1"/>
  <c r="K494" i="2" s="1"/>
  <c r="I499" i="2"/>
  <c r="K510" i="2"/>
  <c r="K515" i="2"/>
  <c r="K514" i="2" s="1"/>
  <c r="I514" i="2"/>
  <c r="K523" i="2"/>
  <c r="K522" i="2" s="1"/>
  <c r="I522" i="2"/>
  <c r="G505" i="2"/>
  <c r="G504" i="2" s="1"/>
  <c r="K546" i="2"/>
  <c r="I364" i="2"/>
  <c r="I363" i="2" s="1"/>
  <c r="I374" i="2"/>
  <c r="K374" i="2" s="1"/>
  <c r="J405" i="2"/>
  <c r="J404" i="2" s="1"/>
  <c r="G414" i="2"/>
  <c r="G397" i="2" s="1"/>
  <c r="G378" i="2" s="1"/>
  <c r="I436" i="2"/>
  <c r="I435" i="2" s="1"/>
  <c r="K454" i="2"/>
  <c r="K451" i="2" s="1"/>
  <c r="K429" i="2" s="1"/>
  <c r="K685" i="2" s="1"/>
  <c r="F31" i="4" s="1"/>
  <c r="H451" i="2"/>
  <c r="H429" i="2" s="1"/>
  <c r="H423" i="2" s="1"/>
  <c r="K488" i="2"/>
  <c r="K487" i="2" s="1"/>
  <c r="K486" i="2" s="1"/>
  <c r="J495" i="2"/>
  <c r="J494" i="2" s="1"/>
  <c r="J481" i="2" s="1"/>
  <c r="J475" i="2" s="1"/>
  <c r="J510" i="2"/>
  <c r="H505" i="2"/>
  <c r="H504" i="2" s="1"/>
  <c r="K527" i="2"/>
  <c r="K526" i="2" s="1"/>
  <c r="I535" i="2"/>
  <c r="K535" i="2" s="1"/>
  <c r="K531" i="2" s="1"/>
  <c r="K704" i="2" s="1"/>
  <c r="F50" i="4" s="1"/>
  <c r="G537" i="2"/>
  <c r="K568" i="2"/>
  <c r="K567" i="2" s="1"/>
  <c r="K566" i="2" s="1"/>
  <c r="K576" i="2"/>
  <c r="K575" i="2" s="1"/>
  <c r="K587" i="2"/>
  <c r="K586" i="2" s="1"/>
  <c r="K585" i="2" s="1"/>
  <c r="J599" i="2"/>
  <c r="J598" i="2" s="1"/>
  <c r="J597" i="2" s="1"/>
  <c r="K611" i="2"/>
  <c r="K610" i="2" s="1"/>
  <c r="G702" i="3"/>
  <c r="D52" i="5" s="1"/>
  <c r="G138" i="3"/>
  <c r="I138" i="3"/>
  <c r="J12" i="3"/>
  <c r="J685" i="3" s="1"/>
  <c r="G35" i="5" s="1"/>
  <c r="I31" i="3"/>
  <c r="I30" i="3" s="1"/>
  <c r="I29" i="3" s="1"/>
  <c r="H91" i="3"/>
  <c r="H688" i="3" s="1"/>
  <c r="E38" i="5" s="1"/>
  <c r="J109" i="3"/>
  <c r="J108" i="3" s="1"/>
  <c r="J689" i="3" s="1"/>
  <c r="G39" i="5" s="1"/>
  <c r="I123" i="3"/>
  <c r="I119" i="3" s="1"/>
  <c r="I118" i="3" s="1"/>
  <c r="H119" i="3"/>
  <c r="G131" i="3"/>
  <c r="G130" i="3" s="1"/>
  <c r="H139" i="3"/>
  <c r="H151" i="3"/>
  <c r="J150" i="3"/>
  <c r="J668" i="3"/>
  <c r="G18" i="5" s="1"/>
  <c r="J209" i="3"/>
  <c r="H668" i="3"/>
  <c r="E18" i="5" s="1"/>
  <c r="H209" i="3"/>
  <c r="I210" i="3"/>
  <c r="G711" i="3"/>
  <c r="D61" i="5" s="1"/>
  <c r="J659" i="3"/>
  <c r="G9" i="5" s="1"/>
  <c r="J244" i="3"/>
  <c r="H12" i="3"/>
  <c r="H685" i="3" s="1"/>
  <c r="E35" i="5" s="1"/>
  <c r="J28" i="3"/>
  <c r="I56" i="3"/>
  <c r="I55" i="3" s="1"/>
  <c r="I82" i="3"/>
  <c r="I687" i="3" s="1"/>
  <c r="F37" i="5" s="1"/>
  <c r="J91" i="3"/>
  <c r="J688" i="3" s="1"/>
  <c r="G38" i="5" s="1"/>
  <c r="I106" i="3"/>
  <c r="I105" i="3" s="1"/>
  <c r="I91" i="3" s="1"/>
  <c r="I688" i="3" s="1"/>
  <c r="F38" i="5" s="1"/>
  <c r="I109" i="3"/>
  <c r="I108" i="3" s="1"/>
  <c r="I689" i="3" s="1"/>
  <c r="F39" i="5" s="1"/>
  <c r="J139" i="3"/>
  <c r="G157" i="3"/>
  <c r="G663" i="3" s="1"/>
  <c r="D13" i="5" s="1"/>
  <c r="I157" i="3"/>
  <c r="I663" i="3" s="1"/>
  <c r="F13" i="5" s="1"/>
  <c r="I185" i="3"/>
  <c r="J709" i="3"/>
  <c r="G59" i="5" s="1"/>
  <c r="J199" i="3"/>
  <c r="J708" i="3" s="1"/>
  <c r="G58" i="5" s="1"/>
  <c r="H659" i="3"/>
  <c r="E9" i="5" s="1"/>
  <c r="H185" i="3"/>
  <c r="G210" i="3"/>
  <c r="I223" i="3"/>
  <c r="I222" i="3" s="1"/>
  <c r="I221" i="3" s="1"/>
  <c r="I220" i="3" s="1"/>
  <c r="H220" i="3"/>
  <c r="J220" i="3"/>
  <c r="G237" i="3"/>
  <c r="G236" i="3" s="1"/>
  <c r="G235" i="3" s="1"/>
  <c r="G712" i="3" s="1"/>
  <c r="D62" i="5" s="1"/>
  <c r="I237" i="3"/>
  <c r="I236" i="3" s="1"/>
  <c r="I235" i="3" s="1"/>
  <c r="I712" i="3" s="1"/>
  <c r="F62" i="5" s="1"/>
  <c r="I250" i="3"/>
  <c r="I249" i="3" s="1"/>
  <c r="I660" i="3" s="1"/>
  <c r="F10" i="5" s="1"/>
  <c r="H257" i="3"/>
  <c r="H249" i="3" s="1"/>
  <c r="I268" i="3"/>
  <c r="I267" i="3" s="1"/>
  <c r="I297" i="3"/>
  <c r="I294" i="3" s="1"/>
  <c r="I293" i="3" s="1"/>
  <c r="I292" i="3" s="1"/>
  <c r="G294" i="3"/>
  <c r="G293" i="3" s="1"/>
  <c r="G292" i="3" s="1"/>
  <c r="G266" i="3" s="1"/>
  <c r="H305" i="3"/>
  <c r="H671" i="3"/>
  <c r="E21" i="5" s="1"/>
  <c r="G671" i="3"/>
  <c r="D21" i="5" s="1"/>
  <c r="I353" i="3"/>
  <c r="H362" i="3"/>
  <c r="H672" i="3" s="1"/>
  <c r="E22" i="5" s="1"/>
  <c r="H675" i="3"/>
  <c r="E25" i="5" s="1"/>
  <c r="G379" i="3"/>
  <c r="I379" i="3"/>
  <c r="I436" i="3"/>
  <c r="I435" i="3" s="1"/>
  <c r="H429" i="3"/>
  <c r="J429" i="3"/>
  <c r="G470" i="3"/>
  <c r="J671" i="3"/>
  <c r="G21" i="5" s="1"/>
  <c r="J352" i="3"/>
  <c r="J669" i="3" s="1"/>
  <c r="G19" i="5" s="1"/>
  <c r="G397" i="3"/>
  <c r="G677" i="3" s="1"/>
  <c r="D27" i="5" s="1"/>
  <c r="I397" i="3"/>
  <c r="I677" i="3" s="1"/>
  <c r="F27" i="5" s="1"/>
  <c r="J397" i="3"/>
  <c r="J677" i="3" s="1"/>
  <c r="G27" i="5" s="1"/>
  <c r="H400" i="3"/>
  <c r="H399" i="3" s="1"/>
  <c r="H398" i="3" s="1"/>
  <c r="H397" i="3" s="1"/>
  <c r="J489" i="3"/>
  <c r="J476" i="3" s="1"/>
  <c r="J470" i="3" s="1"/>
  <c r="G591" i="3"/>
  <c r="H705" i="3"/>
  <c r="E55" i="5" s="1"/>
  <c r="H643" i="3"/>
  <c r="G697" i="3"/>
  <c r="D47" i="5" s="1"/>
  <c r="G499" i="3"/>
  <c r="G693" i="3" s="1"/>
  <c r="D43" i="5" s="1"/>
  <c r="J697" i="3"/>
  <c r="G47" i="5" s="1"/>
  <c r="J499" i="3"/>
  <c r="J693" i="3" s="1"/>
  <c r="G43" i="5" s="1"/>
  <c r="I697" i="3"/>
  <c r="F47" i="5" s="1"/>
  <c r="I499" i="3"/>
  <c r="I693" i="3" s="1"/>
  <c r="F43" i="5" s="1"/>
  <c r="H697" i="3"/>
  <c r="E47" i="5" s="1"/>
  <c r="H499" i="3"/>
  <c r="H693" i="3" s="1"/>
  <c r="E43" i="5" s="1"/>
  <c r="J701" i="3"/>
  <c r="G51" i="5" s="1"/>
  <c r="J525" i="3"/>
  <c r="I701" i="3"/>
  <c r="F51" i="5" s="1"/>
  <c r="I525" i="3"/>
  <c r="I591" i="3"/>
  <c r="I690" i="3" s="1"/>
  <c r="F40" i="5" s="1"/>
  <c r="G703" i="3"/>
  <c r="D53" i="5" s="1"/>
  <c r="G634" i="3"/>
  <c r="I703" i="3"/>
  <c r="F53" i="5" s="1"/>
  <c r="I634" i="3"/>
  <c r="H635" i="3"/>
  <c r="J635" i="3"/>
  <c r="G705" i="3"/>
  <c r="D55" i="5" s="1"/>
  <c r="G643" i="3"/>
  <c r="G704" i="3" s="1"/>
  <c r="D54" i="5" s="1"/>
  <c r="J705" i="3"/>
  <c r="G55" i="5" s="1"/>
  <c r="J643" i="3"/>
  <c r="I705" i="3"/>
  <c r="F55" i="5" s="1"/>
  <c r="I643" i="3"/>
  <c r="I704" i="3" s="1"/>
  <c r="F54" i="5" s="1"/>
  <c r="I559" i="3"/>
  <c r="I706" i="3" s="1"/>
  <c r="F56" i="5" s="1"/>
  <c r="K12" i="2"/>
  <c r="K690" i="2" s="1"/>
  <c r="F36" i="4" s="1"/>
  <c r="K31" i="2"/>
  <c r="K36" i="2"/>
  <c r="G56" i="2"/>
  <c r="G55" i="2" s="1"/>
  <c r="G28" i="2" s="1"/>
  <c r="K56" i="2"/>
  <c r="K55" i="2" s="1"/>
  <c r="K135" i="2"/>
  <c r="K131" i="2" s="1"/>
  <c r="K130" i="2" s="1"/>
  <c r="I131" i="2"/>
  <c r="I130" i="2" s="1"/>
  <c r="J139" i="2"/>
  <c r="K166" i="2"/>
  <c r="K157" i="2" s="1"/>
  <c r="K668" i="2" s="1"/>
  <c r="F14" i="4" s="1"/>
  <c r="K182" i="2"/>
  <c r="J185" i="2"/>
  <c r="G199" i="2"/>
  <c r="I205" i="2"/>
  <c r="K205" i="2" s="1"/>
  <c r="G200" i="2"/>
  <c r="J210" i="2"/>
  <c r="G220" i="2"/>
  <c r="G219" i="2" s="1"/>
  <c r="K220" i="2"/>
  <c r="J12" i="2"/>
  <c r="J690" i="2" s="1"/>
  <c r="E36" i="4" s="1"/>
  <c r="J91" i="2"/>
  <c r="K106" i="2"/>
  <c r="K105" i="2" s="1"/>
  <c r="K91" i="2" s="1"/>
  <c r="I105" i="2"/>
  <c r="K127" i="2"/>
  <c r="I108" i="2"/>
  <c r="I694" i="2" s="1"/>
  <c r="D40" i="4" s="1"/>
  <c r="K139" i="2"/>
  <c r="K151" i="2"/>
  <c r="K185" i="2"/>
  <c r="J714" i="2"/>
  <c r="E60" i="4" s="1"/>
  <c r="J199" i="2"/>
  <c r="J713" i="2" s="1"/>
  <c r="E59" i="4" s="1"/>
  <c r="K200" i="2"/>
  <c r="G208" i="2"/>
  <c r="I210" i="2"/>
  <c r="K210" i="2"/>
  <c r="J220" i="2"/>
  <c r="I25" i="2"/>
  <c r="I24" i="2" s="1"/>
  <c r="I12" i="2" s="1"/>
  <c r="I690" i="2" s="1"/>
  <c r="D36" i="4" s="1"/>
  <c r="I58" i="2"/>
  <c r="I57" i="2" s="1"/>
  <c r="I64" i="2"/>
  <c r="I68" i="2"/>
  <c r="I80" i="2"/>
  <c r="I103" i="2"/>
  <c r="I102" i="2" s="1"/>
  <c r="G105" i="2"/>
  <c r="G91" i="2" s="1"/>
  <c r="J119" i="2"/>
  <c r="I128" i="2"/>
  <c r="H131" i="2"/>
  <c r="H130" i="2" s="1"/>
  <c r="H108" i="2" s="1"/>
  <c r="I147" i="2"/>
  <c r="I146" i="2" s="1"/>
  <c r="I145" i="2" s="1"/>
  <c r="I144" i="2" s="1"/>
  <c r="I139" i="2" s="1"/>
  <c r="J159" i="2"/>
  <c r="J158" i="2" s="1"/>
  <c r="J157" i="2" s="1"/>
  <c r="I166" i="2"/>
  <c r="I157" i="2" s="1"/>
  <c r="I668" i="2" s="1"/>
  <c r="D14" i="4" s="1"/>
  <c r="G178" i="2"/>
  <c r="G150" i="2" s="1"/>
  <c r="G149" i="2" s="1"/>
  <c r="I183" i="2"/>
  <c r="I196" i="2"/>
  <c r="I195" i="2" s="1"/>
  <c r="I194" i="2" s="1"/>
  <c r="I193" i="2" s="1"/>
  <c r="I230" i="2"/>
  <c r="I229" i="2" s="1"/>
  <c r="I228" i="2" s="1"/>
  <c r="I220" i="2" s="1"/>
  <c r="K664" i="2"/>
  <c r="F10" i="4" s="1"/>
  <c r="K260" i="2"/>
  <c r="K257" i="2" s="1"/>
  <c r="G244" i="2"/>
  <c r="K294" i="2"/>
  <c r="K293" i="2" s="1"/>
  <c r="K292" i="2" s="1"/>
  <c r="K266" i="2" s="1"/>
  <c r="K335" i="2"/>
  <c r="K372" i="2"/>
  <c r="K371" i="2" s="1"/>
  <c r="K362" i="2" s="1"/>
  <c r="K677" i="2" s="1"/>
  <c r="F23" i="4" s="1"/>
  <c r="I371" i="2"/>
  <c r="I362" i="2" s="1"/>
  <c r="I677" i="2" s="1"/>
  <c r="D23" i="4" s="1"/>
  <c r="J379" i="2"/>
  <c r="I664" i="2"/>
  <c r="D10" i="4" s="1"/>
  <c r="J664" i="2"/>
  <c r="E10" i="4" s="1"/>
  <c r="K321" i="2"/>
  <c r="K320" i="2" s="1"/>
  <c r="K319" i="2" s="1"/>
  <c r="K318" i="2" s="1"/>
  <c r="I320" i="2"/>
  <c r="I319" i="2" s="1"/>
  <c r="I318" i="2" s="1"/>
  <c r="J305" i="2"/>
  <c r="K343" i="2"/>
  <c r="K342" i="2" s="1"/>
  <c r="K339" i="2" s="1"/>
  <c r="I342" i="2"/>
  <c r="I676" i="2"/>
  <c r="D22" i="4" s="1"/>
  <c r="I352" i="2"/>
  <c r="I674" i="2" s="1"/>
  <c r="D20" i="4" s="1"/>
  <c r="J676" i="2"/>
  <c r="E22" i="4" s="1"/>
  <c r="J352" i="2"/>
  <c r="J674" i="2" s="1"/>
  <c r="E20" i="4" s="1"/>
  <c r="K379" i="2"/>
  <c r="J397" i="2"/>
  <c r="J682" i="2" s="1"/>
  <c r="E28" i="4" s="1"/>
  <c r="I258" i="2"/>
  <c r="I260" i="2"/>
  <c r="I264" i="2"/>
  <c r="I290" i="2"/>
  <c r="I289" i="2" s="1"/>
  <c r="I288" i="2" s="1"/>
  <c r="I294" i="2"/>
  <c r="I293" i="2" s="1"/>
  <c r="I292" i="2" s="1"/>
  <c r="I328" i="2"/>
  <c r="I327" i="2" s="1"/>
  <c r="I326" i="2" s="1"/>
  <c r="I336" i="2"/>
  <c r="I340" i="2"/>
  <c r="I339" i="2" s="1"/>
  <c r="G371" i="2"/>
  <c r="G362" i="2" s="1"/>
  <c r="G352" i="2" s="1"/>
  <c r="I390" i="2"/>
  <c r="I389" i="2" s="1"/>
  <c r="I379" i="2" s="1"/>
  <c r="K421" i="2"/>
  <c r="K420" i="2" s="1"/>
  <c r="K419" i="2" s="1"/>
  <c r="K414" i="2" s="1"/>
  <c r="I420" i="2"/>
  <c r="I419" i="2" s="1"/>
  <c r="I414" i="2" s="1"/>
  <c r="I397" i="2" s="1"/>
  <c r="K428" i="2"/>
  <c r="K427" i="2" s="1"/>
  <c r="K426" i="2" s="1"/>
  <c r="K425" i="2" s="1"/>
  <c r="K424" i="2" s="1"/>
  <c r="K684" i="2" s="1"/>
  <c r="F30" i="4" s="1"/>
  <c r="J505" i="2"/>
  <c r="K537" i="2"/>
  <c r="K565" i="2"/>
  <c r="K712" i="2" s="1"/>
  <c r="F58" i="4" s="1"/>
  <c r="I576" i="2"/>
  <c r="I575" i="2" s="1"/>
  <c r="J429" i="2"/>
  <c r="H475" i="2"/>
  <c r="J537" i="2"/>
  <c r="J565" i="2"/>
  <c r="I449" i="2"/>
  <c r="I448" i="2" s="1"/>
  <c r="I447" i="2" s="1"/>
  <c r="I461" i="2"/>
  <c r="I460" i="2" s="1"/>
  <c r="I451" i="2" s="1"/>
  <c r="I496" i="2"/>
  <c r="I495" i="2" s="1"/>
  <c r="I502" i="2"/>
  <c r="I501" i="2" s="1"/>
  <c r="I511" i="2"/>
  <c r="I510" i="2" s="1"/>
  <c r="I527" i="2"/>
  <c r="I526" i="2" s="1"/>
  <c r="G531" i="2"/>
  <c r="G530" i="2" s="1"/>
  <c r="I556" i="2"/>
  <c r="I555" i="2" s="1"/>
  <c r="I537" i="2" s="1"/>
  <c r="I572" i="2"/>
  <c r="I571" i="2" s="1"/>
  <c r="I565" i="2" s="1"/>
  <c r="G576" i="2"/>
  <c r="G575" i="2" s="1"/>
  <c r="I581" i="2"/>
  <c r="J584" i="2"/>
  <c r="J583" i="2" s="1"/>
  <c r="K595" i="2"/>
  <c r="K592" i="2" s="1"/>
  <c r="K591" i="2" s="1"/>
  <c r="K584" i="2" s="1"/>
  <c r="K583" i="2" s="1"/>
  <c r="I592" i="2"/>
  <c r="I591" i="2" s="1"/>
  <c r="I584" i="2" s="1"/>
  <c r="I583" i="2" s="1"/>
  <c r="G596" i="2"/>
  <c r="J640" i="2"/>
  <c r="J710" i="2"/>
  <c r="E56" i="4" s="1"/>
  <c r="J648" i="2"/>
  <c r="J709" i="2" s="1"/>
  <c r="E55" i="4" s="1"/>
  <c r="K616" i="2"/>
  <c r="K697" i="2" s="1"/>
  <c r="F43" i="4" s="1"/>
  <c r="K640" i="2"/>
  <c r="I710" i="2"/>
  <c r="D56" i="4" s="1"/>
  <c r="I648" i="2"/>
  <c r="I709" i="2" s="1"/>
  <c r="D55" i="4" s="1"/>
  <c r="K710" i="2"/>
  <c r="F56" i="4" s="1"/>
  <c r="K648" i="2"/>
  <c r="K709" i="2" s="1"/>
  <c r="F55" i="4" s="1"/>
  <c r="I612" i="2"/>
  <c r="I614" i="2"/>
  <c r="J619" i="2"/>
  <c r="J618" i="2" s="1"/>
  <c r="J617" i="2" s="1"/>
  <c r="J616" i="2" s="1"/>
  <c r="J697" i="2" s="1"/>
  <c r="E43" i="4" s="1"/>
  <c r="I631" i="2"/>
  <c r="I630" i="2" s="1"/>
  <c r="I616" i="2" s="1"/>
  <c r="I697" i="2" s="1"/>
  <c r="D43" i="4" s="1"/>
  <c r="I643" i="2"/>
  <c r="I642" i="2" s="1"/>
  <c r="I641" i="2" s="1"/>
  <c r="I640" i="2" s="1"/>
  <c r="J28" i="2" l="1"/>
  <c r="J691" i="2" s="1"/>
  <c r="I682" i="2"/>
  <c r="D28" i="4" s="1"/>
  <c r="I200" i="2"/>
  <c r="I28" i="3"/>
  <c r="K599" i="2"/>
  <c r="K598" i="2" s="1"/>
  <c r="K597" i="2" s="1"/>
  <c r="K696" i="2" s="1"/>
  <c r="F42" i="4" s="1"/>
  <c r="K676" i="2"/>
  <c r="F22" i="4" s="1"/>
  <c r="K352" i="2"/>
  <c r="K674" i="2" s="1"/>
  <c r="F20" i="4" s="1"/>
  <c r="K505" i="2"/>
  <c r="I531" i="2"/>
  <c r="I704" i="2" s="1"/>
  <c r="D50" i="4" s="1"/>
  <c r="K481" i="2"/>
  <c r="K475" i="2" s="1"/>
  <c r="H244" i="2"/>
  <c r="K249" i="2"/>
  <c r="K665" i="2" s="1"/>
  <c r="F11" i="4" s="1"/>
  <c r="J244" i="2"/>
  <c r="J243" i="2" s="1"/>
  <c r="H591" i="3"/>
  <c r="H690" i="3" s="1"/>
  <c r="E40" i="5" s="1"/>
  <c r="I709" i="3"/>
  <c r="F59" i="5" s="1"/>
  <c r="I199" i="3"/>
  <c r="I708" i="3" s="1"/>
  <c r="F58" i="5" s="1"/>
  <c r="G429" i="3"/>
  <c r="G680" i="3" s="1"/>
  <c r="D30" i="5" s="1"/>
  <c r="I429" i="3"/>
  <c r="I423" i="3" s="1"/>
  <c r="I678" i="3" s="1"/>
  <c r="F28" i="5" s="1"/>
  <c r="G108" i="3"/>
  <c r="G689" i="3" s="1"/>
  <c r="D39" i="5" s="1"/>
  <c r="G686" i="3"/>
  <c r="D36" i="5" s="1"/>
  <c r="I12" i="3"/>
  <c r="I685" i="3" s="1"/>
  <c r="F35" i="5" s="1"/>
  <c r="I266" i="3"/>
  <c r="I661" i="3" s="1"/>
  <c r="F11" i="5" s="1"/>
  <c r="I476" i="3"/>
  <c r="I470" i="3" s="1"/>
  <c r="G305" i="3"/>
  <c r="G666" i="3" s="1"/>
  <c r="D16" i="5" s="1"/>
  <c r="I305" i="3"/>
  <c r="I666" i="3" s="1"/>
  <c r="F16" i="5" s="1"/>
  <c r="G672" i="3"/>
  <c r="D22" i="5" s="1"/>
  <c r="G352" i="3"/>
  <c r="G669" i="3" s="1"/>
  <c r="D19" i="5" s="1"/>
  <c r="J666" i="3"/>
  <c r="G16" i="5" s="1"/>
  <c r="I257" i="2"/>
  <c r="I249" i="2" s="1"/>
  <c r="I305" i="2"/>
  <c r="I671" i="2" s="1"/>
  <c r="D17" i="4" s="1"/>
  <c r="H243" i="2"/>
  <c r="I56" i="2"/>
  <c r="I55" i="2" s="1"/>
  <c r="H149" i="2"/>
  <c r="I494" i="2"/>
  <c r="I481" i="2" s="1"/>
  <c r="I475" i="2" s="1"/>
  <c r="K397" i="2"/>
  <c r="K682" i="2" s="1"/>
  <c r="F28" i="4" s="1"/>
  <c r="K109" i="2"/>
  <c r="K108" i="2" s="1"/>
  <c r="K694" i="2" s="1"/>
  <c r="F40" i="4" s="1"/>
  <c r="K78" i="2"/>
  <c r="K77" i="2" s="1"/>
  <c r="K67" i="2" s="1"/>
  <c r="I77" i="2"/>
  <c r="H677" i="3"/>
  <c r="E27" i="5" s="1"/>
  <c r="H378" i="3"/>
  <c r="H673" i="3" s="1"/>
  <c r="E23" i="5" s="1"/>
  <c r="G244" i="3"/>
  <c r="G661" i="3"/>
  <c r="D11" i="5" s="1"/>
  <c r="H660" i="3"/>
  <c r="E10" i="5" s="1"/>
  <c r="H244" i="3"/>
  <c r="I711" i="3"/>
  <c r="F61" i="5" s="1"/>
  <c r="I219" i="3"/>
  <c r="I710" i="3" s="1"/>
  <c r="F60" i="5" s="1"/>
  <c r="J704" i="3"/>
  <c r="G54" i="5" s="1"/>
  <c r="J703" i="3"/>
  <c r="G53" i="5" s="1"/>
  <c r="J634" i="3"/>
  <c r="J569" i="3" s="1"/>
  <c r="I569" i="3"/>
  <c r="H704" i="3"/>
  <c r="E54" i="5" s="1"/>
  <c r="G690" i="3"/>
  <c r="D40" i="5" s="1"/>
  <c r="G569" i="3"/>
  <c r="H680" i="3"/>
  <c r="E30" i="5" s="1"/>
  <c r="H423" i="3"/>
  <c r="H678" i="3" s="1"/>
  <c r="E28" i="5" s="1"/>
  <c r="G423" i="3"/>
  <c r="G678" i="3" s="1"/>
  <c r="D28" i="5" s="1"/>
  <c r="G675" i="3"/>
  <c r="D25" i="5" s="1"/>
  <c r="G378" i="3"/>
  <c r="G673" i="3" s="1"/>
  <c r="D23" i="5" s="1"/>
  <c r="H352" i="3"/>
  <c r="H669" i="3" s="1"/>
  <c r="E19" i="5" s="1"/>
  <c r="J711" i="3"/>
  <c r="G61" i="5" s="1"/>
  <c r="J219" i="3"/>
  <c r="J710" i="3" s="1"/>
  <c r="G60" i="5" s="1"/>
  <c r="G668" i="3"/>
  <c r="D18" i="5" s="1"/>
  <c r="G209" i="3"/>
  <c r="J702" i="3"/>
  <c r="G52" i="5" s="1"/>
  <c r="J138" i="3"/>
  <c r="J698" i="3" s="1"/>
  <c r="G48" i="5" s="1"/>
  <c r="G219" i="3"/>
  <c r="G710" i="3" s="1"/>
  <c r="D60" i="5" s="1"/>
  <c r="I668" i="3"/>
  <c r="F18" i="5" s="1"/>
  <c r="I209" i="3"/>
  <c r="H702" i="3"/>
  <c r="E52" i="5" s="1"/>
  <c r="H138" i="3"/>
  <c r="H118" i="3"/>
  <c r="H109" i="3"/>
  <c r="H108" i="3" s="1"/>
  <c r="H689" i="3" s="1"/>
  <c r="E39" i="5" s="1"/>
  <c r="I698" i="3"/>
  <c r="F48" i="5" s="1"/>
  <c r="G698" i="3"/>
  <c r="D48" i="5" s="1"/>
  <c r="H686" i="3"/>
  <c r="E36" i="5" s="1"/>
  <c r="H703" i="3"/>
  <c r="E53" i="5" s="1"/>
  <c r="H634" i="3"/>
  <c r="I680" i="3"/>
  <c r="F30" i="5" s="1"/>
  <c r="J378" i="3"/>
  <c r="J673" i="3" s="1"/>
  <c r="G23" i="5" s="1"/>
  <c r="J680" i="3"/>
  <c r="G30" i="5" s="1"/>
  <c r="J423" i="3"/>
  <c r="J678" i="3" s="1"/>
  <c r="G28" i="5" s="1"/>
  <c r="I675" i="3"/>
  <c r="F25" i="5" s="1"/>
  <c r="I378" i="3"/>
  <c r="I673" i="3" s="1"/>
  <c r="F23" i="5" s="1"/>
  <c r="I671" i="3"/>
  <c r="F21" i="5" s="1"/>
  <c r="I352" i="3"/>
  <c r="I669" i="3" s="1"/>
  <c r="F19" i="5" s="1"/>
  <c r="H711" i="3"/>
  <c r="E61" i="5" s="1"/>
  <c r="H219" i="3"/>
  <c r="H710" i="3" s="1"/>
  <c r="E60" i="5" s="1"/>
  <c r="H666" i="3"/>
  <c r="E16" i="5" s="1"/>
  <c r="J686" i="3"/>
  <c r="G36" i="5" s="1"/>
  <c r="J11" i="3"/>
  <c r="H667" i="3"/>
  <c r="E17" i="5" s="1"/>
  <c r="J667" i="3"/>
  <c r="G17" i="5" s="1"/>
  <c r="J208" i="3"/>
  <c r="J149" i="3" s="1"/>
  <c r="J658" i="3"/>
  <c r="G8" i="5" s="1"/>
  <c r="H661" i="3"/>
  <c r="E11" i="5" s="1"/>
  <c r="H150" i="3"/>
  <c r="I150" i="3"/>
  <c r="G150" i="3"/>
  <c r="I716" i="2"/>
  <c r="D62" i="4" s="1"/>
  <c r="I219" i="2"/>
  <c r="I715" i="2" s="1"/>
  <c r="D61" i="4" s="1"/>
  <c r="J668" i="2"/>
  <c r="E14" i="4" s="1"/>
  <c r="J150" i="2"/>
  <c r="I665" i="2"/>
  <c r="D11" i="4" s="1"/>
  <c r="I708" i="2"/>
  <c r="D54" i="4" s="1"/>
  <c r="I639" i="2"/>
  <c r="K708" i="2"/>
  <c r="F54" i="4" s="1"/>
  <c r="K639" i="2"/>
  <c r="J696" i="2"/>
  <c r="E42" i="4" s="1"/>
  <c r="J596" i="2"/>
  <c r="J695" i="2" s="1"/>
  <c r="E41" i="4" s="1"/>
  <c r="J708" i="2"/>
  <c r="E54" i="4" s="1"/>
  <c r="J639" i="2"/>
  <c r="I712" i="2"/>
  <c r="D58" i="4" s="1"/>
  <c r="I564" i="2"/>
  <c r="I611" i="2"/>
  <c r="I610" i="2" s="1"/>
  <c r="I597" i="2" s="1"/>
  <c r="G574" i="2"/>
  <c r="I505" i="2"/>
  <c r="J712" i="2"/>
  <c r="E58" i="4" s="1"/>
  <c r="J564" i="2"/>
  <c r="J711" i="2" s="1"/>
  <c r="E57" i="4" s="1"/>
  <c r="J706" i="2"/>
  <c r="E52" i="4" s="1"/>
  <c r="J530" i="2"/>
  <c r="K706" i="2"/>
  <c r="F52" i="4" s="1"/>
  <c r="K530" i="2"/>
  <c r="I680" i="2"/>
  <c r="D26" i="4" s="1"/>
  <c r="I378" i="2"/>
  <c r="I678" i="2" s="1"/>
  <c r="D24" i="4" s="1"/>
  <c r="I266" i="2"/>
  <c r="I666" i="2" s="1"/>
  <c r="D12" i="4" s="1"/>
  <c r="K680" i="2"/>
  <c r="F26" i="4" s="1"/>
  <c r="J680" i="2"/>
  <c r="E26" i="4" s="1"/>
  <c r="J378" i="2"/>
  <c r="J678" i="2" s="1"/>
  <c r="E24" i="4" s="1"/>
  <c r="K305" i="2"/>
  <c r="K671" i="2" s="1"/>
  <c r="F17" i="4" s="1"/>
  <c r="J118" i="2"/>
  <c r="J109" i="2"/>
  <c r="J108" i="2" s="1"/>
  <c r="J694" i="2" s="1"/>
  <c r="E40" i="4" s="1"/>
  <c r="J716" i="2"/>
  <c r="E62" i="4" s="1"/>
  <c r="J219" i="2"/>
  <c r="J715" i="2" s="1"/>
  <c r="E61" i="4" s="1"/>
  <c r="I673" i="2"/>
  <c r="D19" i="4" s="1"/>
  <c r="I209" i="2"/>
  <c r="I714" i="2"/>
  <c r="D60" i="4" s="1"/>
  <c r="I199" i="2"/>
  <c r="I713" i="2" s="1"/>
  <c r="D59" i="4" s="1"/>
  <c r="K666" i="2"/>
  <c r="F12" i="4" s="1"/>
  <c r="K150" i="2"/>
  <c r="K707" i="2"/>
  <c r="F53" i="4" s="1"/>
  <c r="K138" i="2"/>
  <c r="K703" i="2" s="1"/>
  <c r="F49" i="4" s="1"/>
  <c r="K693" i="2"/>
  <c r="F39" i="4" s="1"/>
  <c r="E37" i="4"/>
  <c r="J671" i="2"/>
  <c r="E17" i="4" s="1"/>
  <c r="K30" i="2"/>
  <c r="K29" i="2" s="1"/>
  <c r="I429" i="2"/>
  <c r="J685" i="2"/>
  <c r="E31" i="4" s="1"/>
  <c r="J423" i="2"/>
  <c r="J683" i="2" s="1"/>
  <c r="E29" i="4" s="1"/>
  <c r="I706" i="2"/>
  <c r="D52" i="4" s="1"/>
  <c r="I530" i="2"/>
  <c r="J702" i="2"/>
  <c r="E48" i="4" s="1"/>
  <c r="J504" i="2"/>
  <c r="J698" i="2" s="1"/>
  <c r="E44" i="4" s="1"/>
  <c r="K423" i="2"/>
  <c r="K683" i="2" s="1"/>
  <c r="F29" i="4" s="1"/>
  <c r="G243" i="2"/>
  <c r="I707" i="2"/>
  <c r="D53" i="4" s="1"/>
  <c r="I138" i="2"/>
  <c r="I703" i="2" s="1"/>
  <c r="D49" i="4" s="1"/>
  <c r="I67" i="2"/>
  <c r="K673" i="2"/>
  <c r="F19" i="4" s="1"/>
  <c r="K209" i="2"/>
  <c r="K714" i="2"/>
  <c r="F60" i="4" s="1"/>
  <c r="K199" i="2"/>
  <c r="K713" i="2" s="1"/>
  <c r="F59" i="4" s="1"/>
  <c r="I150" i="2"/>
  <c r="I91" i="2"/>
  <c r="I693" i="2" s="1"/>
  <c r="D39" i="4" s="1"/>
  <c r="J693" i="2"/>
  <c r="E39" i="4" s="1"/>
  <c r="J11" i="2"/>
  <c r="K716" i="2"/>
  <c r="F62" i="4" s="1"/>
  <c r="K219" i="2"/>
  <c r="K715" i="2" s="1"/>
  <c r="F61" i="4" s="1"/>
  <c r="J673" i="2"/>
  <c r="E19" i="4" s="1"/>
  <c r="J209" i="2"/>
  <c r="J707" i="2"/>
  <c r="E53" i="4" s="1"/>
  <c r="J138" i="2"/>
  <c r="J703" i="2" s="1"/>
  <c r="E49" i="4" s="1"/>
  <c r="H11" i="2"/>
  <c r="H10" i="2" s="1"/>
  <c r="G11" i="2"/>
  <c r="G10" i="2" s="1"/>
  <c r="K596" i="2" l="1"/>
  <c r="K695" i="2" s="1"/>
  <c r="F41" i="4" s="1"/>
  <c r="K504" i="2"/>
  <c r="K698" i="2" s="1"/>
  <c r="F44" i="4" s="1"/>
  <c r="K702" i="2"/>
  <c r="F48" i="4" s="1"/>
  <c r="K378" i="2"/>
  <c r="K678" i="2" s="1"/>
  <c r="F24" i="4" s="1"/>
  <c r="H660" i="2"/>
  <c r="G660" i="2"/>
  <c r="J663" i="2"/>
  <c r="E9" i="4" s="1"/>
  <c r="K244" i="2"/>
  <c r="K243" i="2" s="1"/>
  <c r="I28" i="2"/>
  <c r="I11" i="2" s="1"/>
  <c r="H569" i="3"/>
  <c r="H208" i="3"/>
  <c r="H149" i="3" s="1"/>
  <c r="I686" i="3"/>
  <c r="F36" i="5" s="1"/>
  <c r="I244" i="3"/>
  <c r="I658" i="3" s="1"/>
  <c r="F8" i="5" s="1"/>
  <c r="G11" i="3"/>
  <c r="G684" i="3" s="1"/>
  <c r="D34" i="5" s="1"/>
  <c r="I11" i="3"/>
  <c r="I10" i="3" s="1"/>
  <c r="K28" i="2"/>
  <c r="K11" i="2" s="1"/>
  <c r="G10" i="3"/>
  <c r="H11" i="3"/>
  <c r="I667" i="3"/>
  <c r="F17" i="5" s="1"/>
  <c r="I208" i="3"/>
  <c r="I149" i="3" s="1"/>
  <c r="I684" i="3"/>
  <c r="F34" i="5" s="1"/>
  <c r="H243" i="3"/>
  <c r="G243" i="3"/>
  <c r="G658" i="3"/>
  <c r="D8" i="5" s="1"/>
  <c r="H658" i="3"/>
  <c r="E8" i="5" s="1"/>
  <c r="J684" i="3"/>
  <c r="J10" i="3"/>
  <c r="H698" i="3"/>
  <c r="E48" i="5" s="1"/>
  <c r="J243" i="3"/>
  <c r="G667" i="3"/>
  <c r="D17" i="5" s="1"/>
  <c r="G208" i="3"/>
  <c r="G149" i="3" s="1"/>
  <c r="J672" i="2"/>
  <c r="E18" i="4" s="1"/>
  <c r="J208" i="2"/>
  <c r="J149" i="2" s="1"/>
  <c r="K672" i="2"/>
  <c r="F18" i="4" s="1"/>
  <c r="K208" i="2"/>
  <c r="K149" i="2" s="1"/>
  <c r="I685" i="2"/>
  <c r="D31" i="4" s="1"/>
  <c r="I423" i="2"/>
  <c r="I683" i="2" s="1"/>
  <c r="D29" i="4" s="1"/>
  <c r="I672" i="2"/>
  <c r="D18" i="4" s="1"/>
  <c r="I208" i="2"/>
  <c r="I149" i="2" s="1"/>
  <c r="I702" i="2"/>
  <c r="D48" i="4" s="1"/>
  <c r="I504" i="2"/>
  <c r="I698" i="2" s="1"/>
  <c r="D44" i="4" s="1"/>
  <c r="I711" i="2"/>
  <c r="D57" i="4" s="1"/>
  <c r="K564" i="2"/>
  <c r="K711" i="2" s="1"/>
  <c r="F57" i="4" s="1"/>
  <c r="J574" i="2"/>
  <c r="J689" i="2"/>
  <c r="J10" i="2"/>
  <c r="I696" i="2"/>
  <c r="D42" i="4" s="1"/>
  <c r="I596" i="2"/>
  <c r="I244" i="2"/>
  <c r="I243" i="2" s="1"/>
  <c r="K663" i="2" l="1"/>
  <c r="F9" i="4" s="1"/>
  <c r="E35" i="4"/>
  <c r="J719" i="2"/>
  <c r="E65" i="4" s="1"/>
  <c r="E66" i="4"/>
  <c r="I691" i="2"/>
  <c r="D37" i="4" s="1"/>
  <c r="K691" i="2"/>
  <c r="F37" i="4" s="1"/>
  <c r="K574" i="2"/>
  <c r="J660" i="2"/>
  <c r="I243" i="3"/>
  <c r="I655" i="3" s="1"/>
  <c r="J714" i="3"/>
  <c r="G64" i="5" s="1"/>
  <c r="G34" i="5"/>
  <c r="I714" i="3"/>
  <c r="F64" i="5" s="1"/>
  <c r="G714" i="3"/>
  <c r="H684" i="3"/>
  <c r="H10" i="3"/>
  <c r="H655" i="3" s="1"/>
  <c r="G655" i="3"/>
  <c r="J655" i="3"/>
  <c r="I695" i="2"/>
  <c r="D41" i="4" s="1"/>
  <c r="I574" i="2"/>
  <c r="I663" i="2"/>
  <c r="D9" i="4" s="1"/>
  <c r="I689" i="2"/>
  <c r="D35" i="4" s="1"/>
  <c r="I10" i="2"/>
  <c r="K689" i="2"/>
  <c r="F35" i="4" s="1"/>
  <c r="K10" i="2"/>
  <c r="F66" i="4" l="1"/>
  <c r="K719" i="2"/>
  <c r="F65" i="4" s="1"/>
  <c r="D66" i="4"/>
  <c r="J720" i="2"/>
  <c r="J715" i="3"/>
  <c r="H714" i="3"/>
  <c r="E64" i="5" s="1"/>
  <c r="E34" i="5"/>
  <c r="I715" i="3"/>
  <c r="J657" i="3"/>
  <c r="G715" i="3"/>
  <c r="I657" i="3"/>
  <c r="K660" i="2"/>
  <c r="I660" i="2"/>
  <c r="I719" i="2"/>
  <c r="D65" i="4" s="1"/>
  <c r="H715" i="3" l="1"/>
  <c r="I720" i="2"/>
  <c r="K720" i="2"/>
  <c r="K662" i="2"/>
</calcChain>
</file>

<file path=xl/sharedStrings.xml><?xml version="1.0" encoding="utf-8"?>
<sst xmlns="http://schemas.openxmlformats.org/spreadsheetml/2006/main" count="7381" uniqueCount="652">
  <si>
    <t xml:space="preserve">Наименование </t>
  </si>
  <si>
    <t>Сумма 2015г</t>
  </si>
  <si>
    <t xml:space="preserve">Изменения </t>
  </si>
  <si>
    <t>2015г</t>
  </si>
  <si>
    <t>Изменения</t>
  </si>
  <si>
    <t>Итого с изменениями 2015г</t>
  </si>
  <si>
    <t>2016г</t>
  </si>
  <si>
    <t>Итого с изменениями 2016г</t>
  </si>
  <si>
    <t>2017год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</si>
  <si>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</si>
  <si>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</si>
  <si>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</si>
  <si>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</si>
  <si>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</si>
  <si>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</si>
  <si>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9</t>
  </si>
  <si>
    <t>Отдел образования Онгудайского района</t>
  </si>
  <si>
    <t>074</t>
  </si>
  <si>
    <t xml:space="preserve">Образование </t>
  </si>
  <si>
    <t>07</t>
  </si>
  <si>
    <t>Дошкольное образование</t>
  </si>
  <si>
    <t>01</t>
  </si>
  <si>
    <t xml:space="preserve">Муниципальная программа" Социальное развитие муниципального образования  «Онгудайский район» </t>
  </si>
  <si>
    <t>02 0 0000</t>
  </si>
  <si>
    <t>Подпрограмма  "Развитие  образования муниципального образования "Онгудайский район" на 2013-2018 гг."</t>
  </si>
  <si>
    <t>02 3 0000</t>
  </si>
  <si>
    <t>ВЦП "Развитие доступного дошкольного образования в муниципальном образовании "Онгудайский район" на 2013-2015 гг."</t>
  </si>
  <si>
    <t>02 3 1000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</si>
  <si>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</si>
  <si>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</si>
  <si>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</si>
  <si>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Субсидии бюджетным учреждениям на иные цели</t>
  </si>
  <si>
    <t>612</t>
  </si>
  <si>
    <t>Государственная программа Республики Алтай "Развитие образования"</t>
  </si>
  <si>
    <t>0700000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</si>
  <si>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</si>
  <si>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07 1 1000</t>
  </si>
  <si>
    <t>Субсидии на софинансирование расходов муниципальных дошкольных образовательных учреждений в рамках подпрограммы РА " Развитие дошкольного образования" в рамках госпрогр. РА "Развитие образования"</t>
  </si>
  <si>
    <t>0711502</t>
  </si>
  <si>
    <t>0711000</t>
  </si>
  <si>
    <t>Ведомственные целевые программы</t>
  </si>
  <si>
    <t>7950000</t>
  </si>
  <si>
    <t>ВЦП "Развитие доступного дошкольного образования в муниципальном образовании  "Онгудайский район" на 2014-2016 гг."</t>
  </si>
  <si>
    <t>7950500</t>
  </si>
  <si>
    <t>Общее образование</t>
  </si>
  <si>
    <t>02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</si>
  <si>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</si>
  <si>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</si>
  <si>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</si>
  <si>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</si>
  <si>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</si>
  <si>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</si>
  <si>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</si>
  <si>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</si>
  <si>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доступа к сети Интернет в образовательных организациях Республики Алтай в рамках подпрограммы "Развитие образования" муниципальной программы МО "Онгудайский район" "Социальное развитие"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</si>
  <si>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</si>
  <si>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</si>
  <si>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</si>
  <si>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>Выплата заработной платы прочему персоналу общеобразовательных организаций в рамках подпрограммы "Развитие образования" муниципальной программы МО "Онгудайский район" "Социальное развитие"</t>
  </si>
  <si>
    <t>02 3 1527</t>
  </si>
  <si>
    <t>подпрограмма "Развитие общего образования" государственной программы Республики Алтай "Развитие образования"</t>
  </si>
  <si>
    <t>0720000</t>
  </si>
  <si>
    <t>Развитие системы содержания и обучения детей в общеобразовательных учреждениях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</si>
  <si>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0721000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</si>
  <si>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</si>
  <si>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0721502</t>
  </si>
  <si>
    <t>Совершенствование организации школьного питания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</si>
  <si>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0722000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</si>
  <si>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</si>
  <si>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0722501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</si>
  <si>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</t>
  </si>
  <si>
    <t>0727501</t>
  </si>
  <si>
    <t>ВЦП "Развитие доступного общего образования в муниципальном образовании  "Онгудайский район"на 2014-2016 гг."</t>
  </si>
  <si>
    <t>7950600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</si>
  <si>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</si>
  <si>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</si>
  <si>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7950700</t>
  </si>
  <si>
    <t>ВЦП "Совершенствование организации питания в организованных детских коллективах Онгудайского района на 2014-2016 гг."</t>
  </si>
  <si>
    <t>7950800</t>
  </si>
  <si>
    <t>ВЦП "Улучшение условий охраны труда в образовательных учреждениях Онгудайского района на 2014-2016гг."</t>
  </si>
  <si>
    <t>7950900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</si>
  <si>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</si>
  <si>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>7951000</t>
  </si>
  <si>
    <t>ВЦП "Повышение  безопасности дорожного движения на территории муниципального образования  "Онгудайский район" на 2014-2016 гг."</t>
  </si>
  <si>
    <t>7952500</t>
  </si>
  <si>
    <t xml:space="preserve">Переподготовка и повышение квалификации </t>
  </si>
  <si>
    <t>05</t>
  </si>
  <si>
    <t>0200000</t>
  </si>
  <si>
    <t>0230000</t>
  </si>
  <si>
    <t>Молодежная политика и оздоровление детей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</si>
  <si>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</si>
  <si>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</si>
  <si>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</si>
  <si>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Государственная программа Республики Алтай "Обеспечение социальной защищенности и занятости населения"</t>
  </si>
  <si>
    <t>05 0 0000</t>
  </si>
  <si>
    <t>подпрограмма "Охрана семьи и детей" государственной программы Республики Алтай "Обеспечение социальной защищенности и занятости населения"</t>
  </si>
  <si>
    <t>0520000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</si>
  <si>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</si>
  <si>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0526509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</si>
  <si>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</si>
  <si>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7952100</t>
  </si>
  <si>
    <t>Мероприятия по организации оздоровительной кампании детей и подростков</t>
  </si>
  <si>
    <t>4320000</t>
  </si>
  <si>
    <t>Оздоровлени детей за счет средств республиканского бюджета</t>
  </si>
  <si>
    <t>4320201</t>
  </si>
  <si>
    <t>Выполнение функций бюджетными учреждениями</t>
  </si>
  <si>
    <t>Другие вопросы в области образования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</si>
  <si>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</si>
  <si>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</si>
  <si>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</si>
  <si>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</si>
  <si>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</si>
  <si>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</si>
  <si>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</si>
  <si>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</si>
  <si>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</si>
  <si>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</si>
  <si>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</si>
  <si>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</si>
  <si>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</si>
  <si>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</si>
  <si>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</si>
  <si>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</si>
  <si>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</si>
  <si>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</si>
  <si>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02 3 Л000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</si>
  <si>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</si>
  <si>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</si>
  <si>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</si>
  <si>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</si>
  <si>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</si>
  <si>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7954100</t>
  </si>
  <si>
    <t>Социальная политика</t>
  </si>
  <si>
    <t>10</t>
  </si>
  <si>
    <t>Охрана семьи и детства</t>
  </si>
  <si>
    <t>04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</si>
  <si>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</si>
  <si>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Пособия, компенсации и иные социальные выплаты гражданам, кроме публичных нормативных обязательств</t>
  </si>
  <si>
    <t>321</t>
  </si>
  <si>
    <t>подпрограмма "Развитие дошкольного образования" государственной программы Республики Алтай "Развитие образования"</t>
  </si>
  <si>
    <t>0710000</t>
  </si>
  <si>
    <t>Развитие системы предоставления качественного, общедоступного и бесплатного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</si>
  <si>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0712000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</si>
  <si>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</si>
  <si>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0712501</t>
  </si>
  <si>
    <t>Управление по экономике и финансам Онгудайского района</t>
  </si>
  <si>
    <t>092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</si>
  <si>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</si>
  <si>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</si>
  <si>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</si>
  <si>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</si>
  <si>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</si>
  <si>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</si>
  <si>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</si>
  <si>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</si>
  <si>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</si>
  <si>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</si>
  <si>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</si>
  <si>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</si>
  <si>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</si>
  <si>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</si>
  <si>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99 0 00Ш2</t>
  </si>
  <si>
    <t>Резервные средства</t>
  </si>
  <si>
    <t>990 0 00Ш2</t>
  </si>
  <si>
    <t>870</t>
  </si>
  <si>
    <t>Резервные фонды местных администраций</t>
  </si>
  <si>
    <t>0700500</t>
  </si>
  <si>
    <t>Другие общегосударственные вопросы</t>
  </si>
  <si>
    <t>13</t>
  </si>
  <si>
    <t>99 0 0000</t>
  </si>
  <si>
    <t>Субвенции на осуществление государственных полномочий по лицензированию розничной продажи алкогольной продукции</t>
  </si>
  <si>
    <t>Государственная программа Республики Алтай "Экономическая политика"</t>
  </si>
  <si>
    <t>1200000</t>
  </si>
  <si>
    <t>подпрограмма "Реализация государственной социально-экономической политики" государственной программы Республики Алтай "Экономическая политика"</t>
  </si>
  <si>
    <t>1210000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</si>
  <si>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</si>
  <si>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1211501</t>
  </si>
  <si>
    <t>Национальная экономика</t>
  </si>
  <si>
    <t>Другие вопросы в области национальной экономики</t>
  </si>
  <si>
    <t>12</t>
  </si>
  <si>
    <t>ВЦП «Развитие малого предпринимательства в Онгудайском районе на 2014-2016 годы»</t>
  </si>
  <si>
    <t>7953900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</si>
  <si>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</si>
  <si>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</si>
  <si>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</si>
  <si>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</si>
  <si>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</si>
  <si>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</si>
  <si>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</si>
  <si>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</si>
  <si>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Обслуживание государственного долга субъекта Российской Федерации</t>
  </si>
  <si>
    <t>720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</si>
  <si>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</si>
  <si>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</si>
  <si>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</si>
  <si>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</si>
  <si>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Межбюджетные трансферты</t>
  </si>
  <si>
    <t>Национальная оборона</t>
  </si>
  <si>
    <t>00</t>
  </si>
  <si>
    <t>Мобилизационная  и вневойсковая подготовка</t>
  </si>
  <si>
    <t>03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</si>
  <si>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</si>
  <si>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03 15118</t>
  </si>
  <si>
    <t>Субвенции</t>
  </si>
  <si>
    <t>0315118</t>
  </si>
  <si>
    <t>530</t>
  </si>
  <si>
    <t>Государственная программа Республики Алтай "Управление государственными финансами и государственным имуществом"</t>
  </si>
  <si>
    <t>1100000</t>
  </si>
  <si>
    <t>подпрограмма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</si>
  <si>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1110000</t>
  </si>
  <si>
    <t>1115118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</si>
  <si>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</si>
  <si>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</si>
  <si>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</si>
  <si>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</si>
  <si>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</si>
  <si>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</si>
  <si>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Дотации на выравнивание бюджетной обеспеченности поселений из Регионального фонда финансовой поддержки поселений</t>
  </si>
  <si>
    <t>0312514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</si>
  <si>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</si>
  <si>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</si>
  <si>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</si>
  <si>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11 1 2514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</si>
  <si>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</si>
  <si>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</si>
  <si>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районного фонда финансовой поддержки </t>
  </si>
  <si>
    <t>5160130</t>
  </si>
  <si>
    <t>Дотация на выравнивание бюджетной обеспеченности муниципальных образований</t>
  </si>
  <si>
    <t>Администрация Онгудайского района (аймака)</t>
  </si>
  <si>
    <t>800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</si>
  <si>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</si>
  <si>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</si>
  <si>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</si>
  <si>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99 2 0800</t>
  </si>
  <si>
    <t>Высшее должностное лицо муниципального образования и его заместители</t>
  </si>
  <si>
    <t>99 2 1800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</si>
  <si>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</si>
  <si>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</si>
  <si>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99 0 0800</t>
  </si>
  <si>
    <t>Председатель представительного органа муниципального образования</t>
  </si>
  <si>
    <t>99 0 1800</t>
  </si>
  <si>
    <t>Материально-техническое обеспечение представительного органа муниципального образования</t>
  </si>
  <si>
    <t>99 0 Л800</t>
  </si>
  <si>
    <t>Руководство и управление в сфере установленных функций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</si>
  <si>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</si>
  <si>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</si>
  <si>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0021100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</si>
  <si>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</si>
  <si>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</si>
  <si>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</si>
  <si>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>01 0 0800</t>
  </si>
  <si>
    <t>010 0800</t>
  </si>
  <si>
    <t xml:space="preserve">Уплата налога на имущество организаций и земельного налога
</t>
  </si>
  <si>
    <t xml:space="preserve">Заместители высшего должностного  лица  муниципального образования 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</si>
  <si>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</si>
  <si>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</si>
  <si>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</si>
  <si>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Государственная программа Республики Алтай "Развитие жилищно-коммунального и транспортного комплекса"</t>
  </si>
  <si>
    <t>подпрограмма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</si>
  <si>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0210000</t>
  </si>
  <si>
    <t>021H501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</si>
  <si>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</si>
  <si>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>1112501</t>
  </si>
  <si>
    <t>Материально-техническое обеспечение Контрольно-счетной палаты МО ".... район"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</si>
  <si>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</si>
  <si>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</si>
  <si>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</si>
  <si>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 xml:space="preserve">Государственная программа "Развитие культуры" </t>
  </si>
  <si>
    <t>0800000</t>
  </si>
  <si>
    <t xml:space="preserve">подпрограмма "Библиотечное и архивное дело" государственной программы "Развитие культуры" </t>
  </si>
  <si>
    <t>0810000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</si>
  <si>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</si>
  <si>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0814501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</si>
  <si>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</si>
  <si>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</si>
  <si>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</si>
  <si>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1112503</t>
  </si>
  <si>
    <t>0016600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</si>
  <si>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</si>
  <si>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</si>
  <si>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</si>
  <si>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</si>
  <si>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ВЦП "Энергосбережение  в муниицпальном образовании "Онгудайский район" на 2010-2015 гг."</t>
  </si>
  <si>
    <t>7953200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</si>
  <si>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</si>
  <si>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7953700</t>
  </si>
  <si>
    <t>243</t>
  </si>
  <si>
    <t>7952035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</si>
  <si>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</si>
  <si>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</si>
  <si>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</si>
  <si>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</si>
  <si>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</si>
  <si>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04 1 0000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</si>
  <si>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</si>
  <si>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04 1 4000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</si>
  <si>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</si>
  <si>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</si>
  <si>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</si>
  <si>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Другие вопросы в области национальной безопасности и правоохранительной деятельности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</si>
  <si>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</si>
  <si>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04 1 1000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</si>
  <si>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</si>
  <si>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04 12000</t>
  </si>
  <si>
    <t>04 1 2000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</si>
  <si>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</si>
  <si>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 xml:space="preserve">04 1 3000 </t>
  </si>
  <si>
    <t>0413000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</si>
  <si>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</si>
  <si>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7952300</t>
  </si>
  <si>
    <t>ВЦП  "О мерах по противодействию терроризму и экстремизму в муниципальном образовании  "Онгудайский район" на 2014-2016 гг."</t>
  </si>
  <si>
    <t>7952400</t>
  </si>
  <si>
    <t>ВЦП "Комплексные меры профилактики правонарушений на территории МО "Онгудайский район" на 2014-2016гг."</t>
  </si>
  <si>
    <t>7952600</t>
  </si>
  <si>
    <t>Сельское хозяйство и рыболовство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</si>
  <si>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</si>
  <si>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</si>
  <si>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ВЦП "Развитие  агропромышленного комплекса муниципального образования "Онгудайский район" на 2013-2015 гг."</t>
  </si>
  <si>
    <t>ВЦП "Развитие агропромышленного комплекса муниципального образования "Онгудайский район" на 2014-2016годы"</t>
  </si>
  <si>
    <t>7953400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</si>
  <si>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</si>
  <si>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</si>
  <si>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</si>
  <si>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</si>
  <si>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0422000</t>
  </si>
  <si>
    <t>Другие вопросы в области  национальной экономики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</si>
  <si>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</si>
  <si>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</si>
  <si>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</si>
  <si>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</si>
  <si>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</si>
  <si>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</si>
  <si>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</si>
  <si>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</si>
  <si>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</si>
  <si>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</si>
  <si>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</si>
  <si>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</si>
  <si>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</si>
  <si>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</si>
  <si>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ВЦП  "Формирование эффективной системы управления и распоряжения муниципальным имуществом на 2014-2016 гг."</t>
  </si>
  <si>
    <t>7952700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</si>
  <si>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</si>
  <si>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7952800</t>
  </si>
  <si>
    <t>ВЦП Строительство, реконструкция  объектов социальной сферы на 2014-2016 гг.</t>
  </si>
  <si>
    <t>7954000</t>
  </si>
  <si>
    <t>Финансирование БУ ОКС муниципального образования "Онгудайский район"</t>
  </si>
  <si>
    <t>7954002</t>
  </si>
  <si>
    <t>Жилищно-коммунальное хозяйство</t>
  </si>
  <si>
    <t>Жилищное хозяйство</t>
  </si>
  <si>
    <t>ВЦП "Устойчивое развитие сельских территорий муниципального образования "Онгудайский район" на период 2014-2016 годы"</t>
  </si>
  <si>
    <t>7953300</t>
  </si>
  <si>
    <t>Обеспечение жильем специалистов на селе</t>
  </si>
  <si>
    <t>7953302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</si>
  <si>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</si>
  <si>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</si>
  <si>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</si>
  <si>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01 1 0000</t>
  </si>
  <si>
    <t>ВЦП "Устойчивое развитие сельских территорий муниципального образования "Онгудайский район" на 2013-2015 гг."</t>
  </si>
  <si>
    <t>01 1 2000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</si>
  <si>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</si>
  <si>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</si>
  <si>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</si>
  <si>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</si>
  <si>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</si>
  <si>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</si>
  <si>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042Г502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</si>
  <si>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</si>
  <si>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021Б515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</si>
  <si>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</si>
  <si>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7953100</t>
  </si>
  <si>
    <t>Объекты капитального строительства</t>
  </si>
  <si>
    <t>7953301</t>
  </si>
  <si>
    <t>Строительство и реконструкция объектов социальной сферы</t>
  </si>
  <si>
    <t>7954001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</si>
  <si>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</si>
  <si>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</si>
  <si>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</si>
  <si>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</si>
  <si>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</si>
  <si>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Образование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</si>
  <si>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</si>
  <si>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</si>
  <si>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</si>
  <si>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</si>
  <si>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>Субсидии автономным учреждениям на иные цели</t>
  </si>
  <si>
    <t>622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</si>
  <si>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</si>
  <si>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</si>
  <si>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 xml:space="preserve">ВЦП "Развитие дополнительного образования в МО "Онгудайском районе" на 2014-2016 гг." </t>
  </si>
  <si>
    <t>7952000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</si>
  <si>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</si>
  <si>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7952001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</si>
  <si>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</si>
  <si>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7952002</t>
  </si>
  <si>
    <t>ВЦП "Строительство, реконструкция  объектов социальной сферы на 2014-2016 гг."</t>
  </si>
  <si>
    <t>Здравоохранение</t>
  </si>
  <si>
    <t>Другие вопросы в области здравоохранения</t>
  </si>
  <si>
    <t>Подпрограмма "Развитие систем социальной поддержки населения муниципального образования "Онгудайский район" на 2013-2018 гг."</t>
  </si>
  <si>
    <t>02 20000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</si>
  <si>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</si>
  <si>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>02 2 2000</t>
  </si>
  <si>
    <t>ВЦП "Медико -социальная поддержка слабозащищенных  категорий населения в  муниципальном образовании  "Онгудайский район"  на 2012-2014 гг."</t>
  </si>
  <si>
    <t>7952200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</si>
  <si>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</si>
  <si>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7954200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</si>
  <si>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</si>
  <si>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7954300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</si>
  <si>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</si>
  <si>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7954400</t>
  </si>
  <si>
    <t>ВЦП "Неотложные меры по совершенствованию психиатрической помощи населению Онгудайского района на 2014-2016 годы"</t>
  </si>
  <si>
    <t>7954500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</si>
  <si>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</si>
  <si>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7954600</t>
  </si>
  <si>
    <t>ВЦП "Неотложные меры по совершенствованию онкологической помощи населению Онгудайского района на 2014-2016 годы"</t>
  </si>
  <si>
    <t>7954700</t>
  </si>
  <si>
    <t>795470</t>
  </si>
  <si>
    <t>Муниципальные целевые программы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</si>
  <si>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</si>
  <si>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</si>
  <si>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</si>
  <si>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</si>
  <si>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</si>
  <si>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</si>
  <si>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</si>
  <si>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Доплаты к пенсиям  муниципальных служащих</t>
  </si>
  <si>
    <t>4910100</t>
  </si>
  <si>
    <t>Социальное обеспечение населения</t>
  </si>
  <si>
    <t>0112001</t>
  </si>
  <si>
    <t>322</t>
  </si>
  <si>
    <t>Подпрограмма "Развитие культуры, спорта, молодежной политики в муниципальном образовании"Онгудайский район" на 2013-2018 гг."</t>
  </si>
  <si>
    <t>ВЦП "Реализация молодежной политики муниципального образования "Онгудайский район" на 2013-2015 гг."</t>
  </si>
  <si>
    <t>02 1 3000</t>
  </si>
  <si>
    <t>0213001</t>
  </si>
  <si>
    <t>Оказание материальной поддержки , оказавшихся в трудной жизненной ситации</t>
  </si>
  <si>
    <t>9900002</t>
  </si>
  <si>
    <t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</si>
  <si>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</si>
  <si>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</si>
  <si>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</si>
  <si>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>0500000</t>
  </si>
  <si>
    <t>подпрограмма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</si>
  <si>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0510000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</si>
  <si>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</si>
  <si>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0515134</t>
  </si>
  <si>
    <t>ВЦП "Обеспечение жильем молодых семей на территории  муниципального образования  "Онгудайский район" на 2014-2016 гг.</t>
  </si>
  <si>
    <t>7950200</t>
  </si>
  <si>
    <t>Другие вопросы в области социальной политики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</si>
  <si>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</si>
  <si>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</si>
  <si>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</si>
  <si>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Периодическая печать и издательства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</si>
  <si>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</si>
  <si>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</si>
  <si>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</si>
  <si>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</si>
  <si>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</si>
  <si>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</si>
  <si>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7953600</t>
  </si>
  <si>
    <t xml:space="preserve">Отдел культуры, спорта и туризма 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</si>
  <si>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</si>
  <si>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</si>
  <si>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0213000</t>
  </si>
  <si>
    <t>ВЦП "Реализация молодежной политики на 2014-2016гг.</t>
  </si>
  <si>
    <t>7950100</t>
  </si>
  <si>
    <t>Культура и кинематография</t>
  </si>
  <si>
    <t>08</t>
  </si>
  <si>
    <t>Культура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</si>
  <si>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</si>
  <si>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</si>
  <si>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</si>
  <si>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</si>
  <si>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</si>
  <si>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</si>
  <si>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</si>
  <si>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ВЦП "Развитие культуры и библиотечного дела Онгудайского района" на 2014-2016гг.</t>
  </si>
  <si>
    <t>7950300</t>
  </si>
  <si>
    <t>Развитие культуры</t>
  </si>
  <si>
    <t>7950301</t>
  </si>
  <si>
    <t>Библиотечное дело</t>
  </si>
  <si>
    <t>7950302</t>
  </si>
  <si>
    <t>Другие вопросы в области культуры, кинематографии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</si>
  <si>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</si>
  <si>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02 1 Л000</t>
  </si>
  <si>
    <t>Уплата налога на имущество организаций и земельного налога</t>
  </si>
  <si>
    <t>Учебно-методические кабинеты, центральные бухгалтерии, группы хоз.обслуживания</t>
  </si>
  <si>
    <t>4520000</t>
  </si>
  <si>
    <t>4529900</t>
  </si>
  <si>
    <t>02 2 0000</t>
  </si>
  <si>
    <t>ВЦП "Социальная защита населения (ветераны, институт семьи) в муниципальном образовании "Онгудайский район" на 2013-2015 гг."</t>
  </si>
  <si>
    <t>02 2 1000</t>
  </si>
  <si>
    <t>ВЦП "Социальная защита населения муниципального образования "Онгудайский район" на 2014-2016 годы"</t>
  </si>
  <si>
    <t>7953500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</si>
  <si>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</si>
  <si>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</si>
  <si>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</si>
  <si>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</si>
  <si>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ВЦП "Развитие физической культуры , спорта и формирование здорового образа жизни в Онгудайском районе на 2014-2016 гг."</t>
  </si>
  <si>
    <t>7950400</t>
  </si>
  <si>
    <t>Итого условно утверждаемые расходы</t>
  </si>
  <si>
    <t>999</t>
  </si>
  <si>
    <t>99</t>
  </si>
  <si>
    <t xml:space="preserve">Всего </t>
  </si>
  <si>
    <t>0100</t>
  </si>
  <si>
    <t>Р.Б.</t>
  </si>
  <si>
    <t>М.Б,</t>
  </si>
  <si>
    <t>Дотация на варвивание мун району</t>
  </si>
  <si>
    <t xml:space="preserve">Дотация на варвивание мун району </t>
  </si>
  <si>
    <t>Дефицит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</si>
  <si>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</si>
  <si>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</si>
  <si>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</si>
  <si>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</si>
  <si>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</si>
  <si>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</si>
  <si>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</si>
  <si>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</si>
  <si>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</si>
  <si>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</si>
  <si>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</si>
  <si>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</si>
  <si>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</si>
  <si>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</si>
  <si>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</si>
  <si>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</si>
  <si>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</si>
  <si>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</si>
  <si>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Обеспечение проведения выборов и референдумов</t>
  </si>
  <si>
    <t>Мобилизационная и вневойсковая подготовка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</si>
  <si>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</si>
  <si>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</si>
  <si>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</si>
  <si>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</si>
  <si>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</si>
  <si>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Благоустройство</t>
  </si>
  <si>
    <t>Охрана окружающей среды</t>
  </si>
  <si>
    <t>Охрана объектов  растительного и животного мира и среды их обитания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</si>
  <si>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</si>
  <si>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</si>
  <si>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</si>
  <si>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</si>
  <si>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</si>
  <si>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</si>
  <si>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Скорая медицинская помощь</t>
  </si>
  <si>
    <t>Социальное обслуживание населения</t>
  </si>
  <si>
    <t>Социальное обеспечение население</t>
  </si>
  <si>
    <t>Охрана семьи  и детства</t>
  </si>
  <si>
    <t>Физическая культура</t>
  </si>
  <si>
    <t xml:space="preserve">Межбюджетные трансферты бюджетам субъектов РФ и муниципальных образований 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</si>
  <si>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</si>
  <si>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</si>
  <si>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</si>
  <si>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</si>
  <si>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 xml:space="preserve"> Приложение 8</t>
  </si>
  <si>
    <t>РАСПРЕДЕЛЕНИЕ</t>
  </si>
  <si>
    <t xml:space="preserve"> Приложение 12</t>
  </si>
  <si>
    <t xml:space="preserve">бюджетных ассигнований по разделам и подразделам   классификации расходов  бюджета муниципального образования  "Онгудайский район" на 2015год                                           </t>
  </si>
  <si>
    <t>Наименование показателя</t>
  </si>
  <si>
    <t>Раздел, подраздел</t>
  </si>
  <si>
    <t>Изменения (+,-)</t>
  </si>
  <si>
    <t>Сумма  на 2015г</t>
  </si>
  <si>
    <t xml:space="preserve">бюджетных ассигнований по разделам и подразделам   классификации расходов  бюджета муниципального образования  "Онгудайский район" на 2016  и 2017 годы                                         </t>
  </si>
  <si>
    <t>Изменеиия (+,-)</t>
  </si>
  <si>
    <t xml:space="preserve">Ведомственная структура  расходов бюджета муниципального образования "Онгудайский район" </t>
  </si>
  <si>
    <t>Приложение 16</t>
  </si>
  <si>
    <t>Сумма   на 2017 год</t>
  </si>
  <si>
    <t>7</t>
  </si>
  <si>
    <t>8</t>
  </si>
  <si>
    <t>Дорожный фонд муниципального образования "Онгудайский район"</t>
  </si>
  <si>
    <t>04220Д0</t>
  </si>
  <si>
    <t>0311М00</t>
  </si>
  <si>
    <t>к решению "О бюджете муниципального образования "Онгудайский район" на 2015год и на плановый  период 2016 и 2017 годов"</t>
  </si>
  <si>
    <t>(тыс руб)</t>
  </si>
  <si>
    <t>(тыс. руб.)</t>
  </si>
  <si>
    <t>(тыс.руб)</t>
  </si>
  <si>
    <t>Приложение 17</t>
  </si>
  <si>
    <t xml:space="preserve"> Приложение 13</t>
  </si>
  <si>
    <t>0422001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</si>
  <si>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</si>
  <si>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</si>
  <si>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</si>
  <si>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</si>
  <si>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</si>
  <si>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</si>
  <si>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>02 3 1513</t>
  </si>
  <si>
    <t>02 3 1506</t>
  </si>
  <si>
    <t>02 3 1507</t>
  </si>
  <si>
    <t>02 3 1508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</si>
  <si>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</si>
  <si>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0232505</t>
  </si>
  <si>
    <t>030Л092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</si>
  <si>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</si>
  <si>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</si>
  <si>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0132000</t>
  </si>
  <si>
    <t>99 0 1504</t>
  </si>
  <si>
    <t xml:space="preserve">Субвенции на осуществление первичного воинского учета на территориях, где отсутствуют военные комиссариаты 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</si>
  <si>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</si>
  <si>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 xml:space="preserve"> Прочие межбюджетные трансферты общего характера. 
</t>
  </si>
  <si>
    <t>Прочие межбюджетные трансферты общего характера</t>
  </si>
  <si>
    <t>0311М001</t>
  </si>
  <si>
    <t>Иные дотации</t>
  </si>
  <si>
    <t>512</t>
  </si>
  <si>
    <t xml:space="preserve"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</t>
  </si>
  <si>
    <t>0312534</t>
  </si>
  <si>
    <t>99 0 2506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</si>
  <si>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</si>
  <si>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</si>
  <si>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</si>
  <si>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</si>
  <si>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</si>
  <si>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</si>
  <si>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</si>
  <si>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Обеспечение мероприятий , посвященных 70-летию Победы в  Великой Отечественной войне 1941 - 1945 годов</t>
  </si>
  <si>
    <t>02160Л0</t>
  </si>
  <si>
    <t>9990000</t>
  </si>
  <si>
    <t>000</t>
  </si>
  <si>
    <t xml:space="preserve">  на 2015  год</t>
  </si>
  <si>
    <t xml:space="preserve">Непрограммные направления деятельности </t>
  </si>
  <si>
    <t>9900003</t>
  </si>
  <si>
    <t xml:space="preserve"> на 2016  и 2017 годы                                         </t>
  </si>
  <si>
    <t>Другие вопросы в области охраны окружающей среды</t>
  </si>
  <si>
    <t>Организация и регулирование использования охотничьих ресурсов</t>
  </si>
  <si>
    <t>Субсидии некоммерческим организациям</t>
  </si>
  <si>
    <t>9900004</t>
  </si>
  <si>
    <t>630</t>
  </si>
  <si>
    <t>ВЦП "Реализация молодежной политики муниципального образования "Онгудайский район" на 2016-2018 гг."</t>
  </si>
  <si>
    <t>ВЦП "Реализация молодежной политики на 2016-2018гг.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</si>
  <si>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2016-2018 годы"</t>
  </si>
  <si>
    <t>ВЦП "Неотложные меры по совершенствованию психиатрической помощи населению Онгудайского района на 2016-2018 годы"</t>
  </si>
  <si>
    <t>ВЦП ""Развитие  доступного общего образования в муниципальном образовании "Онгудайский район" на 2016-2018 гг".</t>
  </si>
  <si>
    <t>ВЦП "Развитие доступного общего образования в муниципальном образовании  "Онгудайский район"на 2016-2018 гг."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</si>
  <si>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2016-2018 гг"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</si>
  <si>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2016-2018 годах"</t>
  </si>
  <si>
    <t>ВЦП "Обеспечение сбалансированности и устойчивости местного бюджета муниципального образования "Онгудайский район" на 2016-2018гг."</t>
  </si>
  <si>
    <t>АВЦП" Обеспечение деятельности Администрации МО "Онгудайский район" на 2016-2018гг.</t>
  </si>
  <si>
    <t>Материально-техническое обеспечение Контрольно-счетной палаты МО "Онгудайский район"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</si>
  <si>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2016-2018гг.</t>
  </si>
  <si>
    <t>ВЦП "Благоустройство  территории  муниципального образования "Онгудайский район" на 2016-2018гг."</t>
  </si>
  <si>
    <t>ВЦП "Отходы  в муниципальном образовании "Онгудайский район" на 2016-2018гг."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</si>
  <si>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2016 – 2018 годы».
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</si>
  <si>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2016 – 2018годы».
</t>
  </si>
  <si>
    <t xml:space="preserve">ВЦП "Развитие дополнительного образования в МО "Онгудайском районе" на 2016-2018 гг." </t>
  </si>
  <si>
    <t>ВЦП "Развитие дополнительного образования  детей в Онгудайском районе на базе МАОУДОД "Онгудайская детская школа искусств" на 2016-2018 годы"</t>
  </si>
  <si>
    <t>ВЦП "Развитие дополнительного образования  детей в Онгудайском районе" на базе Детско-юношеской спортивной школы им.Н.В.Кулачева на 2016-2018 годы"</t>
  </si>
  <si>
    <t>ВЦП "Обеспечение доступности информации для населения муниципального образования "Онгудайский район" на 2016-2018 гг."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</si>
  <si>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2016 – 2018 годы»
</t>
  </si>
  <si>
    <t>ВЦП "Развитие культуры в муниципальном образовании "Онгудайский район" на 2016-2018 гг."</t>
  </si>
  <si>
    <t>ВЦП "Развитие библиотечного обслуживания в муниципальном образовании"Онгудайский район" на 2016-2018 гг."</t>
  </si>
  <si>
    <t>ВЦП "Социальная защита населения (ветераны, институт семьи) в муниципальном образовании "Онгудайский район" на 2016-2018 гг."</t>
  </si>
  <si>
    <t>ВЦП "Развитие физической культуры, спорта  и формирование здорового образа жизни в муниципальном образовании "Онгудайский район" на 2016-2018"гг.</t>
  </si>
  <si>
    <t>ВЦП "Развитие физической культуры , спорта и формирование здорового образа жизни в Онгудайском районе на 2016-2018 гг."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</si>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</sst>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_(* #,##0.00_);_(* \(#,##0.00\);_(* &quot;-&quot;??_);_(@_)"/>
    <numFmt numFmtId="166" formatCode="0.000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Arial Cyr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0" fontId="3" fillId="0" borderId="0"/>
    <xf numFmtId="0" fontId="2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210">
    <xf numFmtId="0" fontId="0" fillId="0" borderId="0" xfId="0"/>
    <xf numFmtId="0" fontId="8" fillId="0" borderId="2" xfId="1" applyFont="1" applyFill="1" applyBorder="1" applyAlignment="1">
      <alignment horizontal="left" wrapText="1"/>
    </xf>
    <xf numFmtId="49" fontId="8" fillId="0" borderId="2" xfId="1" applyNumberFormat="1" applyFont="1" applyFill="1" applyBorder="1" applyAlignment="1">
      <alignment horizontal="left"/>
    </xf>
    <xf numFmtId="49" fontId="9" fillId="0" borderId="2" xfId="1" applyNumberFormat="1" applyFont="1" applyFill="1" applyBorder="1" applyAlignment="1">
      <alignment horizontal="left"/>
    </xf>
    <xf numFmtId="2" fontId="8" fillId="0" borderId="3" xfId="1" applyNumberFormat="1" applyFont="1" applyFill="1" applyBorder="1" applyAlignment="1"/>
    <xf numFmtId="0" fontId="9" fillId="0" borderId="2" xfId="1" applyFont="1" applyFill="1" applyBorder="1" applyAlignment="1">
      <alignment horizontal="left" wrapText="1"/>
    </xf>
    <xf numFmtId="2" fontId="9" fillId="0" borderId="2" xfId="1" applyNumberFormat="1" applyFont="1" applyFill="1" applyBorder="1" applyAlignment="1"/>
    <xf numFmtId="0" fontId="10" fillId="0" borderId="2" xfId="2" applyFont="1" applyFill="1" applyBorder="1" applyAlignment="1">
      <alignment horizontal="left" wrapText="1"/>
    </xf>
    <xf numFmtId="49" fontId="10" fillId="0" borderId="2" xfId="2" applyNumberFormat="1" applyFont="1" applyFill="1" applyBorder="1" applyAlignment="1">
      <alignment horizontal="left"/>
    </xf>
    <xf numFmtId="0" fontId="10" fillId="0" borderId="3" xfId="2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/>
    </xf>
    <xf numFmtId="0" fontId="9" fillId="0" borderId="2" xfId="3" applyFont="1" applyFill="1" applyBorder="1" applyAlignment="1">
      <alignment horizontal="left" wrapText="1" shrinkToFit="1"/>
    </xf>
    <xf numFmtId="0" fontId="9" fillId="0" borderId="3" xfId="4" applyFont="1" applyFill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9" fillId="0" borderId="2" xfId="1" applyFont="1" applyFill="1" applyBorder="1" applyAlignment="1">
      <alignment horizontal="left"/>
    </xf>
    <xf numFmtId="0" fontId="9" fillId="0" borderId="2" xfId="1" applyNumberFormat="1" applyFont="1" applyFill="1" applyBorder="1" applyAlignment="1" applyProtection="1">
      <alignment horizontal="left" wrapText="1"/>
    </xf>
    <xf numFmtId="2" fontId="8" fillId="0" borderId="2" xfId="1" applyNumberFormat="1" applyFont="1" applyFill="1" applyBorder="1" applyAlignment="1"/>
    <xf numFmtId="0" fontId="9" fillId="0" borderId="2" xfId="5" applyFont="1" applyFill="1" applyBorder="1" applyAlignment="1">
      <alignment horizontal="left" wrapText="1"/>
    </xf>
    <xf numFmtId="0" fontId="9" fillId="0" borderId="2" xfId="6" applyFont="1" applyFill="1" applyBorder="1" applyAlignment="1">
      <alignment horizontal="left" wrapText="1"/>
    </xf>
    <xf numFmtId="49" fontId="9" fillId="0" borderId="2" xfId="3" applyNumberFormat="1" applyFont="1" applyFill="1" applyBorder="1" applyAlignment="1">
      <alignment horizontal="left" wrapText="1"/>
    </xf>
    <xf numFmtId="0" fontId="10" fillId="0" borderId="0" xfId="2" applyFont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 shrinkToFit="1"/>
    </xf>
    <xf numFmtId="49" fontId="9" fillId="0" borderId="2" xfId="3" applyNumberFormat="1" applyFont="1" applyFill="1" applyBorder="1" applyAlignment="1">
      <alignment horizontal="left" wrapText="1" shrinkToFit="1"/>
    </xf>
    <xf numFmtId="49" fontId="9" fillId="0" borderId="2" xfId="0" applyNumberFormat="1" applyFont="1" applyFill="1" applyBorder="1" applyAlignment="1">
      <alignment horizontal="left" shrinkToFit="1"/>
    </xf>
    <xf numFmtId="2" fontId="9" fillId="0" borderId="3" xfId="1" applyNumberFormat="1" applyFont="1" applyFill="1" applyBorder="1" applyAlignment="1"/>
    <xf numFmtId="2" fontId="8" fillId="0" borderId="2" xfId="7" applyNumberFormat="1" applyFont="1" applyFill="1" applyBorder="1" applyAlignment="1"/>
    <xf numFmtId="2" fontId="9" fillId="0" borderId="2" xfId="7" applyNumberFormat="1" applyFont="1" applyFill="1" applyBorder="1" applyAlignment="1"/>
    <xf numFmtId="0" fontId="9" fillId="0" borderId="2" xfId="0" applyFont="1" applyFill="1" applyBorder="1" applyAlignment="1">
      <alignment horizontal="left" wrapText="1" shrinkToFit="1"/>
    </xf>
    <xf numFmtId="0" fontId="9" fillId="0" borderId="2" xfId="0" applyFont="1" applyFill="1" applyBorder="1" applyAlignment="1">
      <alignment horizontal="left" shrinkToFit="1"/>
    </xf>
    <xf numFmtId="49" fontId="10" fillId="0" borderId="2" xfId="2" applyNumberFormat="1" applyFont="1" applyBorder="1" applyAlignment="1">
      <alignment horizontal="left"/>
    </xf>
    <xf numFmtId="165" fontId="9" fillId="0" borderId="2" xfId="8" applyNumberFormat="1" applyFont="1" applyFill="1" applyBorder="1" applyAlignment="1">
      <alignment horizontal="left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2" fillId="0" borderId="0" xfId="1" applyFont="1" applyFill="1"/>
    <xf numFmtId="0" fontId="9" fillId="0" borderId="2" xfId="5" applyFont="1" applyFill="1" applyBorder="1" applyAlignment="1">
      <alignment horizontal="left"/>
    </xf>
    <xf numFmtId="0" fontId="9" fillId="0" borderId="2" xfId="4" applyFont="1" applyFill="1" applyBorder="1" applyAlignment="1">
      <alignment horizontal="left" wrapText="1"/>
    </xf>
    <xf numFmtId="0" fontId="10" fillId="0" borderId="0" xfId="2" applyFont="1" applyBorder="1" applyAlignment="1">
      <alignment horizontal="left" wrapText="1"/>
    </xf>
    <xf numFmtId="0" fontId="9" fillId="0" borderId="2" xfId="0" applyNumberFormat="1" applyFont="1" applyFill="1" applyBorder="1" applyAlignment="1">
      <alignment horizontal="left" wrapText="1"/>
    </xf>
    <xf numFmtId="0" fontId="10" fillId="0" borderId="2" xfId="2" applyFont="1" applyBorder="1" applyAlignment="1">
      <alignment horizontal="justify" vertical="center" wrapText="1"/>
    </xf>
    <xf numFmtId="49" fontId="10" fillId="0" borderId="2" xfId="2" applyNumberFormat="1" applyFont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49" fontId="9" fillId="0" borderId="5" xfId="1" applyNumberFormat="1" applyFont="1" applyFill="1" applyBorder="1" applyAlignment="1">
      <alignment horizontal="left"/>
    </xf>
    <xf numFmtId="2" fontId="8" fillId="0" borderId="6" xfId="1" applyNumberFormat="1" applyFont="1" applyFill="1" applyBorder="1" applyAlignment="1"/>
    <xf numFmtId="49" fontId="4" fillId="0" borderId="0" xfId="5" applyNumberFormat="1" applyFont="1" applyFill="1" applyBorder="1" applyAlignment="1">
      <alignment horizontal="center"/>
    </xf>
    <xf numFmtId="49" fontId="4" fillId="0" borderId="7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9" fillId="0" borderId="0" xfId="5" applyFont="1"/>
    <xf numFmtId="0" fontId="9" fillId="0" borderId="0" xfId="5" applyFont="1" applyBorder="1"/>
    <xf numFmtId="0" fontId="8" fillId="0" borderId="2" xfId="5" applyFont="1" applyBorder="1" applyAlignment="1">
      <alignment wrapText="1"/>
    </xf>
    <xf numFmtId="0" fontId="9" fillId="0" borderId="2" xfId="5" applyFont="1" applyBorder="1" applyAlignment="1">
      <alignment wrapText="1"/>
    </xf>
    <xf numFmtId="0" fontId="9" fillId="0" borderId="2" xfId="3" applyFont="1" applyFill="1" applyBorder="1" applyAlignment="1">
      <alignment horizontal="justify" vertical="top" wrapText="1" shrinkToFit="1"/>
    </xf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2" fontId="4" fillId="0" borderId="0" xfId="5" applyNumberFormat="1" applyFont="1" applyFill="1" applyBorder="1" applyAlignment="1">
      <alignment horizontal="center"/>
    </xf>
    <xf numFmtId="2" fontId="4" fillId="0" borderId="2" xfId="5" applyNumberFormat="1" applyFont="1" applyFill="1" applyBorder="1" applyAlignment="1">
      <alignment horizontal="center"/>
    </xf>
    <xf numFmtId="0" fontId="9" fillId="0" borderId="0" xfId="5" applyFont="1" applyAlignment="1">
      <alignment horizontal="left" wrapText="1"/>
    </xf>
    <xf numFmtId="0" fontId="9" fillId="0" borderId="0" xfId="16" applyFont="1" applyAlignment="1">
      <alignment wrapText="1"/>
    </xf>
    <xf numFmtId="166" fontId="3" fillId="0" borderId="0" xfId="16" applyNumberFormat="1" applyFont="1" applyAlignment="1">
      <alignment wrapText="1"/>
    </xf>
    <xf numFmtId="0" fontId="8" fillId="0" borderId="0" xfId="5" applyFont="1" applyBorder="1" applyAlignment="1">
      <alignment horizontal="center"/>
    </xf>
    <xf numFmtId="2" fontId="7" fillId="0" borderId="2" xfId="5" applyNumberFormat="1" applyFont="1" applyFill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16" fillId="0" borderId="0" xfId="5" applyFont="1" applyBorder="1" applyAlignment="1">
      <alignment horizontal="center" wrapText="1"/>
    </xf>
    <xf numFmtId="0" fontId="3" fillId="0" borderId="0" xfId="16" applyFont="1" applyAlignment="1">
      <alignment wrapText="1"/>
    </xf>
    <xf numFmtId="0" fontId="3" fillId="0" borderId="0" xfId="16" applyAlignment="1">
      <alignment wrapText="1"/>
    </xf>
    <xf numFmtId="166" fontId="9" fillId="0" borderId="0" xfId="5" applyNumberFormat="1" applyFont="1" applyAlignment="1">
      <alignment horizontal="left" wrapText="1"/>
    </xf>
    <xf numFmtId="166" fontId="6" fillId="0" borderId="0" xfId="16" applyNumberFormat="1" applyFont="1" applyAlignment="1">
      <alignment wrapText="1"/>
    </xf>
    <xf numFmtId="49" fontId="7" fillId="0" borderId="7" xfId="5" applyNumberFormat="1" applyFont="1" applyFill="1" applyBorder="1" applyAlignment="1">
      <alignment horizontal="center"/>
    </xf>
    <xf numFmtId="49" fontId="7" fillId="0" borderId="2" xfId="5" applyNumberFormat="1" applyFont="1" applyFill="1" applyBorder="1" applyAlignment="1">
      <alignment horizontal="center"/>
    </xf>
    <xf numFmtId="2" fontId="7" fillId="0" borderId="2" xfId="5" applyNumberFormat="1" applyFont="1" applyFill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0" fontId="9" fillId="0" borderId="0" xfId="1" applyFont="1" applyFill="1"/>
    <xf numFmtId="164" fontId="9" fillId="0" borderId="2" xfId="1" applyNumberFormat="1" applyFont="1" applyFill="1" applyBorder="1" applyAlignment="1"/>
    <xf numFmtId="0" fontId="8" fillId="0" borderId="0" xfId="1" applyFont="1" applyFill="1"/>
    <xf numFmtId="2" fontId="3" fillId="0" borderId="0" xfId="16" applyNumberFormat="1" applyFont="1" applyAlignment="1">
      <alignment wrapText="1"/>
    </xf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49" fontId="7" fillId="0" borderId="3" xfId="5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49" fontId="4" fillId="0" borderId="7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24" applyFont="1" applyFill="1" applyBorder="1" applyAlignment="1">
      <alignment horizontal="justify" vertical="center" wrapText="1"/>
    </xf>
    <xf numFmtId="0" fontId="9" fillId="0" borderId="3" xfId="1" applyFont="1" applyFill="1" applyBorder="1" applyAlignment="1">
      <alignment horizontal="left" wrapText="1"/>
    </xf>
    <xf numFmtId="0" fontId="9" fillId="0" borderId="2" xfId="124" applyFont="1" applyFill="1" applyBorder="1" applyAlignment="1">
      <alignment horizontal="left" vertical="center" wrapText="1"/>
    </xf>
    <xf numFmtId="16" fontId="9" fillId="0" borderId="2" xfId="3" applyNumberFormat="1" applyFont="1" applyFill="1" applyBorder="1" applyAlignment="1">
      <alignment horizontal="left" wrapText="1" shrinkToFit="1"/>
    </xf>
    <xf numFmtId="0" fontId="9" fillId="0" borderId="2" xfId="6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justify" vertical="center" wrapText="1"/>
    </xf>
    <xf numFmtId="0" fontId="10" fillId="4" borderId="2" xfId="2" applyFont="1" applyFill="1" applyBorder="1" applyAlignment="1">
      <alignment horizontal="left" wrapText="1"/>
    </xf>
    <xf numFmtId="0" fontId="9" fillId="4" borderId="2" xfId="1" applyFont="1" applyFill="1" applyBorder="1" applyAlignment="1">
      <alignment horizontal="left"/>
    </xf>
    <xf numFmtId="0" fontId="9" fillId="0" borderId="2" xfId="0" applyFont="1" applyFill="1" applyBorder="1" applyAlignment="1">
      <alignment vertical="center" wrapText="1"/>
    </xf>
    <xf numFmtId="0" fontId="10" fillId="0" borderId="2" xfId="124" applyFont="1" applyFill="1" applyBorder="1" applyAlignment="1">
      <alignment horizontal="left" wrapText="1"/>
    </xf>
    <xf numFmtId="0" fontId="10" fillId="0" borderId="3" xfId="124" applyFont="1" applyFill="1" applyBorder="1" applyAlignment="1">
      <alignment horizontal="left" wrapText="1"/>
    </xf>
    <xf numFmtId="0" fontId="10" fillId="0" borderId="2" xfId="124" applyFont="1" applyBorder="1" applyAlignment="1">
      <alignment horizontal="left" wrapText="1"/>
    </xf>
    <xf numFmtId="0" fontId="10" fillId="0" borderId="0" xfId="124" applyFont="1" applyAlignment="1">
      <alignment horizontal="left" wrapText="1"/>
    </xf>
    <xf numFmtId="0" fontId="10" fillId="4" borderId="2" xfId="124" applyFont="1" applyFill="1" applyBorder="1" applyAlignment="1">
      <alignment horizontal="left" wrapText="1"/>
    </xf>
    <xf numFmtId="0" fontId="10" fillId="0" borderId="3" xfId="124" applyFont="1" applyFill="1" applyBorder="1" applyAlignment="1">
      <alignment horizontal="left" vertical="center" wrapText="1"/>
    </xf>
    <xf numFmtId="0" fontId="10" fillId="0" borderId="2" xfId="124" applyFont="1" applyFill="1" applyBorder="1" applyAlignment="1">
      <alignment horizontal="left" vertical="center" wrapText="1"/>
    </xf>
    <xf numFmtId="0" fontId="10" fillId="0" borderId="0" xfId="124" applyFont="1" applyBorder="1" applyAlignment="1">
      <alignment horizontal="left" wrapText="1"/>
    </xf>
    <xf numFmtId="0" fontId="10" fillId="0" borderId="2" xfId="124" applyFont="1" applyBorder="1" applyAlignment="1">
      <alignment horizontal="justify" vertical="center" wrapText="1"/>
    </xf>
    <xf numFmtId="0" fontId="9" fillId="0" borderId="0" xfId="1" applyFont="1" applyFill="1" applyAlignment="1">
      <alignment horizontal="left"/>
    </xf>
    <xf numFmtId="164" fontId="9" fillId="0" borderId="0" xfId="1" applyNumberFormat="1" applyFont="1" applyFill="1" applyAlignment="1">
      <alignment wrapText="1"/>
    </xf>
    <xf numFmtId="164" fontId="9" fillId="0" borderId="0" xfId="1" applyNumberFormat="1" applyFont="1" applyFill="1" applyAlignment="1">
      <alignment horizontal="left" vertical="top" wrapText="1"/>
    </xf>
    <xf numFmtId="164" fontId="9" fillId="0" borderId="0" xfId="1" applyNumberFormat="1" applyFont="1" applyFill="1" applyAlignment="1"/>
    <xf numFmtId="164" fontId="9" fillId="0" borderId="2" xfId="1" applyNumberFormat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/>
    </xf>
    <xf numFmtId="2" fontId="8" fillId="3" borderId="2" xfId="1" applyNumberFormat="1" applyFont="1" applyFill="1" applyBorder="1" applyAlignment="1"/>
    <xf numFmtId="2" fontId="9" fillId="3" borderId="2" xfId="1" applyNumberFormat="1" applyFont="1" applyFill="1" applyBorder="1" applyAlignment="1"/>
    <xf numFmtId="0" fontId="19" fillId="0" borderId="0" xfId="1" applyFont="1" applyFill="1"/>
    <xf numFmtId="49" fontId="9" fillId="0" borderId="2" xfId="124" applyNumberFormat="1" applyFont="1" applyFill="1" applyBorder="1" applyAlignment="1">
      <alignment horizontal="center" vertical="center"/>
    </xf>
    <xf numFmtId="2" fontId="9" fillId="3" borderId="2" xfId="7" applyNumberFormat="1" applyFont="1" applyFill="1" applyBorder="1" applyAlignment="1"/>
    <xf numFmtId="0" fontId="9" fillId="0" borderId="0" xfId="1" applyFont="1" applyFill="1" applyAlignment="1"/>
    <xf numFmtId="49" fontId="9" fillId="4" borderId="2" xfId="1" applyNumberFormat="1" applyFont="1" applyFill="1" applyBorder="1" applyAlignment="1">
      <alignment horizontal="left"/>
    </xf>
    <xf numFmtId="2" fontId="9" fillId="0" borderId="0" xfId="1" applyNumberFormat="1" applyFont="1" applyFill="1" applyAlignment="1"/>
    <xf numFmtId="0" fontId="9" fillId="0" borderId="0" xfId="1" applyFont="1" applyFill="1" applyBorder="1"/>
    <xf numFmtId="164" fontId="9" fillId="0" borderId="0" xfId="1" applyNumberFormat="1" applyFont="1" applyFill="1" applyBorder="1"/>
    <xf numFmtId="164" fontId="9" fillId="0" borderId="7" xfId="1" applyNumberFormat="1" applyFont="1" applyFill="1" applyBorder="1" applyAlignment="1"/>
    <xf numFmtId="164" fontId="9" fillId="3" borderId="2" xfId="1" applyNumberFormat="1" applyFont="1" applyFill="1" applyBorder="1" applyAlignment="1"/>
    <xf numFmtId="1" fontId="9" fillId="0" borderId="0" xfId="1" applyNumberFormat="1" applyFont="1" applyFill="1" applyBorder="1"/>
    <xf numFmtId="2" fontId="9" fillId="0" borderId="0" xfId="1" applyNumberFormat="1" applyFont="1" applyFill="1" applyBorder="1"/>
    <xf numFmtId="0" fontId="9" fillId="2" borderId="0" xfId="0" applyFont="1" applyFill="1" applyAlignment="1">
      <alignment wrapText="1"/>
    </xf>
    <xf numFmtId="166" fontId="9" fillId="0" borderId="0" xfId="16" applyNumberFormat="1" applyFont="1" applyAlignment="1">
      <alignment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vertical="center"/>
    </xf>
    <xf numFmtId="164" fontId="9" fillId="2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/>
    </xf>
    <xf numFmtId="49" fontId="10" fillId="0" borderId="2" xfId="124" applyNumberFormat="1" applyFont="1" applyFill="1" applyBorder="1" applyAlignment="1">
      <alignment horizontal="left"/>
    </xf>
    <xf numFmtId="2" fontId="9" fillId="2" borderId="2" xfId="1" applyNumberFormat="1" applyFont="1" applyFill="1" applyBorder="1" applyAlignment="1"/>
    <xf numFmtId="2" fontId="8" fillId="2" borderId="2" xfId="1" applyNumberFormat="1" applyFont="1" applyFill="1" applyBorder="1" applyAlignment="1"/>
    <xf numFmtId="2" fontId="9" fillId="2" borderId="3" xfId="1" applyNumberFormat="1" applyFont="1" applyFill="1" applyBorder="1" applyAlignment="1"/>
    <xf numFmtId="2" fontId="8" fillId="2" borderId="2" xfId="7" applyNumberFormat="1" applyFont="1" applyFill="1" applyBorder="1" applyAlignment="1"/>
    <xf numFmtId="2" fontId="9" fillId="2" borderId="2" xfId="7" applyNumberFormat="1" applyFont="1" applyFill="1" applyBorder="1" applyAlignment="1"/>
    <xf numFmtId="164" fontId="9" fillId="2" borderId="2" xfId="1" applyNumberFormat="1" applyFont="1" applyFill="1" applyBorder="1" applyAlignment="1"/>
    <xf numFmtId="49" fontId="10" fillId="0" borderId="2" xfId="124" applyNumberFormat="1" applyFont="1" applyBorder="1" applyAlignment="1">
      <alignment horizontal="left"/>
    </xf>
    <xf numFmtId="49" fontId="10" fillId="0" borderId="2" xfId="124" applyNumberFormat="1" applyFont="1" applyBorder="1" applyAlignment="1">
      <alignment horizontal="left" wrapText="1"/>
    </xf>
    <xf numFmtId="2" fontId="8" fillId="2" borderId="6" xfId="1" applyNumberFormat="1" applyFont="1" applyFill="1" applyBorder="1" applyAlignment="1"/>
    <xf numFmtId="164" fontId="9" fillId="2" borderId="0" xfId="1" applyNumberFormat="1" applyFont="1" applyFill="1" applyAlignment="1"/>
    <xf numFmtId="49" fontId="9" fillId="0" borderId="7" xfId="5" applyNumberFormat="1" applyFont="1" applyFill="1" applyBorder="1" applyAlignment="1">
      <alignment horizontal="center"/>
    </xf>
    <xf numFmtId="49" fontId="9" fillId="0" borderId="2" xfId="5" applyNumberFormat="1" applyFont="1" applyFill="1" applyBorder="1" applyAlignment="1">
      <alignment horizontal="center"/>
    </xf>
    <xf numFmtId="49" fontId="8" fillId="0" borderId="7" xfId="5" applyNumberFormat="1" applyFont="1" applyFill="1" applyBorder="1" applyAlignment="1">
      <alignment horizontal="center"/>
    </xf>
    <xf numFmtId="49" fontId="8" fillId="0" borderId="2" xfId="5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2" fontId="8" fillId="0" borderId="2" xfId="5" applyNumberFormat="1" applyFont="1" applyFill="1" applyBorder="1" applyAlignment="1">
      <alignment horizontal="center"/>
    </xf>
    <xf numFmtId="0" fontId="5" fillId="0" borderId="0" xfId="0" applyFont="1"/>
    <xf numFmtId="2" fontId="9" fillId="0" borderId="2" xfId="5" applyNumberFormat="1" applyFont="1" applyFill="1" applyBorder="1" applyAlignment="1">
      <alignment horizontal="center"/>
    </xf>
    <xf numFmtId="0" fontId="5" fillId="0" borderId="0" xfId="0" applyFont="1" applyBorder="1" applyAlignment="1"/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/>
    <xf numFmtId="2" fontId="5" fillId="0" borderId="0" xfId="0" applyNumberFormat="1" applyFont="1"/>
    <xf numFmtId="0" fontId="8" fillId="0" borderId="2" xfId="5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9" fillId="0" borderId="2" xfId="10" applyNumberFormat="1" applyFont="1" applyFill="1" applyBorder="1" applyAlignment="1">
      <alignment horizontal="left"/>
    </xf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7" fillId="0" borderId="3" xfId="5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 wrapText="1"/>
    </xf>
    <xf numFmtId="166" fontId="9" fillId="0" borderId="0" xfId="5" applyNumberFormat="1" applyFont="1" applyAlignment="1">
      <alignment horizontal="left" wrapText="1"/>
    </xf>
    <xf numFmtId="166" fontId="3" fillId="0" borderId="0" xfId="16" applyNumberFormat="1" applyAlignment="1">
      <alignment horizontal="left" wrapText="1"/>
    </xf>
    <xf numFmtId="166" fontId="6" fillId="0" borderId="0" xfId="16" applyNumberFormat="1" applyFont="1" applyAlignment="1">
      <alignment wrapText="1"/>
    </xf>
    <xf numFmtId="166" fontId="15" fillId="0" borderId="0" xfId="16" applyNumberFormat="1" applyFont="1" applyAlignment="1">
      <alignment wrapText="1"/>
    </xf>
    <xf numFmtId="0" fontId="8" fillId="0" borderId="0" xfId="5" applyFont="1" applyBorder="1" applyAlignment="1">
      <alignment horizontal="center" vertical="center" wrapText="1"/>
    </xf>
    <xf numFmtId="0" fontId="9" fillId="0" borderId="0" xfId="5" applyFont="1" applyAlignment="1">
      <alignment vertical="center" wrapText="1"/>
    </xf>
    <xf numFmtId="0" fontId="3" fillId="0" borderId="0" xfId="16" applyFont="1" applyAlignment="1">
      <alignment vertical="center" wrapText="1"/>
    </xf>
    <xf numFmtId="0" fontId="3" fillId="0" borderId="0" xfId="16" applyAlignment="1">
      <alignment wrapText="1"/>
    </xf>
    <xf numFmtId="0" fontId="16" fillId="0" borderId="0" xfId="5" applyFont="1" applyBorder="1" applyAlignment="1">
      <alignment horizontal="center" wrapText="1"/>
    </xf>
    <xf numFmtId="0" fontId="3" fillId="0" borderId="0" xfId="16" applyFont="1" applyAlignment="1">
      <alignment wrapText="1"/>
    </xf>
    <xf numFmtId="49" fontId="7" fillId="0" borderId="2" xfId="5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64" fontId="9" fillId="0" borderId="0" xfId="1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6" fontId="9" fillId="0" borderId="0" xfId="16" applyNumberFormat="1" applyFont="1" applyAlignment="1">
      <alignment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49" fontId="8" fillId="0" borderId="3" xfId="5" applyNumberFormat="1" applyFont="1" applyFill="1" applyBorder="1" applyAlignment="1">
      <alignment horizontal="center"/>
    </xf>
    <xf numFmtId="49" fontId="8" fillId="0" borderId="2" xfId="5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8" fillId="0" borderId="3" xfId="5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9" fillId="0" borderId="0" xfId="0" applyFont="1" applyFill="1" applyAlignment="1">
      <alignment wrapText="1"/>
    </xf>
    <xf numFmtId="164" fontId="9" fillId="0" borderId="0" xfId="1" applyNumberFormat="1" applyFont="1" applyFill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20" fillId="0" borderId="0" xfId="0" applyFont="1" applyAlignment="1">
      <alignment horizontal="center" wrapText="1"/>
    </xf>
    <xf numFmtId="0" fontId="18" fillId="0" borderId="0" xfId="1" applyFont="1" applyFill="1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2" fontId="8" fillId="0" borderId="0" xfId="1" applyNumberFormat="1" applyFont="1" applyFill="1"/>
    <xf numFmtId="2" fontId="9" fillId="0" borderId="0" xfId="1" applyNumberFormat="1" applyFont="1" applyFill="1"/>
  </cellXfs>
  <cellStyles count="125">
    <cellStyle name="Excel Built-in Normal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"/>
    <cellStyle name="Обычный 17" xfId="16"/>
    <cellStyle name="Обычный 18" xfId="2"/>
    <cellStyle name="Обычный 18 2" xfId="124"/>
    <cellStyle name="Обычный 19" xfId="17"/>
    <cellStyle name="Обычный 2" xfId="3"/>
    <cellStyle name="Обычный 2 10" xfId="18"/>
    <cellStyle name="Обычный 2 11" xfId="19"/>
    <cellStyle name="Обычный 2 12" xfId="20"/>
    <cellStyle name="Обычный 2 13" xfId="21"/>
    <cellStyle name="Обычный 2 14" xfId="22"/>
    <cellStyle name="Обычный 2 15" xfId="23"/>
    <cellStyle name="Обычный 2 16" xfId="24"/>
    <cellStyle name="Обычный 2 17" xfId="25"/>
    <cellStyle name="Обычный 2 18" xfId="26"/>
    <cellStyle name="Обычный 2 19" xfId="27"/>
    <cellStyle name="Обычный 2 2" xfId="28"/>
    <cellStyle name="Обычный 2 2 2" xfId="29"/>
    <cellStyle name="Обычный 2 20" xfId="30"/>
    <cellStyle name="Обычный 2 21" xfId="31"/>
    <cellStyle name="Обычный 2 22" xfId="32"/>
    <cellStyle name="Обычный 2 23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0" xfId="41"/>
    <cellStyle name="Обычный 2 4" xfId="42"/>
    <cellStyle name="Обычный 2 5" xfId="43"/>
    <cellStyle name="Обычный 2 6" xfId="44"/>
    <cellStyle name="Обычный 2 7" xfId="45"/>
    <cellStyle name="Обычный 2 8" xfId="46"/>
    <cellStyle name="Обычный 2 9" xfId="47"/>
    <cellStyle name="Обычный 3" xfId="48"/>
    <cellStyle name="Обычный 3 10" xfId="49"/>
    <cellStyle name="Обычный 3 11" xfId="50"/>
    <cellStyle name="Обычный 3 12" xfId="51"/>
    <cellStyle name="Обычный 3 13" xfId="52"/>
    <cellStyle name="Обычный 3 14" xfId="53"/>
    <cellStyle name="Обычный 3 15" xfId="54"/>
    <cellStyle name="Обычный 3 16" xfId="55"/>
    <cellStyle name="Обычный 3 17" xfId="56"/>
    <cellStyle name="Обычный 3 18" xfId="57"/>
    <cellStyle name="Обычный 3 19" xfId="58"/>
    <cellStyle name="Обычный 3 2" xfId="59"/>
    <cellStyle name="Обычный 3 2 2" xfId="60"/>
    <cellStyle name="Обычный 3 20" xfId="61"/>
    <cellStyle name="Обычный 3 21" xfId="62"/>
    <cellStyle name="Обычный 3 22" xfId="63"/>
    <cellStyle name="Обычный 3 23" xfId="64"/>
    <cellStyle name="Обычный 3 24" xfId="65"/>
    <cellStyle name="Обычный 3 25" xfId="66"/>
    <cellStyle name="Обычный 3 26" xfId="67"/>
    <cellStyle name="Обычный 3 27" xfId="68"/>
    <cellStyle name="Обычный 3 28" xfId="69"/>
    <cellStyle name="Обычный 3 29" xfId="70"/>
    <cellStyle name="Обычный 3 3" xfId="71"/>
    <cellStyle name="Обычный 3 30" xfId="72"/>
    <cellStyle name="Обычный 3 31" xfId="7"/>
    <cellStyle name="Обычный 3 32" xfId="73"/>
    <cellStyle name="Обычный 3 4" xfId="74"/>
    <cellStyle name="Обычный 3 5" xfId="75"/>
    <cellStyle name="Обычный 3 6" xfId="76"/>
    <cellStyle name="Обычный 3 7" xfId="77"/>
    <cellStyle name="Обычный 3 8" xfId="78"/>
    <cellStyle name="Обычный 3 9" xfId="79"/>
    <cellStyle name="Обычный 4" xfId="80"/>
    <cellStyle name="Обычный 4 10" xfId="81"/>
    <cellStyle name="Обычный 4 11" xfId="82"/>
    <cellStyle name="Обычный 4 12" xfId="83"/>
    <cellStyle name="Обычный 4 13" xfId="84"/>
    <cellStyle name="Обычный 4 14" xfId="85"/>
    <cellStyle name="Обычный 4 15" xfId="86"/>
    <cellStyle name="Обычный 4 16" xfId="87"/>
    <cellStyle name="Обычный 4 17" xfId="88"/>
    <cellStyle name="Обычный 4 18" xfId="89"/>
    <cellStyle name="Обычный 4 19" xfId="90"/>
    <cellStyle name="Обычный 4 2" xfId="91"/>
    <cellStyle name="Обычный 4 20" xfId="92"/>
    <cellStyle name="Обычный 4 21" xfId="93"/>
    <cellStyle name="Обычный 4 22" xfId="94"/>
    <cellStyle name="Обычный 4 23" xfId="95"/>
    <cellStyle name="Обычный 4 24" xfId="96"/>
    <cellStyle name="Обычный 4 25" xfId="97"/>
    <cellStyle name="Обычный 4 26" xfId="98"/>
    <cellStyle name="Обычный 4 27" xfId="99"/>
    <cellStyle name="Обычный 4 28" xfId="100"/>
    <cellStyle name="Обычный 4 29" xfId="101"/>
    <cellStyle name="Обычный 4 3" xfId="102"/>
    <cellStyle name="Обычный 4 30" xfId="103"/>
    <cellStyle name="Обычный 4 31" xfId="104"/>
    <cellStyle name="Обычный 4 4" xfId="105"/>
    <cellStyle name="Обычный 4 5" xfId="106"/>
    <cellStyle name="Обычный 4 6" xfId="107"/>
    <cellStyle name="Обычный 4 7" xfId="108"/>
    <cellStyle name="Обычный 4 8" xfId="109"/>
    <cellStyle name="Обычный 4 9" xfId="110"/>
    <cellStyle name="Обычный 5" xfId="4"/>
    <cellStyle name="Обычный 5 2" xfId="111"/>
    <cellStyle name="Обычный 5 3" xfId="112"/>
    <cellStyle name="Обычный 6" xfId="113"/>
    <cellStyle name="Обычный 7" xfId="114"/>
    <cellStyle name="Обычный 8" xfId="115"/>
    <cellStyle name="Обычный 9" xfId="116"/>
    <cellStyle name="Обычный_прил 7,9-2009-2010 нов классиф." xfId="6"/>
    <cellStyle name="Обычный_прилож 8,10 -2008г." xfId="5"/>
    <cellStyle name="Процентный 2" xfId="117"/>
    <cellStyle name="Тысячи [0]_перечис.11" xfId="118"/>
    <cellStyle name="Тысячи_перечис.11" xfId="119"/>
    <cellStyle name="Финансовый 13" xfId="120"/>
    <cellStyle name="Финансовый 2" xfId="121"/>
    <cellStyle name="Финансовый 3" xfId="8"/>
    <cellStyle name="Финансовый 3 2" xfId="123"/>
    <cellStyle name="Финансовый 9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topLeftCell="A4" zoomScale="87" zoomScaleNormal="100" zoomScaleSheetLayoutView="87" workbookViewId="0">
      <selection activeCell="E12" sqref="E12"/>
    </sheetView>
  </sheetViews>
  <sheetFormatPr defaultRowHeight="12.75" x14ac:dyDescent="0.2"/>
  <cols>
    <col min="1" max="1" width="48.5703125" style="51" customWidth="1"/>
    <col min="3" max="3" width="9.140625" style="56"/>
    <col min="4" max="4" width="14.42578125" style="57" hidden="1" customWidth="1"/>
    <col min="5" max="5" width="12.140625" style="58" customWidth="1"/>
    <col min="6" max="6" width="18.140625" style="58" customWidth="1"/>
    <col min="7" max="11" width="9.140625" style="58"/>
  </cols>
  <sheetData>
    <row r="1" spans="1:11" s="51" customFormat="1" ht="12.75" customHeight="1" x14ac:dyDescent="0.2">
      <c r="A1" s="52"/>
      <c r="C1" s="61" t="s">
        <v>553</v>
      </c>
      <c r="D1" s="166" t="s">
        <v>555</v>
      </c>
      <c r="E1" s="167"/>
      <c r="F1" s="167"/>
    </row>
    <row r="2" spans="1:11" s="51" customFormat="1" ht="47.25" customHeight="1" x14ac:dyDescent="0.2">
      <c r="A2" s="52"/>
      <c r="D2" s="168" t="s">
        <v>571</v>
      </c>
      <c r="E2" s="169"/>
      <c r="F2" s="169"/>
    </row>
    <row r="3" spans="1:11" s="51" customFormat="1" ht="9" customHeight="1" x14ac:dyDescent="0.2">
      <c r="A3" s="52"/>
      <c r="B3" s="62"/>
      <c r="C3" s="62"/>
      <c r="D3" s="63"/>
      <c r="E3" s="63"/>
      <c r="F3" s="80"/>
    </row>
    <row r="4" spans="1:11" s="51" customFormat="1" x14ac:dyDescent="0.2">
      <c r="A4" s="170" t="s">
        <v>554</v>
      </c>
      <c r="B4" s="171"/>
      <c r="C4" s="171"/>
      <c r="D4" s="172"/>
      <c r="E4" s="173"/>
      <c r="F4" s="173"/>
    </row>
    <row r="5" spans="1:11" s="51" customFormat="1" ht="27.75" customHeight="1" x14ac:dyDescent="0.2">
      <c r="A5" s="174" t="s">
        <v>556</v>
      </c>
      <c r="B5" s="175"/>
      <c r="C5" s="175"/>
      <c r="D5" s="175"/>
      <c r="E5" s="173"/>
      <c r="F5" s="173"/>
    </row>
    <row r="6" spans="1:11" ht="15.75" hidden="1" customHeight="1" x14ac:dyDescent="0.25">
      <c r="A6"/>
      <c r="C6" s="48"/>
      <c r="D6" s="59"/>
    </row>
    <row r="7" spans="1:11" ht="15.75" customHeight="1" x14ac:dyDescent="0.25">
      <c r="A7" s="64"/>
      <c r="C7" s="48"/>
      <c r="D7" s="59"/>
      <c r="F7" s="58" t="s">
        <v>572</v>
      </c>
    </row>
    <row r="8" spans="1:11" ht="69.75" customHeight="1" x14ac:dyDescent="0.2">
      <c r="A8" s="66" t="s">
        <v>557</v>
      </c>
      <c r="B8" s="176" t="s">
        <v>558</v>
      </c>
      <c r="C8" s="177"/>
      <c r="D8" s="65" t="s">
        <v>560</v>
      </c>
      <c r="E8" s="65" t="s">
        <v>559</v>
      </c>
      <c r="F8" s="65" t="s">
        <v>5</v>
      </c>
    </row>
    <row r="9" spans="1:11" s="76" customFormat="1" ht="15.75" customHeight="1" x14ac:dyDescent="0.2">
      <c r="A9" s="53" t="s">
        <v>230</v>
      </c>
      <c r="B9" s="163" t="s">
        <v>503</v>
      </c>
      <c r="C9" s="178"/>
      <c r="D9" s="74">
        <f>'прил 16 вед2015'!I663</f>
        <v>18175.012999999999</v>
      </c>
      <c r="E9" s="74">
        <f>'прил 16 вед2015'!J663</f>
        <v>14071.379999999997</v>
      </c>
      <c r="F9" s="74">
        <f>'прил 16 вед2015'!K663</f>
        <v>32246.393</v>
      </c>
      <c r="G9" s="75"/>
      <c r="H9" s="75"/>
      <c r="I9" s="75"/>
      <c r="J9" s="75"/>
      <c r="K9" s="75"/>
    </row>
    <row r="10" spans="1:11" ht="26.25" customHeight="1" x14ac:dyDescent="0.25">
      <c r="A10" s="54" t="s">
        <v>522</v>
      </c>
      <c r="B10" s="49" t="s">
        <v>21</v>
      </c>
      <c r="C10" s="50" t="s">
        <v>45</v>
      </c>
      <c r="D10" s="60">
        <f>'прил 16 вед2015'!I664</f>
        <v>0</v>
      </c>
      <c r="E10" s="60">
        <f>'прил 16 вед2015'!J664</f>
        <v>1371.02</v>
      </c>
      <c r="F10" s="60">
        <f>'прил 16 вед2015'!K664</f>
        <v>1371.02</v>
      </c>
    </row>
    <row r="11" spans="1:11" ht="26.25" customHeight="1" x14ac:dyDescent="0.25">
      <c r="A11" s="54" t="s">
        <v>523</v>
      </c>
      <c r="B11" s="49" t="s">
        <v>21</v>
      </c>
      <c r="C11" s="50" t="s">
        <v>200</v>
      </c>
      <c r="D11" s="60">
        <f>'прил 16 вед2015'!I665</f>
        <v>34.93</v>
      </c>
      <c r="E11" s="60">
        <f>'прил 16 вед2015'!J665</f>
        <v>1622.05</v>
      </c>
      <c r="F11" s="60">
        <f>'прил 16 вед2015'!K665</f>
        <v>1656.98</v>
      </c>
    </row>
    <row r="12" spans="1:11" ht="15.75" customHeight="1" x14ac:dyDescent="0.25">
      <c r="A12" s="54" t="s">
        <v>524</v>
      </c>
      <c r="B12" s="49" t="s">
        <v>21</v>
      </c>
      <c r="C12" s="50" t="s">
        <v>135</v>
      </c>
      <c r="D12" s="60">
        <f>'прил 16 вед2015'!I666</f>
        <v>3694.58</v>
      </c>
      <c r="E12" s="60">
        <f>'прил 16 вед2015'!J666</f>
        <v>19629.979999999996</v>
      </c>
      <c r="F12" s="60">
        <f>'прил 16 вед2015'!K666</f>
        <v>23324.559999999998</v>
      </c>
    </row>
    <row r="13" spans="1:11" ht="15.75" hidden="1" customHeight="1" x14ac:dyDescent="0.25">
      <c r="A13" s="54" t="s">
        <v>525</v>
      </c>
      <c r="B13" s="49" t="s">
        <v>21</v>
      </c>
      <c r="C13" s="50" t="s">
        <v>86</v>
      </c>
      <c r="D13" s="60">
        <f>'прил 16 вед2015'!I667</f>
        <v>0</v>
      </c>
      <c r="E13" s="60">
        <f>'прил 16 вед2015'!J667</f>
        <v>0</v>
      </c>
      <c r="F13" s="60">
        <f>'прил 16 вед2015'!K667</f>
        <v>0</v>
      </c>
    </row>
    <row r="14" spans="1:11" ht="26.25" customHeight="1" x14ac:dyDescent="0.25">
      <c r="A14" s="54" t="s">
        <v>526</v>
      </c>
      <c r="B14" s="49" t="s">
        <v>21</v>
      </c>
      <c r="C14" s="50" t="s">
        <v>155</v>
      </c>
      <c r="D14" s="60">
        <f>'прил 16 вед2015'!I668</f>
        <v>3704.16</v>
      </c>
      <c r="E14" s="60">
        <f>'прил 16 вед2015'!J668</f>
        <v>919.17000000000007</v>
      </c>
      <c r="F14" s="60">
        <f>'прил 16 вед2015'!K668</f>
        <v>4623.33</v>
      </c>
    </row>
    <row r="15" spans="1:11" ht="15.75" hidden="1" customHeight="1" x14ac:dyDescent="0.25">
      <c r="A15" s="54"/>
      <c r="B15" s="49"/>
      <c r="C15" s="50"/>
      <c r="D15" s="60">
        <f>'прил 16 вед2015'!I669</f>
        <v>0</v>
      </c>
      <c r="E15" s="60">
        <f>'прил 16 вед2015'!J669</f>
        <v>0</v>
      </c>
      <c r="F15" s="60">
        <f>'прил 16 вед2015'!K669</f>
        <v>0</v>
      </c>
    </row>
    <row r="16" spans="1:11" ht="15.75" customHeight="1" x14ac:dyDescent="0.25">
      <c r="A16" s="54" t="s">
        <v>156</v>
      </c>
      <c r="B16" s="49" t="s">
        <v>21</v>
      </c>
      <c r="C16" s="50" t="s">
        <v>157</v>
      </c>
      <c r="D16" s="60">
        <f>'прил 16 вед2015'!I670</f>
        <v>0</v>
      </c>
      <c r="E16" s="60">
        <f>'прил 16 вед2015'!J670</f>
        <v>369</v>
      </c>
      <c r="F16" s="60">
        <f>'прил 16 вед2015'!K670</f>
        <v>369</v>
      </c>
    </row>
    <row r="17" spans="1:11" ht="15.75" customHeight="1" x14ac:dyDescent="0.25">
      <c r="A17" s="20" t="s">
        <v>167</v>
      </c>
      <c r="B17" s="49" t="s">
        <v>21</v>
      </c>
      <c r="C17" s="50" t="s">
        <v>168</v>
      </c>
      <c r="D17" s="60">
        <f>'прил 16 вед2015'!I671</f>
        <v>10741.343000000001</v>
      </c>
      <c r="E17" s="60">
        <f>'прил 16 вед2015'!J671</f>
        <v>-9839.84</v>
      </c>
      <c r="F17" s="60">
        <f>'прил 16 вед2015'!K671</f>
        <v>901.5029999999997</v>
      </c>
    </row>
    <row r="18" spans="1:11" s="76" customFormat="1" ht="15.75" customHeight="1" x14ac:dyDescent="0.2">
      <c r="A18" s="53" t="s">
        <v>197</v>
      </c>
      <c r="B18" s="161" t="s">
        <v>509</v>
      </c>
      <c r="C18" s="162"/>
      <c r="D18" s="74">
        <f>'прил 16 вед2015'!I672</f>
        <v>505.5</v>
      </c>
      <c r="E18" s="74">
        <f>'прил 16 вед2015'!J672</f>
        <v>55.600000000000023</v>
      </c>
      <c r="F18" s="74">
        <f>'прил 16 вед2015'!K672</f>
        <v>561.1</v>
      </c>
      <c r="G18" s="75"/>
      <c r="H18" s="75"/>
      <c r="I18" s="75"/>
      <c r="J18" s="75"/>
      <c r="K18" s="75"/>
    </row>
    <row r="19" spans="1:11" ht="15.75" customHeight="1" x14ac:dyDescent="0.25">
      <c r="A19" s="54" t="s">
        <v>528</v>
      </c>
      <c r="B19" s="49" t="s">
        <v>45</v>
      </c>
      <c r="C19" s="50" t="s">
        <v>200</v>
      </c>
      <c r="D19" s="60">
        <f>'прил 16 вед2015'!I673</f>
        <v>505.5</v>
      </c>
      <c r="E19" s="60">
        <f>'прил 16 вед2015'!J673</f>
        <v>55.600000000000023</v>
      </c>
      <c r="F19" s="60">
        <f>'прил 16 вед2015'!K673</f>
        <v>561.1</v>
      </c>
    </row>
    <row r="20" spans="1:11" s="76" customFormat="1" ht="26.25" customHeight="1" x14ac:dyDescent="0.2">
      <c r="A20" s="53" t="s">
        <v>288</v>
      </c>
      <c r="B20" s="161" t="s">
        <v>510</v>
      </c>
      <c r="C20" s="165"/>
      <c r="D20" s="74">
        <f>'прил 16 вед2015'!I674</f>
        <v>660</v>
      </c>
      <c r="E20" s="74">
        <f>'прил 16 вед2015'!J674</f>
        <v>184.02999999999997</v>
      </c>
      <c r="F20" s="74">
        <f>'прил 16 вед2015'!K674</f>
        <v>844.03</v>
      </c>
      <c r="G20" s="75"/>
      <c r="H20" s="75"/>
      <c r="I20" s="75"/>
      <c r="J20" s="75"/>
      <c r="K20" s="75"/>
    </row>
    <row r="21" spans="1:11" ht="15.75" hidden="1" customHeight="1" x14ac:dyDescent="0.25">
      <c r="A21" s="54" t="s">
        <v>529</v>
      </c>
      <c r="B21" s="49" t="s">
        <v>200</v>
      </c>
      <c r="C21" s="50" t="s">
        <v>45</v>
      </c>
      <c r="D21" s="74">
        <f>'прил 16 вед2015'!I675</f>
        <v>0</v>
      </c>
      <c r="E21" s="74">
        <f>'прил 16 вед2015'!J675</f>
        <v>0</v>
      </c>
      <c r="F21" s="74">
        <f>'прил 16 вед2015'!K675</f>
        <v>0</v>
      </c>
    </row>
    <row r="22" spans="1:11" ht="39" customHeight="1" x14ac:dyDescent="0.25">
      <c r="A22" s="54" t="s">
        <v>530</v>
      </c>
      <c r="B22" s="49" t="s">
        <v>200</v>
      </c>
      <c r="C22" s="50" t="s">
        <v>107</v>
      </c>
      <c r="D22" s="60">
        <f>'прил 16 вед2015'!I676</f>
        <v>575</v>
      </c>
      <c r="E22" s="60">
        <f>'прил 16 вед2015'!J676</f>
        <v>84.029999999999973</v>
      </c>
      <c r="F22" s="60">
        <f>'прил 16 вед2015'!K676</f>
        <v>659.03</v>
      </c>
    </row>
    <row r="23" spans="1:11" ht="26.25" customHeight="1" x14ac:dyDescent="0.25">
      <c r="A23" s="54" t="s">
        <v>299</v>
      </c>
      <c r="B23" s="49" t="s">
        <v>200</v>
      </c>
      <c r="C23" s="50" t="s">
        <v>212</v>
      </c>
      <c r="D23" s="60">
        <f>'прил 16 вед2015'!I677</f>
        <v>85</v>
      </c>
      <c r="E23" s="60">
        <f>'прил 16 вед2015'!J677</f>
        <v>100</v>
      </c>
      <c r="F23" s="60">
        <f>'прил 16 вед2015'!K677</f>
        <v>185</v>
      </c>
    </row>
    <row r="24" spans="1:11" s="76" customFormat="1" ht="15.75" customHeight="1" x14ac:dyDescent="0.2">
      <c r="A24" s="53" t="s">
        <v>177</v>
      </c>
      <c r="B24" s="161" t="s">
        <v>511</v>
      </c>
      <c r="C24" s="162"/>
      <c r="D24" s="74">
        <f>'прил 16 вед2015'!I678</f>
        <v>2853.76</v>
      </c>
      <c r="E24" s="74">
        <f>'прил 16 вед2015'!J678</f>
        <v>4028.2299999999996</v>
      </c>
      <c r="F24" s="74">
        <f>'прил 16 вед2015'!K678</f>
        <v>6881.99</v>
      </c>
      <c r="G24" s="75"/>
      <c r="H24" s="75"/>
      <c r="I24" s="75"/>
      <c r="J24" s="75"/>
      <c r="K24" s="75"/>
    </row>
    <row r="25" spans="1:11" ht="15.75" customHeight="1" x14ac:dyDescent="0.25">
      <c r="A25" s="54" t="s">
        <v>531</v>
      </c>
      <c r="B25" s="49" t="s">
        <v>135</v>
      </c>
      <c r="C25" s="50" t="s">
        <v>21</v>
      </c>
      <c r="D25" s="60">
        <f>'прил 16 вед2015'!I679</f>
        <v>0</v>
      </c>
      <c r="E25" s="60">
        <f>'прил 16 вед2015'!J679</f>
        <v>0</v>
      </c>
      <c r="F25" s="60">
        <f>'прил 16 вед2015'!K679</f>
        <v>0</v>
      </c>
    </row>
    <row r="26" spans="1:11" ht="15.75" customHeight="1" x14ac:dyDescent="0.25">
      <c r="A26" s="54" t="s">
        <v>314</v>
      </c>
      <c r="B26" s="49" t="s">
        <v>135</v>
      </c>
      <c r="C26" s="50" t="s">
        <v>86</v>
      </c>
      <c r="D26" s="60">
        <f>'прил 16 вед2015'!I680</f>
        <v>150</v>
      </c>
      <c r="E26" s="60">
        <f>'прил 16 вед2015'!J680</f>
        <v>915.8</v>
      </c>
      <c r="F26" s="60">
        <f>'прил 16 вед2015'!K680</f>
        <v>1065.8</v>
      </c>
    </row>
    <row r="27" spans="1:11" ht="15.75" customHeight="1" x14ac:dyDescent="0.25">
      <c r="A27" s="54" t="s">
        <v>532</v>
      </c>
      <c r="B27" s="49" t="s">
        <v>135</v>
      </c>
      <c r="C27" s="50" t="s">
        <v>107</v>
      </c>
      <c r="D27" s="60">
        <f>'прил 16 вед2015'!I681</f>
        <v>0</v>
      </c>
      <c r="E27" s="60">
        <f>'прил 16 вед2015'!J681</f>
        <v>2843.7</v>
      </c>
      <c r="F27" s="60">
        <f>'прил 16 вед2015'!K681</f>
        <v>2843.7</v>
      </c>
    </row>
    <row r="28" spans="1:11" ht="15.75" customHeight="1" x14ac:dyDescent="0.25">
      <c r="A28" s="54" t="s">
        <v>178</v>
      </c>
      <c r="B28" s="49" t="s">
        <v>135</v>
      </c>
      <c r="C28" s="50" t="s">
        <v>179</v>
      </c>
      <c r="D28" s="60">
        <f>'прил 16 вед2015'!I682</f>
        <v>2703.76</v>
      </c>
      <c r="E28" s="60">
        <f>'прил 16 вед2015'!J682</f>
        <v>268.73</v>
      </c>
      <c r="F28" s="60">
        <f>'прил 16 вед2015'!K682</f>
        <v>2972.49</v>
      </c>
    </row>
    <row r="29" spans="1:11" s="76" customFormat="1" ht="15.75" customHeight="1" x14ac:dyDescent="0.2">
      <c r="A29" s="53" t="s">
        <v>533</v>
      </c>
      <c r="B29" s="161" t="s">
        <v>512</v>
      </c>
      <c r="C29" s="162"/>
      <c r="D29" s="74">
        <f>'прил 16 вед2015'!I683</f>
        <v>2365.44</v>
      </c>
      <c r="E29" s="74">
        <f>'прил 16 вед2015'!J683</f>
        <v>1835.26</v>
      </c>
      <c r="F29" s="74">
        <f>'прил 16 вед2015'!K683</f>
        <v>4200.7</v>
      </c>
      <c r="G29" s="75"/>
      <c r="H29" s="75"/>
      <c r="I29" s="75"/>
      <c r="J29" s="75"/>
      <c r="K29" s="75"/>
    </row>
    <row r="30" spans="1:11" ht="15.75" customHeight="1" x14ac:dyDescent="0.25">
      <c r="A30" s="54" t="s">
        <v>349</v>
      </c>
      <c r="B30" s="49" t="s">
        <v>86</v>
      </c>
      <c r="C30" s="50" t="s">
        <v>21</v>
      </c>
      <c r="D30" s="60">
        <f>'прил 16 вед2015'!I684</f>
        <v>0</v>
      </c>
      <c r="E30" s="60">
        <f>'прил 16 вед2015'!J684</f>
        <v>0</v>
      </c>
      <c r="F30" s="60">
        <f>'прил 16 вед2015'!K684</f>
        <v>0</v>
      </c>
    </row>
    <row r="31" spans="1:11" ht="15.75" customHeight="1" x14ac:dyDescent="0.25">
      <c r="A31" s="54" t="s">
        <v>356</v>
      </c>
      <c r="B31" s="49" t="s">
        <v>86</v>
      </c>
      <c r="C31" s="50" t="s">
        <v>45</v>
      </c>
      <c r="D31" s="60">
        <f>'прил 16 вед2015'!I685</f>
        <v>2365.44</v>
      </c>
      <c r="E31" s="60">
        <f>'прил 16 вед2015'!J685</f>
        <v>-1392.24</v>
      </c>
      <c r="F31" s="60">
        <f>'прил 16 вед2015'!K685</f>
        <v>973.2</v>
      </c>
    </row>
    <row r="32" spans="1:11" ht="15.75" customHeight="1" x14ac:dyDescent="0.25">
      <c r="A32" s="54" t="s">
        <v>534</v>
      </c>
      <c r="B32" s="49" t="s">
        <v>86</v>
      </c>
      <c r="C32" s="50" t="s">
        <v>200</v>
      </c>
      <c r="D32" s="60">
        <f>'прил 16 вед2015'!I686</f>
        <v>0</v>
      </c>
      <c r="E32" s="60">
        <f>'прил 16 вед2015'!J686</f>
        <v>3227.5</v>
      </c>
      <c r="F32" s="60">
        <f>'прил 16 вед2015'!K686</f>
        <v>3227.5</v>
      </c>
    </row>
    <row r="33" spans="1:11" s="76" customFormat="1" ht="15.75" customHeight="1" x14ac:dyDescent="0.2">
      <c r="A33" s="53" t="s">
        <v>535</v>
      </c>
      <c r="B33" s="163" t="s">
        <v>513</v>
      </c>
      <c r="C33" s="164"/>
      <c r="D33" s="74">
        <f>'прил 16 вед2015'!I687</f>
        <v>0</v>
      </c>
      <c r="E33" s="74">
        <f>E34</f>
        <v>570</v>
      </c>
      <c r="F33" s="74">
        <f>F34</f>
        <v>570</v>
      </c>
      <c r="G33" s="75"/>
      <c r="H33" s="75"/>
      <c r="I33" s="75"/>
      <c r="J33" s="75"/>
      <c r="K33" s="75"/>
    </row>
    <row r="34" spans="1:11" ht="25.5" customHeight="1" x14ac:dyDescent="0.25">
      <c r="A34" s="55" t="s">
        <v>620</v>
      </c>
      <c r="B34" s="49" t="s">
        <v>155</v>
      </c>
      <c r="C34" s="50" t="s">
        <v>86</v>
      </c>
      <c r="D34" s="74">
        <f>'прил 16 вед2015'!I688</f>
        <v>0</v>
      </c>
      <c r="E34" s="60">
        <v>570</v>
      </c>
      <c r="F34" s="60">
        <v>570</v>
      </c>
    </row>
    <row r="35" spans="1:11" s="76" customFormat="1" ht="15.75" customHeight="1" x14ac:dyDescent="0.2">
      <c r="A35" s="53" t="s">
        <v>380</v>
      </c>
      <c r="B35" s="161" t="s">
        <v>514</v>
      </c>
      <c r="C35" s="162"/>
      <c r="D35" s="74">
        <f>'прил 16 вед2015'!I689</f>
        <v>249694.5</v>
      </c>
      <c r="E35" s="74">
        <f>'прил 16 вед2015'!J689</f>
        <v>18048.229999999963</v>
      </c>
      <c r="F35" s="74">
        <f>'прил 16 вед2015'!K689</f>
        <v>267742.73</v>
      </c>
      <c r="G35" s="75"/>
      <c r="H35" s="75"/>
      <c r="I35" s="75"/>
      <c r="J35" s="75"/>
      <c r="K35" s="75"/>
    </row>
    <row r="36" spans="1:11" ht="15.75" customHeight="1" x14ac:dyDescent="0.25">
      <c r="A36" s="54" t="s">
        <v>20</v>
      </c>
      <c r="B36" s="49" t="s">
        <v>19</v>
      </c>
      <c r="C36" s="50" t="s">
        <v>21</v>
      </c>
      <c r="D36" s="60">
        <f>'прил 16 вед2015'!I690</f>
        <v>12910.1</v>
      </c>
      <c r="E36" s="60">
        <f>'прил 16 вед2015'!J690</f>
        <v>4253.9800000000014</v>
      </c>
      <c r="F36" s="60">
        <f>'прил 16 вед2015'!K690</f>
        <v>17164.080000000002</v>
      </c>
    </row>
    <row r="37" spans="1:11" ht="15.75" customHeight="1" x14ac:dyDescent="0.25">
      <c r="A37" s="54" t="s">
        <v>44</v>
      </c>
      <c r="B37" s="49" t="s">
        <v>19</v>
      </c>
      <c r="C37" s="50" t="s">
        <v>45</v>
      </c>
      <c r="D37" s="60">
        <f>'прил 16 вед2015'!I691</f>
        <v>224635.9</v>
      </c>
      <c r="E37" s="60">
        <f>'прил 16 вед2015'!J691</f>
        <v>13611.819999999962</v>
      </c>
      <c r="F37" s="60">
        <f>'прил 16 вед2015'!K691</f>
        <v>238247.71999999997</v>
      </c>
    </row>
    <row r="38" spans="1:11" ht="26.25" customHeight="1" x14ac:dyDescent="0.25">
      <c r="A38" s="54" t="s">
        <v>537</v>
      </c>
      <c r="B38" s="49" t="s">
        <v>19</v>
      </c>
      <c r="C38" s="50" t="s">
        <v>86</v>
      </c>
      <c r="D38" s="60">
        <f>'прил 16 вед2015'!I692</f>
        <v>600</v>
      </c>
      <c r="E38" s="60">
        <f>'прил 16 вед2015'!J692</f>
        <v>200</v>
      </c>
      <c r="F38" s="60">
        <f>'прил 16 вед2015'!K692</f>
        <v>800</v>
      </c>
    </row>
    <row r="39" spans="1:11" ht="15.75" customHeight="1" x14ac:dyDescent="0.25">
      <c r="A39" s="54" t="s">
        <v>89</v>
      </c>
      <c r="B39" s="49" t="s">
        <v>19</v>
      </c>
      <c r="C39" s="50" t="s">
        <v>19</v>
      </c>
      <c r="D39" s="60">
        <f>'прил 16 вед2015'!I693</f>
        <v>3511.1800000000003</v>
      </c>
      <c r="E39" s="60">
        <f>'прил 16 вед2015'!J693</f>
        <v>-278.23000000000025</v>
      </c>
      <c r="F39" s="60">
        <f>'прил 16 вед2015'!K693</f>
        <v>3232.95</v>
      </c>
    </row>
    <row r="40" spans="1:11" ht="15.75" customHeight="1" x14ac:dyDescent="0.25">
      <c r="A40" s="54" t="s">
        <v>106</v>
      </c>
      <c r="B40" s="49" t="s">
        <v>19</v>
      </c>
      <c r="C40" s="50" t="s">
        <v>107</v>
      </c>
      <c r="D40" s="60">
        <f>'прил 16 вед2015'!I694</f>
        <v>8037.32</v>
      </c>
      <c r="E40" s="60">
        <f>'прил 16 вед2015'!J694</f>
        <v>260.65999999999985</v>
      </c>
      <c r="F40" s="60">
        <f>'прил 16 вед2015'!K694</f>
        <v>8297.98</v>
      </c>
    </row>
    <row r="41" spans="1:11" s="76" customFormat="1" ht="15.75" customHeight="1" x14ac:dyDescent="0.2">
      <c r="A41" s="53" t="s">
        <v>538</v>
      </c>
      <c r="B41" s="161" t="s">
        <v>515</v>
      </c>
      <c r="C41" s="162"/>
      <c r="D41" s="74">
        <f>'прил 16 вед2015'!I695</f>
        <v>14631.71</v>
      </c>
      <c r="E41" s="74">
        <f>'прил 16 вед2015'!J695</f>
        <v>5817.2199999999993</v>
      </c>
      <c r="F41" s="74">
        <f>'прил 16 вед2015'!K695</f>
        <v>20448.93</v>
      </c>
      <c r="G41" s="75"/>
      <c r="H41" s="75"/>
      <c r="I41" s="75"/>
      <c r="J41" s="75"/>
      <c r="K41" s="75"/>
    </row>
    <row r="42" spans="1:11" ht="15.75" customHeight="1" x14ac:dyDescent="0.25">
      <c r="A42" s="54" t="s">
        <v>467</v>
      </c>
      <c r="B42" s="49" t="s">
        <v>466</v>
      </c>
      <c r="C42" s="50" t="s">
        <v>21</v>
      </c>
      <c r="D42" s="60">
        <f>'прил 16 вед2015'!I696</f>
        <v>12902.039999999999</v>
      </c>
      <c r="E42" s="60">
        <f>'прил 16 вед2015'!J696</f>
        <v>5644.8099999999995</v>
      </c>
      <c r="F42" s="60">
        <f>'прил 16 вед2015'!K696</f>
        <v>18546.849999999999</v>
      </c>
    </row>
    <row r="43" spans="1:11" ht="15.75" customHeight="1" x14ac:dyDescent="0.25">
      <c r="A43" s="54" t="s">
        <v>539</v>
      </c>
      <c r="B43" s="49" t="s">
        <v>466</v>
      </c>
      <c r="C43" s="50" t="s">
        <v>135</v>
      </c>
      <c r="D43" s="60">
        <f>'прил 16 вед2015'!I697</f>
        <v>1729.6700000000003</v>
      </c>
      <c r="E43" s="60">
        <f>'прил 16 вед2015'!J697</f>
        <v>172.40999999999985</v>
      </c>
      <c r="F43" s="60">
        <f>'прил 16 вед2015'!K697</f>
        <v>1902.08</v>
      </c>
    </row>
    <row r="44" spans="1:11" s="76" customFormat="1" ht="15.75" customHeight="1" x14ac:dyDescent="0.2">
      <c r="A44" s="53" t="s">
        <v>540</v>
      </c>
      <c r="B44" s="161" t="s">
        <v>516</v>
      </c>
      <c r="C44" s="162"/>
      <c r="D44" s="74">
        <f>'прил 16 вед2015'!I698</f>
        <v>550</v>
      </c>
      <c r="E44" s="74">
        <f>'прил 16 вед2015'!J698</f>
        <v>-75</v>
      </c>
      <c r="F44" s="74">
        <f>'прил 16 вед2015'!K698</f>
        <v>475</v>
      </c>
      <c r="G44" s="75"/>
      <c r="H44" s="75"/>
      <c r="I44" s="75"/>
      <c r="J44" s="75"/>
      <c r="K44" s="75"/>
    </row>
    <row r="45" spans="1:11" ht="15.75" hidden="1" customHeight="1" x14ac:dyDescent="0.25">
      <c r="A45" s="54" t="s">
        <v>541</v>
      </c>
      <c r="B45" s="49" t="s">
        <v>107</v>
      </c>
      <c r="C45" s="50" t="s">
        <v>21</v>
      </c>
      <c r="D45" s="74">
        <f>'прил 16 вед2015'!I699</f>
        <v>0</v>
      </c>
      <c r="E45" s="74">
        <f>'прил 16 вед2015'!J699</f>
        <v>0</v>
      </c>
      <c r="F45" s="74">
        <f>'прил 16 вед2015'!K699</f>
        <v>0</v>
      </c>
    </row>
    <row r="46" spans="1:11" ht="15.75" hidden="1" customHeight="1" x14ac:dyDescent="0.25">
      <c r="A46" s="54" t="s">
        <v>542</v>
      </c>
      <c r="B46" s="49" t="s">
        <v>107</v>
      </c>
      <c r="C46" s="50" t="s">
        <v>45</v>
      </c>
      <c r="D46" s="74">
        <f>'прил 16 вед2015'!I700</f>
        <v>0</v>
      </c>
      <c r="E46" s="74">
        <f>'прил 16 вед2015'!J700</f>
        <v>0</v>
      </c>
      <c r="F46" s="74">
        <f>'прил 16 вед2015'!K700</f>
        <v>0</v>
      </c>
    </row>
    <row r="47" spans="1:11" ht="15.75" hidden="1" customHeight="1" x14ac:dyDescent="0.25">
      <c r="A47" s="54" t="s">
        <v>543</v>
      </c>
      <c r="B47" s="49" t="s">
        <v>107</v>
      </c>
      <c r="C47" s="50" t="s">
        <v>135</v>
      </c>
      <c r="D47" s="74">
        <f>'прил 16 вед2015'!I701</f>
        <v>0</v>
      </c>
      <c r="E47" s="74">
        <f>'прил 16 вед2015'!J701</f>
        <v>0</v>
      </c>
      <c r="F47" s="74">
        <f>'прил 16 вед2015'!K701</f>
        <v>0</v>
      </c>
    </row>
    <row r="48" spans="1:11" ht="15.75" customHeight="1" x14ac:dyDescent="0.25">
      <c r="A48" s="54" t="s">
        <v>397</v>
      </c>
      <c r="B48" s="49" t="s">
        <v>107</v>
      </c>
      <c r="C48" s="50" t="s">
        <v>107</v>
      </c>
      <c r="D48" s="60">
        <f>'прил 16 вед2015'!I702</f>
        <v>550</v>
      </c>
      <c r="E48" s="60">
        <f>'прил 16 вед2015'!J702</f>
        <v>-75</v>
      </c>
      <c r="F48" s="60">
        <f>'прил 16 вед2015'!K702</f>
        <v>475</v>
      </c>
    </row>
    <row r="49" spans="1:6" ht="15.75" customHeight="1" x14ac:dyDescent="0.2">
      <c r="A49" s="53" t="s">
        <v>132</v>
      </c>
      <c r="B49" s="161" t="s">
        <v>517</v>
      </c>
      <c r="C49" s="162"/>
      <c r="D49" s="74">
        <f>'прил 16 вед2015'!I703</f>
        <v>2846.94</v>
      </c>
      <c r="E49" s="74">
        <f>'прил 16 вед2015'!J703</f>
        <v>1607.3500000000001</v>
      </c>
      <c r="F49" s="74">
        <f>'прил 16 вед2015'!K703</f>
        <v>4454.2900000000009</v>
      </c>
    </row>
    <row r="50" spans="1:6" ht="15.75" customHeight="1" x14ac:dyDescent="0.25">
      <c r="A50" s="54" t="s">
        <v>420</v>
      </c>
      <c r="B50" s="49" t="s">
        <v>133</v>
      </c>
      <c r="C50" s="50" t="s">
        <v>21</v>
      </c>
      <c r="D50" s="60">
        <f>'прил 16 вед2015'!I704</f>
        <v>125.44</v>
      </c>
      <c r="E50" s="60">
        <f>'прил 16 вед2015'!J704</f>
        <v>71.25</v>
      </c>
      <c r="F50" s="60">
        <f>'прил 16 вед2015'!K704</f>
        <v>196.69</v>
      </c>
    </row>
    <row r="51" spans="1:6" ht="15.75" hidden="1" customHeight="1" x14ac:dyDescent="0.25">
      <c r="A51" s="54" t="s">
        <v>544</v>
      </c>
      <c r="B51" s="49" t="s">
        <v>133</v>
      </c>
      <c r="C51" s="50" t="s">
        <v>45</v>
      </c>
      <c r="D51" s="60">
        <f>'прил 16 вед2015'!I705</f>
        <v>0</v>
      </c>
      <c r="E51" s="60">
        <f>'прил 16 вед2015'!J705</f>
        <v>0</v>
      </c>
      <c r="F51" s="60">
        <f>'прил 16 вед2015'!K705</f>
        <v>0</v>
      </c>
    </row>
    <row r="52" spans="1:6" ht="15.75" customHeight="1" x14ac:dyDescent="0.25">
      <c r="A52" s="54" t="s">
        <v>545</v>
      </c>
      <c r="B52" s="49" t="s">
        <v>133</v>
      </c>
      <c r="C52" s="50" t="s">
        <v>200</v>
      </c>
      <c r="D52" s="60">
        <f>'прил 16 вед2015'!I706</f>
        <v>809.2</v>
      </c>
      <c r="E52" s="60">
        <f>'прил 16 вед2015'!J706</f>
        <v>520</v>
      </c>
      <c r="F52" s="60">
        <f>'прил 16 вед2015'!K706</f>
        <v>1329.2</v>
      </c>
    </row>
    <row r="53" spans="1:6" ht="15.75" customHeight="1" x14ac:dyDescent="0.25">
      <c r="A53" s="54" t="s">
        <v>546</v>
      </c>
      <c r="B53" s="49" t="s">
        <v>133</v>
      </c>
      <c r="C53" s="50" t="s">
        <v>135</v>
      </c>
      <c r="D53" s="60">
        <f>'прил 16 вед2015'!I707</f>
        <v>1712.3</v>
      </c>
      <c r="E53" s="60">
        <f>'прил 16 вед2015'!J707</f>
        <v>293.10000000000014</v>
      </c>
      <c r="F53" s="60">
        <f>'прил 16 вед2015'!K707</f>
        <v>2005.4</v>
      </c>
    </row>
    <row r="54" spans="1:6" ht="15.75" customHeight="1" x14ac:dyDescent="0.25">
      <c r="A54" s="54" t="s">
        <v>447</v>
      </c>
      <c r="B54" s="49" t="s">
        <v>133</v>
      </c>
      <c r="C54" s="50" t="s">
        <v>155</v>
      </c>
      <c r="D54" s="60">
        <f>'прил 16 вед2015'!I708</f>
        <v>200</v>
      </c>
      <c r="E54" s="60">
        <f>'прил 16 вед2015'!J708</f>
        <v>723</v>
      </c>
      <c r="F54" s="60">
        <f>'прил 16 вед2015'!K708</f>
        <v>923</v>
      </c>
    </row>
    <row r="55" spans="1:6" ht="15.75" customHeight="1" x14ac:dyDescent="0.2">
      <c r="A55" s="53" t="s">
        <v>493</v>
      </c>
      <c r="B55" s="161" t="s">
        <v>518</v>
      </c>
      <c r="C55" s="162"/>
      <c r="D55" s="74">
        <f>'прил 16 вед2015'!I709</f>
        <v>700</v>
      </c>
      <c r="E55" s="74">
        <f>'прил 16 вед2015'!J709</f>
        <v>-92.5</v>
      </c>
      <c r="F55" s="74">
        <f>'прил 16 вед2015'!K709</f>
        <v>607.5</v>
      </c>
    </row>
    <row r="56" spans="1:6" ht="15.75" customHeight="1" x14ac:dyDescent="0.25">
      <c r="A56" s="54" t="s">
        <v>547</v>
      </c>
      <c r="B56" s="49" t="s">
        <v>157</v>
      </c>
      <c r="C56" s="50" t="s">
        <v>21</v>
      </c>
      <c r="D56" s="60">
        <f>'прил 16 вед2015'!I710</f>
        <v>700</v>
      </c>
      <c r="E56" s="60">
        <f>'прил 16 вед2015'!J710</f>
        <v>-92.5</v>
      </c>
      <c r="F56" s="60">
        <f>'прил 16 вед2015'!K710</f>
        <v>607.5</v>
      </c>
    </row>
    <row r="57" spans="1:6" ht="15.75" customHeight="1" x14ac:dyDescent="0.2">
      <c r="A57" s="53" t="s">
        <v>450</v>
      </c>
      <c r="B57" s="161" t="s">
        <v>519</v>
      </c>
      <c r="C57" s="162"/>
      <c r="D57" s="74">
        <f>'прил 16 вед2015'!I711</f>
        <v>1163.3499999999999</v>
      </c>
      <c r="E57" s="74">
        <f>'прил 16 вед2015'!J711</f>
        <v>355.69000000000005</v>
      </c>
      <c r="F57" s="74">
        <f>'прил 16 вед2015'!K711</f>
        <v>1519.04</v>
      </c>
    </row>
    <row r="58" spans="1:6" ht="15.75" customHeight="1" x14ac:dyDescent="0.25">
      <c r="A58" s="54" t="s">
        <v>451</v>
      </c>
      <c r="B58" s="49" t="s">
        <v>179</v>
      </c>
      <c r="C58" s="50" t="s">
        <v>45</v>
      </c>
      <c r="D58" s="60">
        <f>'прил 16 вед2015'!I712</f>
        <v>1163.3499999999999</v>
      </c>
      <c r="E58" s="60">
        <f>'прил 16 вед2015'!J712</f>
        <v>355.69000000000005</v>
      </c>
      <c r="F58" s="60">
        <f>'прил 16 вед2015'!K712</f>
        <v>1519.04</v>
      </c>
    </row>
    <row r="59" spans="1:6" ht="26.25" customHeight="1" x14ac:dyDescent="0.2">
      <c r="A59" s="53" t="s">
        <v>184</v>
      </c>
      <c r="B59" s="161" t="s">
        <v>520</v>
      </c>
      <c r="C59" s="162"/>
      <c r="D59" s="74">
        <f>'прил 16 вед2015'!I713</f>
        <v>200</v>
      </c>
      <c r="E59" s="74">
        <f>'прил 16 вед2015'!J713</f>
        <v>27</v>
      </c>
      <c r="F59" s="74">
        <f>'прил 16 вед2015'!K713</f>
        <v>227</v>
      </c>
    </row>
    <row r="60" spans="1:6" ht="26.25" customHeight="1" x14ac:dyDescent="0.25">
      <c r="A60" s="54" t="s">
        <v>185</v>
      </c>
      <c r="B60" s="49" t="s">
        <v>168</v>
      </c>
      <c r="C60" s="50" t="s">
        <v>21</v>
      </c>
      <c r="D60" s="60">
        <f>'прил 16 вед2015'!I714</f>
        <v>200</v>
      </c>
      <c r="E60" s="60">
        <f>'прил 16 вед2015'!J714</f>
        <v>27</v>
      </c>
      <c r="F60" s="60">
        <f>'прил 16 вед2015'!K714</f>
        <v>227</v>
      </c>
    </row>
    <row r="61" spans="1:6" ht="26.25" customHeight="1" x14ac:dyDescent="0.2">
      <c r="A61" s="53" t="s">
        <v>548</v>
      </c>
      <c r="B61" s="161" t="s">
        <v>521</v>
      </c>
      <c r="C61" s="162"/>
      <c r="D61" s="74">
        <f>'прил 16 вед2015'!I715</f>
        <v>30166.12</v>
      </c>
      <c r="E61" s="74">
        <f>'прил 16 вед2015'!J715</f>
        <v>-1813.119999999999</v>
      </c>
      <c r="F61" s="74">
        <f>'прил 16 вед2015'!K715</f>
        <v>28353</v>
      </c>
    </row>
    <row r="62" spans="1:6" ht="26.25" customHeight="1" x14ac:dyDescent="0.25">
      <c r="A62" s="54" t="s">
        <v>549</v>
      </c>
      <c r="B62" s="49" t="s">
        <v>212</v>
      </c>
      <c r="C62" s="50" t="s">
        <v>21</v>
      </c>
      <c r="D62" s="60">
        <f>'прил 16 вед2015'!I716</f>
        <v>30166.12</v>
      </c>
      <c r="E62" s="60">
        <f>'прил 16 вед2015'!J716</f>
        <v>-9309.119999999999</v>
      </c>
      <c r="F62" s="60">
        <f>'прил 16 вед2015'!K716</f>
        <v>20857</v>
      </c>
    </row>
    <row r="63" spans="1:6" ht="39" customHeight="1" x14ac:dyDescent="0.25">
      <c r="A63" s="54" t="s">
        <v>550</v>
      </c>
      <c r="B63" s="49" t="s">
        <v>212</v>
      </c>
      <c r="C63" s="50" t="s">
        <v>200</v>
      </c>
      <c r="D63" s="60">
        <f>'прил 16 вед2015'!I717</f>
        <v>0</v>
      </c>
      <c r="E63" s="60">
        <f>'прил 16 вед2015'!J717</f>
        <v>7496</v>
      </c>
      <c r="F63" s="60">
        <f>'прил 16 вед2015'!K717</f>
        <v>7496</v>
      </c>
    </row>
    <row r="64" spans="1:6" ht="15.75" customHeight="1" x14ac:dyDescent="0.2">
      <c r="A64" s="53" t="s">
        <v>551</v>
      </c>
      <c r="B64" s="72" t="s">
        <v>501</v>
      </c>
      <c r="C64" s="73" t="s">
        <v>501</v>
      </c>
      <c r="D64" s="74">
        <f>'прил 16 вед2015'!I718</f>
        <v>8552.43</v>
      </c>
      <c r="E64" s="74">
        <f>'прил 16 вед2015'!J718</f>
        <v>-8552.43</v>
      </c>
      <c r="F64" s="74">
        <f>'прил 16 вед2015'!K718</f>
        <v>0</v>
      </c>
    </row>
    <row r="65" spans="1:11" s="76" customFormat="1" ht="15.75" customHeight="1" x14ac:dyDescent="0.2">
      <c r="A65" s="53" t="s">
        <v>552</v>
      </c>
      <c r="B65" s="72"/>
      <c r="C65" s="73"/>
      <c r="D65" s="74">
        <f>'прил 16 вед2015'!I719</f>
        <v>333064.76299999998</v>
      </c>
      <c r="E65" s="74">
        <f>'прил 16 вед2015'!J719</f>
        <v>36066.939999999966</v>
      </c>
      <c r="F65" s="74">
        <f>'прил 16 вед2015'!K719</f>
        <v>369131.70299999992</v>
      </c>
      <c r="G65" s="75"/>
      <c r="H65" s="75"/>
      <c r="I65" s="75"/>
      <c r="J65" s="75"/>
      <c r="K65" s="75"/>
    </row>
    <row r="66" spans="1:11" x14ac:dyDescent="0.2">
      <c r="D66" s="57">
        <f>D9+D18+D20+D24+D29+D35+D41+D44+D49+D55+D57+D59+D61+D64</f>
        <v>333064.76299999998</v>
      </c>
      <c r="E66" s="57">
        <f t="shared" ref="E66:F66" si="0">E9+E18+E20+E24+E29+E35+E41+E44+E49+E55+E57+E59+E61+E64</f>
        <v>35496.939999999966</v>
      </c>
      <c r="F66" s="57">
        <f t="shared" si="0"/>
        <v>368561.70299999992</v>
      </c>
    </row>
  </sheetData>
  <mergeCells count="19">
    <mergeCell ref="B49:C49"/>
    <mergeCell ref="B55:C55"/>
    <mergeCell ref="B57:C57"/>
    <mergeCell ref="B59:C59"/>
    <mergeCell ref="B61:C61"/>
    <mergeCell ref="B20:C20"/>
    <mergeCell ref="D1:F1"/>
    <mergeCell ref="D2:F2"/>
    <mergeCell ref="A4:F4"/>
    <mergeCell ref="A5:F5"/>
    <mergeCell ref="B8:C8"/>
    <mergeCell ref="B9:C9"/>
    <mergeCell ref="B18:C18"/>
    <mergeCell ref="B44:C44"/>
    <mergeCell ref="B24:C24"/>
    <mergeCell ref="B29:C29"/>
    <mergeCell ref="B33:C33"/>
    <mergeCell ref="B35:C35"/>
    <mergeCell ref="B41:C41"/>
  </mergeCells>
  <pageMargins left="1.299212598425197" right="0" top="0" bottom="0" header="0" footer="0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0"/>
  <sheetViews>
    <sheetView tabSelected="1" view="pageBreakPreview" topLeftCell="A101" zoomScaleNormal="90" zoomScaleSheetLayoutView="100" workbookViewId="0">
      <selection activeCell="F125" sqref="F125"/>
    </sheetView>
  </sheetViews>
  <sheetFormatPr defaultRowHeight="12.75" x14ac:dyDescent="0.2"/>
  <cols>
    <col min="1" max="1" width="41.85546875" style="77" customWidth="1"/>
    <col min="2" max="2" width="9.7109375" style="77" customWidth="1"/>
    <col min="3" max="3" width="8.5703125" style="77" customWidth="1"/>
    <col min="4" max="4" width="8.42578125" style="77" customWidth="1"/>
    <col min="5" max="5" width="10.5703125" style="77" customWidth="1"/>
    <col min="6" max="6" width="7.5703125" style="77" customWidth="1"/>
    <col min="7" max="7" width="10.140625" style="112" hidden="1" customWidth="1"/>
    <col min="8" max="8" width="10.28515625" style="112" hidden="1" customWidth="1"/>
    <col min="9" max="9" width="13" style="112" hidden="1" customWidth="1"/>
    <col min="10" max="11" width="11.85546875" style="112" customWidth="1"/>
    <col min="12" max="12" width="9.42578125" style="77" bestFit="1" customWidth="1"/>
    <col min="13" max="16384" width="9.140625" style="77"/>
  </cols>
  <sheetData>
    <row r="1" spans="1:12" ht="12" customHeight="1" x14ac:dyDescent="0.2">
      <c r="B1" s="109"/>
      <c r="C1" s="109"/>
      <c r="D1" s="109"/>
      <c r="E1" s="110"/>
      <c r="F1" s="179" t="s">
        <v>564</v>
      </c>
      <c r="G1" s="180"/>
      <c r="H1" s="180"/>
      <c r="I1" s="180"/>
      <c r="J1" s="180"/>
      <c r="K1" s="180"/>
    </row>
    <row r="2" spans="1:12" ht="39.75" customHeight="1" x14ac:dyDescent="0.2">
      <c r="B2" s="109"/>
      <c r="C2" s="109"/>
      <c r="D2" s="109"/>
      <c r="E2" s="111"/>
      <c r="F2" s="188" t="s">
        <v>571</v>
      </c>
      <c r="G2" s="180"/>
      <c r="H2" s="180"/>
      <c r="I2" s="180"/>
      <c r="J2" s="180"/>
      <c r="K2" s="180"/>
    </row>
    <row r="3" spans="1:12" ht="24.75" customHeight="1" x14ac:dyDescent="0.2">
      <c r="A3" s="183" t="s">
        <v>563</v>
      </c>
      <c r="B3" s="183"/>
      <c r="C3" s="183"/>
      <c r="D3" s="183"/>
      <c r="E3" s="183"/>
      <c r="F3" s="183"/>
      <c r="G3" s="183"/>
      <c r="H3" s="183"/>
      <c r="I3" s="183"/>
      <c r="J3" s="183"/>
      <c r="K3" s="185"/>
    </row>
    <row r="4" spans="1:12" ht="17.25" customHeight="1" x14ac:dyDescent="0.2">
      <c r="A4" s="183" t="s">
        <v>616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2" ht="15" customHeight="1" x14ac:dyDescent="0.2">
      <c r="K5" s="112" t="s">
        <v>573</v>
      </c>
    </row>
    <row r="6" spans="1:12" s="79" customFormat="1" ht="12.75" customHeight="1" x14ac:dyDescent="0.2">
      <c r="A6" s="181" t="s">
        <v>0</v>
      </c>
      <c r="B6" s="181" t="s">
        <v>9</v>
      </c>
      <c r="C6" s="182"/>
      <c r="D6" s="182"/>
      <c r="E6" s="182"/>
      <c r="F6" s="182"/>
      <c r="G6" s="189" t="s">
        <v>1</v>
      </c>
      <c r="H6" s="189" t="s">
        <v>2</v>
      </c>
      <c r="I6" s="186" t="s">
        <v>3</v>
      </c>
      <c r="J6" s="186" t="s">
        <v>4</v>
      </c>
      <c r="K6" s="186" t="s">
        <v>5</v>
      </c>
    </row>
    <row r="7" spans="1:12" s="79" customFormat="1" ht="12" customHeight="1" x14ac:dyDescent="0.2">
      <c r="A7" s="182"/>
      <c r="B7" s="182"/>
      <c r="C7" s="182"/>
      <c r="D7" s="182"/>
      <c r="E7" s="182"/>
      <c r="F7" s="182"/>
      <c r="G7" s="190"/>
      <c r="H7" s="190"/>
      <c r="I7" s="186"/>
      <c r="J7" s="187"/>
      <c r="K7" s="187"/>
    </row>
    <row r="8" spans="1:12" s="79" customFormat="1" ht="36" customHeight="1" x14ac:dyDescent="0.2">
      <c r="A8" s="182"/>
      <c r="B8" s="87" t="s">
        <v>10</v>
      </c>
      <c r="C8" s="87" t="s">
        <v>11</v>
      </c>
      <c r="D8" s="87" t="s">
        <v>12</v>
      </c>
      <c r="E8" s="87" t="s">
        <v>13</v>
      </c>
      <c r="F8" s="87" t="s">
        <v>14</v>
      </c>
      <c r="G8" s="191"/>
      <c r="H8" s="191"/>
      <c r="I8" s="186"/>
      <c r="J8" s="187"/>
      <c r="K8" s="187"/>
    </row>
    <row r="9" spans="1:12" x14ac:dyDescent="0.2">
      <c r="A9" s="90">
        <v>1</v>
      </c>
      <c r="B9" s="90">
        <v>2</v>
      </c>
      <c r="C9" s="90">
        <v>3</v>
      </c>
      <c r="D9" s="90">
        <v>4</v>
      </c>
      <c r="E9" s="90">
        <v>5</v>
      </c>
      <c r="F9" s="90">
        <v>6</v>
      </c>
      <c r="G9" s="113" t="s">
        <v>15</v>
      </c>
      <c r="H9" s="114">
        <v>7</v>
      </c>
      <c r="I9" s="114">
        <v>8</v>
      </c>
      <c r="J9" s="114" t="s">
        <v>566</v>
      </c>
      <c r="K9" s="114" t="s">
        <v>567</v>
      </c>
    </row>
    <row r="10" spans="1:12" s="79" customFormat="1" x14ac:dyDescent="0.2">
      <c r="A10" s="1" t="s">
        <v>16</v>
      </c>
      <c r="B10" s="2" t="s">
        <v>17</v>
      </c>
      <c r="C10" s="3"/>
      <c r="D10" s="3"/>
      <c r="E10" s="3"/>
      <c r="F10" s="3"/>
      <c r="G10" s="4" t="e">
        <f>G11+G138</f>
        <v>#REF!</v>
      </c>
      <c r="H10" s="4" t="e">
        <f>H11+H138</f>
        <v>#REF!</v>
      </c>
      <c r="I10" s="19">
        <f>I11+I138</f>
        <v>234813.32</v>
      </c>
      <c r="J10" s="19">
        <f t="shared" ref="J10:K10" si="0">J11+J138</f>
        <v>19743.459999999963</v>
      </c>
      <c r="K10" s="19">
        <f t="shared" si="0"/>
        <v>254556.78</v>
      </c>
      <c r="L10" s="208">
        <f>K16+K19+K32+K33+K35+K37+K38+K40+K42+K44+K86+K95+K111+K119</f>
        <v>102876.07999999999</v>
      </c>
    </row>
    <row r="11" spans="1:12" x14ac:dyDescent="0.2">
      <c r="A11" s="5" t="s">
        <v>18</v>
      </c>
      <c r="B11" s="3" t="s">
        <v>17</v>
      </c>
      <c r="C11" s="3" t="s">
        <v>19</v>
      </c>
      <c r="D11" s="3"/>
      <c r="E11" s="3"/>
      <c r="F11" s="3"/>
      <c r="G11" s="6" t="e">
        <f>G28+G82+G91+G108+G12</f>
        <v>#REF!</v>
      </c>
      <c r="H11" s="6" t="e">
        <f>H28+H82+H91+H108+H12</f>
        <v>#REF!</v>
      </c>
      <c r="I11" s="6">
        <f>I28+I82+I91+I108+I12</f>
        <v>233101.02000000002</v>
      </c>
      <c r="J11" s="6">
        <f t="shared" ref="J11:K11" si="1">J28+J82+J91+J108+J12</f>
        <v>19450.359999999964</v>
      </c>
      <c r="K11" s="6">
        <f t="shared" si="1"/>
        <v>252551.38</v>
      </c>
      <c r="L11" s="77">
        <v>101926.08</v>
      </c>
    </row>
    <row r="12" spans="1:12" x14ac:dyDescent="0.2">
      <c r="A12" s="5" t="s">
        <v>20</v>
      </c>
      <c r="B12" s="3" t="s">
        <v>17</v>
      </c>
      <c r="C12" s="3" t="s">
        <v>19</v>
      </c>
      <c r="D12" s="3" t="s">
        <v>21</v>
      </c>
      <c r="E12" s="3"/>
      <c r="F12" s="3"/>
      <c r="G12" s="6">
        <f t="shared" ref="G12:H12" si="2">G20+G24</f>
        <v>0</v>
      </c>
      <c r="H12" s="6">
        <f t="shared" si="2"/>
        <v>12910.1</v>
      </c>
      <c r="I12" s="6">
        <f>I20+I24+I13</f>
        <v>12910.1</v>
      </c>
      <c r="J12" s="6">
        <f t="shared" ref="J12:K12" si="3">J20+J24+J13</f>
        <v>4253.9800000000014</v>
      </c>
      <c r="K12" s="6">
        <f t="shared" si="3"/>
        <v>17164.080000000002</v>
      </c>
      <c r="L12" s="209">
        <f>L10-L11</f>
        <v>949.99999999998545</v>
      </c>
    </row>
    <row r="13" spans="1:12" ht="38.25" x14ac:dyDescent="0.2">
      <c r="A13" s="7" t="s">
        <v>22</v>
      </c>
      <c r="B13" s="3" t="s">
        <v>17</v>
      </c>
      <c r="C13" s="3" t="s">
        <v>19</v>
      </c>
      <c r="D13" s="3" t="s">
        <v>21</v>
      </c>
      <c r="E13" s="8" t="s">
        <v>23</v>
      </c>
      <c r="F13" s="3"/>
      <c r="G13" s="6"/>
      <c r="H13" s="6"/>
      <c r="I13" s="6">
        <f>I14</f>
        <v>0</v>
      </c>
      <c r="J13" s="6">
        <f t="shared" ref="J13:K14" si="4">J14</f>
        <v>17164.080000000002</v>
      </c>
      <c r="K13" s="6">
        <f t="shared" si="4"/>
        <v>17164.080000000002</v>
      </c>
    </row>
    <row r="14" spans="1:12" ht="38.25" x14ac:dyDescent="0.2">
      <c r="A14" s="9" t="s">
        <v>24</v>
      </c>
      <c r="B14" s="3" t="s">
        <v>17</v>
      </c>
      <c r="C14" s="3" t="s">
        <v>19</v>
      </c>
      <c r="D14" s="3" t="s">
        <v>21</v>
      </c>
      <c r="E14" s="3" t="s">
        <v>25</v>
      </c>
      <c r="F14" s="3"/>
      <c r="G14" s="6"/>
      <c r="H14" s="6"/>
      <c r="I14" s="6">
        <f>I15</f>
        <v>0</v>
      </c>
      <c r="J14" s="6">
        <f t="shared" si="4"/>
        <v>17164.080000000002</v>
      </c>
      <c r="K14" s="6">
        <f t="shared" si="4"/>
        <v>17164.080000000002</v>
      </c>
    </row>
    <row r="15" spans="1:12" ht="38.25" x14ac:dyDescent="0.2">
      <c r="A15" s="9" t="s">
        <v>26</v>
      </c>
      <c r="B15" s="3" t="s">
        <v>17</v>
      </c>
      <c r="C15" s="3" t="s">
        <v>19</v>
      </c>
      <c r="D15" s="3" t="s">
        <v>21</v>
      </c>
      <c r="E15" s="3" t="s">
        <v>27</v>
      </c>
      <c r="F15" s="3"/>
      <c r="G15" s="6"/>
      <c r="H15" s="6"/>
      <c r="I15" s="6">
        <f>I16+I17+I18</f>
        <v>0</v>
      </c>
      <c r="J15" s="6">
        <f t="shared" ref="J15:K15" si="5">J16+J17+J18</f>
        <v>17164.080000000002</v>
      </c>
      <c r="K15" s="6">
        <f t="shared" si="5"/>
        <v>17164.080000000002</v>
      </c>
    </row>
    <row r="16" spans="1:12" ht="63.75" x14ac:dyDescent="0.2">
      <c r="A16" s="5" t="s">
        <v>28</v>
      </c>
      <c r="B16" s="3" t="s">
        <v>17</v>
      </c>
      <c r="C16" s="3" t="s">
        <v>19</v>
      </c>
      <c r="D16" s="3" t="s">
        <v>21</v>
      </c>
      <c r="E16" s="3" t="s">
        <v>29</v>
      </c>
      <c r="F16" s="3" t="s">
        <v>30</v>
      </c>
      <c r="G16" s="6"/>
      <c r="H16" s="6"/>
      <c r="I16" s="6"/>
      <c r="J16" s="6">
        <v>122.08</v>
      </c>
      <c r="K16" s="6">
        <f>I16+J16</f>
        <v>122.08</v>
      </c>
    </row>
    <row r="17" spans="1:11" ht="25.5" hidden="1" x14ac:dyDescent="0.2">
      <c r="A17" s="5" t="s">
        <v>31</v>
      </c>
      <c r="B17" s="3" t="s">
        <v>17</v>
      </c>
      <c r="C17" s="3" t="s">
        <v>19</v>
      </c>
      <c r="D17" s="3" t="s">
        <v>21</v>
      </c>
      <c r="E17" s="3" t="s">
        <v>29</v>
      </c>
      <c r="F17" s="3" t="s">
        <v>32</v>
      </c>
      <c r="G17" s="6"/>
      <c r="H17" s="6"/>
      <c r="I17" s="6"/>
      <c r="J17" s="6"/>
      <c r="K17" s="6">
        <f>I17+J17</f>
        <v>0</v>
      </c>
    </row>
    <row r="18" spans="1:11" ht="63.75" x14ac:dyDescent="0.2">
      <c r="A18" s="91" t="s">
        <v>578</v>
      </c>
      <c r="B18" s="3" t="s">
        <v>17</v>
      </c>
      <c r="C18" s="3" t="s">
        <v>19</v>
      </c>
      <c r="D18" s="3" t="s">
        <v>21</v>
      </c>
      <c r="E18" s="3" t="s">
        <v>579</v>
      </c>
      <c r="F18" s="3"/>
      <c r="G18" s="6"/>
      <c r="H18" s="6"/>
      <c r="I18" s="6">
        <f>I19</f>
        <v>0</v>
      </c>
      <c r="J18" s="6">
        <f t="shared" ref="J18:K18" si="6">J19</f>
        <v>17042</v>
      </c>
      <c r="K18" s="6">
        <f t="shared" si="6"/>
        <v>17042</v>
      </c>
    </row>
    <row r="19" spans="1:11" ht="63.75" x14ac:dyDescent="0.2">
      <c r="A19" s="5" t="s">
        <v>28</v>
      </c>
      <c r="B19" s="3" t="s">
        <v>17</v>
      </c>
      <c r="C19" s="3" t="s">
        <v>19</v>
      </c>
      <c r="D19" s="3" t="s">
        <v>21</v>
      </c>
      <c r="E19" s="3" t="s">
        <v>579</v>
      </c>
      <c r="F19" s="3" t="s">
        <v>30</v>
      </c>
      <c r="G19" s="6"/>
      <c r="H19" s="6"/>
      <c r="I19" s="6"/>
      <c r="J19" s="6">
        <v>17042</v>
      </c>
      <c r="K19" s="6">
        <f>I19+J19</f>
        <v>17042</v>
      </c>
    </row>
    <row r="20" spans="1:11" ht="25.5" x14ac:dyDescent="0.2">
      <c r="A20" s="10" t="s">
        <v>33</v>
      </c>
      <c r="B20" s="3" t="s">
        <v>17</v>
      </c>
      <c r="C20" s="3" t="s">
        <v>19</v>
      </c>
      <c r="D20" s="3" t="s">
        <v>21</v>
      </c>
      <c r="E20" s="3" t="s">
        <v>34</v>
      </c>
      <c r="F20" s="3"/>
      <c r="G20" s="6">
        <f t="shared" ref="G20:K22" si="7">G21</f>
        <v>0</v>
      </c>
      <c r="H20" s="6">
        <f t="shared" si="7"/>
        <v>11805</v>
      </c>
      <c r="I20" s="6">
        <f t="shared" si="7"/>
        <v>11805</v>
      </c>
      <c r="J20" s="6">
        <f t="shared" si="7"/>
        <v>-11805</v>
      </c>
      <c r="K20" s="6">
        <f t="shared" si="7"/>
        <v>0</v>
      </c>
    </row>
    <row r="21" spans="1:11" ht="63.75" x14ac:dyDescent="0.2">
      <c r="A21" s="10" t="s">
        <v>35</v>
      </c>
      <c r="B21" s="3" t="s">
        <v>17</v>
      </c>
      <c r="C21" s="3" t="s">
        <v>19</v>
      </c>
      <c r="D21" s="3" t="s">
        <v>21</v>
      </c>
      <c r="E21" s="11" t="s">
        <v>36</v>
      </c>
      <c r="F21" s="3"/>
      <c r="G21" s="6">
        <f t="shared" si="7"/>
        <v>0</v>
      </c>
      <c r="H21" s="6">
        <f t="shared" si="7"/>
        <v>11805</v>
      </c>
      <c r="I21" s="6">
        <f t="shared" si="7"/>
        <v>11805</v>
      </c>
      <c r="J21" s="6">
        <f t="shared" si="7"/>
        <v>-11805</v>
      </c>
      <c r="K21" s="6">
        <f t="shared" si="7"/>
        <v>0</v>
      </c>
    </row>
    <row r="22" spans="1:11" ht="63.75" x14ac:dyDescent="0.2">
      <c r="A22" s="12" t="s">
        <v>37</v>
      </c>
      <c r="B22" s="3" t="s">
        <v>17</v>
      </c>
      <c r="C22" s="3" t="s">
        <v>19</v>
      </c>
      <c r="D22" s="3" t="s">
        <v>21</v>
      </c>
      <c r="E22" s="13" t="s">
        <v>38</v>
      </c>
      <c r="F22" s="3"/>
      <c r="G22" s="6">
        <f t="shared" si="7"/>
        <v>0</v>
      </c>
      <c r="H22" s="6">
        <f t="shared" si="7"/>
        <v>11805</v>
      </c>
      <c r="I22" s="6">
        <f t="shared" si="7"/>
        <v>11805</v>
      </c>
      <c r="J22" s="6">
        <f t="shared" si="7"/>
        <v>-11805</v>
      </c>
      <c r="K22" s="6">
        <f t="shared" si="7"/>
        <v>0</v>
      </c>
    </row>
    <row r="23" spans="1:11" ht="63.75" x14ac:dyDescent="0.2">
      <c r="A23" s="5" t="s">
        <v>28</v>
      </c>
      <c r="B23" s="3" t="s">
        <v>17</v>
      </c>
      <c r="C23" s="3" t="s">
        <v>19</v>
      </c>
      <c r="D23" s="3" t="s">
        <v>21</v>
      </c>
      <c r="E23" s="3" t="s">
        <v>39</v>
      </c>
      <c r="F23" s="3" t="s">
        <v>30</v>
      </c>
      <c r="G23" s="6"/>
      <c r="H23" s="6">
        <v>11805</v>
      </c>
      <c r="I23" s="6">
        <f>G23+H23</f>
        <v>11805</v>
      </c>
      <c r="J23" s="6">
        <v>-11805</v>
      </c>
      <c r="K23" s="6">
        <f>I23+J23</f>
        <v>0</v>
      </c>
    </row>
    <row r="24" spans="1:11" x14ac:dyDescent="0.2">
      <c r="A24" s="5" t="s">
        <v>40</v>
      </c>
      <c r="B24" s="3" t="s">
        <v>17</v>
      </c>
      <c r="C24" s="3" t="s">
        <v>19</v>
      </c>
      <c r="D24" s="3" t="s">
        <v>21</v>
      </c>
      <c r="E24" s="3" t="s">
        <v>41</v>
      </c>
      <c r="F24" s="3"/>
      <c r="G24" s="6">
        <f t="shared" ref="G24:K24" si="8">G25</f>
        <v>0</v>
      </c>
      <c r="H24" s="6">
        <f t="shared" si="8"/>
        <v>1105.0999999999999</v>
      </c>
      <c r="I24" s="6">
        <f t="shared" si="8"/>
        <v>1105.0999999999999</v>
      </c>
      <c r="J24" s="6">
        <f t="shared" si="8"/>
        <v>-1105.0999999999999</v>
      </c>
      <c r="K24" s="6">
        <f t="shared" si="8"/>
        <v>0</v>
      </c>
    </row>
    <row r="25" spans="1:11" ht="38.25" x14ac:dyDescent="0.2">
      <c r="A25" s="10" t="s">
        <v>42</v>
      </c>
      <c r="B25" s="3" t="s">
        <v>17</v>
      </c>
      <c r="C25" s="3" t="s">
        <v>19</v>
      </c>
      <c r="D25" s="3" t="s">
        <v>21</v>
      </c>
      <c r="E25" s="3" t="s">
        <v>43</v>
      </c>
      <c r="F25" s="3"/>
      <c r="G25" s="6">
        <f t="shared" ref="G25:K25" si="9">G26+G27</f>
        <v>0</v>
      </c>
      <c r="H25" s="6">
        <f t="shared" si="9"/>
        <v>1105.0999999999999</v>
      </c>
      <c r="I25" s="6">
        <f t="shared" si="9"/>
        <v>1105.0999999999999</v>
      </c>
      <c r="J25" s="6">
        <f t="shared" si="9"/>
        <v>-1105.0999999999999</v>
      </c>
      <c r="K25" s="6">
        <f t="shared" si="9"/>
        <v>0</v>
      </c>
    </row>
    <row r="26" spans="1:11" ht="63.75" x14ac:dyDescent="0.2">
      <c r="A26" s="5" t="s">
        <v>28</v>
      </c>
      <c r="B26" s="3" t="s">
        <v>17</v>
      </c>
      <c r="C26" s="3" t="s">
        <v>19</v>
      </c>
      <c r="D26" s="3" t="s">
        <v>21</v>
      </c>
      <c r="E26" s="3" t="s">
        <v>43</v>
      </c>
      <c r="F26" s="3" t="s">
        <v>30</v>
      </c>
      <c r="G26" s="6"/>
      <c r="H26" s="6">
        <v>1105.0999999999999</v>
      </c>
      <c r="I26" s="6">
        <f>G26+H26</f>
        <v>1105.0999999999999</v>
      </c>
      <c r="J26" s="6">
        <v>-1105.0999999999999</v>
      </c>
      <c r="K26" s="6">
        <f>I26+J26</f>
        <v>0</v>
      </c>
    </row>
    <row r="27" spans="1:11" ht="25.5" hidden="1" x14ac:dyDescent="0.2">
      <c r="A27" s="5" t="s">
        <v>31</v>
      </c>
      <c r="B27" s="3" t="s">
        <v>17</v>
      </c>
      <c r="C27" s="3" t="s">
        <v>19</v>
      </c>
      <c r="D27" s="3" t="s">
        <v>21</v>
      </c>
      <c r="E27" s="3" t="s">
        <v>43</v>
      </c>
      <c r="F27" s="3" t="s">
        <v>32</v>
      </c>
      <c r="G27" s="6"/>
      <c r="H27" s="6"/>
      <c r="I27" s="6">
        <f>G27+H27</f>
        <v>0</v>
      </c>
      <c r="J27" s="6"/>
      <c r="K27" s="6">
        <f>I27+J27</f>
        <v>0</v>
      </c>
    </row>
    <row r="28" spans="1:11" x14ac:dyDescent="0.2">
      <c r="A28" s="5" t="s">
        <v>44</v>
      </c>
      <c r="B28" s="3" t="s">
        <v>17</v>
      </c>
      <c r="C28" s="3" t="s">
        <v>19</v>
      </c>
      <c r="D28" s="3" t="s">
        <v>45</v>
      </c>
      <c r="E28" s="3"/>
      <c r="F28" s="3"/>
      <c r="G28" s="6" t="e">
        <f>#REF!+#REF!+#REF!+G55+G67</f>
        <v>#REF!</v>
      </c>
      <c r="H28" s="6" t="e">
        <f>#REF!+#REF!+#REF!+H55+H67</f>
        <v>#REF!</v>
      </c>
      <c r="I28" s="6">
        <f>+I55+I67+I29</f>
        <v>208449.16</v>
      </c>
      <c r="J28" s="6">
        <f t="shared" ref="J28:K28" si="10">+J55+J67+J29</f>
        <v>14737.209999999963</v>
      </c>
      <c r="K28" s="6">
        <f t="shared" si="10"/>
        <v>223186.36999999997</v>
      </c>
    </row>
    <row r="29" spans="1:11" ht="38.25" x14ac:dyDescent="0.2">
      <c r="A29" s="7" t="s">
        <v>22</v>
      </c>
      <c r="B29" s="3" t="s">
        <v>17</v>
      </c>
      <c r="C29" s="3" t="s">
        <v>19</v>
      </c>
      <c r="D29" s="3" t="s">
        <v>45</v>
      </c>
      <c r="E29" s="8" t="s">
        <v>23</v>
      </c>
      <c r="F29" s="3"/>
      <c r="G29" s="6"/>
      <c r="H29" s="6"/>
      <c r="I29" s="6">
        <f>I30</f>
        <v>0</v>
      </c>
      <c r="J29" s="6">
        <f>J30</f>
        <v>223186.36999999997</v>
      </c>
      <c r="K29" s="6">
        <f t="shared" ref="K29" si="11">K30</f>
        <v>223186.36999999997</v>
      </c>
    </row>
    <row r="30" spans="1:11" ht="38.25" x14ac:dyDescent="0.2">
      <c r="A30" s="9" t="s">
        <v>24</v>
      </c>
      <c r="B30" s="3" t="s">
        <v>17</v>
      </c>
      <c r="C30" s="3" t="s">
        <v>19</v>
      </c>
      <c r="D30" s="3" t="s">
        <v>45</v>
      </c>
      <c r="E30" s="3" t="s">
        <v>25</v>
      </c>
      <c r="F30" s="3"/>
      <c r="G30" s="6"/>
      <c r="H30" s="6"/>
      <c r="I30" s="6">
        <f>I31+I45+I47+I49+I51+I53+I36+I41+I43</f>
        <v>0</v>
      </c>
      <c r="J30" s="6">
        <f>J31+J45+J47+J49+J51+J53+J36+J41+J43</f>
        <v>223186.36999999997</v>
      </c>
      <c r="K30" s="6">
        <f>K31+K45+K47+K49+K51+K53+K36+K41+K43</f>
        <v>223186.36999999997</v>
      </c>
    </row>
    <row r="31" spans="1:11" ht="38.25" x14ac:dyDescent="0.2">
      <c r="A31" s="9" t="s">
        <v>46</v>
      </c>
      <c r="B31" s="3" t="s">
        <v>17</v>
      </c>
      <c r="C31" s="3" t="s">
        <v>19</v>
      </c>
      <c r="D31" s="3" t="s">
        <v>45</v>
      </c>
      <c r="E31" s="3" t="s">
        <v>47</v>
      </c>
      <c r="F31" s="3"/>
      <c r="G31" s="6"/>
      <c r="H31" s="6"/>
      <c r="I31" s="6">
        <f>SUM(I32:I33)+I34</f>
        <v>0</v>
      </c>
      <c r="J31" s="6">
        <f>SUM(J32:J33)+J34</f>
        <v>63760.49</v>
      </c>
      <c r="K31" s="6">
        <f t="shared" ref="K31" si="12">SUM(K32:K33)+K34</f>
        <v>63760.49</v>
      </c>
    </row>
    <row r="32" spans="1:11" ht="63.75" x14ac:dyDescent="0.2">
      <c r="A32" s="5" t="s">
        <v>28</v>
      </c>
      <c r="B32" s="3" t="s">
        <v>17</v>
      </c>
      <c r="C32" s="3" t="s">
        <v>19</v>
      </c>
      <c r="D32" s="3" t="s">
        <v>45</v>
      </c>
      <c r="E32" s="3" t="s">
        <v>47</v>
      </c>
      <c r="F32" s="3" t="s">
        <v>30</v>
      </c>
      <c r="G32" s="6"/>
      <c r="H32" s="6"/>
      <c r="I32" s="6"/>
      <c r="J32" s="6">
        <f>33350.1-200.01+570-570+794-50</f>
        <v>33894.089999999997</v>
      </c>
      <c r="K32" s="6">
        <f>I32+J32</f>
        <v>33894.089999999997</v>
      </c>
    </row>
    <row r="33" spans="1:11" ht="25.5" x14ac:dyDescent="0.2">
      <c r="A33" s="5" t="s">
        <v>31</v>
      </c>
      <c r="B33" s="3" t="s">
        <v>17</v>
      </c>
      <c r="C33" s="3" t="s">
        <v>19</v>
      </c>
      <c r="D33" s="3" t="s">
        <v>45</v>
      </c>
      <c r="E33" s="3" t="s">
        <v>47</v>
      </c>
      <c r="F33" s="3" t="s">
        <v>32</v>
      </c>
      <c r="G33" s="6"/>
      <c r="H33" s="6"/>
      <c r="I33" s="6"/>
      <c r="J33" s="6">
        <f>1435+1000</f>
        <v>2435</v>
      </c>
      <c r="K33" s="6">
        <f>I33+J33</f>
        <v>2435</v>
      </c>
    </row>
    <row r="34" spans="1:11" ht="63.75" x14ac:dyDescent="0.2">
      <c r="A34" s="91" t="s">
        <v>580</v>
      </c>
      <c r="B34" s="3" t="s">
        <v>17</v>
      </c>
      <c r="C34" s="3" t="s">
        <v>19</v>
      </c>
      <c r="D34" s="3" t="s">
        <v>45</v>
      </c>
      <c r="E34" s="3" t="s">
        <v>581</v>
      </c>
      <c r="F34" s="3"/>
      <c r="G34" s="6"/>
      <c r="H34" s="6"/>
      <c r="I34" s="6">
        <f>I35</f>
        <v>0</v>
      </c>
      <c r="J34" s="6">
        <f t="shared" ref="J34:K34" si="13">J35</f>
        <v>27431.4</v>
      </c>
      <c r="K34" s="6">
        <f t="shared" si="13"/>
        <v>27431.4</v>
      </c>
    </row>
    <row r="35" spans="1:11" ht="63.75" x14ac:dyDescent="0.2">
      <c r="A35" s="5" t="s">
        <v>28</v>
      </c>
      <c r="B35" s="3" t="s">
        <v>17</v>
      </c>
      <c r="C35" s="3" t="s">
        <v>19</v>
      </c>
      <c r="D35" s="3" t="s">
        <v>45</v>
      </c>
      <c r="E35" s="3" t="s">
        <v>47</v>
      </c>
      <c r="F35" s="3" t="s">
        <v>30</v>
      </c>
      <c r="G35" s="6"/>
      <c r="H35" s="6"/>
      <c r="I35" s="6"/>
      <c r="J35" s="6">
        <v>27431.4</v>
      </c>
      <c r="K35" s="6">
        <f>I35+J35</f>
        <v>27431.4</v>
      </c>
    </row>
    <row r="36" spans="1:11" ht="38.25" x14ac:dyDescent="0.2">
      <c r="A36" s="9" t="s">
        <v>48</v>
      </c>
      <c r="B36" s="3" t="s">
        <v>17</v>
      </c>
      <c r="C36" s="3" t="s">
        <v>19</v>
      </c>
      <c r="D36" s="3" t="s">
        <v>45</v>
      </c>
      <c r="E36" s="3" t="s">
        <v>49</v>
      </c>
      <c r="F36" s="3"/>
      <c r="G36" s="6"/>
      <c r="H36" s="6"/>
      <c r="I36" s="6">
        <f>SUM(I37:I38)+I39</f>
        <v>0</v>
      </c>
      <c r="J36" s="6">
        <f t="shared" ref="J36:K36" si="14">SUM(J37:J38)+J39</f>
        <v>5331.58</v>
      </c>
      <c r="K36" s="6">
        <f t="shared" si="14"/>
        <v>5331.58</v>
      </c>
    </row>
    <row r="37" spans="1:11" ht="63.75" x14ac:dyDescent="0.2">
      <c r="A37" s="5" t="s">
        <v>28</v>
      </c>
      <c r="B37" s="3" t="s">
        <v>17</v>
      </c>
      <c r="C37" s="3" t="s">
        <v>19</v>
      </c>
      <c r="D37" s="3" t="s">
        <v>45</v>
      </c>
      <c r="E37" s="3" t="s">
        <v>49</v>
      </c>
      <c r="F37" s="3" t="s">
        <v>30</v>
      </c>
      <c r="G37" s="6"/>
      <c r="H37" s="6"/>
      <c r="I37" s="6"/>
      <c r="J37" s="6">
        <f>4764.04+18</f>
        <v>4782.04</v>
      </c>
      <c r="K37" s="6">
        <f>I37+J37</f>
        <v>4782.04</v>
      </c>
    </row>
    <row r="38" spans="1:11" ht="25.5" x14ac:dyDescent="0.2">
      <c r="A38" s="5" t="s">
        <v>31</v>
      </c>
      <c r="B38" s="3" t="s">
        <v>17</v>
      </c>
      <c r="C38" s="3" t="s">
        <v>19</v>
      </c>
      <c r="D38" s="3" t="s">
        <v>45</v>
      </c>
      <c r="E38" s="3" t="s">
        <v>49</v>
      </c>
      <c r="F38" s="3" t="s">
        <v>32</v>
      </c>
      <c r="G38" s="6"/>
      <c r="H38" s="6"/>
      <c r="I38" s="6"/>
      <c r="J38" s="6">
        <f>83+50</f>
        <v>133</v>
      </c>
      <c r="K38" s="6">
        <f>I38+J38</f>
        <v>133</v>
      </c>
    </row>
    <row r="39" spans="1:11" ht="39.75" customHeight="1" x14ac:dyDescent="0.2">
      <c r="A39" s="92" t="s">
        <v>582</v>
      </c>
      <c r="B39" s="3" t="s">
        <v>17</v>
      </c>
      <c r="C39" s="3" t="s">
        <v>19</v>
      </c>
      <c r="D39" s="3" t="s">
        <v>45</v>
      </c>
      <c r="E39" s="3" t="s">
        <v>583</v>
      </c>
      <c r="F39" s="3"/>
      <c r="G39" s="6"/>
      <c r="H39" s="6"/>
      <c r="I39" s="6">
        <f>I40</f>
        <v>0</v>
      </c>
      <c r="J39" s="6">
        <f t="shared" ref="J39:K39" si="15">J40</f>
        <v>416.54</v>
      </c>
      <c r="K39" s="6">
        <f t="shared" si="15"/>
        <v>416.54</v>
      </c>
    </row>
    <row r="40" spans="1:11" ht="63.75" x14ac:dyDescent="0.2">
      <c r="A40" s="5" t="s">
        <v>28</v>
      </c>
      <c r="B40" s="3" t="s">
        <v>17</v>
      </c>
      <c r="C40" s="3" t="s">
        <v>19</v>
      </c>
      <c r="D40" s="3" t="s">
        <v>45</v>
      </c>
      <c r="E40" s="3" t="s">
        <v>583</v>
      </c>
      <c r="F40" s="3" t="s">
        <v>30</v>
      </c>
      <c r="G40" s="6"/>
      <c r="H40" s="6"/>
      <c r="I40" s="6"/>
      <c r="J40" s="6">
        <v>416.54</v>
      </c>
      <c r="K40" s="6">
        <f>I40+J40</f>
        <v>416.54</v>
      </c>
    </row>
    <row r="41" spans="1:11" ht="63.75" x14ac:dyDescent="0.2">
      <c r="A41" s="9" t="s">
        <v>50</v>
      </c>
      <c r="B41" s="3" t="s">
        <v>17</v>
      </c>
      <c r="C41" s="3" t="s">
        <v>19</v>
      </c>
      <c r="D41" s="3" t="s">
        <v>45</v>
      </c>
      <c r="E41" s="3" t="s">
        <v>51</v>
      </c>
      <c r="F41" s="3"/>
      <c r="G41" s="6"/>
      <c r="H41" s="6"/>
      <c r="I41" s="6">
        <f>I42</f>
        <v>0</v>
      </c>
      <c r="J41" s="6">
        <f t="shared" ref="J41:K41" si="16">J42</f>
        <v>5081</v>
      </c>
      <c r="K41" s="6">
        <f t="shared" si="16"/>
        <v>5081</v>
      </c>
    </row>
    <row r="42" spans="1:11" ht="63.75" x14ac:dyDescent="0.2">
      <c r="A42" s="5" t="s">
        <v>28</v>
      </c>
      <c r="B42" s="3" t="s">
        <v>17</v>
      </c>
      <c r="C42" s="3" t="s">
        <v>19</v>
      </c>
      <c r="D42" s="3" t="s">
        <v>45</v>
      </c>
      <c r="E42" s="3" t="s">
        <v>51</v>
      </c>
      <c r="F42" s="3" t="s">
        <v>30</v>
      </c>
      <c r="G42" s="6"/>
      <c r="H42" s="6"/>
      <c r="I42" s="6"/>
      <c r="J42" s="6">
        <v>5081</v>
      </c>
      <c r="K42" s="6">
        <f>I42+J42</f>
        <v>5081</v>
      </c>
    </row>
    <row r="43" spans="1:11" ht="38.25" x14ac:dyDescent="0.2">
      <c r="A43" s="9" t="s">
        <v>52</v>
      </c>
      <c r="B43" s="3" t="s">
        <v>17</v>
      </c>
      <c r="C43" s="3" t="s">
        <v>19</v>
      </c>
      <c r="D43" s="3" t="s">
        <v>45</v>
      </c>
      <c r="E43" s="3" t="s">
        <v>53</v>
      </c>
      <c r="F43" s="3"/>
      <c r="G43" s="6"/>
      <c r="H43" s="6"/>
      <c r="I43" s="6">
        <f>I44</f>
        <v>0</v>
      </c>
      <c r="J43" s="6">
        <f t="shared" ref="J43:K43" si="17">J44</f>
        <v>970</v>
      </c>
      <c r="K43" s="6">
        <f t="shared" si="17"/>
        <v>970</v>
      </c>
    </row>
    <row r="44" spans="1:11" ht="63.75" x14ac:dyDescent="0.2">
      <c r="A44" s="5" t="s">
        <v>28</v>
      </c>
      <c r="B44" s="3" t="s">
        <v>17</v>
      </c>
      <c r="C44" s="3" t="s">
        <v>19</v>
      </c>
      <c r="D44" s="3" t="s">
        <v>45</v>
      </c>
      <c r="E44" s="3" t="s">
        <v>53</v>
      </c>
      <c r="F44" s="3" t="s">
        <v>30</v>
      </c>
      <c r="G44" s="6"/>
      <c r="H44" s="6"/>
      <c r="I44" s="6"/>
      <c r="J44" s="6">
        <v>970</v>
      </c>
      <c r="K44" s="6">
        <f>I44+J44</f>
        <v>970</v>
      </c>
    </row>
    <row r="45" spans="1:11" ht="63.75" hidden="1" x14ac:dyDescent="0.2">
      <c r="A45" s="7" t="s">
        <v>54</v>
      </c>
      <c r="B45" s="3" t="s">
        <v>17</v>
      </c>
      <c r="C45" s="3" t="s">
        <v>19</v>
      </c>
      <c r="D45" s="3" t="s">
        <v>45</v>
      </c>
      <c r="E45" s="7" t="s">
        <v>584</v>
      </c>
      <c r="F45" s="3"/>
      <c r="G45" s="6"/>
      <c r="H45" s="6"/>
      <c r="I45" s="6">
        <f>I46</f>
        <v>0</v>
      </c>
      <c r="J45" s="6">
        <f t="shared" ref="J45:K45" si="18">J46</f>
        <v>0</v>
      </c>
      <c r="K45" s="6">
        <f t="shared" si="18"/>
        <v>0</v>
      </c>
    </row>
    <row r="46" spans="1:11" ht="25.5" hidden="1" x14ac:dyDescent="0.2">
      <c r="A46" s="5" t="s">
        <v>31</v>
      </c>
      <c r="B46" s="3" t="s">
        <v>17</v>
      </c>
      <c r="C46" s="3" t="s">
        <v>19</v>
      </c>
      <c r="D46" s="3" t="s">
        <v>45</v>
      </c>
      <c r="E46" s="7" t="s">
        <v>584</v>
      </c>
      <c r="F46" s="3" t="s">
        <v>32</v>
      </c>
      <c r="G46" s="6"/>
      <c r="H46" s="6"/>
      <c r="I46" s="6"/>
      <c r="J46" s="6"/>
      <c r="K46" s="6">
        <f>I46+J46</f>
        <v>0</v>
      </c>
    </row>
    <row r="47" spans="1:11" ht="178.5" x14ac:dyDescent="0.2">
      <c r="A47" s="7" t="s">
        <v>55</v>
      </c>
      <c r="B47" s="3" t="s">
        <v>17</v>
      </c>
      <c r="C47" s="3" t="s">
        <v>19</v>
      </c>
      <c r="D47" s="3" t="s">
        <v>45</v>
      </c>
      <c r="E47" s="7" t="s">
        <v>585</v>
      </c>
      <c r="F47" s="3"/>
      <c r="G47" s="6"/>
      <c r="H47" s="6"/>
      <c r="I47" s="6">
        <f>I48</f>
        <v>0</v>
      </c>
      <c r="J47" s="6">
        <f t="shared" ref="J47:K47" si="19">J48</f>
        <v>144254.79999999999</v>
      </c>
      <c r="K47" s="6">
        <f t="shared" si="19"/>
        <v>144254.79999999999</v>
      </c>
    </row>
    <row r="48" spans="1:11" ht="63.75" x14ac:dyDescent="0.2">
      <c r="A48" s="5" t="s">
        <v>28</v>
      </c>
      <c r="B48" s="3" t="s">
        <v>17</v>
      </c>
      <c r="C48" s="3" t="s">
        <v>19</v>
      </c>
      <c r="D48" s="3" t="s">
        <v>45</v>
      </c>
      <c r="E48" s="7" t="s">
        <v>585</v>
      </c>
      <c r="F48" s="3" t="s">
        <v>30</v>
      </c>
      <c r="G48" s="6"/>
      <c r="H48" s="6"/>
      <c r="I48" s="6"/>
      <c r="J48" s="6">
        <v>144254.79999999999</v>
      </c>
      <c r="K48" s="6">
        <f>I48+J48</f>
        <v>144254.79999999999</v>
      </c>
    </row>
    <row r="49" spans="1:11" ht="63.75" x14ac:dyDescent="0.2">
      <c r="A49" s="7" t="s">
        <v>56</v>
      </c>
      <c r="B49" s="3" t="s">
        <v>17</v>
      </c>
      <c r="C49" s="3" t="s">
        <v>19</v>
      </c>
      <c r="D49" s="3" t="s">
        <v>45</v>
      </c>
      <c r="E49" s="7" t="s">
        <v>586</v>
      </c>
      <c r="F49" s="3"/>
      <c r="G49" s="6"/>
      <c r="H49" s="6"/>
      <c r="I49" s="6">
        <f>I50</f>
        <v>0</v>
      </c>
      <c r="J49" s="6">
        <f t="shared" ref="J49:K49" si="20">J50</f>
        <v>2369</v>
      </c>
      <c r="K49" s="6">
        <f t="shared" si="20"/>
        <v>2369</v>
      </c>
    </row>
    <row r="50" spans="1:11" ht="63.75" x14ac:dyDescent="0.2">
      <c r="A50" s="5" t="s">
        <v>28</v>
      </c>
      <c r="B50" s="3" t="s">
        <v>17</v>
      </c>
      <c r="C50" s="3" t="s">
        <v>19</v>
      </c>
      <c r="D50" s="3" t="s">
        <v>45</v>
      </c>
      <c r="E50" s="7" t="s">
        <v>586</v>
      </c>
      <c r="F50" s="3" t="s">
        <v>30</v>
      </c>
      <c r="G50" s="6"/>
      <c r="H50" s="6"/>
      <c r="I50" s="6"/>
      <c r="J50" s="6">
        <v>2369</v>
      </c>
      <c r="K50" s="6">
        <f>I50+J50</f>
        <v>2369</v>
      </c>
    </row>
    <row r="51" spans="1:11" ht="76.5" x14ac:dyDescent="0.2">
      <c r="A51" s="7" t="s">
        <v>57</v>
      </c>
      <c r="B51" s="3" t="s">
        <v>17</v>
      </c>
      <c r="C51" s="3" t="s">
        <v>19</v>
      </c>
      <c r="D51" s="3" t="s">
        <v>45</v>
      </c>
      <c r="E51" s="7" t="s">
        <v>587</v>
      </c>
      <c r="F51" s="3"/>
      <c r="G51" s="6"/>
      <c r="H51" s="6"/>
      <c r="I51" s="6">
        <f>I52</f>
        <v>0</v>
      </c>
      <c r="J51" s="6">
        <f t="shared" ref="J51:K51" si="21">J52</f>
        <v>1419.5</v>
      </c>
      <c r="K51" s="6">
        <f t="shared" si="21"/>
        <v>1419.5</v>
      </c>
    </row>
    <row r="52" spans="1:11" ht="63.75" x14ac:dyDescent="0.2">
      <c r="A52" s="5" t="s">
        <v>28</v>
      </c>
      <c r="B52" s="3" t="s">
        <v>17</v>
      </c>
      <c r="C52" s="3" t="s">
        <v>19</v>
      </c>
      <c r="D52" s="3" t="s">
        <v>45</v>
      </c>
      <c r="E52" s="7" t="s">
        <v>587</v>
      </c>
      <c r="F52" s="3" t="s">
        <v>30</v>
      </c>
      <c r="G52" s="6"/>
      <c r="H52" s="6"/>
      <c r="I52" s="6"/>
      <c r="J52" s="6">
        <v>1419.5</v>
      </c>
      <c r="K52" s="6">
        <f>I52+J52</f>
        <v>1419.5</v>
      </c>
    </row>
    <row r="53" spans="1:11" ht="63.75" hidden="1" x14ac:dyDescent="0.2">
      <c r="A53" s="7" t="s">
        <v>58</v>
      </c>
      <c r="B53" s="3" t="s">
        <v>17</v>
      </c>
      <c r="C53" s="3" t="s">
        <v>19</v>
      </c>
      <c r="D53" s="3" t="s">
        <v>45</v>
      </c>
      <c r="E53" s="7" t="s">
        <v>59</v>
      </c>
      <c r="F53" s="3"/>
      <c r="G53" s="6"/>
      <c r="H53" s="6"/>
      <c r="I53" s="6">
        <f>I54</f>
        <v>0</v>
      </c>
      <c r="J53" s="6">
        <f t="shared" ref="J53:K53" si="22">J54</f>
        <v>0</v>
      </c>
      <c r="K53" s="6">
        <f t="shared" si="22"/>
        <v>0</v>
      </c>
    </row>
    <row r="54" spans="1:11" ht="63.75" hidden="1" x14ac:dyDescent="0.2">
      <c r="A54" s="5" t="s">
        <v>28</v>
      </c>
      <c r="B54" s="3" t="s">
        <v>17</v>
      </c>
      <c r="C54" s="3" t="s">
        <v>19</v>
      </c>
      <c r="D54" s="3" t="s">
        <v>45</v>
      </c>
      <c r="E54" s="7" t="s">
        <v>59</v>
      </c>
      <c r="F54" s="3" t="s">
        <v>30</v>
      </c>
      <c r="G54" s="6"/>
      <c r="H54" s="6"/>
      <c r="I54" s="6"/>
      <c r="J54" s="6"/>
      <c r="K54" s="6">
        <f>I54+J54</f>
        <v>0</v>
      </c>
    </row>
    <row r="55" spans="1:11" ht="25.5" x14ac:dyDescent="0.2">
      <c r="A55" s="10" t="s">
        <v>33</v>
      </c>
      <c r="B55" s="3" t="s">
        <v>17</v>
      </c>
      <c r="C55" s="3" t="s">
        <v>19</v>
      </c>
      <c r="D55" s="3" t="s">
        <v>45</v>
      </c>
      <c r="E55" s="3" t="s">
        <v>34</v>
      </c>
      <c r="F55" s="3"/>
      <c r="G55" s="6">
        <f t="shared" ref="G55:K55" si="23">G56</f>
        <v>0</v>
      </c>
      <c r="H55" s="6">
        <f t="shared" si="23"/>
        <v>168869</v>
      </c>
      <c r="I55" s="6">
        <f>I56</f>
        <v>168869</v>
      </c>
      <c r="J55" s="6">
        <f t="shared" si="23"/>
        <v>-168869</v>
      </c>
      <c r="K55" s="6">
        <f t="shared" si="23"/>
        <v>0</v>
      </c>
    </row>
    <row r="56" spans="1:11" ht="38.25" x14ac:dyDescent="0.2">
      <c r="A56" s="10" t="s">
        <v>60</v>
      </c>
      <c r="B56" s="3" t="s">
        <v>17</v>
      </c>
      <c r="C56" s="3" t="s">
        <v>19</v>
      </c>
      <c r="D56" s="3" t="s">
        <v>45</v>
      </c>
      <c r="E56" s="3" t="s">
        <v>61</v>
      </c>
      <c r="F56" s="3"/>
      <c r="G56" s="6">
        <f t="shared" ref="G56:K56" si="24">G57+G60+G64</f>
        <v>0</v>
      </c>
      <c r="H56" s="6">
        <f t="shared" si="24"/>
        <v>168869</v>
      </c>
      <c r="I56" s="6">
        <f>I57+I60+I64</f>
        <v>168869</v>
      </c>
      <c r="J56" s="6">
        <f t="shared" si="24"/>
        <v>-168869</v>
      </c>
      <c r="K56" s="6">
        <f t="shared" si="24"/>
        <v>0</v>
      </c>
    </row>
    <row r="57" spans="1:11" ht="63.75" x14ac:dyDescent="0.2">
      <c r="A57" s="10" t="s">
        <v>62</v>
      </c>
      <c r="B57" s="3" t="s">
        <v>17</v>
      </c>
      <c r="C57" s="3" t="s">
        <v>19</v>
      </c>
      <c r="D57" s="3" t="s">
        <v>45</v>
      </c>
      <c r="E57" s="3" t="s">
        <v>63</v>
      </c>
      <c r="F57" s="3"/>
      <c r="G57" s="6">
        <f t="shared" ref="G57:K58" si="25">G58</f>
        <v>0</v>
      </c>
      <c r="H57" s="6">
        <f t="shared" si="25"/>
        <v>165748</v>
      </c>
      <c r="I57" s="6">
        <f t="shared" si="25"/>
        <v>165748</v>
      </c>
      <c r="J57" s="6">
        <f t="shared" si="25"/>
        <v>-165748</v>
      </c>
      <c r="K57" s="6">
        <f t="shared" si="25"/>
        <v>0</v>
      </c>
    </row>
    <row r="58" spans="1:11" ht="84.75" customHeight="1" x14ac:dyDescent="0.2">
      <c r="A58" s="10" t="s">
        <v>64</v>
      </c>
      <c r="B58" s="3" t="s">
        <v>17</v>
      </c>
      <c r="C58" s="3" t="s">
        <v>19</v>
      </c>
      <c r="D58" s="3" t="s">
        <v>45</v>
      </c>
      <c r="E58" s="3" t="s">
        <v>65</v>
      </c>
      <c r="F58" s="3"/>
      <c r="G58" s="6">
        <f t="shared" si="25"/>
        <v>0</v>
      </c>
      <c r="H58" s="6">
        <f t="shared" si="25"/>
        <v>165748</v>
      </c>
      <c r="I58" s="6">
        <f t="shared" si="25"/>
        <v>165748</v>
      </c>
      <c r="J58" s="6">
        <f t="shared" si="25"/>
        <v>-165748</v>
      </c>
      <c r="K58" s="6">
        <f t="shared" si="25"/>
        <v>0</v>
      </c>
    </row>
    <row r="59" spans="1:11" ht="63.75" x14ac:dyDescent="0.2">
      <c r="A59" s="5" t="s">
        <v>28</v>
      </c>
      <c r="B59" s="3" t="s">
        <v>17</v>
      </c>
      <c r="C59" s="3" t="s">
        <v>19</v>
      </c>
      <c r="D59" s="3" t="s">
        <v>45</v>
      </c>
      <c r="E59" s="3" t="s">
        <v>65</v>
      </c>
      <c r="F59" s="3" t="s">
        <v>30</v>
      </c>
      <c r="G59" s="6"/>
      <c r="H59" s="6">
        <v>165748</v>
      </c>
      <c r="I59" s="6">
        <f>H59+G59</f>
        <v>165748</v>
      </c>
      <c r="J59" s="6">
        <v>-165748</v>
      </c>
      <c r="K59" s="6">
        <f>J59+I59</f>
        <v>0</v>
      </c>
    </row>
    <row r="60" spans="1:11" ht="63.75" x14ac:dyDescent="0.2">
      <c r="A60" s="10" t="s">
        <v>66</v>
      </c>
      <c r="B60" s="3" t="s">
        <v>17</v>
      </c>
      <c r="C60" s="3" t="s">
        <v>19</v>
      </c>
      <c r="D60" s="3" t="s">
        <v>45</v>
      </c>
      <c r="E60" s="3" t="s">
        <v>67</v>
      </c>
      <c r="F60" s="3"/>
      <c r="G60" s="6">
        <f t="shared" ref="G60:K60" si="26">G61</f>
        <v>0</v>
      </c>
      <c r="H60" s="6">
        <f t="shared" si="26"/>
        <v>2067</v>
      </c>
      <c r="I60" s="6">
        <f t="shared" si="26"/>
        <v>2067</v>
      </c>
      <c r="J60" s="6">
        <f t="shared" si="26"/>
        <v>-2067</v>
      </c>
      <c r="K60" s="6">
        <f t="shared" si="26"/>
        <v>0</v>
      </c>
    </row>
    <row r="61" spans="1:11" ht="63.75" x14ac:dyDescent="0.2">
      <c r="A61" s="10" t="s">
        <v>68</v>
      </c>
      <c r="B61" s="3" t="s">
        <v>17</v>
      </c>
      <c r="C61" s="3" t="s">
        <v>19</v>
      </c>
      <c r="D61" s="3" t="s">
        <v>45</v>
      </c>
      <c r="E61" s="3" t="s">
        <v>69</v>
      </c>
      <c r="F61" s="3"/>
      <c r="G61" s="6">
        <f t="shared" ref="G61:K61" si="27">G62+G63</f>
        <v>0</v>
      </c>
      <c r="H61" s="6">
        <f t="shared" si="27"/>
        <v>2067</v>
      </c>
      <c r="I61" s="6">
        <f t="shared" si="27"/>
        <v>2067</v>
      </c>
      <c r="J61" s="6">
        <f t="shared" si="27"/>
        <v>-2067</v>
      </c>
      <c r="K61" s="6">
        <f t="shared" si="27"/>
        <v>0</v>
      </c>
    </row>
    <row r="62" spans="1:11" ht="63.75" x14ac:dyDescent="0.2">
      <c r="A62" s="5" t="s">
        <v>28</v>
      </c>
      <c r="B62" s="3" t="s">
        <v>17</v>
      </c>
      <c r="C62" s="3" t="s">
        <v>19</v>
      </c>
      <c r="D62" s="3" t="s">
        <v>45</v>
      </c>
      <c r="E62" s="3" t="s">
        <v>69</v>
      </c>
      <c r="F62" s="3" t="s">
        <v>30</v>
      </c>
      <c r="G62" s="6"/>
      <c r="H62" s="6">
        <v>2067</v>
      </c>
      <c r="I62" s="6">
        <f>G62+H62</f>
        <v>2067</v>
      </c>
      <c r="J62" s="6">
        <v>-2067</v>
      </c>
      <c r="K62" s="6">
        <f>I62+J62</f>
        <v>0</v>
      </c>
    </row>
    <row r="63" spans="1:11" ht="25.5" hidden="1" x14ac:dyDescent="0.2">
      <c r="A63" s="5" t="s">
        <v>31</v>
      </c>
      <c r="B63" s="3" t="s">
        <v>17</v>
      </c>
      <c r="C63" s="3" t="s">
        <v>19</v>
      </c>
      <c r="D63" s="3" t="s">
        <v>45</v>
      </c>
      <c r="E63" s="3" t="s">
        <v>69</v>
      </c>
      <c r="F63" s="3" t="s">
        <v>32</v>
      </c>
      <c r="G63" s="6"/>
      <c r="H63" s="6"/>
      <c r="I63" s="6">
        <f>G63+H63</f>
        <v>0</v>
      </c>
      <c r="J63" s="6"/>
      <c r="K63" s="6">
        <f>I63+J63</f>
        <v>0</v>
      </c>
    </row>
    <row r="64" spans="1:11" ht="76.5" x14ac:dyDescent="0.2">
      <c r="A64" s="10" t="s">
        <v>70</v>
      </c>
      <c r="B64" s="3" t="s">
        <v>17</v>
      </c>
      <c r="C64" s="3" t="s">
        <v>19</v>
      </c>
      <c r="D64" s="3" t="s">
        <v>45</v>
      </c>
      <c r="E64" s="3" t="s">
        <v>71</v>
      </c>
      <c r="F64" s="3"/>
      <c r="G64" s="6">
        <f t="shared" ref="G64:K64" si="28">G65+G66</f>
        <v>0</v>
      </c>
      <c r="H64" s="6">
        <f t="shared" si="28"/>
        <v>1054</v>
      </c>
      <c r="I64" s="6">
        <f t="shared" si="28"/>
        <v>1054</v>
      </c>
      <c r="J64" s="6">
        <f t="shared" si="28"/>
        <v>-1054</v>
      </c>
      <c r="K64" s="6">
        <f t="shared" si="28"/>
        <v>0</v>
      </c>
    </row>
    <row r="65" spans="1:11" ht="63.75" x14ac:dyDescent="0.2">
      <c r="A65" s="5" t="s">
        <v>28</v>
      </c>
      <c r="B65" s="3" t="s">
        <v>17</v>
      </c>
      <c r="C65" s="3" t="s">
        <v>19</v>
      </c>
      <c r="D65" s="3" t="s">
        <v>45</v>
      </c>
      <c r="E65" s="3" t="s">
        <v>71</v>
      </c>
      <c r="F65" s="3" t="s">
        <v>30</v>
      </c>
      <c r="G65" s="6"/>
      <c r="H65" s="6">
        <v>1054</v>
      </c>
      <c r="I65" s="6">
        <f>G65+H65</f>
        <v>1054</v>
      </c>
      <c r="J65" s="6">
        <v>-1054</v>
      </c>
      <c r="K65" s="6">
        <f>I65+J65</f>
        <v>0</v>
      </c>
    </row>
    <row r="66" spans="1:11" ht="25.5" hidden="1" x14ac:dyDescent="0.2">
      <c r="A66" s="5" t="s">
        <v>31</v>
      </c>
      <c r="B66" s="3" t="s">
        <v>17</v>
      </c>
      <c r="C66" s="3" t="s">
        <v>19</v>
      </c>
      <c r="D66" s="3" t="s">
        <v>45</v>
      </c>
      <c r="E66" s="3" t="s">
        <v>71</v>
      </c>
      <c r="F66" s="3" t="s">
        <v>32</v>
      </c>
      <c r="G66" s="6"/>
      <c r="H66" s="6"/>
      <c r="I66" s="6">
        <f>G66+H66</f>
        <v>0</v>
      </c>
      <c r="J66" s="6"/>
      <c r="K66" s="6">
        <f>I66+J66</f>
        <v>0</v>
      </c>
    </row>
    <row r="67" spans="1:11" x14ac:dyDescent="0.2">
      <c r="A67" s="5" t="s">
        <v>40</v>
      </c>
      <c r="B67" s="3" t="s">
        <v>17</v>
      </c>
      <c r="C67" s="3" t="s">
        <v>19</v>
      </c>
      <c r="D67" s="3" t="s">
        <v>45</v>
      </c>
      <c r="E67" s="3" t="s">
        <v>41</v>
      </c>
      <c r="F67" s="3"/>
      <c r="G67" s="6">
        <f t="shared" ref="G67:K67" si="29">G68+G71+G73+G75+G77+G80</f>
        <v>0</v>
      </c>
      <c r="H67" s="6">
        <f t="shared" si="29"/>
        <v>39580.159999999996</v>
      </c>
      <c r="I67" s="6">
        <f t="shared" si="29"/>
        <v>39580.159999999996</v>
      </c>
      <c r="J67" s="6">
        <f t="shared" si="29"/>
        <v>-39580.159999999996</v>
      </c>
      <c r="K67" s="6">
        <f t="shared" si="29"/>
        <v>0</v>
      </c>
    </row>
    <row r="68" spans="1:11" ht="38.25" x14ac:dyDescent="0.2">
      <c r="A68" s="10" t="s">
        <v>72</v>
      </c>
      <c r="B68" s="3" t="s">
        <v>17</v>
      </c>
      <c r="C68" s="3" t="s">
        <v>19</v>
      </c>
      <c r="D68" s="3" t="s">
        <v>45</v>
      </c>
      <c r="E68" s="3" t="s">
        <v>73</v>
      </c>
      <c r="F68" s="3"/>
      <c r="G68" s="6">
        <f t="shared" ref="G68:K68" si="30">G69+G70</f>
        <v>0</v>
      </c>
      <c r="H68" s="6">
        <f t="shared" si="30"/>
        <v>28826.959999999999</v>
      </c>
      <c r="I68" s="6">
        <f t="shared" si="30"/>
        <v>28826.959999999999</v>
      </c>
      <c r="J68" s="6">
        <f t="shared" si="30"/>
        <v>-28826.959999999999</v>
      </c>
      <c r="K68" s="6">
        <f t="shared" si="30"/>
        <v>0</v>
      </c>
    </row>
    <row r="69" spans="1:11" ht="51" x14ac:dyDescent="0.2">
      <c r="A69" s="14" t="s">
        <v>74</v>
      </c>
      <c r="B69" s="3" t="s">
        <v>17</v>
      </c>
      <c r="C69" s="3" t="s">
        <v>19</v>
      </c>
      <c r="D69" s="3" t="s">
        <v>45</v>
      </c>
      <c r="E69" s="3" t="s">
        <v>73</v>
      </c>
      <c r="F69" s="3" t="s">
        <v>30</v>
      </c>
      <c r="G69" s="6"/>
      <c r="H69" s="6">
        <v>28826.959999999999</v>
      </c>
      <c r="I69" s="6">
        <f>G69+H69</f>
        <v>28826.959999999999</v>
      </c>
      <c r="J69" s="6">
        <v>-28826.959999999999</v>
      </c>
      <c r="K69" s="6">
        <f>I69+J69</f>
        <v>0</v>
      </c>
    </row>
    <row r="70" spans="1:11" ht="25.5" hidden="1" x14ac:dyDescent="0.2">
      <c r="A70" s="5" t="s">
        <v>31</v>
      </c>
      <c r="B70" s="3" t="s">
        <v>17</v>
      </c>
      <c r="C70" s="3" t="s">
        <v>19</v>
      </c>
      <c r="D70" s="3" t="s">
        <v>45</v>
      </c>
      <c r="E70" s="3" t="s">
        <v>73</v>
      </c>
      <c r="F70" s="3" t="s">
        <v>32</v>
      </c>
      <c r="G70" s="6"/>
      <c r="H70" s="6"/>
      <c r="I70" s="6">
        <f>G70+H70</f>
        <v>0</v>
      </c>
      <c r="J70" s="6"/>
      <c r="K70" s="6">
        <f>I70+J70</f>
        <v>0</v>
      </c>
    </row>
    <row r="71" spans="1:11" ht="51" x14ac:dyDescent="0.2">
      <c r="A71" s="10" t="s">
        <v>75</v>
      </c>
      <c r="B71" s="3" t="s">
        <v>17</v>
      </c>
      <c r="C71" s="3" t="s">
        <v>19</v>
      </c>
      <c r="D71" s="3" t="s">
        <v>45</v>
      </c>
      <c r="E71" s="3" t="s">
        <v>76</v>
      </c>
      <c r="F71" s="3"/>
      <c r="G71" s="6">
        <f t="shared" ref="G71:K71" si="31">G72</f>
        <v>0</v>
      </c>
      <c r="H71" s="6">
        <f t="shared" si="31"/>
        <v>200</v>
      </c>
      <c r="I71" s="6">
        <f t="shared" si="31"/>
        <v>200</v>
      </c>
      <c r="J71" s="6">
        <f t="shared" si="31"/>
        <v>-200</v>
      </c>
      <c r="K71" s="6">
        <f t="shared" si="31"/>
        <v>0</v>
      </c>
    </row>
    <row r="72" spans="1:11" ht="25.5" x14ac:dyDescent="0.2">
      <c r="A72" s="5" t="s">
        <v>31</v>
      </c>
      <c r="B72" s="3" t="s">
        <v>17</v>
      </c>
      <c r="C72" s="3" t="s">
        <v>19</v>
      </c>
      <c r="D72" s="3" t="s">
        <v>45</v>
      </c>
      <c r="E72" s="3" t="s">
        <v>76</v>
      </c>
      <c r="F72" s="3" t="s">
        <v>32</v>
      </c>
      <c r="G72" s="6"/>
      <c r="H72" s="6">
        <v>200</v>
      </c>
      <c r="I72" s="6">
        <f>G72+H72</f>
        <v>200</v>
      </c>
      <c r="J72" s="6">
        <v>-200</v>
      </c>
      <c r="K72" s="6">
        <f>I72+J72</f>
        <v>0</v>
      </c>
    </row>
    <row r="73" spans="1:11" ht="38.25" x14ac:dyDescent="0.2">
      <c r="A73" s="10" t="s">
        <v>77</v>
      </c>
      <c r="B73" s="3" t="s">
        <v>17</v>
      </c>
      <c r="C73" s="3" t="s">
        <v>19</v>
      </c>
      <c r="D73" s="3" t="s">
        <v>45</v>
      </c>
      <c r="E73" s="3" t="s">
        <v>78</v>
      </c>
      <c r="F73" s="3"/>
      <c r="G73" s="6">
        <f t="shared" ref="G73:K73" si="32">G74</f>
        <v>0</v>
      </c>
      <c r="H73" s="6">
        <f t="shared" si="32"/>
        <v>4900</v>
      </c>
      <c r="I73" s="6">
        <f t="shared" si="32"/>
        <v>4900</v>
      </c>
      <c r="J73" s="6">
        <f t="shared" si="32"/>
        <v>-4900</v>
      </c>
      <c r="K73" s="6">
        <f t="shared" si="32"/>
        <v>0</v>
      </c>
    </row>
    <row r="74" spans="1:11" ht="51" x14ac:dyDescent="0.2">
      <c r="A74" s="14" t="s">
        <v>74</v>
      </c>
      <c r="B74" s="3" t="s">
        <v>17</v>
      </c>
      <c r="C74" s="3" t="s">
        <v>19</v>
      </c>
      <c r="D74" s="3" t="s">
        <v>45</v>
      </c>
      <c r="E74" s="3" t="s">
        <v>78</v>
      </c>
      <c r="F74" s="3" t="s">
        <v>30</v>
      </c>
      <c r="G74" s="6"/>
      <c r="H74" s="6">
        <v>4900</v>
      </c>
      <c r="I74" s="6">
        <f>G74+H74</f>
        <v>4900</v>
      </c>
      <c r="J74" s="6">
        <v>-4900</v>
      </c>
      <c r="K74" s="6">
        <f>I74+J74</f>
        <v>0</v>
      </c>
    </row>
    <row r="75" spans="1:11" ht="38.25" x14ac:dyDescent="0.2">
      <c r="A75" s="10" t="s">
        <v>79</v>
      </c>
      <c r="B75" s="3" t="s">
        <v>17</v>
      </c>
      <c r="C75" s="3" t="s">
        <v>19</v>
      </c>
      <c r="D75" s="3" t="s">
        <v>45</v>
      </c>
      <c r="E75" s="3" t="s">
        <v>80</v>
      </c>
      <c r="F75" s="3"/>
      <c r="G75" s="6">
        <f t="shared" ref="G75:K75" si="33">G76</f>
        <v>0</v>
      </c>
      <c r="H75" s="6">
        <f t="shared" si="33"/>
        <v>996</v>
      </c>
      <c r="I75" s="6">
        <f t="shared" si="33"/>
        <v>996</v>
      </c>
      <c r="J75" s="6">
        <f t="shared" si="33"/>
        <v>-996</v>
      </c>
      <c r="K75" s="6">
        <f t="shared" si="33"/>
        <v>0</v>
      </c>
    </row>
    <row r="76" spans="1:11" ht="51" x14ac:dyDescent="0.2">
      <c r="A76" s="14" t="s">
        <v>74</v>
      </c>
      <c r="B76" s="3" t="s">
        <v>17</v>
      </c>
      <c r="C76" s="3" t="s">
        <v>19</v>
      </c>
      <c r="D76" s="3" t="s">
        <v>45</v>
      </c>
      <c r="E76" s="3" t="s">
        <v>80</v>
      </c>
      <c r="F76" s="3" t="s">
        <v>30</v>
      </c>
      <c r="G76" s="6"/>
      <c r="H76" s="6">
        <v>996</v>
      </c>
      <c r="I76" s="6">
        <f>G76+H76</f>
        <v>996</v>
      </c>
      <c r="J76" s="6">
        <v>-996</v>
      </c>
      <c r="K76" s="6">
        <f>I76+J76</f>
        <v>0</v>
      </c>
    </row>
    <row r="77" spans="1:11" ht="38.25" x14ac:dyDescent="0.2">
      <c r="A77" s="15" t="s">
        <v>81</v>
      </c>
      <c r="B77" s="3" t="s">
        <v>17</v>
      </c>
      <c r="C77" s="3" t="s">
        <v>19</v>
      </c>
      <c r="D77" s="3" t="s">
        <v>45</v>
      </c>
      <c r="E77" s="3" t="s">
        <v>82</v>
      </c>
      <c r="F77" s="3"/>
      <c r="G77" s="6">
        <f t="shared" ref="G77:K77" si="34">G78+G79</f>
        <v>0</v>
      </c>
      <c r="H77" s="6">
        <f t="shared" si="34"/>
        <v>4607.2</v>
      </c>
      <c r="I77" s="6">
        <f t="shared" si="34"/>
        <v>4607.2</v>
      </c>
      <c r="J77" s="6">
        <f t="shared" si="34"/>
        <v>-4607.2</v>
      </c>
      <c r="K77" s="6">
        <f t="shared" si="34"/>
        <v>0</v>
      </c>
    </row>
    <row r="78" spans="1:11" ht="51" x14ac:dyDescent="0.2">
      <c r="A78" s="14" t="s">
        <v>74</v>
      </c>
      <c r="B78" s="3" t="s">
        <v>17</v>
      </c>
      <c r="C78" s="3" t="s">
        <v>19</v>
      </c>
      <c r="D78" s="3" t="s">
        <v>45</v>
      </c>
      <c r="E78" s="3" t="s">
        <v>82</v>
      </c>
      <c r="F78" s="3" t="s">
        <v>30</v>
      </c>
      <c r="G78" s="6"/>
      <c r="H78" s="6">
        <f>4657.2-50</f>
        <v>4607.2</v>
      </c>
      <c r="I78" s="6">
        <f>G78+H78</f>
        <v>4607.2</v>
      </c>
      <c r="J78" s="6">
        <v>-4607.2</v>
      </c>
      <c r="K78" s="6">
        <f>I78+J78</f>
        <v>0</v>
      </c>
    </row>
    <row r="79" spans="1:11" ht="25.5" hidden="1" x14ac:dyDescent="0.2">
      <c r="A79" s="5" t="s">
        <v>31</v>
      </c>
      <c r="B79" s="3" t="s">
        <v>17</v>
      </c>
      <c r="C79" s="3" t="s">
        <v>19</v>
      </c>
      <c r="D79" s="3" t="s">
        <v>45</v>
      </c>
      <c r="E79" s="3" t="s">
        <v>82</v>
      </c>
      <c r="F79" s="3" t="s">
        <v>32</v>
      </c>
      <c r="G79" s="6"/>
      <c r="H79" s="6"/>
      <c r="I79" s="6">
        <f>G79+H79</f>
        <v>0</v>
      </c>
      <c r="J79" s="6"/>
      <c r="K79" s="6">
        <f>I79+J79</f>
        <v>0</v>
      </c>
    </row>
    <row r="80" spans="1:11" ht="51" x14ac:dyDescent="0.2">
      <c r="A80" s="10" t="s">
        <v>83</v>
      </c>
      <c r="B80" s="3" t="s">
        <v>17</v>
      </c>
      <c r="C80" s="3" t="s">
        <v>19</v>
      </c>
      <c r="D80" s="3" t="s">
        <v>45</v>
      </c>
      <c r="E80" s="3" t="s">
        <v>84</v>
      </c>
      <c r="F80" s="3"/>
      <c r="G80" s="6">
        <f t="shared" ref="G80:K80" si="35">G81</f>
        <v>0</v>
      </c>
      <c r="H80" s="6">
        <f t="shared" si="35"/>
        <v>50</v>
      </c>
      <c r="I80" s="6">
        <f t="shared" si="35"/>
        <v>50</v>
      </c>
      <c r="J80" s="6">
        <f t="shared" si="35"/>
        <v>-50</v>
      </c>
      <c r="K80" s="6">
        <f t="shared" si="35"/>
        <v>0</v>
      </c>
    </row>
    <row r="81" spans="1:11" ht="25.5" x14ac:dyDescent="0.2">
      <c r="A81" s="5" t="s">
        <v>31</v>
      </c>
      <c r="B81" s="3" t="s">
        <v>17</v>
      </c>
      <c r="C81" s="3" t="s">
        <v>19</v>
      </c>
      <c r="D81" s="3" t="s">
        <v>45</v>
      </c>
      <c r="E81" s="3" t="s">
        <v>84</v>
      </c>
      <c r="F81" s="3" t="s">
        <v>32</v>
      </c>
      <c r="G81" s="6"/>
      <c r="H81" s="6">
        <v>50</v>
      </c>
      <c r="I81" s="6">
        <f>G81+H81</f>
        <v>50</v>
      </c>
      <c r="J81" s="6">
        <v>-50</v>
      </c>
      <c r="K81" s="6">
        <f>I81+J81</f>
        <v>0</v>
      </c>
    </row>
    <row r="82" spans="1:11" x14ac:dyDescent="0.2">
      <c r="A82" s="5" t="s">
        <v>85</v>
      </c>
      <c r="B82" s="3" t="s">
        <v>17</v>
      </c>
      <c r="C82" s="3" t="s">
        <v>19</v>
      </c>
      <c r="D82" s="3" t="s">
        <v>86</v>
      </c>
      <c r="E82" s="3"/>
      <c r="F82" s="3"/>
      <c r="G82" s="6">
        <f>G88</f>
        <v>0</v>
      </c>
      <c r="H82" s="6">
        <f>H88</f>
        <v>600</v>
      </c>
      <c r="I82" s="6">
        <f>I83+I88</f>
        <v>600</v>
      </c>
      <c r="J82" s="6">
        <f t="shared" ref="J82:K82" si="36">J83+J88</f>
        <v>200</v>
      </c>
      <c r="K82" s="6">
        <f t="shared" si="36"/>
        <v>800</v>
      </c>
    </row>
    <row r="83" spans="1:11" ht="38.25" x14ac:dyDescent="0.2">
      <c r="A83" s="7" t="s">
        <v>22</v>
      </c>
      <c r="B83" s="3" t="s">
        <v>17</v>
      </c>
      <c r="C83" s="3" t="s">
        <v>19</v>
      </c>
      <c r="D83" s="3" t="s">
        <v>86</v>
      </c>
      <c r="E83" s="3" t="s">
        <v>87</v>
      </c>
      <c r="F83" s="3"/>
      <c r="G83" s="6"/>
      <c r="H83" s="6"/>
      <c r="I83" s="6">
        <f>I84</f>
        <v>0</v>
      </c>
      <c r="J83" s="6">
        <f t="shared" ref="J83:K84" si="37">J84</f>
        <v>800</v>
      </c>
      <c r="K83" s="6">
        <f t="shared" si="37"/>
        <v>800</v>
      </c>
    </row>
    <row r="84" spans="1:11" ht="38.25" x14ac:dyDescent="0.2">
      <c r="A84" s="9" t="s">
        <v>24</v>
      </c>
      <c r="B84" s="3" t="s">
        <v>17</v>
      </c>
      <c r="C84" s="3" t="s">
        <v>19</v>
      </c>
      <c r="D84" s="3" t="s">
        <v>86</v>
      </c>
      <c r="E84" s="3" t="s">
        <v>88</v>
      </c>
      <c r="F84" s="3"/>
      <c r="G84" s="6"/>
      <c r="H84" s="6"/>
      <c r="I84" s="6">
        <f>I85</f>
        <v>0</v>
      </c>
      <c r="J84" s="6">
        <f t="shared" si="37"/>
        <v>800</v>
      </c>
      <c r="K84" s="6">
        <f t="shared" si="37"/>
        <v>800</v>
      </c>
    </row>
    <row r="85" spans="1:11" ht="38.25" x14ac:dyDescent="0.2">
      <c r="A85" s="9" t="s">
        <v>46</v>
      </c>
      <c r="B85" s="3" t="s">
        <v>17</v>
      </c>
      <c r="C85" s="3" t="s">
        <v>19</v>
      </c>
      <c r="D85" s="3" t="s">
        <v>86</v>
      </c>
      <c r="E85" s="3" t="s">
        <v>29</v>
      </c>
      <c r="F85" s="3"/>
      <c r="G85" s="6"/>
      <c r="H85" s="6"/>
      <c r="I85" s="6">
        <f>I86+I87</f>
        <v>0</v>
      </c>
      <c r="J85" s="6">
        <f t="shared" ref="J85:K85" si="38">J86+J87</f>
        <v>800</v>
      </c>
      <c r="K85" s="6">
        <f t="shared" si="38"/>
        <v>800</v>
      </c>
    </row>
    <row r="86" spans="1:11" ht="63.75" x14ac:dyDescent="0.2">
      <c r="A86" s="5" t="s">
        <v>28</v>
      </c>
      <c r="B86" s="3" t="s">
        <v>17</v>
      </c>
      <c r="C86" s="3" t="s">
        <v>19</v>
      </c>
      <c r="D86" s="3" t="s">
        <v>86</v>
      </c>
      <c r="E86" s="3" t="s">
        <v>29</v>
      </c>
      <c r="F86" s="3" t="s">
        <v>30</v>
      </c>
      <c r="G86" s="6"/>
      <c r="H86" s="6"/>
      <c r="I86" s="6"/>
      <c r="J86" s="6">
        <v>800</v>
      </c>
      <c r="K86" s="6">
        <f>I86+J86</f>
        <v>800</v>
      </c>
    </row>
    <row r="87" spans="1:11" ht="25.5" hidden="1" x14ac:dyDescent="0.2">
      <c r="A87" s="5" t="s">
        <v>31</v>
      </c>
      <c r="B87" s="3" t="s">
        <v>17</v>
      </c>
      <c r="C87" s="3" t="s">
        <v>19</v>
      </c>
      <c r="D87" s="3" t="s">
        <v>86</v>
      </c>
      <c r="E87" s="3" t="s">
        <v>29</v>
      </c>
      <c r="F87" s="3" t="s">
        <v>32</v>
      </c>
      <c r="G87" s="6"/>
      <c r="H87" s="6"/>
      <c r="I87" s="6"/>
      <c r="J87" s="6"/>
      <c r="K87" s="6">
        <f>I87+J87</f>
        <v>0</v>
      </c>
    </row>
    <row r="88" spans="1:11" x14ac:dyDescent="0.2">
      <c r="A88" s="5" t="s">
        <v>40</v>
      </c>
      <c r="B88" s="3" t="s">
        <v>17</v>
      </c>
      <c r="C88" s="3" t="s">
        <v>19</v>
      </c>
      <c r="D88" s="3" t="s">
        <v>86</v>
      </c>
      <c r="E88" s="3" t="s">
        <v>41</v>
      </c>
      <c r="F88" s="3"/>
      <c r="G88" s="6">
        <f t="shared" ref="G88:K89" si="39">G89</f>
        <v>0</v>
      </c>
      <c r="H88" s="6">
        <f t="shared" si="39"/>
        <v>600</v>
      </c>
      <c r="I88" s="6">
        <f t="shared" si="39"/>
        <v>600</v>
      </c>
      <c r="J88" s="6">
        <f t="shared" si="39"/>
        <v>-600</v>
      </c>
      <c r="K88" s="6">
        <f t="shared" si="39"/>
        <v>0</v>
      </c>
    </row>
    <row r="89" spans="1:11" ht="38.25" x14ac:dyDescent="0.2">
      <c r="A89" s="10" t="s">
        <v>72</v>
      </c>
      <c r="B89" s="3" t="s">
        <v>17</v>
      </c>
      <c r="C89" s="3" t="s">
        <v>19</v>
      </c>
      <c r="D89" s="3" t="s">
        <v>86</v>
      </c>
      <c r="E89" s="3" t="s">
        <v>73</v>
      </c>
      <c r="F89" s="3"/>
      <c r="G89" s="6">
        <f t="shared" si="39"/>
        <v>0</v>
      </c>
      <c r="H89" s="6">
        <f t="shared" si="39"/>
        <v>600</v>
      </c>
      <c r="I89" s="6">
        <f t="shared" si="39"/>
        <v>600</v>
      </c>
      <c r="J89" s="6">
        <f t="shared" si="39"/>
        <v>-600</v>
      </c>
      <c r="K89" s="6">
        <f t="shared" si="39"/>
        <v>0</v>
      </c>
    </row>
    <row r="90" spans="1:11" ht="51" x14ac:dyDescent="0.2">
      <c r="A90" s="14" t="s">
        <v>74</v>
      </c>
      <c r="B90" s="3" t="s">
        <v>17</v>
      </c>
      <c r="C90" s="3" t="s">
        <v>19</v>
      </c>
      <c r="D90" s="3" t="s">
        <v>86</v>
      </c>
      <c r="E90" s="3" t="s">
        <v>73</v>
      </c>
      <c r="F90" s="3" t="s">
        <v>30</v>
      </c>
      <c r="G90" s="6"/>
      <c r="H90" s="6">
        <v>600</v>
      </c>
      <c r="I90" s="6">
        <f>G90+H90</f>
        <v>600</v>
      </c>
      <c r="J90" s="6">
        <v>-600</v>
      </c>
      <c r="K90" s="6">
        <f>I90+J90</f>
        <v>0</v>
      </c>
    </row>
    <row r="91" spans="1:11" x14ac:dyDescent="0.2">
      <c r="A91" s="5" t="s">
        <v>89</v>
      </c>
      <c r="B91" s="3" t="s">
        <v>17</v>
      </c>
      <c r="C91" s="3" t="s">
        <v>19</v>
      </c>
      <c r="D91" s="3" t="s">
        <v>19</v>
      </c>
      <c r="E91" s="3"/>
      <c r="F91" s="3"/>
      <c r="G91" s="6">
        <f>G105+G98+G102</f>
        <v>1804</v>
      </c>
      <c r="H91" s="6">
        <f>H105+H98+H102</f>
        <v>1300.44</v>
      </c>
      <c r="I91" s="6">
        <f>I105+I98+I102+I92</f>
        <v>3104.44</v>
      </c>
      <c r="J91" s="6">
        <f t="shared" ref="J91:K91" si="40">J105+J98+J102+J92</f>
        <v>-1.4900000000002365</v>
      </c>
      <c r="K91" s="6">
        <f t="shared" si="40"/>
        <v>3102.95</v>
      </c>
    </row>
    <row r="92" spans="1:11" ht="38.25" x14ac:dyDescent="0.2">
      <c r="A92" s="7" t="s">
        <v>22</v>
      </c>
      <c r="B92" s="3" t="s">
        <v>17</v>
      </c>
      <c r="C92" s="3" t="s">
        <v>19</v>
      </c>
      <c r="D92" s="3" t="s">
        <v>19</v>
      </c>
      <c r="E92" s="3" t="s">
        <v>87</v>
      </c>
      <c r="F92" s="3"/>
      <c r="G92" s="6"/>
      <c r="H92" s="6"/>
      <c r="I92" s="6">
        <f>I93</f>
        <v>0</v>
      </c>
      <c r="J92" s="6">
        <f t="shared" ref="J92:K92" si="41">J93</f>
        <v>3102.95</v>
      </c>
      <c r="K92" s="6">
        <f t="shared" si="41"/>
        <v>3102.95</v>
      </c>
    </row>
    <row r="93" spans="1:11" ht="38.25" x14ac:dyDescent="0.2">
      <c r="A93" s="9" t="s">
        <v>24</v>
      </c>
      <c r="B93" s="3" t="s">
        <v>17</v>
      </c>
      <c r="C93" s="3" t="s">
        <v>19</v>
      </c>
      <c r="D93" s="3" t="s">
        <v>19</v>
      </c>
      <c r="E93" s="3" t="s">
        <v>88</v>
      </c>
      <c r="F93" s="3"/>
      <c r="G93" s="6"/>
      <c r="H93" s="6"/>
      <c r="I93" s="6">
        <f>I94+I96</f>
        <v>0</v>
      </c>
      <c r="J93" s="6">
        <f>J94+J96</f>
        <v>3102.95</v>
      </c>
      <c r="K93" s="6">
        <f t="shared" ref="K93" si="42">K94+K96</f>
        <v>3102.95</v>
      </c>
    </row>
    <row r="94" spans="1:11" ht="63.75" x14ac:dyDescent="0.2">
      <c r="A94" s="9" t="s">
        <v>90</v>
      </c>
      <c r="B94" s="3" t="s">
        <v>17</v>
      </c>
      <c r="C94" s="3" t="s">
        <v>19</v>
      </c>
      <c r="D94" s="3" t="s">
        <v>19</v>
      </c>
      <c r="E94" s="3" t="s">
        <v>91</v>
      </c>
      <c r="F94" s="3"/>
      <c r="G94" s="6"/>
      <c r="H94" s="6"/>
      <c r="I94" s="6">
        <f>I95</f>
        <v>0</v>
      </c>
      <c r="J94" s="6">
        <f t="shared" ref="J94:K94" si="43">J95</f>
        <v>1470.95</v>
      </c>
      <c r="K94" s="6">
        <f t="shared" si="43"/>
        <v>1470.95</v>
      </c>
    </row>
    <row r="95" spans="1:11" ht="25.5" x14ac:dyDescent="0.2">
      <c r="A95" s="5" t="s">
        <v>31</v>
      </c>
      <c r="B95" s="3" t="s">
        <v>17</v>
      </c>
      <c r="C95" s="3" t="s">
        <v>19</v>
      </c>
      <c r="D95" s="3" t="s">
        <v>19</v>
      </c>
      <c r="E95" s="3" t="s">
        <v>91</v>
      </c>
      <c r="F95" s="3" t="s">
        <v>32</v>
      </c>
      <c r="G95" s="6"/>
      <c r="H95" s="6"/>
      <c r="I95" s="6"/>
      <c r="J95" s="6">
        <f>300+1170.95</f>
        <v>1470.95</v>
      </c>
      <c r="K95" s="6">
        <f>I95+J95</f>
        <v>1470.95</v>
      </c>
    </row>
    <row r="96" spans="1:11" ht="76.5" x14ac:dyDescent="0.2">
      <c r="A96" s="16" t="s">
        <v>588</v>
      </c>
      <c r="B96" s="3" t="s">
        <v>17</v>
      </c>
      <c r="C96" s="3" t="s">
        <v>19</v>
      </c>
      <c r="D96" s="3" t="s">
        <v>19</v>
      </c>
      <c r="E96" s="3" t="s">
        <v>92</v>
      </c>
      <c r="F96" s="3"/>
      <c r="G96" s="6"/>
      <c r="H96" s="6"/>
      <c r="I96" s="6">
        <f>I97</f>
        <v>0</v>
      </c>
      <c r="J96" s="6">
        <f t="shared" ref="J96:K96" si="44">J97</f>
        <v>1632</v>
      </c>
      <c r="K96" s="6">
        <f t="shared" si="44"/>
        <v>1632</v>
      </c>
    </row>
    <row r="97" spans="1:11" ht="25.5" x14ac:dyDescent="0.2">
      <c r="A97" s="5" t="s">
        <v>31</v>
      </c>
      <c r="B97" s="3" t="s">
        <v>17</v>
      </c>
      <c r="C97" s="3" t="s">
        <v>19</v>
      </c>
      <c r="D97" s="3" t="s">
        <v>19</v>
      </c>
      <c r="E97" s="3" t="s">
        <v>92</v>
      </c>
      <c r="F97" s="3" t="s">
        <v>32</v>
      </c>
      <c r="G97" s="6"/>
      <c r="H97" s="6"/>
      <c r="I97" s="6"/>
      <c r="J97" s="6">
        <v>1632</v>
      </c>
      <c r="K97" s="6">
        <f>I97+J97</f>
        <v>1632</v>
      </c>
    </row>
    <row r="98" spans="1:11" ht="38.25" x14ac:dyDescent="0.2">
      <c r="A98" s="10" t="s">
        <v>93</v>
      </c>
      <c r="B98" s="3" t="s">
        <v>17</v>
      </c>
      <c r="C98" s="3" t="s">
        <v>19</v>
      </c>
      <c r="D98" s="3" t="s">
        <v>19</v>
      </c>
      <c r="E98" s="11" t="s">
        <v>94</v>
      </c>
      <c r="F98" s="3"/>
      <c r="G98" s="6">
        <f t="shared" ref="G98:K100" si="45">G99</f>
        <v>0</v>
      </c>
      <c r="H98" s="6">
        <f t="shared" si="45"/>
        <v>1979.7</v>
      </c>
      <c r="I98" s="6">
        <f t="shared" si="45"/>
        <v>1979.7</v>
      </c>
      <c r="J98" s="6">
        <f t="shared" si="45"/>
        <v>-1979.7</v>
      </c>
      <c r="K98" s="6">
        <f t="shared" si="45"/>
        <v>0</v>
      </c>
    </row>
    <row r="99" spans="1:11" ht="51" x14ac:dyDescent="0.2">
      <c r="A99" s="10" t="s">
        <v>95</v>
      </c>
      <c r="B99" s="3" t="s">
        <v>17</v>
      </c>
      <c r="C99" s="3" t="s">
        <v>19</v>
      </c>
      <c r="D99" s="3" t="s">
        <v>19</v>
      </c>
      <c r="E99" s="3" t="s">
        <v>96</v>
      </c>
      <c r="F99" s="3"/>
      <c r="G99" s="6">
        <f t="shared" si="45"/>
        <v>0</v>
      </c>
      <c r="H99" s="6">
        <f t="shared" si="45"/>
        <v>1979.7</v>
      </c>
      <c r="I99" s="6">
        <f t="shared" si="45"/>
        <v>1979.7</v>
      </c>
      <c r="J99" s="6">
        <f t="shared" si="45"/>
        <v>-1979.7</v>
      </c>
      <c r="K99" s="6">
        <f t="shared" si="45"/>
        <v>0</v>
      </c>
    </row>
    <row r="100" spans="1:11" ht="76.5" x14ac:dyDescent="0.2">
      <c r="A100" s="10" t="s">
        <v>97</v>
      </c>
      <c r="B100" s="3" t="s">
        <v>17</v>
      </c>
      <c r="C100" s="3" t="s">
        <v>19</v>
      </c>
      <c r="D100" s="3" t="s">
        <v>19</v>
      </c>
      <c r="E100" s="3" t="s">
        <v>98</v>
      </c>
      <c r="F100" s="3"/>
      <c r="G100" s="6">
        <f t="shared" si="45"/>
        <v>0</v>
      </c>
      <c r="H100" s="6">
        <f t="shared" si="45"/>
        <v>1979.7</v>
      </c>
      <c r="I100" s="6">
        <f t="shared" si="45"/>
        <v>1979.7</v>
      </c>
      <c r="J100" s="6">
        <f t="shared" si="45"/>
        <v>-1979.7</v>
      </c>
      <c r="K100" s="6">
        <f t="shared" si="45"/>
        <v>0</v>
      </c>
    </row>
    <row r="101" spans="1:11" ht="25.5" x14ac:dyDescent="0.2">
      <c r="A101" s="5" t="s">
        <v>31</v>
      </c>
      <c r="B101" s="3" t="s">
        <v>17</v>
      </c>
      <c r="C101" s="3" t="s">
        <v>19</v>
      </c>
      <c r="D101" s="3" t="s">
        <v>19</v>
      </c>
      <c r="E101" s="3" t="s">
        <v>98</v>
      </c>
      <c r="F101" s="3" t="s">
        <v>32</v>
      </c>
      <c r="G101" s="6"/>
      <c r="H101" s="6">
        <v>1979.7</v>
      </c>
      <c r="I101" s="6">
        <f>G101+H101</f>
        <v>1979.7</v>
      </c>
      <c r="J101" s="6">
        <v>-1979.7</v>
      </c>
      <c r="K101" s="6">
        <f>I101+J101</f>
        <v>0</v>
      </c>
    </row>
    <row r="102" spans="1:11" x14ac:dyDescent="0.2">
      <c r="A102" s="5" t="s">
        <v>40</v>
      </c>
      <c r="B102" s="3" t="s">
        <v>17</v>
      </c>
      <c r="C102" s="3" t="s">
        <v>19</v>
      </c>
      <c r="D102" s="3" t="s">
        <v>19</v>
      </c>
      <c r="E102" s="3" t="s">
        <v>41</v>
      </c>
      <c r="F102" s="3"/>
      <c r="G102" s="6">
        <f t="shared" ref="G102:K103" si="46">G103</f>
        <v>0</v>
      </c>
      <c r="H102" s="6">
        <f t="shared" si="46"/>
        <v>1124.74</v>
      </c>
      <c r="I102" s="6">
        <f t="shared" si="46"/>
        <v>1124.74</v>
      </c>
      <c r="J102" s="6">
        <f>J103</f>
        <v>-1124.74</v>
      </c>
      <c r="K102" s="6">
        <f t="shared" si="46"/>
        <v>0</v>
      </c>
    </row>
    <row r="103" spans="1:11" ht="63.75" x14ac:dyDescent="0.2">
      <c r="A103" s="10" t="s">
        <v>99</v>
      </c>
      <c r="B103" s="3" t="s">
        <v>17</v>
      </c>
      <c r="C103" s="3" t="s">
        <v>19</v>
      </c>
      <c r="D103" s="3" t="s">
        <v>19</v>
      </c>
      <c r="E103" s="3" t="s">
        <v>100</v>
      </c>
      <c r="F103" s="3"/>
      <c r="G103" s="6">
        <f t="shared" si="46"/>
        <v>0</v>
      </c>
      <c r="H103" s="6">
        <f t="shared" si="46"/>
        <v>1124.74</v>
      </c>
      <c r="I103" s="6">
        <f t="shared" si="46"/>
        <v>1124.74</v>
      </c>
      <c r="J103" s="6">
        <f t="shared" si="46"/>
        <v>-1124.74</v>
      </c>
      <c r="K103" s="6">
        <f t="shared" si="46"/>
        <v>0</v>
      </c>
    </row>
    <row r="104" spans="1:11" ht="25.5" x14ac:dyDescent="0.2">
      <c r="A104" s="5" t="s">
        <v>31</v>
      </c>
      <c r="B104" s="3" t="s">
        <v>17</v>
      </c>
      <c r="C104" s="3" t="s">
        <v>19</v>
      </c>
      <c r="D104" s="3" t="s">
        <v>19</v>
      </c>
      <c r="E104" s="3" t="s">
        <v>100</v>
      </c>
      <c r="F104" s="3" t="s">
        <v>32</v>
      </c>
      <c r="G104" s="6"/>
      <c r="H104" s="6">
        <v>1124.74</v>
      </c>
      <c r="I104" s="6">
        <f>G104+H104</f>
        <v>1124.74</v>
      </c>
      <c r="J104" s="6">
        <v>-1124.74</v>
      </c>
      <c r="K104" s="6">
        <f>I104+J104</f>
        <v>0</v>
      </c>
    </row>
    <row r="105" spans="1:11" ht="25.5" hidden="1" x14ac:dyDescent="0.2">
      <c r="A105" s="5" t="s">
        <v>101</v>
      </c>
      <c r="B105" s="3" t="s">
        <v>17</v>
      </c>
      <c r="C105" s="3" t="s">
        <v>19</v>
      </c>
      <c r="D105" s="3" t="s">
        <v>19</v>
      </c>
      <c r="E105" s="3" t="s">
        <v>102</v>
      </c>
      <c r="F105" s="3"/>
      <c r="G105" s="6">
        <f t="shared" ref="G105:K105" si="47">G106</f>
        <v>1804</v>
      </c>
      <c r="H105" s="6">
        <f t="shared" si="47"/>
        <v>-1804</v>
      </c>
      <c r="I105" s="6">
        <f t="shared" si="47"/>
        <v>0</v>
      </c>
      <c r="J105" s="6">
        <f t="shared" si="47"/>
        <v>0</v>
      </c>
      <c r="K105" s="6">
        <f t="shared" si="47"/>
        <v>0</v>
      </c>
    </row>
    <row r="106" spans="1:11" ht="25.5" hidden="1" x14ac:dyDescent="0.2">
      <c r="A106" s="5" t="s">
        <v>103</v>
      </c>
      <c r="B106" s="3" t="s">
        <v>17</v>
      </c>
      <c r="C106" s="3" t="s">
        <v>19</v>
      </c>
      <c r="D106" s="3" t="s">
        <v>19</v>
      </c>
      <c r="E106" s="3" t="s">
        <v>104</v>
      </c>
      <c r="F106" s="3"/>
      <c r="G106" s="6">
        <f>G107</f>
        <v>1804</v>
      </c>
      <c r="H106" s="6">
        <f>H107</f>
        <v>-1804</v>
      </c>
      <c r="I106" s="6">
        <f>G106+H106</f>
        <v>0</v>
      </c>
      <c r="J106" s="6">
        <f>J107</f>
        <v>0</v>
      </c>
      <c r="K106" s="6">
        <f>I106+J106</f>
        <v>0</v>
      </c>
    </row>
    <row r="107" spans="1:11" ht="25.5" hidden="1" x14ac:dyDescent="0.2">
      <c r="A107" s="5" t="s">
        <v>105</v>
      </c>
      <c r="B107" s="3" t="s">
        <v>17</v>
      </c>
      <c r="C107" s="3" t="s">
        <v>19</v>
      </c>
      <c r="D107" s="3" t="s">
        <v>19</v>
      </c>
      <c r="E107" s="3" t="s">
        <v>104</v>
      </c>
      <c r="F107" s="3" t="s">
        <v>32</v>
      </c>
      <c r="G107" s="6">
        <v>1804</v>
      </c>
      <c r="H107" s="6">
        <v>-1804</v>
      </c>
      <c r="I107" s="6">
        <f>G107+H107</f>
        <v>0</v>
      </c>
      <c r="J107" s="6"/>
      <c r="K107" s="6">
        <f>I107+J107</f>
        <v>0</v>
      </c>
    </row>
    <row r="108" spans="1:11" x14ac:dyDescent="0.2">
      <c r="A108" s="5" t="s">
        <v>106</v>
      </c>
      <c r="B108" s="3" t="s">
        <v>17</v>
      </c>
      <c r="C108" s="3" t="s">
        <v>19</v>
      </c>
      <c r="D108" s="3" t="s">
        <v>107</v>
      </c>
      <c r="E108" s="3"/>
      <c r="F108" s="3"/>
      <c r="G108" s="6" t="e">
        <f>G127+#REF!+#REF!+G130</f>
        <v>#REF!</v>
      </c>
      <c r="H108" s="6" t="e">
        <f>H127+#REF!+#REF!+H130</f>
        <v>#REF!</v>
      </c>
      <c r="I108" s="6">
        <f t="shared" ref="I108:K108" si="48">I127+I130+I109</f>
        <v>8037.32</v>
      </c>
      <c r="J108" s="6">
        <f t="shared" si="48"/>
        <v>260.65999999999985</v>
      </c>
      <c r="K108" s="6">
        <f t="shared" si="48"/>
        <v>8297.98</v>
      </c>
    </row>
    <row r="109" spans="1:11" ht="38.25" x14ac:dyDescent="0.2">
      <c r="A109" s="7" t="s">
        <v>22</v>
      </c>
      <c r="B109" s="3" t="s">
        <v>17</v>
      </c>
      <c r="C109" s="3" t="s">
        <v>19</v>
      </c>
      <c r="D109" s="3" t="s">
        <v>107</v>
      </c>
      <c r="E109" s="3" t="s">
        <v>87</v>
      </c>
      <c r="F109" s="3"/>
      <c r="G109" s="6"/>
      <c r="H109" s="6"/>
      <c r="I109" s="6">
        <f>I110+I119</f>
        <v>0</v>
      </c>
      <c r="J109" s="6">
        <f t="shared" ref="J109:K109" si="49">J110+J119</f>
        <v>8297.98</v>
      </c>
      <c r="K109" s="6">
        <f t="shared" si="49"/>
        <v>8297.98</v>
      </c>
    </row>
    <row r="110" spans="1:11" ht="63.75" x14ac:dyDescent="0.2">
      <c r="A110" s="9" t="s">
        <v>108</v>
      </c>
      <c r="B110" s="3" t="s">
        <v>17</v>
      </c>
      <c r="C110" s="3" t="s">
        <v>19</v>
      </c>
      <c r="D110" s="3" t="s">
        <v>107</v>
      </c>
      <c r="E110" s="3" t="s">
        <v>109</v>
      </c>
      <c r="F110" s="3"/>
      <c r="G110" s="6"/>
      <c r="H110" s="6"/>
      <c r="I110" s="6">
        <f>SUM(I111:I117)</f>
        <v>0</v>
      </c>
      <c r="J110" s="6">
        <f t="shared" ref="J110" si="50">SUM(J111:J117)</f>
        <v>1080.6600000000001</v>
      </c>
      <c r="K110" s="6">
        <f>SUM(K111:K117)</f>
        <v>1080.6600000000001</v>
      </c>
    </row>
    <row r="111" spans="1:11" x14ac:dyDescent="0.2">
      <c r="A111" s="17" t="s">
        <v>110</v>
      </c>
      <c r="B111" s="3" t="s">
        <v>17</v>
      </c>
      <c r="C111" s="3" t="s">
        <v>19</v>
      </c>
      <c r="D111" s="3" t="s">
        <v>107</v>
      </c>
      <c r="E111" s="3" t="s">
        <v>109</v>
      </c>
      <c r="F111" s="3" t="s">
        <v>111</v>
      </c>
      <c r="G111" s="6"/>
      <c r="H111" s="6"/>
      <c r="I111" s="6"/>
      <c r="J111" s="6">
        <v>1080.6600000000001</v>
      </c>
      <c r="K111" s="6">
        <f>I111+J111</f>
        <v>1080.6600000000001</v>
      </c>
    </row>
    <row r="112" spans="1:11" ht="38.25" hidden="1" x14ac:dyDescent="0.2">
      <c r="A112" s="5" t="s">
        <v>112</v>
      </c>
      <c r="B112" s="3" t="s">
        <v>17</v>
      </c>
      <c r="C112" s="3" t="s">
        <v>19</v>
      </c>
      <c r="D112" s="3" t="s">
        <v>107</v>
      </c>
      <c r="E112" s="3" t="s">
        <v>109</v>
      </c>
      <c r="F112" s="3" t="s">
        <v>113</v>
      </c>
      <c r="G112" s="6"/>
      <c r="H112" s="6"/>
      <c r="I112" s="6"/>
      <c r="J112" s="6"/>
      <c r="K112" s="6">
        <f>I112+J112</f>
        <v>0</v>
      </c>
    </row>
    <row r="113" spans="1:11" ht="63.75" hidden="1" x14ac:dyDescent="0.2">
      <c r="A113" s="5" t="s">
        <v>114</v>
      </c>
      <c r="B113" s="3" t="s">
        <v>17</v>
      </c>
      <c r="C113" s="3" t="s">
        <v>19</v>
      </c>
      <c r="D113" s="3" t="s">
        <v>107</v>
      </c>
      <c r="E113" s="3" t="s">
        <v>109</v>
      </c>
      <c r="F113" s="3" t="s">
        <v>115</v>
      </c>
      <c r="G113" s="6"/>
      <c r="H113" s="6"/>
      <c r="I113" s="6"/>
      <c r="J113" s="6"/>
      <c r="K113" s="6">
        <f t="shared" ref="K113:K117" si="51">I113+J113</f>
        <v>0</v>
      </c>
    </row>
    <row r="114" spans="1:11" ht="25.5" hidden="1" x14ac:dyDescent="0.2">
      <c r="A114" s="18" t="s">
        <v>116</v>
      </c>
      <c r="B114" s="3" t="s">
        <v>17</v>
      </c>
      <c r="C114" s="3" t="s">
        <v>19</v>
      </c>
      <c r="D114" s="3" t="s">
        <v>107</v>
      </c>
      <c r="E114" s="3" t="s">
        <v>109</v>
      </c>
      <c r="F114" s="3" t="s">
        <v>117</v>
      </c>
      <c r="G114" s="6"/>
      <c r="H114" s="6"/>
      <c r="I114" s="6"/>
      <c r="J114" s="6"/>
      <c r="K114" s="6">
        <f t="shared" si="51"/>
        <v>0</v>
      </c>
    </row>
    <row r="115" spans="1:11" ht="38.25" hidden="1" x14ac:dyDescent="0.2">
      <c r="A115" s="5" t="s">
        <v>118</v>
      </c>
      <c r="B115" s="3" t="s">
        <v>17</v>
      </c>
      <c r="C115" s="3" t="s">
        <v>19</v>
      </c>
      <c r="D115" s="3" t="s">
        <v>107</v>
      </c>
      <c r="E115" s="3" t="s">
        <v>109</v>
      </c>
      <c r="F115" s="3" t="s">
        <v>119</v>
      </c>
      <c r="G115" s="6"/>
      <c r="H115" s="6"/>
      <c r="I115" s="6"/>
      <c r="J115" s="6"/>
      <c r="K115" s="6">
        <f t="shared" si="51"/>
        <v>0</v>
      </c>
    </row>
    <row r="116" spans="1:11" ht="38.25" hidden="1" x14ac:dyDescent="0.2">
      <c r="A116" s="14" t="s">
        <v>120</v>
      </c>
      <c r="B116" s="3" t="s">
        <v>17</v>
      </c>
      <c r="C116" s="3" t="s">
        <v>19</v>
      </c>
      <c r="D116" s="3" t="s">
        <v>107</v>
      </c>
      <c r="E116" s="3" t="s">
        <v>109</v>
      </c>
      <c r="F116" s="3" t="s">
        <v>121</v>
      </c>
      <c r="G116" s="6"/>
      <c r="H116" s="6"/>
      <c r="I116" s="6"/>
      <c r="J116" s="6"/>
      <c r="K116" s="6">
        <f t="shared" si="51"/>
        <v>0</v>
      </c>
    </row>
    <row r="117" spans="1:11" hidden="1" x14ac:dyDescent="0.2">
      <c r="A117" s="14" t="s">
        <v>122</v>
      </c>
      <c r="B117" s="3" t="s">
        <v>17</v>
      </c>
      <c r="C117" s="3" t="s">
        <v>19</v>
      </c>
      <c r="D117" s="3" t="s">
        <v>107</v>
      </c>
      <c r="E117" s="3" t="s">
        <v>109</v>
      </c>
      <c r="F117" s="3" t="s">
        <v>123</v>
      </c>
      <c r="G117" s="6"/>
      <c r="H117" s="6"/>
      <c r="I117" s="6"/>
      <c r="J117" s="6"/>
      <c r="K117" s="6">
        <f t="shared" si="51"/>
        <v>0</v>
      </c>
    </row>
    <row r="118" spans="1:11" ht="38.25" x14ac:dyDescent="0.2">
      <c r="A118" s="9" t="s">
        <v>24</v>
      </c>
      <c r="B118" s="3" t="s">
        <v>17</v>
      </c>
      <c r="C118" s="3" t="s">
        <v>19</v>
      </c>
      <c r="D118" s="3" t="s">
        <v>107</v>
      </c>
      <c r="E118" s="3" t="s">
        <v>25</v>
      </c>
      <c r="F118" s="3"/>
      <c r="G118" s="6"/>
      <c r="H118" s="6"/>
      <c r="I118" s="6">
        <f>I119</f>
        <v>0</v>
      </c>
      <c r="J118" s="6">
        <f t="shared" ref="J118:K118" si="52">J119</f>
        <v>7217.32</v>
      </c>
      <c r="K118" s="6">
        <f t="shared" si="52"/>
        <v>7217.32</v>
      </c>
    </row>
    <row r="119" spans="1:11" ht="63.75" x14ac:dyDescent="0.2">
      <c r="A119" s="5" t="s">
        <v>124</v>
      </c>
      <c r="B119" s="3" t="s">
        <v>17</v>
      </c>
      <c r="C119" s="3" t="s">
        <v>19</v>
      </c>
      <c r="D119" s="3" t="s">
        <v>107</v>
      </c>
      <c r="E119" s="3" t="s">
        <v>125</v>
      </c>
      <c r="F119" s="3"/>
      <c r="G119" s="6"/>
      <c r="H119" s="6"/>
      <c r="I119" s="6">
        <f>SUM(I120:I126)</f>
        <v>0</v>
      </c>
      <c r="J119" s="6">
        <f t="shared" ref="J119" si="53">SUM(J120:J126)</f>
        <v>7217.32</v>
      </c>
      <c r="K119" s="6">
        <f>SUM(K120:K126)</f>
        <v>7217.32</v>
      </c>
    </row>
    <row r="120" spans="1:11" x14ac:dyDescent="0.2">
      <c r="A120" s="17" t="s">
        <v>110</v>
      </c>
      <c r="B120" s="3" t="s">
        <v>17</v>
      </c>
      <c r="C120" s="3" t="s">
        <v>19</v>
      </c>
      <c r="D120" s="3" t="s">
        <v>107</v>
      </c>
      <c r="E120" s="3" t="s">
        <v>125</v>
      </c>
      <c r="F120" s="3" t="s">
        <v>111</v>
      </c>
      <c r="G120" s="6"/>
      <c r="H120" s="6"/>
      <c r="I120" s="6"/>
      <c r="J120" s="6">
        <v>5468.4</v>
      </c>
      <c r="K120" s="6">
        <f>I120+J120</f>
        <v>5468.4</v>
      </c>
    </row>
    <row r="121" spans="1:11" ht="38.25" x14ac:dyDescent="0.2">
      <c r="A121" s="5" t="s">
        <v>112</v>
      </c>
      <c r="B121" s="3" t="s">
        <v>17</v>
      </c>
      <c r="C121" s="3" t="s">
        <v>19</v>
      </c>
      <c r="D121" s="3" t="s">
        <v>107</v>
      </c>
      <c r="E121" s="3" t="s">
        <v>125</v>
      </c>
      <c r="F121" s="3" t="s">
        <v>113</v>
      </c>
      <c r="G121" s="6"/>
      <c r="H121" s="6"/>
      <c r="I121" s="6"/>
      <c r="J121" s="6">
        <v>20</v>
      </c>
      <c r="K121" s="6">
        <f>I121+J121</f>
        <v>20</v>
      </c>
    </row>
    <row r="122" spans="1:11" ht="63.75" hidden="1" x14ac:dyDescent="0.2">
      <c r="A122" s="5" t="s">
        <v>114</v>
      </c>
      <c r="B122" s="3" t="s">
        <v>17</v>
      </c>
      <c r="C122" s="3" t="s">
        <v>19</v>
      </c>
      <c r="D122" s="3" t="s">
        <v>107</v>
      </c>
      <c r="E122" s="3" t="s">
        <v>125</v>
      </c>
      <c r="F122" s="3" t="s">
        <v>115</v>
      </c>
      <c r="G122" s="6"/>
      <c r="H122" s="6"/>
      <c r="I122" s="6"/>
      <c r="J122" s="6"/>
      <c r="K122" s="6">
        <f t="shared" ref="K122:K182" si="54">I122+J122</f>
        <v>0</v>
      </c>
    </row>
    <row r="123" spans="1:11" ht="25.5" x14ac:dyDescent="0.2">
      <c r="A123" s="18" t="s">
        <v>116</v>
      </c>
      <c r="B123" s="3" t="s">
        <v>17</v>
      </c>
      <c r="C123" s="3" t="s">
        <v>19</v>
      </c>
      <c r="D123" s="3" t="s">
        <v>107</v>
      </c>
      <c r="E123" s="3" t="s">
        <v>125</v>
      </c>
      <c r="F123" s="3" t="s">
        <v>117</v>
      </c>
      <c r="G123" s="6"/>
      <c r="H123" s="6"/>
      <c r="I123" s="6"/>
      <c r="J123" s="6">
        <f>100+30+15</f>
        <v>145</v>
      </c>
      <c r="K123" s="6">
        <f t="shared" si="54"/>
        <v>145</v>
      </c>
    </row>
    <row r="124" spans="1:11" ht="38.25" x14ac:dyDescent="0.2">
      <c r="A124" s="5" t="s">
        <v>118</v>
      </c>
      <c r="B124" s="3" t="s">
        <v>17</v>
      </c>
      <c r="C124" s="3" t="s">
        <v>19</v>
      </c>
      <c r="D124" s="3" t="s">
        <v>107</v>
      </c>
      <c r="E124" s="3" t="s">
        <v>125</v>
      </c>
      <c r="F124" s="3" t="s">
        <v>119</v>
      </c>
      <c r="G124" s="6"/>
      <c r="H124" s="6"/>
      <c r="I124" s="6"/>
      <c r="J124" s="6">
        <f>1593.37-20</f>
        <v>1573.37</v>
      </c>
      <c r="K124" s="6">
        <f t="shared" si="54"/>
        <v>1573.37</v>
      </c>
    </row>
    <row r="125" spans="1:11" ht="38.25" x14ac:dyDescent="0.2">
      <c r="A125" s="14" t="s">
        <v>120</v>
      </c>
      <c r="B125" s="3" t="s">
        <v>17</v>
      </c>
      <c r="C125" s="3" t="s">
        <v>19</v>
      </c>
      <c r="D125" s="3" t="s">
        <v>107</v>
      </c>
      <c r="E125" s="3" t="s">
        <v>125</v>
      </c>
      <c r="F125" s="3" t="s">
        <v>121</v>
      </c>
      <c r="G125" s="6"/>
      <c r="H125" s="6"/>
      <c r="I125" s="6"/>
      <c r="J125" s="6">
        <f>1.55</f>
        <v>1.55</v>
      </c>
      <c r="K125" s="6">
        <f t="shared" si="54"/>
        <v>1.55</v>
      </c>
    </row>
    <row r="126" spans="1:11" x14ac:dyDescent="0.2">
      <c r="A126" s="14" t="s">
        <v>122</v>
      </c>
      <c r="B126" s="3" t="s">
        <v>17</v>
      </c>
      <c r="C126" s="3" t="s">
        <v>19</v>
      </c>
      <c r="D126" s="3" t="s">
        <v>107</v>
      </c>
      <c r="E126" s="3" t="s">
        <v>125</v>
      </c>
      <c r="F126" s="3" t="s">
        <v>123</v>
      </c>
      <c r="G126" s="6"/>
      <c r="H126" s="6"/>
      <c r="I126" s="6"/>
      <c r="J126" s="6">
        <v>9</v>
      </c>
      <c r="K126" s="6">
        <f t="shared" si="54"/>
        <v>9</v>
      </c>
    </row>
    <row r="127" spans="1:11" ht="44.25" customHeight="1" x14ac:dyDescent="0.2">
      <c r="A127" s="5" t="s">
        <v>126</v>
      </c>
      <c r="B127" s="3" t="s">
        <v>17</v>
      </c>
      <c r="C127" s="3" t="s">
        <v>19</v>
      </c>
      <c r="D127" s="3" t="s">
        <v>107</v>
      </c>
      <c r="E127" s="3" t="s">
        <v>127</v>
      </c>
      <c r="F127" s="3"/>
      <c r="G127" s="6">
        <f>G128</f>
        <v>1306.8399999999999</v>
      </c>
      <c r="H127" s="6">
        <f>H128</f>
        <v>-246.63</v>
      </c>
      <c r="I127" s="6">
        <f>G127+H127</f>
        <v>1060.21</v>
      </c>
      <c r="J127" s="6">
        <f>J128</f>
        <v>-1060.21</v>
      </c>
      <c r="K127" s="6">
        <f t="shared" si="54"/>
        <v>0</v>
      </c>
    </row>
    <row r="128" spans="1:11" x14ac:dyDescent="0.2">
      <c r="A128" s="5" t="s">
        <v>128</v>
      </c>
      <c r="B128" s="3" t="s">
        <v>17</v>
      </c>
      <c r="C128" s="3" t="s">
        <v>19</v>
      </c>
      <c r="D128" s="3" t="s">
        <v>107</v>
      </c>
      <c r="E128" s="3" t="s">
        <v>129</v>
      </c>
      <c r="F128" s="3"/>
      <c r="G128" s="6">
        <f t="shared" ref="G128:K128" si="55">G129</f>
        <v>1306.8399999999999</v>
      </c>
      <c r="H128" s="6">
        <f t="shared" si="55"/>
        <v>-246.63</v>
      </c>
      <c r="I128" s="6">
        <f t="shared" si="55"/>
        <v>1060.21</v>
      </c>
      <c r="J128" s="6">
        <f t="shared" si="55"/>
        <v>-1060.21</v>
      </c>
      <c r="K128" s="6">
        <f t="shared" si="55"/>
        <v>0</v>
      </c>
    </row>
    <row r="129" spans="1:11" x14ac:dyDescent="0.2">
      <c r="A129" s="17" t="s">
        <v>110</v>
      </c>
      <c r="B129" s="3" t="s">
        <v>17</v>
      </c>
      <c r="C129" s="3" t="s">
        <v>19</v>
      </c>
      <c r="D129" s="3" t="s">
        <v>107</v>
      </c>
      <c r="E129" s="3" t="s">
        <v>129</v>
      </c>
      <c r="F129" s="3" t="s">
        <v>111</v>
      </c>
      <c r="G129" s="6">
        <v>1306.8399999999999</v>
      </c>
      <c r="H129" s="6">
        <v>-246.63</v>
      </c>
      <c r="I129" s="6">
        <f>G129+H129</f>
        <v>1060.21</v>
      </c>
      <c r="J129" s="6">
        <v>-1060.21</v>
      </c>
      <c r="K129" s="6">
        <f t="shared" si="54"/>
        <v>0</v>
      </c>
    </row>
    <row r="130" spans="1:11" x14ac:dyDescent="0.2">
      <c r="A130" s="5" t="s">
        <v>40</v>
      </c>
      <c r="B130" s="3" t="s">
        <v>17</v>
      </c>
      <c r="C130" s="3" t="s">
        <v>19</v>
      </c>
      <c r="D130" s="3" t="s">
        <v>107</v>
      </c>
      <c r="E130" s="3" t="s">
        <v>41</v>
      </c>
      <c r="F130" s="3"/>
      <c r="G130" s="6">
        <f t="shared" ref="G130:K130" si="56">G131</f>
        <v>0</v>
      </c>
      <c r="H130" s="6">
        <f t="shared" si="56"/>
        <v>6977.11</v>
      </c>
      <c r="I130" s="6">
        <f t="shared" si="56"/>
        <v>6977.11</v>
      </c>
      <c r="J130" s="6">
        <f t="shared" si="56"/>
        <v>-6977.11</v>
      </c>
      <c r="K130" s="6">
        <f t="shared" si="56"/>
        <v>0</v>
      </c>
    </row>
    <row r="131" spans="1:11" ht="63.75" x14ac:dyDescent="0.2">
      <c r="A131" s="5" t="s">
        <v>130</v>
      </c>
      <c r="B131" s="3" t="s">
        <v>17</v>
      </c>
      <c r="C131" s="3" t="s">
        <v>19</v>
      </c>
      <c r="D131" s="3" t="s">
        <v>107</v>
      </c>
      <c r="E131" s="3" t="s">
        <v>131</v>
      </c>
      <c r="F131" s="3"/>
      <c r="G131" s="6">
        <f t="shared" ref="G131:H131" si="57">SUM(G132:G137)</f>
        <v>0</v>
      </c>
      <c r="H131" s="6">
        <f t="shared" si="57"/>
        <v>6977.11</v>
      </c>
      <c r="I131" s="6">
        <f>SUM(I132:I137)</f>
        <v>6977.11</v>
      </c>
      <c r="J131" s="6">
        <f t="shared" ref="J131:K131" si="58">SUM(J132:J137)</f>
        <v>-6977.11</v>
      </c>
      <c r="K131" s="6">
        <f t="shared" si="58"/>
        <v>0</v>
      </c>
    </row>
    <row r="132" spans="1:11" x14ac:dyDescent="0.2">
      <c r="A132" s="17" t="s">
        <v>110</v>
      </c>
      <c r="B132" s="3" t="s">
        <v>17</v>
      </c>
      <c r="C132" s="3" t="s">
        <v>19</v>
      </c>
      <c r="D132" s="3" t="s">
        <v>107</v>
      </c>
      <c r="E132" s="3" t="s">
        <v>131</v>
      </c>
      <c r="F132" s="3" t="s">
        <v>111</v>
      </c>
      <c r="G132" s="6"/>
      <c r="H132" s="6">
        <v>5170.1099999999997</v>
      </c>
      <c r="I132" s="6">
        <f t="shared" ref="I132:I137" si="59">G132+H132</f>
        <v>5170.1099999999997</v>
      </c>
      <c r="J132" s="6">
        <v>-5170.1099999999997</v>
      </c>
      <c r="K132" s="6">
        <f t="shared" ref="K132:K136" si="60">I132+J132</f>
        <v>0</v>
      </c>
    </row>
    <row r="133" spans="1:11" ht="38.25" x14ac:dyDescent="0.2">
      <c r="A133" s="5" t="s">
        <v>112</v>
      </c>
      <c r="B133" s="3" t="s">
        <v>17</v>
      </c>
      <c r="C133" s="3" t="s">
        <v>19</v>
      </c>
      <c r="D133" s="3" t="s">
        <v>107</v>
      </c>
      <c r="E133" s="3" t="s">
        <v>131</v>
      </c>
      <c r="F133" s="3" t="s">
        <v>113</v>
      </c>
      <c r="G133" s="6"/>
      <c r="H133" s="6">
        <v>20</v>
      </c>
      <c r="I133" s="6">
        <f t="shared" si="59"/>
        <v>20</v>
      </c>
      <c r="J133" s="6">
        <v>-20</v>
      </c>
      <c r="K133" s="6">
        <f t="shared" si="60"/>
        <v>0</v>
      </c>
    </row>
    <row r="134" spans="1:11" ht="25.5" x14ac:dyDescent="0.2">
      <c r="A134" s="18" t="s">
        <v>116</v>
      </c>
      <c r="B134" s="3" t="s">
        <v>17</v>
      </c>
      <c r="C134" s="3" t="s">
        <v>19</v>
      </c>
      <c r="D134" s="3" t="s">
        <v>107</v>
      </c>
      <c r="E134" s="3" t="s">
        <v>131</v>
      </c>
      <c r="F134" s="3" t="s">
        <v>117</v>
      </c>
      <c r="G134" s="6"/>
      <c r="H134" s="6">
        <v>135</v>
      </c>
      <c r="I134" s="6">
        <f t="shared" si="59"/>
        <v>135</v>
      </c>
      <c r="J134" s="6">
        <v>-135</v>
      </c>
      <c r="K134" s="6">
        <f t="shared" si="60"/>
        <v>0</v>
      </c>
    </row>
    <row r="135" spans="1:11" ht="38.25" x14ac:dyDescent="0.2">
      <c r="A135" s="5" t="s">
        <v>118</v>
      </c>
      <c r="B135" s="3" t="s">
        <v>17</v>
      </c>
      <c r="C135" s="3" t="s">
        <v>19</v>
      </c>
      <c r="D135" s="3" t="s">
        <v>107</v>
      </c>
      <c r="E135" s="3" t="s">
        <v>131</v>
      </c>
      <c r="F135" s="3" t="s">
        <v>119</v>
      </c>
      <c r="G135" s="6"/>
      <c r="H135" s="6">
        <f>200+20+103+134+340+50+100+90+100+100+250+100+60-20</f>
        <v>1627</v>
      </c>
      <c r="I135" s="6">
        <f t="shared" si="59"/>
        <v>1627</v>
      </c>
      <c r="J135" s="6">
        <v>-1627</v>
      </c>
      <c r="K135" s="6">
        <f t="shared" si="60"/>
        <v>0</v>
      </c>
    </row>
    <row r="136" spans="1:11" ht="38.25" x14ac:dyDescent="0.2">
      <c r="A136" s="14" t="s">
        <v>120</v>
      </c>
      <c r="B136" s="3" t="s">
        <v>17</v>
      </c>
      <c r="C136" s="3" t="s">
        <v>19</v>
      </c>
      <c r="D136" s="3" t="s">
        <v>107</v>
      </c>
      <c r="E136" s="3" t="s">
        <v>131</v>
      </c>
      <c r="F136" s="3" t="s">
        <v>121</v>
      </c>
      <c r="G136" s="6"/>
      <c r="H136" s="6">
        <v>15</v>
      </c>
      <c r="I136" s="6">
        <f t="shared" si="59"/>
        <v>15</v>
      </c>
      <c r="J136" s="6">
        <v>-15</v>
      </c>
      <c r="K136" s="6">
        <f t="shared" si="60"/>
        <v>0</v>
      </c>
    </row>
    <row r="137" spans="1:11" x14ac:dyDescent="0.2">
      <c r="A137" s="14" t="s">
        <v>122</v>
      </c>
      <c r="B137" s="3" t="s">
        <v>17</v>
      </c>
      <c r="C137" s="3" t="s">
        <v>19</v>
      </c>
      <c r="D137" s="3" t="s">
        <v>107</v>
      </c>
      <c r="E137" s="3" t="s">
        <v>131</v>
      </c>
      <c r="F137" s="3" t="s">
        <v>123</v>
      </c>
      <c r="G137" s="6"/>
      <c r="H137" s="6">
        <v>10</v>
      </c>
      <c r="I137" s="6">
        <f t="shared" si="59"/>
        <v>10</v>
      </c>
      <c r="J137" s="6">
        <v>-10</v>
      </c>
      <c r="K137" s="6">
        <f>I137+J137</f>
        <v>0</v>
      </c>
    </row>
    <row r="138" spans="1:11" x14ac:dyDescent="0.2">
      <c r="A138" s="5" t="s">
        <v>132</v>
      </c>
      <c r="B138" s="3" t="s">
        <v>17</v>
      </c>
      <c r="C138" s="3" t="s">
        <v>133</v>
      </c>
      <c r="D138" s="3"/>
      <c r="E138" s="3"/>
      <c r="F138" s="3"/>
      <c r="G138" s="6" t="e">
        <f t="shared" ref="G138:K138" si="61">G139</f>
        <v>#REF!</v>
      </c>
      <c r="H138" s="6" t="e">
        <f t="shared" si="61"/>
        <v>#REF!</v>
      </c>
      <c r="I138" s="6">
        <f>I139</f>
        <v>1712.3</v>
      </c>
      <c r="J138" s="6">
        <f t="shared" si="61"/>
        <v>293.10000000000014</v>
      </c>
      <c r="K138" s="6">
        <f t="shared" si="61"/>
        <v>2005.4</v>
      </c>
    </row>
    <row r="139" spans="1:11" x14ac:dyDescent="0.2">
      <c r="A139" s="5" t="s">
        <v>134</v>
      </c>
      <c r="B139" s="3" t="s">
        <v>17</v>
      </c>
      <c r="C139" s="3" t="s">
        <v>133</v>
      </c>
      <c r="D139" s="3" t="s">
        <v>135</v>
      </c>
      <c r="E139" s="3"/>
      <c r="F139" s="3"/>
      <c r="G139" s="6" t="e">
        <f>#REF!+#REF!+G144</f>
        <v>#REF!</v>
      </c>
      <c r="H139" s="6" t="e">
        <f>#REF!+#REF!+H144</f>
        <v>#REF!</v>
      </c>
      <c r="I139" s="6">
        <f>I144+I140</f>
        <v>1712.3</v>
      </c>
      <c r="J139" s="6">
        <f t="shared" ref="J139:K139" si="62">J144+J140</f>
        <v>293.10000000000014</v>
      </c>
      <c r="K139" s="6">
        <f t="shared" si="62"/>
        <v>2005.4</v>
      </c>
    </row>
    <row r="140" spans="1:11" ht="38.25" x14ac:dyDescent="0.2">
      <c r="A140" s="7" t="s">
        <v>22</v>
      </c>
      <c r="B140" s="3" t="s">
        <v>17</v>
      </c>
      <c r="C140" s="3" t="s">
        <v>133</v>
      </c>
      <c r="D140" s="3" t="s">
        <v>135</v>
      </c>
      <c r="E140" s="3" t="s">
        <v>87</v>
      </c>
      <c r="F140" s="3"/>
      <c r="G140" s="6"/>
      <c r="H140" s="6"/>
      <c r="I140" s="6">
        <f>I141</f>
        <v>0</v>
      </c>
      <c r="J140" s="6">
        <f t="shared" ref="J140:K142" si="63">J141</f>
        <v>2005.4</v>
      </c>
      <c r="K140" s="6">
        <f t="shared" si="63"/>
        <v>2005.4</v>
      </c>
    </row>
    <row r="141" spans="1:11" ht="38.25" x14ac:dyDescent="0.2">
      <c r="A141" s="9" t="s">
        <v>24</v>
      </c>
      <c r="B141" s="3" t="s">
        <v>17</v>
      </c>
      <c r="C141" s="3" t="s">
        <v>133</v>
      </c>
      <c r="D141" s="3" t="s">
        <v>135</v>
      </c>
      <c r="E141" s="3" t="s">
        <v>88</v>
      </c>
      <c r="F141" s="3"/>
      <c r="G141" s="6"/>
      <c r="H141" s="6"/>
      <c r="I141" s="6">
        <f>I142</f>
        <v>0</v>
      </c>
      <c r="J141" s="6">
        <f t="shared" si="63"/>
        <v>2005.4</v>
      </c>
      <c r="K141" s="6">
        <f t="shared" si="63"/>
        <v>2005.4</v>
      </c>
    </row>
    <row r="142" spans="1:11" ht="102" x14ac:dyDescent="0.2">
      <c r="A142" s="7" t="s">
        <v>136</v>
      </c>
      <c r="B142" s="3" t="s">
        <v>17</v>
      </c>
      <c r="C142" s="3" t="s">
        <v>133</v>
      </c>
      <c r="D142" s="3" t="s">
        <v>135</v>
      </c>
      <c r="E142" s="3" t="s">
        <v>589</v>
      </c>
      <c r="F142" s="3"/>
      <c r="G142" s="6"/>
      <c r="H142" s="6"/>
      <c r="I142" s="6">
        <f>I143</f>
        <v>0</v>
      </c>
      <c r="J142" s="6">
        <f t="shared" si="63"/>
        <v>2005.4</v>
      </c>
      <c r="K142" s="6">
        <f t="shared" si="63"/>
        <v>2005.4</v>
      </c>
    </row>
    <row r="143" spans="1:11" ht="38.25" x14ac:dyDescent="0.2">
      <c r="A143" s="5" t="s">
        <v>137</v>
      </c>
      <c r="B143" s="3" t="s">
        <v>17</v>
      </c>
      <c r="C143" s="3" t="s">
        <v>133</v>
      </c>
      <c r="D143" s="3" t="s">
        <v>135</v>
      </c>
      <c r="E143" s="3" t="s">
        <v>589</v>
      </c>
      <c r="F143" s="3" t="s">
        <v>138</v>
      </c>
      <c r="G143" s="6"/>
      <c r="H143" s="6"/>
      <c r="I143" s="6"/>
      <c r="J143" s="6">
        <v>2005.4</v>
      </c>
      <c r="K143" s="6">
        <f>I143+J143</f>
        <v>2005.4</v>
      </c>
    </row>
    <row r="144" spans="1:11" ht="25.5" x14ac:dyDescent="0.2">
      <c r="A144" s="10" t="s">
        <v>33</v>
      </c>
      <c r="B144" s="3" t="s">
        <v>17</v>
      </c>
      <c r="C144" s="3" t="s">
        <v>133</v>
      </c>
      <c r="D144" s="3" t="s">
        <v>135</v>
      </c>
      <c r="E144" s="3" t="s">
        <v>34</v>
      </c>
      <c r="F144" s="3"/>
      <c r="G144" s="6">
        <f t="shared" ref="G144:K147" si="64">G145</f>
        <v>0</v>
      </c>
      <c r="H144" s="6">
        <f t="shared" si="64"/>
        <v>1712.3</v>
      </c>
      <c r="I144" s="6">
        <f>I145</f>
        <v>1712.3</v>
      </c>
      <c r="J144" s="6">
        <f t="shared" si="64"/>
        <v>-1712.3</v>
      </c>
      <c r="K144" s="6">
        <f t="shared" si="64"/>
        <v>0</v>
      </c>
    </row>
    <row r="145" spans="1:11" ht="38.25" x14ac:dyDescent="0.2">
      <c r="A145" s="10" t="s">
        <v>139</v>
      </c>
      <c r="B145" s="3" t="s">
        <v>17</v>
      </c>
      <c r="C145" s="3" t="s">
        <v>133</v>
      </c>
      <c r="D145" s="3" t="s">
        <v>135</v>
      </c>
      <c r="E145" s="3" t="s">
        <v>140</v>
      </c>
      <c r="F145" s="3"/>
      <c r="G145" s="6">
        <f t="shared" si="64"/>
        <v>0</v>
      </c>
      <c r="H145" s="6">
        <f t="shared" si="64"/>
        <v>1712.3</v>
      </c>
      <c r="I145" s="6">
        <f t="shared" si="64"/>
        <v>1712.3</v>
      </c>
      <c r="J145" s="6">
        <f t="shared" si="64"/>
        <v>-1712.3</v>
      </c>
      <c r="K145" s="6">
        <f t="shared" si="64"/>
        <v>0</v>
      </c>
    </row>
    <row r="146" spans="1:11" ht="76.5" x14ac:dyDescent="0.2">
      <c r="A146" s="10" t="s">
        <v>141</v>
      </c>
      <c r="B146" s="3" t="s">
        <v>17</v>
      </c>
      <c r="C146" s="3" t="s">
        <v>133</v>
      </c>
      <c r="D146" s="3" t="s">
        <v>135</v>
      </c>
      <c r="E146" s="3" t="s">
        <v>142</v>
      </c>
      <c r="F146" s="3"/>
      <c r="G146" s="6">
        <f t="shared" si="64"/>
        <v>0</v>
      </c>
      <c r="H146" s="6">
        <f t="shared" si="64"/>
        <v>1712.3</v>
      </c>
      <c r="I146" s="6">
        <f t="shared" si="64"/>
        <v>1712.3</v>
      </c>
      <c r="J146" s="6">
        <f t="shared" si="64"/>
        <v>-1712.3</v>
      </c>
      <c r="K146" s="6">
        <f t="shared" si="64"/>
        <v>0</v>
      </c>
    </row>
    <row r="147" spans="1:11" ht="102" x14ac:dyDescent="0.2">
      <c r="A147" s="10" t="s">
        <v>143</v>
      </c>
      <c r="B147" s="3" t="s">
        <v>17</v>
      </c>
      <c r="C147" s="3" t="s">
        <v>133</v>
      </c>
      <c r="D147" s="3" t="s">
        <v>135</v>
      </c>
      <c r="E147" s="3" t="s">
        <v>144</v>
      </c>
      <c r="F147" s="3"/>
      <c r="G147" s="6">
        <f t="shared" si="64"/>
        <v>0</v>
      </c>
      <c r="H147" s="6">
        <f t="shared" si="64"/>
        <v>1712.3</v>
      </c>
      <c r="I147" s="6">
        <f t="shared" si="64"/>
        <v>1712.3</v>
      </c>
      <c r="J147" s="6">
        <f t="shared" si="64"/>
        <v>-1712.3</v>
      </c>
      <c r="K147" s="6">
        <f t="shared" si="64"/>
        <v>0</v>
      </c>
    </row>
    <row r="148" spans="1:11" ht="38.25" x14ac:dyDescent="0.2">
      <c r="A148" s="5" t="s">
        <v>137</v>
      </c>
      <c r="B148" s="3" t="s">
        <v>17</v>
      </c>
      <c r="C148" s="3" t="s">
        <v>133</v>
      </c>
      <c r="D148" s="3" t="s">
        <v>135</v>
      </c>
      <c r="E148" s="3" t="s">
        <v>144</v>
      </c>
      <c r="F148" s="3" t="s">
        <v>138</v>
      </c>
      <c r="G148" s="6"/>
      <c r="H148" s="6">
        <v>1712.3</v>
      </c>
      <c r="I148" s="6">
        <f>G148+H148</f>
        <v>1712.3</v>
      </c>
      <c r="J148" s="6">
        <v>-1712.3</v>
      </c>
      <c r="K148" s="6">
        <f>I148+J148</f>
        <v>0</v>
      </c>
    </row>
    <row r="149" spans="1:11" ht="25.5" x14ac:dyDescent="0.2">
      <c r="A149" s="1" t="s">
        <v>145</v>
      </c>
      <c r="B149" s="2" t="s">
        <v>146</v>
      </c>
      <c r="C149" s="2"/>
      <c r="D149" s="2"/>
      <c r="E149" s="2"/>
      <c r="F149" s="2"/>
      <c r="G149" s="19" t="e">
        <f>G150+G193+G199+#REF!+G208</f>
        <v>#REF!</v>
      </c>
      <c r="H149" s="19" t="e">
        <f>H150+H193+H199+#REF!+H208</f>
        <v>#REF!</v>
      </c>
      <c r="I149" s="19">
        <f>I150+I193+I199+I208</f>
        <v>37338.659999999996</v>
      </c>
      <c r="J149" s="19">
        <f>J150+J193+J199+J208</f>
        <v>-2353.2999999999993</v>
      </c>
      <c r="K149" s="19">
        <f>K150+K193+K199+K208</f>
        <v>34985.360000000001</v>
      </c>
    </row>
    <row r="150" spans="1:11" x14ac:dyDescent="0.2">
      <c r="A150" s="5" t="s">
        <v>147</v>
      </c>
      <c r="B150" s="3" t="s">
        <v>146</v>
      </c>
      <c r="C150" s="3" t="s">
        <v>21</v>
      </c>
      <c r="D150" s="3"/>
      <c r="E150" s="3"/>
      <c r="F150" s="3"/>
      <c r="G150" s="6" t="e">
        <f>G151+G157+G178+G185</f>
        <v>#REF!</v>
      </c>
      <c r="H150" s="6" t="e">
        <f>H151+H157+H178+H185</f>
        <v>#REF!</v>
      </c>
      <c r="I150" s="6">
        <f>I151+I157+I178+I185</f>
        <v>5467.04</v>
      </c>
      <c r="J150" s="6">
        <f>J151+J157+J178+J185</f>
        <v>377.22</v>
      </c>
      <c r="K150" s="6">
        <f>K151+K157+K178+K185</f>
        <v>5844.26</v>
      </c>
    </row>
    <row r="151" spans="1:11" ht="51" x14ac:dyDescent="0.2">
      <c r="A151" s="20" t="s">
        <v>148</v>
      </c>
      <c r="B151" s="3" t="s">
        <v>146</v>
      </c>
      <c r="C151" s="3" t="s">
        <v>21</v>
      </c>
      <c r="D151" s="3" t="s">
        <v>135</v>
      </c>
      <c r="E151" s="3"/>
      <c r="F151" s="3"/>
      <c r="G151" s="6">
        <f>G155</f>
        <v>975.71</v>
      </c>
      <c r="H151" s="6">
        <f>H155</f>
        <v>781.17</v>
      </c>
      <c r="I151" s="6">
        <f>I155+I152</f>
        <v>1756.88</v>
      </c>
      <c r="J151" s="6">
        <f t="shared" ref="J151:K151" si="65">J155+J152</f>
        <v>-60.180000000000064</v>
      </c>
      <c r="K151" s="6">
        <f t="shared" si="65"/>
        <v>1696.7</v>
      </c>
    </row>
    <row r="152" spans="1:11" ht="51" x14ac:dyDescent="0.2">
      <c r="A152" s="7" t="s">
        <v>149</v>
      </c>
      <c r="B152" s="3" t="s">
        <v>146</v>
      </c>
      <c r="C152" s="3" t="s">
        <v>21</v>
      </c>
      <c r="D152" s="3" t="s">
        <v>135</v>
      </c>
      <c r="E152" s="3" t="s">
        <v>150</v>
      </c>
      <c r="F152" s="3"/>
      <c r="G152" s="6"/>
      <c r="H152" s="6"/>
      <c r="I152" s="6">
        <f>I153</f>
        <v>0</v>
      </c>
      <c r="J152" s="6">
        <f t="shared" ref="J152:K153" si="66">J153</f>
        <v>1696.7</v>
      </c>
      <c r="K152" s="6">
        <f t="shared" si="66"/>
        <v>1696.7</v>
      </c>
    </row>
    <row r="153" spans="1:11" ht="38.25" x14ac:dyDescent="0.2">
      <c r="A153" s="9" t="s">
        <v>151</v>
      </c>
      <c r="B153" s="3" t="s">
        <v>146</v>
      </c>
      <c r="C153" s="3" t="s">
        <v>21</v>
      </c>
      <c r="D153" s="3" t="s">
        <v>135</v>
      </c>
      <c r="E153" s="3" t="s">
        <v>590</v>
      </c>
      <c r="F153" s="3"/>
      <c r="G153" s="6"/>
      <c r="H153" s="6"/>
      <c r="I153" s="6">
        <f>I154</f>
        <v>0</v>
      </c>
      <c r="J153" s="6">
        <f t="shared" si="66"/>
        <v>1696.7</v>
      </c>
      <c r="K153" s="6">
        <f t="shared" si="66"/>
        <v>1696.7</v>
      </c>
    </row>
    <row r="154" spans="1:11" x14ac:dyDescent="0.2">
      <c r="A154" s="17" t="s">
        <v>110</v>
      </c>
      <c r="B154" s="3" t="s">
        <v>146</v>
      </c>
      <c r="C154" s="3" t="s">
        <v>21</v>
      </c>
      <c r="D154" s="3" t="s">
        <v>135</v>
      </c>
      <c r="E154" s="3" t="s">
        <v>590</v>
      </c>
      <c r="F154" s="3" t="s">
        <v>111</v>
      </c>
      <c r="G154" s="6"/>
      <c r="H154" s="6"/>
      <c r="I154" s="6"/>
      <c r="J154" s="6">
        <v>1696.7</v>
      </c>
      <c r="K154" s="6">
        <f>I154+J154</f>
        <v>1696.7</v>
      </c>
    </row>
    <row r="155" spans="1:11" ht="51" x14ac:dyDescent="0.2">
      <c r="A155" s="21" t="s">
        <v>153</v>
      </c>
      <c r="B155" s="3" t="s">
        <v>146</v>
      </c>
      <c r="C155" s="3" t="s">
        <v>21</v>
      </c>
      <c r="D155" s="3" t="s">
        <v>135</v>
      </c>
      <c r="E155" s="3" t="s">
        <v>127</v>
      </c>
      <c r="F155" s="3"/>
      <c r="G155" s="6">
        <f t="shared" ref="G155:K155" si="67">G156</f>
        <v>975.71</v>
      </c>
      <c r="H155" s="6">
        <f t="shared" si="67"/>
        <v>781.17</v>
      </c>
      <c r="I155" s="6">
        <f t="shared" si="67"/>
        <v>1756.88</v>
      </c>
      <c r="J155" s="6">
        <f t="shared" si="67"/>
        <v>-1756.88</v>
      </c>
      <c r="K155" s="6">
        <f t="shared" si="67"/>
        <v>0</v>
      </c>
    </row>
    <row r="156" spans="1:11" x14ac:dyDescent="0.2">
      <c r="A156" s="17" t="s">
        <v>110</v>
      </c>
      <c r="B156" s="3" t="s">
        <v>146</v>
      </c>
      <c r="C156" s="3" t="s">
        <v>21</v>
      </c>
      <c r="D156" s="3" t="s">
        <v>135</v>
      </c>
      <c r="E156" s="3" t="s">
        <v>129</v>
      </c>
      <c r="F156" s="3" t="s">
        <v>111</v>
      </c>
      <c r="G156" s="6">
        <v>975.71</v>
      </c>
      <c r="H156" s="6">
        <v>781.17</v>
      </c>
      <c r="I156" s="6">
        <f>G156+H156</f>
        <v>1756.88</v>
      </c>
      <c r="J156" s="6">
        <v>-1756.88</v>
      </c>
      <c r="K156" s="6">
        <f t="shared" si="54"/>
        <v>0</v>
      </c>
    </row>
    <row r="157" spans="1:11" ht="38.25" x14ac:dyDescent="0.2">
      <c r="A157" s="21" t="s">
        <v>154</v>
      </c>
      <c r="B157" s="3" t="s">
        <v>146</v>
      </c>
      <c r="C157" s="3" t="s">
        <v>21</v>
      </c>
      <c r="D157" s="3" t="s">
        <v>155</v>
      </c>
      <c r="E157" s="3"/>
      <c r="F157" s="3"/>
      <c r="G157" s="6">
        <f t="shared" ref="G157:H157" si="68">G166</f>
        <v>4012</v>
      </c>
      <c r="H157" s="6">
        <f t="shared" si="68"/>
        <v>-307.83999999999997</v>
      </c>
      <c r="I157" s="6">
        <f>I166+I158+I173</f>
        <v>3704.16</v>
      </c>
      <c r="J157" s="6">
        <f t="shared" ref="J157:K157" si="69">J166+J158+J173</f>
        <v>74.400000000000091</v>
      </c>
      <c r="K157" s="6">
        <f t="shared" si="69"/>
        <v>3778.56</v>
      </c>
    </row>
    <row r="158" spans="1:11" ht="51" x14ac:dyDescent="0.2">
      <c r="A158" s="7" t="s">
        <v>149</v>
      </c>
      <c r="B158" s="3" t="s">
        <v>146</v>
      </c>
      <c r="C158" s="3" t="s">
        <v>21</v>
      </c>
      <c r="D158" s="3" t="s">
        <v>155</v>
      </c>
      <c r="E158" s="3" t="s">
        <v>150</v>
      </c>
      <c r="F158" s="3"/>
      <c r="G158" s="6"/>
      <c r="H158" s="6"/>
      <c r="I158" s="6">
        <f>I159</f>
        <v>0</v>
      </c>
      <c r="J158" s="6">
        <f t="shared" ref="J158:K158" si="70">J159</f>
        <v>3360.56</v>
      </c>
      <c r="K158" s="6">
        <f t="shared" si="70"/>
        <v>3360.56</v>
      </c>
    </row>
    <row r="159" spans="1:11" ht="38.25" x14ac:dyDescent="0.2">
      <c r="A159" s="9" t="s">
        <v>151</v>
      </c>
      <c r="B159" s="3" t="s">
        <v>146</v>
      </c>
      <c r="C159" s="3" t="s">
        <v>21</v>
      </c>
      <c r="D159" s="3" t="s">
        <v>155</v>
      </c>
      <c r="E159" s="3" t="s">
        <v>590</v>
      </c>
      <c r="F159" s="3"/>
      <c r="G159" s="6"/>
      <c r="H159" s="6"/>
      <c r="I159" s="6">
        <f>SUM(I160:I165)</f>
        <v>0</v>
      </c>
      <c r="J159" s="6">
        <f t="shared" ref="J159:K159" si="71">SUM(J160:J165)</f>
        <v>3360.56</v>
      </c>
      <c r="K159" s="6">
        <f t="shared" si="71"/>
        <v>3360.56</v>
      </c>
    </row>
    <row r="160" spans="1:11" x14ac:dyDescent="0.2">
      <c r="A160" s="17" t="s">
        <v>110</v>
      </c>
      <c r="B160" s="3" t="s">
        <v>146</v>
      </c>
      <c r="C160" s="3" t="s">
        <v>21</v>
      </c>
      <c r="D160" s="3" t="s">
        <v>155</v>
      </c>
      <c r="E160" s="3" t="s">
        <v>590</v>
      </c>
      <c r="F160" s="3" t="s">
        <v>111</v>
      </c>
      <c r="G160" s="6"/>
      <c r="H160" s="6"/>
      <c r="I160" s="6"/>
      <c r="J160" s="6">
        <v>2747.51</v>
      </c>
      <c r="K160" s="6">
        <f t="shared" ref="K160:K164" si="72">I160+J160</f>
        <v>2747.51</v>
      </c>
    </row>
    <row r="161" spans="1:11" ht="38.25" x14ac:dyDescent="0.2">
      <c r="A161" s="5" t="s">
        <v>112</v>
      </c>
      <c r="B161" s="3" t="s">
        <v>146</v>
      </c>
      <c r="C161" s="3" t="s">
        <v>21</v>
      </c>
      <c r="D161" s="3" t="s">
        <v>155</v>
      </c>
      <c r="E161" s="3" t="s">
        <v>590</v>
      </c>
      <c r="F161" s="3" t="s">
        <v>113</v>
      </c>
      <c r="G161" s="6"/>
      <c r="H161" s="6"/>
      <c r="I161" s="6"/>
      <c r="J161" s="6">
        <v>16</v>
      </c>
      <c r="K161" s="6">
        <f t="shared" si="72"/>
        <v>16</v>
      </c>
    </row>
    <row r="162" spans="1:11" ht="25.5" x14ac:dyDescent="0.2">
      <c r="A162" s="18" t="s">
        <v>116</v>
      </c>
      <c r="B162" s="3" t="s">
        <v>146</v>
      </c>
      <c r="C162" s="3" t="s">
        <v>21</v>
      </c>
      <c r="D162" s="3" t="s">
        <v>155</v>
      </c>
      <c r="E162" s="3" t="s">
        <v>152</v>
      </c>
      <c r="F162" s="3" t="s">
        <v>117</v>
      </c>
      <c r="G162" s="6"/>
      <c r="H162" s="6"/>
      <c r="I162" s="6"/>
      <c r="J162" s="6">
        <f>574.49-418</f>
        <v>156.49</v>
      </c>
      <c r="K162" s="6">
        <f t="shared" si="72"/>
        <v>156.49</v>
      </c>
    </row>
    <row r="163" spans="1:11" ht="38.25" x14ac:dyDescent="0.2">
      <c r="A163" s="5" t="s">
        <v>118</v>
      </c>
      <c r="B163" s="3" t="s">
        <v>146</v>
      </c>
      <c r="C163" s="3" t="s">
        <v>21</v>
      </c>
      <c r="D163" s="3" t="s">
        <v>155</v>
      </c>
      <c r="E163" s="3" t="s">
        <v>152</v>
      </c>
      <c r="F163" s="3" t="s">
        <v>119</v>
      </c>
      <c r="G163" s="6"/>
      <c r="H163" s="6"/>
      <c r="I163" s="6"/>
      <c r="J163" s="6">
        <f>445.41-19.99</f>
        <v>425.42</v>
      </c>
      <c r="K163" s="6">
        <f t="shared" si="72"/>
        <v>425.42</v>
      </c>
    </row>
    <row r="164" spans="1:11" ht="38.25" x14ac:dyDescent="0.2">
      <c r="A164" s="14" t="s">
        <v>120</v>
      </c>
      <c r="B164" s="3" t="s">
        <v>146</v>
      </c>
      <c r="C164" s="3" t="s">
        <v>21</v>
      </c>
      <c r="D164" s="3" t="s">
        <v>155</v>
      </c>
      <c r="E164" s="3" t="s">
        <v>152</v>
      </c>
      <c r="F164" s="3" t="s">
        <v>121</v>
      </c>
      <c r="G164" s="6"/>
      <c r="H164" s="6"/>
      <c r="I164" s="6"/>
      <c r="J164" s="6">
        <v>10</v>
      </c>
      <c r="K164" s="6">
        <f t="shared" si="72"/>
        <v>10</v>
      </c>
    </row>
    <row r="165" spans="1:11" x14ac:dyDescent="0.2">
      <c r="A165" s="14" t="s">
        <v>122</v>
      </c>
      <c r="B165" s="3" t="s">
        <v>146</v>
      </c>
      <c r="C165" s="3" t="s">
        <v>21</v>
      </c>
      <c r="D165" s="3" t="s">
        <v>155</v>
      </c>
      <c r="E165" s="3" t="s">
        <v>152</v>
      </c>
      <c r="F165" s="3" t="s">
        <v>123</v>
      </c>
      <c r="G165" s="6"/>
      <c r="H165" s="6"/>
      <c r="I165" s="6"/>
      <c r="J165" s="6">
        <v>5.14</v>
      </c>
      <c r="K165" s="6">
        <f>I165+J165</f>
        <v>5.14</v>
      </c>
    </row>
    <row r="166" spans="1:11" ht="51" x14ac:dyDescent="0.2">
      <c r="A166" s="21" t="s">
        <v>153</v>
      </c>
      <c r="B166" s="3" t="s">
        <v>146</v>
      </c>
      <c r="C166" s="3" t="s">
        <v>21</v>
      </c>
      <c r="D166" s="3" t="s">
        <v>155</v>
      </c>
      <c r="E166" s="3" t="s">
        <v>127</v>
      </c>
      <c r="F166" s="3"/>
      <c r="G166" s="6">
        <f t="shared" ref="G166:K166" si="73">G167+G168+G169+G170+G171+G172</f>
        <v>4012</v>
      </c>
      <c r="H166" s="6">
        <f t="shared" si="73"/>
        <v>-307.83999999999997</v>
      </c>
      <c r="I166" s="6">
        <f t="shared" si="73"/>
        <v>3704.16</v>
      </c>
      <c r="J166" s="6">
        <f t="shared" si="73"/>
        <v>-3704.16</v>
      </c>
      <c r="K166" s="6">
        <f t="shared" si="73"/>
        <v>0</v>
      </c>
    </row>
    <row r="167" spans="1:11" x14ac:dyDescent="0.2">
      <c r="A167" s="17" t="s">
        <v>110</v>
      </c>
      <c r="B167" s="3" t="s">
        <v>146</v>
      </c>
      <c r="C167" s="3" t="s">
        <v>21</v>
      </c>
      <c r="D167" s="3" t="s">
        <v>155</v>
      </c>
      <c r="E167" s="3" t="s">
        <v>129</v>
      </c>
      <c r="F167" s="3" t="s">
        <v>111</v>
      </c>
      <c r="G167" s="6">
        <v>3100</v>
      </c>
      <c r="H167" s="6">
        <v>-436.84</v>
      </c>
      <c r="I167" s="6">
        <f t="shared" ref="I167:I172" si="74">G167+H167</f>
        <v>2663.16</v>
      </c>
      <c r="J167" s="6">
        <v>-2663.16</v>
      </c>
      <c r="K167" s="6">
        <f t="shared" si="54"/>
        <v>0</v>
      </c>
    </row>
    <row r="168" spans="1:11" ht="38.25" x14ac:dyDescent="0.2">
      <c r="A168" s="5" t="s">
        <v>112</v>
      </c>
      <c r="B168" s="3" t="s">
        <v>146</v>
      </c>
      <c r="C168" s="3" t="s">
        <v>21</v>
      </c>
      <c r="D168" s="3" t="s">
        <v>155</v>
      </c>
      <c r="E168" s="3" t="s">
        <v>129</v>
      </c>
      <c r="F168" s="3" t="s">
        <v>113</v>
      </c>
      <c r="G168" s="6">
        <v>54.6</v>
      </c>
      <c r="H168" s="6"/>
      <c r="I168" s="6">
        <f t="shared" si="74"/>
        <v>54.6</v>
      </c>
      <c r="J168" s="6">
        <v>-54.6</v>
      </c>
      <c r="K168" s="6">
        <f t="shared" si="54"/>
        <v>0</v>
      </c>
    </row>
    <row r="169" spans="1:11" ht="25.5" x14ac:dyDescent="0.2">
      <c r="A169" s="18" t="s">
        <v>116</v>
      </c>
      <c r="B169" s="3" t="s">
        <v>146</v>
      </c>
      <c r="C169" s="3" t="s">
        <v>21</v>
      </c>
      <c r="D169" s="3" t="s">
        <v>155</v>
      </c>
      <c r="E169" s="3" t="s">
        <v>129</v>
      </c>
      <c r="F169" s="3" t="s">
        <v>117</v>
      </c>
      <c r="G169" s="6">
        <v>279.38</v>
      </c>
      <c r="H169" s="6">
        <v>199</v>
      </c>
      <c r="I169" s="6">
        <f t="shared" si="74"/>
        <v>478.38</v>
      </c>
      <c r="J169" s="6">
        <v>-478.38</v>
      </c>
      <c r="K169" s="6">
        <f t="shared" si="54"/>
        <v>0</v>
      </c>
    </row>
    <row r="170" spans="1:11" ht="38.25" x14ac:dyDescent="0.2">
      <c r="A170" s="5" t="s">
        <v>118</v>
      </c>
      <c r="B170" s="3" t="s">
        <v>146</v>
      </c>
      <c r="C170" s="3" t="s">
        <v>21</v>
      </c>
      <c r="D170" s="3" t="s">
        <v>155</v>
      </c>
      <c r="E170" s="3" t="s">
        <v>129</v>
      </c>
      <c r="F170" s="3" t="s">
        <v>119</v>
      </c>
      <c r="G170" s="6">
        <v>562.52</v>
      </c>
      <c r="H170" s="6">
        <v>-70</v>
      </c>
      <c r="I170" s="6">
        <f t="shared" si="74"/>
        <v>492.52</v>
      </c>
      <c r="J170" s="6">
        <v>-492.52</v>
      </c>
      <c r="K170" s="6">
        <f t="shared" si="54"/>
        <v>0</v>
      </c>
    </row>
    <row r="171" spans="1:11" ht="38.25" x14ac:dyDescent="0.2">
      <c r="A171" s="14" t="s">
        <v>120</v>
      </c>
      <c r="B171" s="3" t="s">
        <v>146</v>
      </c>
      <c r="C171" s="3" t="s">
        <v>21</v>
      </c>
      <c r="D171" s="3" t="s">
        <v>155</v>
      </c>
      <c r="E171" s="3" t="s">
        <v>129</v>
      </c>
      <c r="F171" s="3" t="s">
        <v>121</v>
      </c>
      <c r="G171" s="6">
        <v>12</v>
      </c>
      <c r="H171" s="6"/>
      <c r="I171" s="6">
        <f t="shared" si="74"/>
        <v>12</v>
      </c>
      <c r="J171" s="6">
        <v>-12</v>
      </c>
      <c r="K171" s="6">
        <f t="shared" si="54"/>
        <v>0</v>
      </c>
    </row>
    <row r="172" spans="1:11" x14ac:dyDescent="0.2">
      <c r="A172" s="14" t="s">
        <v>122</v>
      </c>
      <c r="B172" s="3" t="s">
        <v>146</v>
      </c>
      <c r="C172" s="3" t="s">
        <v>21</v>
      </c>
      <c r="D172" s="3" t="s">
        <v>155</v>
      </c>
      <c r="E172" s="3" t="s">
        <v>129</v>
      </c>
      <c r="F172" s="3" t="s">
        <v>123</v>
      </c>
      <c r="G172" s="6">
        <v>3.5</v>
      </c>
      <c r="H172" s="6"/>
      <c r="I172" s="6">
        <f t="shared" si="74"/>
        <v>3.5</v>
      </c>
      <c r="J172" s="6">
        <v>-3.5</v>
      </c>
      <c r="K172" s="6">
        <f t="shared" si="54"/>
        <v>0</v>
      </c>
    </row>
    <row r="173" spans="1:11" ht="51" x14ac:dyDescent="0.2">
      <c r="A173" s="7" t="s">
        <v>149</v>
      </c>
      <c r="B173" s="3" t="s">
        <v>146</v>
      </c>
      <c r="C173" s="3" t="s">
        <v>21</v>
      </c>
      <c r="D173" s="3" t="s">
        <v>155</v>
      </c>
      <c r="E173" s="3" t="s">
        <v>150</v>
      </c>
      <c r="F173" s="3"/>
      <c r="G173" s="6"/>
      <c r="H173" s="6"/>
      <c r="I173" s="6">
        <f>I174</f>
        <v>0</v>
      </c>
      <c r="J173" s="6">
        <f t="shared" ref="J173:K174" si="75">J174</f>
        <v>418</v>
      </c>
      <c r="K173" s="6">
        <f t="shared" si="75"/>
        <v>418</v>
      </c>
    </row>
    <row r="174" spans="1:11" ht="51" x14ac:dyDescent="0.2">
      <c r="A174" s="9" t="s">
        <v>186</v>
      </c>
      <c r="B174" s="3" t="s">
        <v>146</v>
      </c>
      <c r="C174" s="3" t="s">
        <v>21</v>
      </c>
      <c r="D174" s="3" t="s">
        <v>155</v>
      </c>
      <c r="E174" s="3" t="s">
        <v>187</v>
      </c>
      <c r="F174" s="3"/>
      <c r="G174" s="6"/>
      <c r="H174" s="6"/>
      <c r="I174" s="6">
        <f>I175</f>
        <v>0</v>
      </c>
      <c r="J174" s="6">
        <f t="shared" si="75"/>
        <v>418</v>
      </c>
      <c r="K174" s="6">
        <f t="shared" si="75"/>
        <v>418</v>
      </c>
    </row>
    <row r="175" spans="1:11" ht="51" x14ac:dyDescent="0.2">
      <c r="A175" s="93" t="s">
        <v>591</v>
      </c>
      <c r="B175" s="3" t="s">
        <v>146</v>
      </c>
      <c r="C175" s="3" t="s">
        <v>21</v>
      </c>
      <c r="D175" s="3" t="s">
        <v>155</v>
      </c>
      <c r="E175" s="3" t="s">
        <v>592</v>
      </c>
      <c r="F175" s="3"/>
      <c r="G175" s="6"/>
      <c r="H175" s="6"/>
      <c r="I175" s="6">
        <f>I176+I177</f>
        <v>0</v>
      </c>
      <c r="J175" s="6">
        <f t="shared" ref="J175:K175" si="76">J176+J177</f>
        <v>418</v>
      </c>
      <c r="K175" s="6">
        <f t="shared" si="76"/>
        <v>418</v>
      </c>
    </row>
    <row r="176" spans="1:11" ht="25.5" x14ac:dyDescent="0.2">
      <c r="A176" s="18" t="s">
        <v>116</v>
      </c>
      <c r="B176" s="3" t="s">
        <v>146</v>
      </c>
      <c r="C176" s="3" t="s">
        <v>21</v>
      </c>
      <c r="D176" s="3" t="s">
        <v>155</v>
      </c>
      <c r="E176" s="3" t="s">
        <v>592</v>
      </c>
      <c r="F176" s="3" t="s">
        <v>117</v>
      </c>
      <c r="G176" s="6"/>
      <c r="H176" s="6"/>
      <c r="I176" s="6"/>
      <c r="J176" s="6">
        <v>418</v>
      </c>
      <c r="K176" s="6">
        <f>I176+J176</f>
        <v>418</v>
      </c>
    </row>
    <row r="177" spans="1:11" ht="38.25" hidden="1" x14ac:dyDescent="0.2">
      <c r="A177" s="5" t="s">
        <v>118</v>
      </c>
      <c r="B177" s="3" t="s">
        <v>146</v>
      </c>
      <c r="C177" s="3" t="s">
        <v>21</v>
      </c>
      <c r="D177" s="3" t="s">
        <v>155</v>
      </c>
      <c r="E177" s="3" t="s">
        <v>593</v>
      </c>
      <c r="F177" s="3" t="s">
        <v>119</v>
      </c>
      <c r="G177" s="6"/>
      <c r="H177" s="6"/>
      <c r="I177" s="6"/>
      <c r="J177" s="6"/>
      <c r="K177" s="6">
        <f>I177+J177</f>
        <v>0</v>
      </c>
    </row>
    <row r="178" spans="1:11" x14ac:dyDescent="0.2">
      <c r="A178" s="21" t="s">
        <v>156</v>
      </c>
      <c r="B178" s="3" t="s">
        <v>146</v>
      </c>
      <c r="C178" s="3" t="s">
        <v>21</v>
      </c>
      <c r="D178" s="3" t="s">
        <v>157</v>
      </c>
      <c r="E178" s="3"/>
      <c r="F178" s="3"/>
      <c r="G178" s="6">
        <f>G182</f>
        <v>333</v>
      </c>
      <c r="H178" s="6">
        <f>H182</f>
        <v>147</v>
      </c>
      <c r="I178" s="6">
        <f>I179</f>
        <v>0</v>
      </c>
      <c r="J178" s="6">
        <f t="shared" ref="J178:K180" si="77">J179</f>
        <v>369</v>
      </c>
      <c r="K178" s="6">
        <f t="shared" si="77"/>
        <v>369</v>
      </c>
    </row>
    <row r="179" spans="1:11" x14ac:dyDescent="0.2">
      <c r="A179" s="16" t="s">
        <v>158</v>
      </c>
      <c r="B179" s="3" t="s">
        <v>146</v>
      </c>
      <c r="C179" s="3" t="s">
        <v>21</v>
      </c>
      <c r="D179" s="3" t="s">
        <v>157</v>
      </c>
      <c r="E179" s="3" t="s">
        <v>159</v>
      </c>
      <c r="F179" s="3"/>
      <c r="G179" s="6"/>
      <c r="H179" s="6"/>
      <c r="I179" s="6">
        <f>I180</f>
        <v>0</v>
      </c>
      <c r="J179" s="6">
        <f t="shared" si="77"/>
        <v>369</v>
      </c>
      <c r="K179" s="6">
        <f t="shared" si="77"/>
        <v>369</v>
      </c>
    </row>
    <row r="180" spans="1:11" x14ac:dyDescent="0.2">
      <c r="A180" s="16" t="s">
        <v>160</v>
      </c>
      <c r="B180" s="3" t="s">
        <v>146</v>
      </c>
      <c r="C180" s="3" t="s">
        <v>21</v>
      </c>
      <c r="D180" s="3" t="s">
        <v>157</v>
      </c>
      <c r="E180" s="16" t="s">
        <v>161</v>
      </c>
      <c r="F180" s="3"/>
      <c r="G180" s="6"/>
      <c r="H180" s="6"/>
      <c r="I180" s="6">
        <f>I181</f>
        <v>0</v>
      </c>
      <c r="J180" s="6">
        <f t="shared" si="77"/>
        <v>369</v>
      </c>
      <c r="K180" s="6">
        <f t="shared" si="77"/>
        <v>369</v>
      </c>
    </row>
    <row r="181" spans="1:11" x14ac:dyDescent="0.2">
      <c r="A181" s="21" t="s">
        <v>162</v>
      </c>
      <c r="B181" s="3" t="s">
        <v>146</v>
      </c>
      <c r="C181" s="3" t="s">
        <v>21</v>
      </c>
      <c r="D181" s="3" t="s">
        <v>157</v>
      </c>
      <c r="E181" s="16" t="s">
        <v>163</v>
      </c>
      <c r="F181" s="3" t="s">
        <v>164</v>
      </c>
      <c r="G181" s="6"/>
      <c r="H181" s="6"/>
      <c r="I181" s="6"/>
      <c r="J181" s="6">
        <v>369</v>
      </c>
      <c r="K181" s="6">
        <f>I181+J181</f>
        <v>369</v>
      </c>
    </row>
    <row r="182" spans="1:11" x14ac:dyDescent="0.2">
      <c r="A182" s="21" t="s">
        <v>156</v>
      </c>
      <c r="B182" s="3" t="s">
        <v>146</v>
      </c>
      <c r="C182" s="3" t="s">
        <v>21</v>
      </c>
      <c r="D182" s="3" t="s">
        <v>157</v>
      </c>
      <c r="E182" s="3" t="s">
        <v>34</v>
      </c>
      <c r="F182" s="3"/>
      <c r="G182" s="6">
        <f>G183</f>
        <v>333</v>
      </c>
      <c r="H182" s="6">
        <f>H183</f>
        <v>147</v>
      </c>
      <c r="I182" s="6">
        <f>G182+H182</f>
        <v>480</v>
      </c>
      <c r="J182" s="6">
        <f>J183</f>
        <v>-480</v>
      </c>
      <c r="K182" s="6">
        <f t="shared" si="54"/>
        <v>0</v>
      </c>
    </row>
    <row r="183" spans="1:11" x14ac:dyDescent="0.2">
      <c r="A183" s="21" t="s">
        <v>165</v>
      </c>
      <c r="B183" s="3" t="s">
        <v>146</v>
      </c>
      <c r="C183" s="3" t="s">
        <v>21</v>
      </c>
      <c r="D183" s="3" t="s">
        <v>157</v>
      </c>
      <c r="E183" s="3" t="s">
        <v>166</v>
      </c>
      <c r="F183" s="3"/>
      <c r="G183" s="6">
        <f t="shared" ref="G183:K183" si="78">G184</f>
        <v>333</v>
      </c>
      <c r="H183" s="6">
        <f t="shared" si="78"/>
        <v>147</v>
      </c>
      <c r="I183" s="6">
        <f t="shared" si="78"/>
        <v>480</v>
      </c>
      <c r="J183" s="6">
        <f t="shared" si="78"/>
        <v>-480</v>
      </c>
      <c r="K183" s="6">
        <f t="shared" si="78"/>
        <v>0</v>
      </c>
    </row>
    <row r="184" spans="1:11" x14ac:dyDescent="0.2">
      <c r="A184" s="21" t="s">
        <v>162</v>
      </c>
      <c r="B184" s="3" t="s">
        <v>146</v>
      </c>
      <c r="C184" s="3" t="s">
        <v>21</v>
      </c>
      <c r="D184" s="3" t="s">
        <v>157</v>
      </c>
      <c r="E184" s="3" t="s">
        <v>166</v>
      </c>
      <c r="F184" s="3" t="s">
        <v>164</v>
      </c>
      <c r="G184" s="6">
        <v>333</v>
      </c>
      <c r="H184" s="6">
        <v>147</v>
      </c>
      <c r="I184" s="6">
        <f>G184+H184</f>
        <v>480</v>
      </c>
      <c r="J184" s="6">
        <v>-480</v>
      </c>
      <c r="K184" s="6">
        <f>I184+J184</f>
        <v>0</v>
      </c>
    </row>
    <row r="185" spans="1:11" x14ac:dyDescent="0.2">
      <c r="A185" s="14" t="s">
        <v>167</v>
      </c>
      <c r="B185" s="22" t="s">
        <v>146</v>
      </c>
      <c r="C185" s="22" t="s">
        <v>21</v>
      </c>
      <c r="D185" s="22" t="s">
        <v>168</v>
      </c>
      <c r="E185" s="3"/>
      <c r="F185" s="3"/>
      <c r="G185" s="6" t="e">
        <f>#REF!+G189</f>
        <v>#REF!</v>
      </c>
      <c r="H185" s="6" t="e">
        <f>#REF!+H189</f>
        <v>#REF!</v>
      </c>
      <c r="I185" s="6">
        <f>I189+I186</f>
        <v>6</v>
      </c>
      <c r="J185" s="6">
        <f t="shared" ref="J185:K185" si="79">J189+J186</f>
        <v>-6</v>
      </c>
      <c r="K185" s="6">
        <f t="shared" si="79"/>
        <v>0</v>
      </c>
    </row>
    <row r="186" spans="1:11" x14ac:dyDescent="0.2">
      <c r="A186" s="16" t="s">
        <v>158</v>
      </c>
      <c r="B186" s="22" t="s">
        <v>146</v>
      </c>
      <c r="C186" s="22" t="s">
        <v>21</v>
      </c>
      <c r="D186" s="22" t="s">
        <v>168</v>
      </c>
      <c r="E186" s="16" t="s">
        <v>169</v>
      </c>
      <c r="F186" s="3"/>
      <c r="G186" s="6"/>
      <c r="H186" s="6"/>
      <c r="I186" s="6">
        <f>I187</f>
        <v>0</v>
      </c>
      <c r="J186" s="6">
        <f t="shared" ref="J186:K187" si="80">J187</f>
        <v>0</v>
      </c>
      <c r="K186" s="6">
        <f t="shared" si="80"/>
        <v>0</v>
      </c>
    </row>
    <row r="187" spans="1:11" ht="38.25" hidden="1" x14ac:dyDescent="0.2">
      <c r="A187" s="23" t="s">
        <v>170</v>
      </c>
      <c r="B187" s="22" t="s">
        <v>146</v>
      </c>
      <c r="C187" s="22" t="s">
        <v>21</v>
      </c>
      <c r="D187" s="22" t="s">
        <v>168</v>
      </c>
      <c r="E187" s="16" t="s">
        <v>594</v>
      </c>
      <c r="F187" s="3"/>
      <c r="G187" s="6"/>
      <c r="H187" s="6"/>
      <c r="I187" s="6">
        <f>I188</f>
        <v>0</v>
      </c>
      <c r="J187" s="6">
        <f t="shared" si="80"/>
        <v>0</v>
      </c>
      <c r="K187" s="6">
        <f t="shared" si="80"/>
        <v>0</v>
      </c>
    </row>
    <row r="188" spans="1:11" ht="38.25" hidden="1" x14ac:dyDescent="0.2">
      <c r="A188" s="5" t="s">
        <v>118</v>
      </c>
      <c r="B188" s="22" t="s">
        <v>146</v>
      </c>
      <c r="C188" s="22" t="s">
        <v>21</v>
      </c>
      <c r="D188" s="22" t="s">
        <v>168</v>
      </c>
      <c r="E188" s="16" t="s">
        <v>594</v>
      </c>
      <c r="F188" s="3" t="s">
        <v>119</v>
      </c>
      <c r="G188" s="6"/>
      <c r="H188" s="6"/>
      <c r="I188" s="6"/>
      <c r="J188" s="6">
        <v>0</v>
      </c>
      <c r="K188" s="6">
        <f>I188+J188</f>
        <v>0</v>
      </c>
    </row>
    <row r="189" spans="1:11" ht="25.5" x14ac:dyDescent="0.2">
      <c r="A189" s="10" t="s">
        <v>171</v>
      </c>
      <c r="B189" s="22" t="s">
        <v>146</v>
      </c>
      <c r="C189" s="22" t="s">
        <v>21</v>
      </c>
      <c r="D189" s="22" t="s">
        <v>168</v>
      </c>
      <c r="E189" s="3" t="s">
        <v>172</v>
      </c>
      <c r="F189" s="3"/>
      <c r="G189" s="6">
        <f t="shared" ref="G189:K191" si="81">G190</f>
        <v>0</v>
      </c>
      <c r="H189" s="6">
        <f t="shared" si="81"/>
        <v>6</v>
      </c>
      <c r="I189" s="6">
        <f t="shared" si="81"/>
        <v>6</v>
      </c>
      <c r="J189" s="6">
        <f t="shared" si="81"/>
        <v>-6</v>
      </c>
      <c r="K189" s="6">
        <f t="shared" si="81"/>
        <v>0</v>
      </c>
    </row>
    <row r="190" spans="1:11" ht="51" x14ac:dyDescent="0.2">
      <c r="A190" s="10" t="s">
        <v>173</v>
      </c>
      <c r="B190" s="22" t="s">
        <v>146</v>
      </c>
      <c r="C190" s="22" t="s">
        <v>21</v>
      </c>
      <c r="D190" s="22" t="s">
        <v>168</v>
      </c>
      <c r="E190" s="3" t="s">
        <v>174</v>
      </c>
      <c r="F190" s="3"/>
      <c r="G190" s="6">
        <f t="shared" si="81"/>
        <v>0</v>
      </c>
      <c r="H190" s="6">
        <f t="shared" si="81"/>
        <v>6</v>
      </c>
      <c r="I190" s="6">
        <f t="shared" si="81"/>
        <v>6</v>
      </c>
      <c r="J190" s="6">
        <f t="shared" si="81"/>
        <v>-6</v>
      </c>
      <c r="K190" s="6">
        <f t="shared" si="81"/>
        <v>0</v>
      </c>
    </row>
    <row r="191" spans="1:11" ht="89.25" x14ac:dyDescent="0.2">
      <c r="A191" s="10" t="s">
        <v>175</v>
      </c>
      <c r="B191" s="22" t="s">
        <v>146</v>
      </c>
      <c r="C191" s="22" t="s">
        <v>21</v>
      </c>
      <c r="D191" s="22" t="s">
        <v>168</v>
      </c>
      <c r="E191" s="3" t="s">
        <v>176</v>
      </c>
      <c r="F191" s="3"/>
      <c r="G191" s="6">
        <f t="shared" si="81"/>
        <v>0</v>
      </c>
      <c r="H191" s="6">
        <f t="shared" si="81"/>
        <v>6</v>
      </c>
      <c r="I191" s="6">
        <f t="shared" si="81"/>
        <v>6</v>
      </c>
      <c r="J191" s="6">
        <f t="shared" si="81"/>
        <v>-6</v>
      </c>
      <c r="K191" s="6">
        <f t="shared" si="81"/>
        <v>0</v>
      </c>
    </row>
    <row r="192" spans="1:11" ht="38.25" x14ac:dyDescent="0.2">
      <c r="A192" s="5" t="s">
        <v>118</v>
      </c>
      <c r="B192" s="22" t="s">
        <v>146</v>
      </c>
      <c r="C192" s="22" t="s">
        <v>21</v>
      </c>
      <c r="D192" s="22" t="s">
        <v>168</v>
      </c>
      <c r="E192" s="3" t="s">
        <v>176</v>
      </c>
      <c r="F192" s="3" t="s">
        <v>119</v>
      </c>
      <c r="G192" s="6"/>
      <c r="H192" s="6">
        <v>6</v>
      </c>
      <c r="I192" s="6">
        <f>G192+H192</f>
        <v>6</v>
      </c>
      <c r="J192" s="6">
        <v>-6</v>
      </c>
      <c r="K192" s="6">
        <f>I192+J192</f>
        <v>0</v>
      </c>
    </row>
    <row r="193" spans="1:11" s="117" customFormat="1" x14ac:dyDescent="0.2">
      <c r="A193" s="20" t="s">
        <v>177</v>
      </c>
      <c r="B193" s="3" t="s">
        <v>146</v>
      </c>
      <c r="C193" s="3" t="s">
        <v>135</v>
      </c>
      <c r="D193" s="3"/>
      <c r="E193" s="3"/>
      <c r="F193" s="3"/>
      <c r="G193" s="6" t="e">
        <f t="shared" ref="G193:K194" si="82">G194</f>
        <v>#REF!</v>
      </c>
      <c r="H193" s="6" t="e">
        <f t="shared" si="82"/>
        <v>#REF!</v>
      </c>
      <c r="I193" s="6">
        <f t="shared" si="82"/>
        <v>1000</v>
      </c>
      <c r="J193" s="6">
        <f t="shared" si="82"/>
        <v>-1000</v>
      </c>
      <c r="K193" s="6">
        <f t="shared" si="82"/>
        <v>0</v>
      </c>
    </row>
    <row r="194" spans="1:11" ht="25.5" x14ac:dyDescent="0.2">
      <c r="A194" s="21" t="s">
        <v>178</v>
      </c>
      <c r="B194" s="3" t="s">
        <v>146</v>
      </c>
      <c r="C194" s="3" t="s">
        <v>135</v>
      </c>
      <c r="D194" s="3" t="s">
        <v>179</v>
      </c>
      <c r="E194" s="3"/>
      <c r="F194" s="3"/>
      <c r="G194" s="6" t="e">
        <f>#REF!+G195</f>
        <v>#REF!</v>
      </c>
      <c r="H194" s="6" t="e">
        <f>#REF!+H195</f>
        <v>#REF!</v>
      </c>
      <c r="I194" s="6">
        <f>I195</f>
        <v>1000</v>
      </c>
      <c r="J194" s="6">
        <f t="shared" si="82"/>
        <v>-1000</v>
      </c>
      <c r="K194" s="6">
        <f t="shared" si="82"/>
        <v>0</v>
      </c>
    </row>
    <row r="195" spans="1:11" x14ac:dyDescent="0.2">
      <c r="A195" s="5" t="s">
        <v>40</v>
      </c>
      <c r="B195" s="3" t="s">
        <v>146</v>
      </c>
      <c r="C195" s="3" t="s">
        <v>135</v>
      </c>
      <c r="D195" s="3" t="s">
        <v>179</v>
      </c>
      <c r="E195" s="3" t="s">
        <v>41</v>
      </c>
      <c r="F195" s="3"/>
      <c r="G195" s="6">
        <f t="shared" ref="G195:K195" si="83">G196</f>
        <v>0</v>
      </c>
      <c r="H195" s="6">
        <f t="shared" si="83"/>
        <v>1000</v>
      </c>
      <c r="I195" s="6">
        <f t="shared" si="83"/>
        <v>1000</v>
      </c>
      <c r="J195" s="6">
        <f t="shared" si="83"/>
        <v>-1000</v>
      </c>
      <c r="K195" s="6">
        <f t="shared" si="83"/>
        <v>0</v>
      </c>
    </row>
    <row r="196" spans="1:11" ht="25.5" x14ac:dyDescent="0.2">
      <c r="A196" s="24" t="s">
        <v>180</v>
      </c>
      <c r="B196" s="3" t="s">
        <v>146</v>
      </c>
      <c r="C196" s="3" t="s">
        <v>135</v>
      </c>
      <c r="D196" s="3" t="s">
        <v>179</v>
      </c>
      <c r="E196" s="3" t="s">
        <v>181</v>
      </c>
      <c r="F196" s="3"/>
      <c r="G196" s="6">
        <f t="shared" ref="G196:K196" si="84">G197+G198</f>
        <v>0</v>
      </c>
      <c r="H196" s="6">
        <f t="shared" si="84"/>
        <v>1000</v>
      </c>
      <c r="I196" s="6">
        <f t="shared" si="84"/>
        <v>1000</v>
      </c>
      <c r="J196" s="6">
        <f t="shared" si="84"/>
        <v>-1000</v>
      </c>
      <c r="K196" s="6">
        <f t="shared" si="84"/>
        <v>0</v>
      </c>
    </row>
    <row r="197" spans="1:11" ht="38.25" x14ac:dyDescent="0.2">
      <c r="A197" s="5" t="s">
        <v>118</v>
      </c>
      <c r="B197" s="3" t="s">
        <v>146</v>
      </c>
      <c r="C197" s="3" t="s">
        <v>135</v>
      </c>
      <c r="D197" s="3" t="s">
        <v>179</v>
      </c>
      <c r="E197" s="3" t="s">
        <v>181</v>
      </c>
      <c r="F197" s="3" t="s">
        <v>119</v>
      </c>
      <c r="G197" s="6"/>
      <c r="H197" s="6">
        <v>300</v>
      </c>
      <c r="I197" s="6">
        <f>G197+H197</f>
        <v>300</v>
      </c>
      <c r="J197" s="6">
        <v>-300</v>
      </c>
      <c r="K197" s="6">
        <f>I197+J197</f>
        <v>0</v>
      </c>
    </row>
    <row r="198" spans="1:11" ht="38.25" x14ac:dyDescent="0.2">
      <c r="A198" s="14" t="s">
        <v>182</v>
      </c>
      <c r="B198" s="3" t="s">
        <v>146</v>
      </c>
      <c r="C198" s="3" t="s">
        <v>135</v>
      </c>
      <c r="D198" s="3" t="s">
        <v>179</v>
      </c>
      <c r="E198" s="3" t="s">
        <v>181</v>
      </c>
      <c r="F198" s="3" t="s">
        <v>183</v>
      </c>
      <c r="G198" s="6"/>
      <c r="H198" s="6">
        <v>700</v>
      </c>
      <c r="I198" s="6">
        <f>G198+H198</f>
        <v>700</v>
      </c>
      <c r="J198" s="6">
        <v>-700</v>
      </c>
      <c r="K198" s="6">
        <f>I198+J198</f>
        <v>0</v>
      </c>
    </row>
    <row r="199" spans="1:11" ht="25.5" x14ac:dyDescent="0.2">
      <c r="A199" s="21" t="s">
        <v>184</v>
      </c>
      <c r="B199" s="3" t="s">
        <v>146</v>
      </c>
      <c r="C199" s="3" t="s">
        <v>168</v>
      </c>
      <c r="D199" s="3"/>
      <c r="E199" s="3"/>
      <c r="F199" s="3"/>
      <c r="G199" s="6">
        <f>G205</f>
        <v>100</v>
      </c>
      <c r="H199" s="6">
        <f>H205</f>
        <v>100</v>
      </c>
      <c r="I199" s="6">
        <f>I200</f>
        <v>200</v>
      </c>
      <c r="J199" s="6">
        <f t="shared" ref="J199:K199" si="85">J200</f>
        <v>27</v>
      </c>
      <c r="K199" s="6">
        <f t="shared" si="85"/>
        <v>227</v>
      </c>
    </row>
    <row r="200" spans="1:11" ht="25.5" x14ac:dyDescent="0.2">
      <c r="A200" s="21" t="s">
        <v>185</v>
      </c>
      <c r="B200" s="3" t="s">
        <v>146</v>
      </c>
      <c r="C200" s="3" t="s">
        <v>168</v>
      </c>
      <c r="D200" s="3" t="s">
        <v>21</v>
      </c>
      <c r="E200" s="3"/>
      <c r="F200" s="3"/>
      <c r="G200" s="6">
        <f>G205</f>
        <v>100</v>
      </c>
      <c r="H200" s="6">
        <f>H205</f>
        <v>100</v>
      </c>
      <c r="I200" s="6">
        <f>I201+I205</f>
        <v>200</v>
      </c>
      <c r="J200" s="6">
        <f t="shared" ref="J200:K200" si="86">J201+J205</f>
        <v>27</v>
      </c>
      <c r="K200" s="6">
        <f t="shared" si="86"/>
        <v>227</v>
      </c>
    </row>
    <row r="201" spans="1:11" ht="51" x14ac:dyDescent="0.2">
      <c r="A201" s="7" t="s">
        <v>149</v>
      </c>
      <c r="B201" s="3" t="s">
        <v>146</v>
      </c>
      <c r="C201" s="3" t="s">
        <v>168</v>
      </c>
      <c r="D201" s="3" t="s">
        <v>21</v>
      </c>
      <c r="E201" s="3" t="s">
        <v>150</v>
      </c>
      <c r="F201" s="3"/>
      <c r="G201" s="6"/>
      <c r="H201" s="6"/>
      <c r="I201" s="6">
        <f>I202</f>
        <v>0</v>
      </c>
      <c r="J201" s="6">
        <f t="shared" ref="J201:K203" si="87">J202</f>
        <v>227</v>
      </c>
      <c r="K201" s="6">
        <f t="shared" si="87"/>
        <v>227</v>
      </c>
    </row>
    <row r="202" spans="1:11" ht="43.5" customHeight="1" x14ac:dyDescent="0.2">
      <c r="A202" s="9" t="s">
        <v>186</v>
      </c>
      <c r="B202" s="3" t="s">
        <v>146</v>
      </c>
      <c r="C202" s="3" t="s">
        <v>168</v>
      </c>
      <c r="D202" s="3" t="s">
        <v>21</v>
      </c>
      <c r="E202" s="3" t="s">
        <v>187</v>
      </c>
      <c r="F202" s="3"/>
      <c r="G202" s="6"/>
      <c r="H202" s="6"/>
      <c r="I202" s="6">
        <f>I203</f>
        <v>0</v>
      </c>
      <c r="J202" s="6">
        <f t="shared" si="87"/>
        <v>227</v>
      </c>
      <c r="K202" s="6">
        <f t="shared" si="87"/>
        <v>227</v>
      </c>
    </row>
    <row r="203" spans="1:11" ht="51" x14ac:dyDescent="0.2">
      <c r="A203" s="9" t="s">
        <v>188</v>
      </c>
      <c r="B203" s="3" t="s">
        <v>146</v>
      </c>
      <c r="C203" s="3" t="s">
        <v>168</v>
      </c>
      <c r="D203" s="3" t="s">
        <v>21</v>
      </c>
      <c r="E203" s="3" t="s">
        <v>189</v>
      </c>
      <c r="F203" s="3"/>
      <c r="G203" s="6"/>
      <c r="H203" s="6"/>
      <c r="I203" s="6">
        <f>I204</f>
        <v>0</v>
      </c>
      <c r="J203" s="6">
        <f t="shared" si="87"/>
        <v>227</v>
      </c>
      <c r="K203" s="6">
        <f t="shared" si="87"/>
        <v>227</v>
      </c>
    </row>
    <row r="204" spans="1:11" ht="25.5" x14ac:dyDescent="0.2">
      <c r="A204" s="14" t="s">
        <v>190</v>
      </c>
      <c r="B204" s="3" t="s">
        <v>146</v>
      </c>
      <c r="C204" s="3" t="s">
        <v>168</v>
      </c>
      <c r="D204" s="3" t="s">
        <v>21</v>
      </c>
      <c r="E204" s="3" t="s">
        <v>189</v>
      </c>
      <c r="F204" s="3" t="s">
        <v>191</v>
      </c>
      <c r="G204" s="6"/>
      <c r="H204" s="6"/>
      <c r="I204" s="6"/>
      <c r="J204" s="6">
        <v>227</v>
      </c>
      <c r="K204" s="6">
        <f>I204+J204</f>
        <v>227</v>
      </c>
    </row>
    <row r="205" spans="1:11" ht="25.5" x14ac:dyDescent="0.2">
      <c r="A205" s="21" t="s">
        <v>192</v>
      </c>
      <c r="B205" s="3" t="s">
        <v>146</v>
      </c>
      <c r="C205" s="3" t="s">
        <v>168</v>
      </c>
      <c r="D205" s="3" t="s">
        <v>21</v>
      </c>
      <c r="E205" s="3" t="s">
        <v>193</v>
      </c>
      <c r="F205" s="3"/>
      <c r="G205" s="6">
        <f>G206</f>
        <v>100</v>
      </c>
      <c r="H205" s="6">
        <f>H206</f>
        <v>100</v>
      </c>
      <c r="I205" s="6">
        <f>G205+H205</f>
        <v>200</v>
      </c>
      <c r="J205" s="6">
        <f>J206</f>
        <v>-200</v>
      </c>
      <c r="K205" s="6">
        <f>I205+J205</f>
        <v>0</v>
      </c>
    </row>
    <row r="206" spans="1:11" x14ac:dyDescent="0.2">
      <c r="A206" s="21" t="s">
        <v>194</v>
      </c>
      <c r="B206" s="3" t="s">
        <v>146</v>
      </c>
      <c r="C206" s="3" t="s">
        <v>168</v>
      </c>
      <c r="D206" s="3" t="s">
        <v>21</v>
      </c>
      <c r="E206" s="3" t="s">
        <v>195</v>
      </c>
      <c r="F206" s="3"/>
      <c r="G206" s="6">
        <f t="shared" ref="G206:K206" si="88">G207</f>
        <v>100</v>
      </c>
      <c r="H206" s="6">
        <f t="shared" si="88"/>
        <v>100</v>
      </c>
      <c r="I206" s="6">
        <f t="shared" si="88"/>
        <v>200</v>
      </c>
      <c r="J206" s="6">
        <f t="shared" si="88"/>
        <v>-200</v>
      </c>
      <c r="K206" s="6">
        <f t="shared" si="88"/>
        <v>0</v>
      </c>
    </row>
    <row r="207" spans="1:11" ht="25.5" x14ac:dyDescent="0.2">
      <c r="A207" s="14" t="s">
        <v>190</v>
      </c>
      <c r="B207" s="3" t="s">
        <v>146</v>
      </c>
      <c r="C207" s="3" t="s">
        <v>168</v>
      </c>
      <c r="D207" s="3" t="s">
        <v>21</v>
      </c>
      <c r="E207" s="3" t="s">
        <v>195</v>
      </c>
      <c r="F207" s="3" t="s">
        <v>191</v>
      </c>
      <c r="G207" s="6">
        <v>100</v>
      </c>
      <c r="H207" s="6">
        <v>100</v>
      </c>
      <c r="I207" s="6">
        <f>G207+H207</f>
        <v>200</v>
      </c>
      <c r="J207" s="6">
        <v>-200</v>
      </c>
      <c r="K207" s="6">
        <f>I207+J207</f>
        <v>0</v>
      </c>
    </row>
    <row r="208" spans="1:11" x14ac:dyDescent="0.2">
      <c r="A208" s="14" t="s">
        <v>196</v>
      </c>
      <c r="B208" s="3" t="s">
        <v>146</v>
      </c>
      <c r="C208" s="3"/>
      <c r="D208" s="3"/>
      <c r="E208" s="3"/>
      <c r="F208" s="3"/>
      <c r="G208" s="6" t="e">
        <f t="shared" ref="G208:K208" si="89">G209+G219</f>
        <v>#REF!</v>
      </c>
      <c r="H208" s="6" t="e">
        <f t="shared" si="89"/>
        <v>#REF!</v>
      </c>
      <c r="I208" s="6">
        <f t="shared" si="89"/>
        <v>30671.62</v>
      </c>
      <c r="J208" s="6">
        <f t="shared" si="89"/>
        <v>-1757.5199999999991</v>
      </c>
      <c r="K208" s="6">
        <f t="shared" si="89"/>
        <v>28914.1</v>
      </c>
    </row>
    <row r="209" spans="1:11" x14ac:dyDescent="0.2">
      <c r="A209" s="21" t="s">
        <v>197</v>
      </c>
      <c r="B209" s="3" t="s">
        <v>146</v>
      </c>
      <c r="C209" s="3" t="s">
        <v>45</v>
      </c>
      <c r="D209" s="3" t="s">
        <v>198</v>
      </c>
      <c r="E209" s="3"/>
      <c r="F209" s="3"/>
      <c r="G209" s="6">
        <f t="shared" ref="G209:K217" si="90">G210</f>
        <v>0</v>
      </c>
      <c r="H209" s="6">
        <f t="shared" si="90"/>
        <v>505.5</v>
      </c>
      <c r="I209" s="6">
        <f>I210</f>
        <v>505.5</v>
      </c>
      <c r="J209" s="6">
        <f t="shared" ref="J209:K209" si="91">J210</f>
        <v>55.600000000000023</v>
      </c>
      <c r="K209" s="6">
        <f t="shared" si="91"/>
        <v>561.1</v>
      </c>
    </row>
    <row r="210" spans="1:11" x14ac:dyDescent="0.2">
      <c r="A210" s="5" t="s">
        <v>199</v>
      </c>
      <c r="B210" s="3" t="s">
        <v>146</v>
      </c>
      <c r="C210" s="3" t="s">
        <v>45</v>
      </c>
      <c r="D210" s="3" t="s">
        <v>200</v>
      </c>
      <c r="E210" s="3"/>
      <c r="F210" s="3"/>
      <c r="G210" s="6">
        <f>G215</f>
        <v>0</v>
      </c>
      <c r="H210" s="6">
        <f>H215</f>
        <v>505.5</v>
      </c>
      <c r="I210" s="6">
        <f>I215+I211</f>
        <v>505.5</v>
      </c>
      <c r="J210" s="6">
        <f t="shared" ref="J210:K210" si="92">J215+J211</f>
        <v>55.600000000000023</v>
      </c>
      <c r="K210" s="6">
        <f t="shared" si="92"/>
        <v>561.1</v>
      </c>
    </row>
    <row r="211" spans="1:11" ht="51" x14ac:dyDescent="0.2">
      <c r="A211" s="7" t="s">
        <v>149</v>
      </c>
      <c r="B211" s="3" t="s">
        <v>146</v>
      </c>
      <c r="C211" s="3" t="s">
        <v>45</v>
      </c>
      <c r="D211" s="3" t="s">
        <v>200</v>
      </c>
      <c r="E211" s="3" t="s">
        <v>150</v>
      </c>
      <c r="F211" s="3"/>
      <c r="G211" s="6"/>
      <c r="H211" s="6"/>
      <c r="I211" s="6">
        <f>I212</f>
        <v>0</v>
      </c>
      <c r="J211" s="6">
        <f t="shared" ref="J211:K213" si="93">J212</f>
        <v>561.1</v>
      </c>
      <c r="K211" s="6">
        <f t="shared" si="93"/>
        <v>561.1</v>
      </c>
    </row>
    <row r="212" spans="1:11" ht="51" x14ac:dyDescent="0.2">
      <c r="A212" s="9" t="s">
        <v>186</v>
      </c>
      <c r="B212" s="3" t="s">
        <v>146</v>
      </c>
      <c r="C212" s="3" t="s">
        <v>45</v>
      </c>
      <c r="D212" s="3" t="s">
        <v>200</v>
      </c>
      <c r="E212" s="3" t="s">
        <v>187</v>
      </c>
      <c r="F212" s="3"/>
      <c r="G212" s="6"/>
      <c r="H212" s="6"/>
      <c r="I212" s="6">
        <f>I213</f>
        <v>0</v>
      </c>
      <c r="J212" s="6">
        <f t="shared" si="93"/>
        <v>561.1</v>
      </c>
      <c r="K212" s="6">
        <f t="shared" si="93"/>
        <v>561.1</v>
      </c>
    </row>
    <row r="213" spans="1:11" ht="38.25" x14ac:dyDescent="0.2">
      <c r="A213" s="25" t="s">
        <v>595</v>
      </c>
      <c r="B213" s="3" t="s">
        <v>146</v>
      </c>
      <c r="C213" s="3" t="s">
        <v>45</v>
      </c>
      <c r="D213" s="3" t="s">
        <v>200</v>
      </c>
      <c r="E213" s="3" t="s">
        <v>202</v>
      </c>
      <c r="F213" s="3"/>
      <c r="G213" s="6"/>
      <c r="H213" s="6"/>
      <c r="I213" s="6">
        <f>I214</f>
        <v>0</v>
      </c>
      <c r="J213" s="6">
        <f t="shared" si="93"/>
        <v>561.1</v>
      </c>
      <c r="K213" s="6">
        <f t="shared" si="93"/>
        <v>561.1</v>
      </c>
    </row>
    <row r="214" spans="1:11" x14ac:dyDescent="0.2">
      <c r="A214" s="26" t="s">
        <v>203</v>
      </c>
      <c r="B214" s="3" t="s">
        <v>146</v>
      </c>
      <c r="C214" s="3" t="s">
        <v>45</v>
      </c>
      <c r="D214" s="3" t="s">
        <v>200</v>
      </c>
      <c r="E214" s="3" t="s">
        <v>204</v>
      </c>
      <c r="F214" s="3" t="s">
        <v>205</v>
      </c>
      <c r="G214" s="6"/>
      <c r="H214" s="6"/>
      <c r="I214" s="6"/>
      <c r="J214" s="6">
        <v>561.1</v>
      </c>
      <c r="K214" s="6">
        <f>I214+J214</f>
        <v>561.1</v>
      </c>
    </row>
    <row r="215" spans="1:11" ht="38.25" x14ac:dyDescent="0.2">
      <c r="A215" s="10" t="s">
        <v>206</v>
      </c>
      <c r="B215" s="3" t="s">
        <v>146</v>
      </c>
      <c r="C215" s="3" t="s">
        <v>45</v>
      </c>
      <c r="D215" s="3" t="s">
        <v>200</v>
      </c>
      <c r="E215" s="3" t="s">
        <v>207</v>
      </c>
      <c r="F215" s="3"/>
      <c r="G215" s="6">
        <f t="shared" si="90"/>
        <v>0</v>
      </c>
      <c r="H215" s="6">
        <f t="shared" si="90"/>
        <v>505.5</v>
      </c>
      <c r="I215" s="6">
        <f t="shared" si="90"/>
        <v>505.5</v>
      </c>
      <c r="J215" s="6">
        <f t="shared" si="90"/>
        <v>-505.5</v>
      </c>
      <c r="K215" s="6">
        <f t="shared" si="90"/>
        <v>0</v>
      </c>
    </row>
    <row r="216" spans="1:11" ht="63.75" x14ac:dyDescent="0.2">
      <c r="A216" s="10" t="s">
        <v>208</v>
      </c>
      <c r="B216" s="3" t="s">
        <v>146</v>
      </c>
      <c r="C216" s="3" t="s">
        <v>45</v>
      </c>
      <c r="D216" s="3" t="s">
        <v>200</v>
      </c>
      <c r="E216" s="3" t="s">
        <v>209</v>
      </c>
      <c r="F216" s="3"/>
      <c r="G216" s="6">
        <f t="shared" si="90"/>
        <v>0</v>
      </c>
      <c r="H216" s="6">
        <f t="shared" si="90"/>
        <v>505.5</v>
      </c>
      <c r="I216" s="6">
        <f t="shared" si="90"/>
        <v>505.5</v>
      </c>
      <c r="J216" s="6">
        <f t="shared" si="90"/>
        <v>-505.5</v>
      </c>
      <c r="K216" s="6">
        <f t="shared" si="90"/>
        <v>0</v>
      </c>
    </row>
    <row r="217" spans="1:11" ht="114.75" x14ac:dyDescent="0.2">
      <c r="A217" s="25" t="s">
        <v>201</v>
      </c>
      <c r="B217" s="3" t="s">
        <v>146</v>
      </c>
      <c r="C217" s="3" t="s">
        <v>45</v>
      </c>
      <c r="D217" s="3" t="s">
        <v>200</v>
      </c>
      <c r="E217" s="3" t="s">
        <v>210</v>
      </c>
      <c r="F217" s="3"/>
      <c r="G217" s="6">
        <f t="shared" si="90"/>
        <v>0</v>
      </c>
      <c r="H217" s="6">
        <f t="shared" si="90"/>
        <v>505.5</v>
      </c>
      <c r="I217" s="6">
        <f t="shared" si="90"/>
        <v>505.5</v>
      </c>
      <c r="J217" s="6">
        <f t="shared" si="90"/>
        <v>-505.5</v>
      </c>
      <c r="K217" s="6">
        <f t="shared" si="90"/>
        <v>0</v>
      </c>
    </row>
    <row r="218" spans="1:11" x14ac:dyDescent="0.2">
      <c r="A218" s="26" t="s">
        <v>203</v>
      </c>
      <c r="B218" s="3" t="s">
        <v>146</v>
      </c>
      <c r="C218" s="3" t="s">
        <v>45</v>
      </c>
      <c r="D218" s="3" t="s">
        <v>200</v>
      </c>
      <c r="E218" s="3" t="s">
        <v>210</v>
      </c>
      <c r="F218" s="3" t="s">
        <v>205</v>
      </c>
      <c r="G218" s="6"/>
      <c r="H218" s="6">
        <v>505.5</v>
      </c>
      <c r="I218" s="6">
        <f>G218+H218</f>
        <v>505.5</v>
      </c>
      <c r="J218" s="6">
        <v>-505.5</v>
      </c>
      <c r="K218" s="6">
        <f>I218+J218</f>
        <v>0</v>
      </c>
    </row>
    <row r="219" spans="1:11" ht="38.25" x14ac:dyDescent="0.2">
      <c r="A219" s="21" t="s">
        <v>211</v>
      </c>
      <c r="B219" s="3" t="s">
        <v>146</v>
      </c>
      <c r="C219" s="3" t="s">
        <v>212</v>
      </c>
      <c r="D219" s="3" t="s">
        <v>198</v>
      </c>
      <c r="E219" s="3"/>
      <c r="F219" s="3"/>
      <c r="G219" s="6" t="e">
        <f>G220+#REF!</f>
        <v>#REF!</v>
      </c>
      <c r="H219" s="6" t="e">
        <f>H220+#REF!</f>
        <v>#REF!</v>
      </c>
      <c r="I219" s="6">
        <f>I220+I235</f>
        <v>30166.12</v>
      </c>
      <c r="J219" s="6">
        <f t="shared" ref="J219:K219" si="94">J220+J235</f>
        <v>-1813.119999999999</v>
      </c>
      <c r="K219" s="6">
        <f t="shared" si="94"/>
        <v>28353</v>
      </c>
    </row>
    <row r="220" spans="1:11" ht="38.25" x14ac:dyDescent="0.2">
      <c r="A220" s="21" t="s">
        <v>213</v>
      </c>
      <c r="B220" s="3" t="s">
        <v>146</v>
      </c>
      <c r="C220" s="3" t="s">
        <v>212</v>
      </c>
      <c r="D220" s="3" t="s">
        <v>21</v>
      </c>
      <c r="E220" s="3"/>
      <c r="F220" s="3"/>
      <c r="G220" s="6" t="e">
        <f>G232+G228</f>
        <v>#REF!</v>
      </c>
      <c r="H220" s="6" t="e">
        <f>H232+H228</f>
        <v>#REF!</v>
      </c>
      <c r="I220" s="6">
        <f t="shared" ref="I220:K220" si="95">I232+I228+I221</f>
        <v>30166.12</v>
      </c>
      <c r="J220" s="6">
        <f t="shared" si="95"/>
        <v>-9309.119999999999</v>
      </c>
      <c r="K220" s="6">
        <f t="shared" si="95"/>
        <v>20857</v>
      </c>
    </row>
    <row r="221" spans="1:11" ht="51" x14ac:dyDescent="0.2">
      <c r="A221" s="7" t="s">
        <v>149</v>
      </c>
      <c r="B221" s="3" t="s">
        <v>146</v>
      </c>
      <c r="C221" s="3" t="s">
        <v>212</v>
      </c>
      <c r="D221" s="3" t="s">
        <v>21</v>
      </c>
      <c r="E221" s="3" t="s">
        <v>150</v>
      </c>
      <c r="F221" s="3"/>
      <c r="G221" s="6"/>
      <c r="H221" s="6"/>
      <c r="I221" s="6">
        <f>I222+I226</f>
        <v>0</v>
      </c>
      <c r="J221" s="6">
        <f t="shared" ref="J221:K221" si="96">J222+J226</f>
        <v>20857</v>
      </c>
      <c r="K221" s="6">
        <f t="shared" si="96"/>
        <v>20857</v>
      </c>
    </row>
    <row r="222" spans="1:11" ht="51" x14ac:dyDescent="0.2">
      <c r="A222" s="9" t="s">
        <v>186</v>
      </c>
      <c r="B222" s="3" t="s">
        <v>146</v>
      </c>
      <c r="C222" s="3" t="s">
        <v>212</v>
      </c>
      <c r="D222" s="3" t="s">
        <v>21</v>
      </c>
      <c r="E222" s="3" t="s">
        <v>187</v>
      </c>
      <c r="F222" s="3"/>
      <c r="G222" s="6"/>
      <c r="H222" s="6"/>
      <c r="I222" s="6">
        <f>I223</f>
        <v>0</v>
      </c>
      <c r="J222" s="6">
        <f t="shared" ref="J222:K222" si="97">J223</f>
        <v>20857</v>
      </c>
      <c r="K222" s="6">
        <f t="shared" si="97"/>
        <v>20857</v>
      </c>
    </row>
    <row r="223" spans="1:11" ht="51" x14ac:dyDescent="0.2">
      <c r="A223" s="93" t="s">
        <v>596</v>
      </c>
      <c r="B223" s="3" t="s">
        <v>146</v>
      </c>
      <c r="C223" s="3" t="s">
        <v>212</v>
      </c>
      <c r="D223" s="3" t="s">
        <v>21</v>
      </c>
      <c r="E223" s="3" t="s">
        <v>189</v>
      </c>
      <c r="F223" s="3"/>
      <c r="G223" s="6"/>
      <c r="H223" s="6"/>
      <c r="I223" s="6">
        <f>I224+I226</f>
        <v>0</v>
      </c>
      <c r="J223" s="6">
        <f t="shared" ref="J223:K223" si="98">J224+J226</f>
        <v>20857</v>
      </c>
      <c r="K223" s="6">
        <f t="shared" si="98"/>
        <v>20857</v>
      </c>
    </row>
    <row r="224" spans="1:11" ht="38.25" x14ac:dyDescent="0.2">
      <c r="A224" s="21" t="s">
        <v>214</v>
      </c>
      <c r="B224" s="3" t="s">
        <v>146</v>
      </c>
      <c r="C224" s="3" t="s">
        <v>212</v>
      </c>
      <c r="D224" s="3" t="s">
        <v>21</v>
      </c>
      <c r="E224" s="3" t="s">
        <v>570</v>
      </c>
      <c r="F224" s="3"/>
      <c r="G224" s="6"/>
      <c r="H224" s="6"/>
      <c r="I224" s="6">
        <f>I225</f>
        <v>0</v>
      </c>
      <c r="J224" s="6">
        <f t="shared" ref="J224:K226" si="99">J225</f>
        <v>20857</v>
      </c>
      <c r="K224" s="6">
        <f t="shared" si="99"/>
        <v>20857</v>
      </c>
    </row>
    <row r="225" spans="1:11" ht="25.5" x14ac:dyDescent="0.2">
      <c r="A225" s="5" t="s">
        <v>215</v>
      </c>
      <c r="B225" s="3" t="s">
        <v>146</v>
      </c>
      <c r="C225" s="3" t="s">
        <v>212</v>
      </c>
      <c r="D225" s="3" t="s">
        <v>21</v>
      </c>
      <c r="E225" s="3" t="s">
        <v>570</v>
      </c>
      <c r="F225" s="3" t="s">
        <v>216</v>
      </c>
      <c r="G225" s="6"/>
      <c r="H225" s="6"/>
      <c r="I225" s="6"/>
      <c r="J225" s="6">
        <v>20857</v>
      </c>
      <c r="K225" s="6">
        <f>I225+J225</f>
        <v>20857</v>
      </c>
    </row>
    <row r="226" spans="1:11" ht="38.25" hidden="1" x14ac:dyDescent="0.2">
      <c r="A226" s="5" t="s">
        <v>217</v>
      </c>
      <c r="B226" s="27" t="s">
        <v>146</v>
      </c>
      <c r="C226" s="27" t="s">
        <v>212</v>
      </c>
      <c r="D226" s="27" t="s">
        <v>21</v>
      </c>
      <c r="E226" s="3" t="s">
        <v>218</v>
      </c>
      <c r="F226" s="3"/>
      <c r="G226" s="6"/>
      <c r="H226" s="6"/>
      <c r="I226" s="6">
        <f>I227</f>
        <v>0</v>
      </c>
      <c r="J226" s="6">
        <f t="shared" si="99"/>
        <v>0</v>
      </c>
      <c r="K226" s="6">
        <f t="shared" si="99"/>
        <v>0</v>
      </c>
    </row>
    <row r="227" spans="1:11" ht="25.5" hidden="1" x14ac:dyDescent="0.2">
      <c r="A227" s="5" t="s">
        <v>215</v>
      </c>
      <c r="B227" s="27" t="s">
        <v>146</v>
      </c>
      <c r="C227" s="27" t="s">
        <v>212</v>
      </c>
      <c r="D227" s="3" t="s">
        <v>21</v>
      </c>
      <c r="E227" s="3" t="s">
        <v>218</v>
      </c>
      <c r="F227" s="3" t="s">
        <v>216</v>
      </c>
      <c r="G227" s="6"/>
      <c r="H227" s="6"/>
      <c r="I227" s="6"/>
      <c r="J227" s="6"/>
      <c r="K227" s="6">
        <f>I227+J227</f>
        <v>0</v>
      </c>
    </row>
    <row r="228" spans="1:11" ht="38.25" x14ac:dyDescent="0.2">
      <c r="A228" s="10" t="s">
        <v>206</v>
      </c>
      <c r="B228" s="3" t="s">
        <v>146</v>
      </c>
      <c r="C228" s="3" t="s">
        <v>212</v>
      </c>
      <c r="D228" s="3" t="s">
        <v>21</v>
      </c>
      <c r="E228" s="3" t="s">
        <v>209</v>
      </c>
      <c r="F228" s="3"/>
      <c r="G228" s="6">
        <f t="shared" ref="G228:K230" si="100">G229</f>
        <v>0</v>
      </c>
      <c r="H228" s="6">
        <f t="shared" si="100"/>
        <v>9309</v>
      </c>
      <c r="I228" s="6">
        <f t="shared" si="100"/>
        <v>9309</v>
      </c>
      <c r="J228" s="6">
        <f t="shared" si="100"/>
        <v>-9309</v>
      </c>
      <c r="K228" s="6">
        <f t="shared" si="100"/>
        <v>0</v>
      </c>
    </row>
    <row r="229" spans="1:11" ht="102" x14ac:dyDescent="0.2">
      <c r="A229" s="25" t="s">
        <v>219</v>
      </c>
      <c r="B229" s="27" t="s">
        <v>146</v>
      </c>
      <c r="C229" s="27" t="s">
        <v>212</v>
      </c>
      <c r="D229" s="27" t="s">
        <v>21</v>
      </c>
      <c r="E229" s="27" t="s">
        <v>220</v>
      </c>
      <c r="F229" s="27"/>
      <c r="G229" s="6">
        <f t="shared" si="100"/>
        <v>0</v>
      </c>
      <c r="H229" s="6">
        <f t="shared" si="100"/>
        <v>9309</v>
      </c>
      <c r="I229" s="6">
        <f t="shared" si="100"/>
        <v>9309</v>
      </c>
      <c r="J229" s="6">
        <f t="shared" si="100"/>
        <v>-9309</v>
      </c>
      <c r="K229" s="6">
        <f t="shared" si="100"/>
        <v>0</v>
      </c>
    </row>
    <row r="230" spans="1:11" ht="114.75" x14ac:dyDescent="0.2">
      <c r="A230" s="25" t="s">
        <v>221</v>
      </c>
      <c r="B230" s="27" t="s">
        <v>146</v>
      </c>
      <c r="C230" s="27" t="s">
        <v>212</v>
      </c>
      <c r="D230" s="27" t="s">
        <v>21</v>
      </c>
      <c r="E230" s="27" t="s">
        <v>222</v>
      </c>
      <c r="F230" s="27"/>
      <c r="G230" s="6">
        <f t="shared" si="100"/>
        <v>0</v>
      </c>
      <c r="H230" s="6">
        <f t="shared" si="100"/>
        <v>9309</v>
      </c>
      <c r="I230" s="6">
        <f t="shared" si="100"/>
        <v>9309</v>
      </c>
      <c r="J230" s="6">
        <f t="shared" si="100"/>
        <v>-9309</v>
      </c>
      <c r="K230" s="6">
        <f t="shared" si="100"/>
        <v>0</v>
      </c>
    </row>
    <row r="231" spans="1:11" ht="25.5" x14ac:dyDescent="0.2">
      <c r="A231" s="5" t="s">
        <v>215</v>
      </c>
      <c r="B231" s="27" t="s">
        <v>146</v>
      </c>
      <c r="C231" s="27" t="s">
        <v>212</v>
      </c>
      <c r="D231" s="27" t="s">
        <v>21</v>
      </c>
      <c r="E231" s="27" t="s">
        <v>222</v>
      </c>
      <c r="F231" s="27" t="s">
        <v>216</v>
      </c>
      <c r="G231" s="6"/>
      <c r="H231" s="6">
        <v>9309</v>
      </c>
      <c r="I231" s="6">
        <f>G231+H231</f>
        <v>9309</v>
      </c>
      <c r="J231" s="6">
        <v>-9309</v>
      </c>
      <c r="K231" s="6">
        <f>I231+J231</f>
        <v>0</v>
      </c>
    </row>
    <row r="232" spans="1:11" x14ac:dyDescent="0.2">
      <c r="A232" s="5" t="s">
        <v>223</v>
      </c>
      <c r="B232" s="3" t="s">
        <v>146</v>
      </c>
      <c r="C232" s="3" t="s">
        <v>212</v>
      </c>
      <c r="D232" s="3" t="s">
        <v>21</v>
      </c>
      <c r="E232" s="3" t="s">
        <v>224</v>
      </c>
      <c r="F232" s="3"/>
      <c r="G232" s="6" t="e">
        <f>#REF!+G233</f>
        <v>#REF!</v>
      </c>
      <c r="H232" s="6" t="e">
        <f>#REF!+H233</f>
        <v>#REF!</v>
      </c>
      <c r="I232" s="6">
        <f>I233</f>
        <v>20857.12</v>
      </c>
      <c r="J232" s="6">
        <f>J233</f>
        <v>-20857.12</v>
      </c>
      <c r="K232" s="6">
        <f t="shared" ref="K232" si="101">K233</f>
        <v>0</v>
      </c>
    </row>
    <row r="233" spans="1:11" ht="38.25" x14ac:dyDescent="0.2">
      <c r="A233" s="5" t="s">
        <v>225</v>
      </c>
      <c r="B233" s="3" t="s">
        <v>146</v>
      </c>
      <c r="C233" s="3" t="s">
        <v>212</v>
      </c>
      <c r="D233" s="3" t="s">
        <v>21</v>
      </c>
      <c r="E233" s="3" t="s">
        <v>226</v>
      </c>
      <c r="F233" s="3"/>
      <c r="G233" s="6">
        <f t="shared" ref="G233:K233" si="102">G234</f>
        <v>25432.1</v>
      </c>
      <c r="H233" s="6">
        <f t="shared" si="102"/>
        <v>-4574.9799999999996</v>
      </c>
      <c r="I233" s="6">
        <f t="shared" si="102"/>
        <v>20857.12</v>
      </c>
      <c r="J233" s="6">
        <f t="shared" si="102"/>
        <v>-20857.12</v>
      </c>
      <c r="K233" s="6">
        <f t="shared" si="102"/>
        <v>0</v>
      </c>
    </row>
    <row r="234" spans="1:11" ht="25.5" x14ac:dyDescent="0.2">
      <c r="A234" s="14" t="s">
        <v>227</v>
      </c>
      <c r="B234" s="3" t="s">
        <v>146</v>
      </c>
      <c r="C234" s="3" t="s">
        <v>212</v>
      </c>
      <c r="D234" s="3" t="s">
        <v>21</v>
      </c>
      <c r="E234" s="3" t="s">
        <v>226</v>
      </c>
      <c r="F234" s="3" t="s">
        <v>216</v>
      </c>
      <c r="G234" s="28">
        <v>25432.1</v>
      </c>
      <c r="H234" s="28">
        <v>-4574.9799999999996</v>
      </c>
      <c r="I234" s="6">
        <f>G234+H234</f>
        <v>20857.12</v>
      </c>
      <c r="J234" s="28">
        <v>-20857.12</v>
      </c>
      <c r="K234" s="6">
        <f>I234+J234</f>
        <v>0</v>
      </c>
    </row>
    <row r="235" spans="1:11" ht="38.25" x14ac:dyDescent="0.2">
      <c r="A235" s="94" t="s">
        <v>597</v>
      </c>
      <c r="B235" s="3" t="s">
        <v>146</v>
      </c>
      <c r="C235" s="3" t="s">
        <v>212</v>
      </c>
      <c r="D235" s="3" t="s">
        <v>200</v>
      </c>
      <c r="E235" s="3"/>
      <c r="F235" s="3"/>
      <c r="G235" s="28"/>
      <c r="H235" s="28"/>
      <c r="I235" s="6">
        <f>I236</f>
        <v>0</v>
      </c>
      <c r="J235" s="6">
        <f t="shared" ref="J235:K236" si="103">J236</f>
        <v>7496</v>
      </c>
      <c r="K235" s="6">
        <f t="shared" si="103"/>
        <v>7496</v>
      </c>
    </row>
    <row r="236" spans="1:11" ht="51" x14ac:dyDescent="0.2">
      <c r="A236" s="7" t="s">
        <v>149</v>
      </c>
      <c r="B236" s="3" t="s">
        <v>146</v>
      </c>
      <c r="C236" s="3" t="s">
        <v>212</v>
      </c>
      <c r="D236" s="3" t="s">
        <v>200</v>
      </c>
      <c r="E236" s="3" t="s">
        <v>150</v>
      </c>
      <c r="F236" s="3"/>
      <c r="G236" s="28"/>
      <c r="H236" s="28"/>
      <c r="I236" s="6">
        <f>I237</f>
        <v>0</v>
      </c>
      <c r="J236" s="6">
        <f t="shared" si="103"/>
        <v>7496</v>
      </c>
      <c r="K236" s="6">
        <f t="shared" si="103"/>
        <v>7496</v>
      </c>
    </row>
    <row r="237" spans="1:11" ht="51" x14ac:dyDescent="0.2">
      <c r="A237" s="9" t="s">
        <v>186</v>
      </c>
      <c r="B237" s="3" t="s">
        <v>146</v>
      </c>
      <c r="C237" s="3" t="s">
        <v>212</v>
      </c>
      <c r="D237" s="3" t="s">
        <v>200</v>
      </c>
      <c r="E237" s="3" t="s">
        <v>187</v>
      </c>
      <c r="F237" s="3"/>
      <c r="G237" s="28"/>
      <c r="H237" s="28"/>
      <c r="I237" s="6">
        <f>I241+I238</f>
        <v>0</v>
      </c>
      <c r="J237" s="6">
        <f t="shared" ref="J237:K237" si="104">J241+J238</f>
        <v>7496</v>
      </c>
      <c r="K237" s="6">
        <f t="shared" si="104"/>
        <v>7496</v>
      </c>
    </row>
    <row r="238" spans="1:11" ht="51" x14ac:dyDescent="0.2">
      <c r="A238" s="93" t="s">
        <v>596</v>
      </c>
      <c r="B238" s="3" t="s">
        <v>146</v>
      </c>
      <c r="C238" s="3" t="s">
        <v>212</v>
      </c>
      <c r="D238" s="3" t="s">
        <v>200</v>
      </c>
      <c r="E238" s="118" t="s">
        <v>189</v>
      </c>
      <c r="F238" s="3"/>
      <c r="G238" s="28"/>
      <c r="H238" s="28"/>
      <c r="I238" s="6">
        <f>I239</f>
        <v>0</v>
      </c>
      <c r="J238" s="6">
        <f t="shared" ref="J238:K239" si="105">J239</f>
        <v>2866</v>
      </c>
      <c r="K238" s="6">
        <f t="shared" si="105"/>
        <v>2866</v>
      </c>
    </row>
    <row r="239" spans="1:11" ht="25.5" x14ac:dyDescent="0.2">
      <c r="A239" s="95" t="s">
        <v>598</v>
      </c>
      <c r="B239" s="3" t="s">
        <v>146</v>
      </c>
      <c r="C239" s="3" t="s">
        <v>212</v>
      </c>
      <c r="D239" s="3" t="s">
        <v>200</v>
      </c>
      <c r="E239" s="3" t="s">
        <v>599</v>
      </c>
      <c r="F239" s="3"/>
      <c r="G239" s="28"/>
      <c r="H239" s="28"/>
      <c r="I239" s="6">
        <f>I240</f>
        <v>0</v>
      </c>
      <c r="J239" s="6">
        <f t="shared" si="105"/>
        <v>2866</v>
      </c>
      <c r="K239" s="6">
        <f t="shared" si="105"/>
        <v>2866</v>
      </c>
    </row>
    <row r="240" spans="1:11" x14ac:dyDescent="0.2">
      <c r="A240" s="14" t="s">
        <v>600</v>
      </c>
      <c r="B240" s="3" t="s">
        <v>146</v>
      </c>
      <c r="C240" s="3" t="s">
        <v>212</v>
      </c>
      <c r="D240" s="3" t="s">
        <v>200</v>
      </c>
      <c r="E240" s="3" t="s">
        <v>599</v>
      </c>
      <c r="F240" s="3" t="s">
        <v>601</v>
      </c>
      <c r="G240" s="28"/>
      <c r="H240" s="28"/>
      <c r="I240" s="6"/>
      <c r="J240" s="28">
        <f>2816+50</f>
        <v>2866</v>
      </c>
      <c r="K240" s="6">
        <f>I240+J240</f>
        <v>2866</v>
      </c>
    </row>
    <row r="241" spans="1:11" ht="63.75" x14ac:dyDescent="0.2">
      <c r="A241" s="96" t="s">
        <v>602</v>
      </c>
      <c r="B241" s="3" t="s">
        <v>146</v>
      </c>
      <c r="C241" s="3" t="s">
        <v>212</v>
      </c>
      <c r="D241" s="3" t="s">
        <v>200</v>
      </c>
      <c r="E241" s="3" t="s">
        <v>603</v>
      </c>
      <c r="F241" s="3"/>
      <c r="G241" s="28"/>
      <c r="H241" s="28"/>
      <c r="I241" s="6">
        <f>I242</f>
        <v>0</v>
      </c>
      <c r="J241" s="6">
        <f>J242</f>
        <v>4630</v>
      </c>
      <c r="K241" s="6">
        <f>K242</f>
        <v>4630</v>
      </c>
    </row>
    <row r="242" spans="1:11" x14ac:dyDescent="0.2">
      <c r="A242" s="14" t="s">
        <v>600</v>
      </c>
      <c r="B242" s="3" t="s">
        <v>146</v>
      </c>
      <c r="C242" s="3" t="s">
        <v>212</v>
      </c>
      <c r="D242" s="3" t="s">
        <v>200</v>
      </c>
      <c r="E242" s="3" t="s">
        <v>603</v>
      </c>
      <c r="F242" s="3" t="s">
        <v>601</v>
      </c>
      <c r="G242" s="28"/>
      <c r="H242" s="28"/>
      <c r="I242" s="6"/>
      <c r="J242" s="28">
        <v>4630</v>
      </c>
      <c r="K242" s="6">
        <f>I242+J242</f>
        <v>4630</v>
      </c>
    </row>
    <row r="243" spans="1:11" x14ac:dyDescent="0.2">
      <c r="A243" s="1" t="s">
        <v>228</v>
      </c>
      <c r="B243" s="2" t="s">
        <v>229</v>
      </c>
      <c r="C243" s="3"/>
      <c r="D243" s="3"/>
      <c r="E243" s="3"/>
      <c r="F243" s="3"/>
      <c r="G243" s="29" t="e">
        <f>G244+G352+G378+G423+G475+#REF!+G530+G564+G504</f>
        <v>#REF!</v>
      </c>
      <c r="H243" s="29" t="e">
        <f>H244+H352+H378+H423+H475+#REF!+H530+H564+H504</f>
        <v>#REF!</v>
      </c>
      <c r="I243" s="29">
        <f>I244+I352+I378+I423+I475+I530+I564+I504</f>
        <v>35249.902999999998</v>
      </c>
      <c r="J243" s="29">
        <f>J244+J352+J378+J423+J475+J530+J564+J504+J470</f>
        <v>21687.46999999999</v>
      </c>
      <c r="K243" s="29">
        <f>K244+K352+K378+K423+K475+K530+K564+K504+K470</f>
        <v>56937.372999999992</v>
      </c>
    </row>
    <row r="244" spans="1:11" x14ac:dyDescent="0.2">
      <c r="A244" s="20" t="s">
        <v>230</v>
      </c>
      <c r="B244" s="3" t="s">
        <v>229</v>
      </c>
      <c r="C244" s="3" t="s">
        <v>21</v>
      </c>
      <c r="D244" s="3"/>
      <c r="E244" s="3"/>
      <c r="F244" s="3"/>
      <c r="G244" s="6" t="e">
        <f>G245+G249+G266+G305+G298</f>
        <v>#REF!</v>
      </c>
      <c r="H244" s="6" t="e">
        <f>H245+H249+H266+H305+H298</f>
        <v>#REF!</v>
      </c>
      <c r="I244" s="6">
        <f>I245+I249+I266+I305+I298</f>
        <v>11535.973</v>
      </c>
      <c r="J244" s="6">
        <f>J245+J249+J266+J305+J298</f>
        <v>13720.399999999998</v>
      </c>
      <c r="K244" s="6">
        <f>K245+K249+K266+K305+K298</f>
        <v>25256.373</v>
      </c>
    </row>
    <row r="245" spans="1:11" ht="38.25" x14ac:dyDescent="0.2">
      <c r="A245" s="20" t="s">
        <v>231</v>
      </c>
      <c r="B245" s="3" t="s">
        <v>229</v>
      </c>
      <c r="C245" s="3" t="s">
        <v>21</v>
      </c>
      <c r="D245" s="3" t="s">
        <v>45</v>
      </c>
      <c r="E245" s="3"/>
      <c r="F245" s="3"/>
      <c r="G245" s="30" t="e">
        <f>#REF!</f>
        <v>#REF!</v>
      </c>
      <c r="H245" s="30" t="e">
        <f>#REF!</f>
        <v>#REF!</v>
      </c>
      <c r="I245" s="6">
        <f>I246</f>
        <v>0</v>
      </c>
      <c r="J245" s="6">
        <f t="shared" ref="J245:K247" si="106">J246</f>
        <v>1371.02</v>
      </c>
      <c r="K245" s="6">
        <f t="shared" si="106"/>
        <v>1371.02</v>
      </c>
    </row>
    <row r="246" spans="1:11" ht="25.5" x14ac:dyDescent="0.2">
      <c r="A246" s="16" t="s">
        <v>232</v>
      </c>
      <c r="B246" s="3" t="s">
        <v>229</v>
      </c>
      <c r="C246" s="3" t="s">
        <v>21</v>
      </c>
      <c r="D246" s="3" t="s">
        <v>45</v>
      </c>
      <c r="E246" s="7" t="s">
        <v>233</v>
      </c>
      <c r="F246" s="3"/>
      <c r="G246" s="30"/>
      <c r="H246" s="30"/>
      <c r="I246" s="6">
        <f>I247</f>
        <v>0</v>
      </c>
      <c r="J246" s="6">
        <f t="shared" si="106"/>
        <v>1371.02</v>
      </c>
      <c r="K246" s="6">
        <f t="shared" si="106"/>
        <v>1371.02</v>
      </c>
    </row>
    <row r="247" spans="1:11" ht="25.5" x14ac:dyDescent="0.2">
      <c r="A247" s="16" t="s">
        <v>234</v>
      </c>
      <c r="B247" s="3" t="s">
        <v>229</v>
      </c>
      <c r="C247" s="3" t="s">
        <v>21</v>
      </c>
      <c r="D247" s="3" t="s">
        <v>45</v>
      </c>
      <c r="E247" s="7" t="s">
        <v>235</v>
      </c>
      <c r="F247" s="3"/>
      <c r="G247" s="30"/>
      <c r="H247" s="30"/>
      <c r="I247" s="6">
        <f>I248</f>
        <v>0</v>
      </c>
      <c r="J247" s="6">
        <f t="shared" si="106"/>
        <v>1371.02</v>
      </c>
      <c r="K247" s="6">
        <f t="shared" si="106"/>
        <v>1371.02</v>
      </c>
    </row>
    <row r="248" spans="1:11" x14ac:dyDescent="0.2">
      <c r="A248" s="17" t="s">
        <v>110</v>
      </c>
      <c r="B248" s="3" t="s">
        <v>229</v>
      </c>
      <c r="C248" s="3" t="s">
        <v>21</v>
      </c>
      <c r="D248" s="3" t="s">
        <v>45</v>
      </c>
      <c r="E248" s="7" t="s">
        <v>235</v>
      </c>
      <c r="F248" s="3" t="s">
        <v>111</v>
      </c>
      <c r="G248" s="30"/>
      <c r="H248" s="30"/>
      <c r="I248" s="6"/>
      <c r="J248" s="30">
        <v>1371.02</v>
      </c>
      <c r="K248" s="6">
        <f>I248+J248</f>
        <v>1371.02</v>
      </c>
    </row>
    <row r="249" spans="1:11" ht="51" x14ac:dyDescent="0.2">
      <c r="A249" s="20" t="s">
        <v>236</v>
      </c>
      <c r="B249" s="3" t="s">
        <v>229</v>
      </c>
      <c r="C249" s="3" t="s">
        <v>21</v>
      </c>
      <c r="D249" s="3" t="s">
        <v>200</v>
      </c>
      <c r="E249" s="3"/>
      <c r="F249" s="3"/>
      <c r="G249" s="30">
        <f>G257</f>
        <v>520.75</v>
      </c>
      <c r="H249" s="30">
        <f>H257</f>
        <v>-485.82</v>
      </c>
      <c r="I249" s="6">
        <f>I250+I257</f>
        <v>34.93</v>
      </c>
      <c r="J249" s="6">
        <f t="shared" ref="J249:K249" si="107">J250+J257</f>
        <v>1622.05</v>
      </c>
      <c r="K249" s="6">
        <f t="shared" si="107"/>
        <v>1656.98</v>
      </c>
    </row>
    <row r="250" spans="1:11" ht="38.25" x14ac:dyDescent="0.2">
      <c r="A250" s="16" t="s">
        <v>237</v>
      </c>
      <c r="B250" s="3" t="s">
        <v>229</v>
      </c>
      <c r="C250" s="3" t="s">
        <v>21</v>
      </c>
      <c r="D250" s="3" t="s">
        <v>200</v>
      </c>
      <c r="E250" s="7" t="s">
        <v>238</v>
      </c>
      <c r="F250" s="3"/>
      <c r="G250" s="30"/>
      <c r="H250" s="30"/>
      <c r="I250" s="6">
        <f>I251+I253</f>
        <v>0</v>
      </c>
      <c r="J250" s="6">
        <f t="shared" ref="J250:K250" si="108">J251+J253</f>
        <v>1656.98</v>
      </c>
      <c r="K250" s="6">
        <f t="shared" si="108"/>
        <v>1656.98</v>
      </c>
    </row>
    <row r="251" spans="1:11" ht="25.5" x14ac:dyDescent="0.2">
      <c r="A251" s="16" t="s">
        <v>239</v>
      </c>
      <c r="B251" s="3" t="s">
        <v>229</v>
      </c>
      <c r="C251" s="3" t="s">
        <v>21</v>
      </c>
      <c r="D251" s="3" t="s">
        <v>200</v>
      </c>
      <c r="E251" s="7" t="s">
        <v>240</v>
      </c>
      <c r="F251" s="3"/>
      <c r="G251" s="30"/>
      <c r="H251" s="30"/>
      <c r="I251" s="6">
        <f>I252</f>
        <v>0</v>
      </c>
      <c r="J251" s="6">
        <f t="shared" ref="J251:K251" si="109">J252</f>
        <v>953.75</v>
      </c>
      <c r="K251" s="6">
        <f t="shared" si="109"/>
        <v>953.75</v>
      </c>
    </row>
    <row r="252" spans="1:11" x14ac:dyDescent="0.2">
      <c r="A252" s="17" t="s">
        <v>110</v>
      </c>
      <c r="B252" s="3" t="s">
        <v>229</v>
      </c>
      <c r="C252" s="3" t="s">
        <v>21</v>
      </c>
      <c r="D252" s="3" t="s">
        <v>200</v>
      </c>
      <c r="E252" s="7" t="s">
        <v>240</v>
      </c>
      <c r="F252" s="3" t="s">
        <v>111</v>
      </c>
      <c r="G252" s="30"/>
      <c r="H252" s="30"/>
      <c r="I252" s="6"/>
      <c r="J252" s="30">
        <v>953.75</v>
      </c>
      <c r="K252" s="6">
        <f t="shared" ref="K252:K255" si="110">I252+J252</f>
        <v>953.75</v>
      </c>
    </row>
    <row r="253" spans="1:11" ht="38.25" x14ac:dyDescent="0.2">
      <c r="A253" s="16" t="s">
        <v>241</v>
      </c>
      <c r="B253" s="3" t="s">
        <v>229</v>
      </c>
      <c r="C253" s="3" t="s">
        <v>21</v>
      </c>
      <c r="D253" s="3" t="s">
        <v>200</v>
      </c>
      <c r="E253" s="7" t="s">
        <v>242</v>
      </c>
      <c r="F253" s="3"/>
      <c r="G253" s="30"/>
      <c r="H253" s="30"/>
      <c r="I253" s="6">
        <f>SUM(I254:I256)</f>
        <v>0</v>
      </c>
      <c r="J253" s="6">
        <f t="shared" ref="J253:K253" si="111">SUM(J254:J256)</f>
        <v>703.23</v>
      </c>
      <c r="K253" s="6">
        <f t="shared" si="111"/>
        <v>703.23</v>
      </c>
    </row>
    <row r="254" spans="1:11" x14ac:dyDescent="0.2">
      <c r="A254" s="17" t="s">
        <v>110</v>
      </c>
      <c r="B254" s="3" t="s">
        <v>229</v>
      </c>
      <c r="C254" s="3" t="s">
        <v>21</v>
      </c>
      <c r="D254" s="3" t="s">
        <v>200</v>
      </c>
      <c r="E254" s="7" t="s">
        <v>242</v>
      </c>
      <c r="F254" s="3" t="s">
        <v>111</v>
      </c>
      <c r="G254" s="30"/>
      <c r="H254" s="30"/>
      <c r="I254" s="6"/>
      <c r="J254" s="30">
        <v>397.23</v>
      </c>
      <c r="K254" s="6">
        <f t="shared" si="110"/>
        <v>397.23</v>
      </c>
    </row>
    <row r="255" spans="1:11" ht="63.75" x14ac:dyDescent="0.2">
      <c r="A255" s="5" t="s">
        <v>651</v>
      </c>
      <c r="B255" s="3" t="s">
        <v>229</v>
      </c>
      <c r="C255" s="3" t="s">
        <v>21</v>
      </c>
      <c r="D255" s="3" t="s">
        <v>200</v>
      </c>
      <c r="E255" s="16" t="s">
        <v>242</v>
      </c>
      <c r="F255" s="3" t="s">
        <v>115</v>
      </c>
      <c r="G255" s="30"/>
      <c r="H255" s="30"/>
      <c r="I255" s="6"/>
      <c r="J255" s="30">
        <f>100+206</f>
        <v>306</v>
      </c>
      <c r="K255" s="6">
        <f t="shared" si="110"/>
        <v>306</v>
      </c>
    </row>
    <row r="256" spans="1:11" ht="38.25" hidden="1" x14ac:dyDescent="0.2">
      <c r="A256" s="5" t="s">
        <v>118</v>
      </c>
      <c r="B256" s="3" t="s">
        <v>229</v>
      </c>
      <c r="C256" s="3" t="s">
        <v>21</v>
      </c>
      <c r="D256" s="3" t="s">
        <v>200</v>
      </c>
      <c r="E256" s="16" t="s">
        <v>242</v>
      </c>
      <c r="F256" s="3" t="s">
        <v>119</v>
      </c>
      <c r="G256" s="30"/>
      <c r="H256" s="30"/>
      <c r="I256" s="6"/>
      <c r="J256" s="30"/>
      <c r="K256" s="6">
        <f>I256+J256</f>
        <v>0</v>
      </c>
    </row>
    <row r="257" spans="1:11" ht="25.5" x14ac:dyDescent="0.2">
      <c r="A257" s="20" t="s">
        <v>243</v>
      </c>
      <c r="B257" s="3" t="s">
        <v>229</v>
      </c>
      <c r="C257" s="3" t="s">
        <v>21</v>
      </c>
      <c r="D257" s="3" t="s">
        <v>200</v>
      </c>
      <c r="E257" s="3" t="s">
        <v>127</v>
      </c>
      <c r="F257" s="3"/>
      <c r="G257" s="30">
        <f t="shared" ref="G257:K257" si="112">G260+G264+G258</f>
        <v>520.75</v>
      </c>
      <c r="H257" s="30">
        <f t="shared" si="112"/>
        <v>-485.82</v>
      </c>
      <c r="I257" s="30">
        <f t="shared" si="112"/>
        <v>34.93</v>
      </c>
      <c r="J257" s="30">
        <f t="shared" si="112"/>
        <v>-34.93</v>
      </c>
      <c r="K257" s="30">
        <f t="shared" si="112"/>
        <v>0</v>
      </c>
    </row>
    <row r="258" spans="1:11" s="120" customFormat="1" ht="38.25" hidden="1" x14ac:dyDescent="0.2">
      <c r="A258" s="31" t="s">
        <v>244</v>
      </c>
      <c r="B258" s="32">
        <v>800</v>
      </c>
      <c r="C258" s="27" t="s">
        <v>21</v>
      </c>
      <c r="D258" s="27" t="s">
        <v>200</v>
      </c>
      <c r="E258" s="27" t="s">
        <v>245</v>
      </c>
      <c r="F258" s="27"/>
      <c r="G258" s="30">
        <f t="shared" ref="G258:K258" si="113">G259</f>
        <v>0</v>
      </c>
      <c r="H258" s="30">
        <f t="shared" si="113"/>
        <v>0</v>
      </c>
      <c r="I258" s="30">
        <f t="shared" si="113"/>
        <v>0</v>
      </c>
      <c r="J258" s="30">
        <f t="shared" si="113"/>
        <v>0</v>
      </c>
      <c r="K258" s="30">
        <f t="shared" si="113"/>
        <v>0</v>
      </c>
    </row>
    <row r="259" spans="1:11" hidden="1" x14ac:dyDescent="0.2">
      <c r="A259" s="17" t="s">
        <v>110</v>
      </c>
      <c r="B259" s="32">
        <v>800</v>
      </c>
      <c r="C259" s="27" t="s">
        <v>21</v>
      </c>
      <c r="D259" s="27" t="s">
        <v>200</v>
      </c>
      <c r="E259" s="27" t="s">
        <v>245</v>
      </c>
      <c r="F259" s="27" t="s">
        <v>111</v>
      </c>
      <c r="G259" s="30"/>
      <c r="H259" s="30"/>
      <c r="I259" s="6">
        <f>G259+H259</f>
        <v>0</v>
      </c>
      <c r="J259" s="30"/>
      <c r="K259" s="6">
        <f>I259+J259</f>
        <v>0</v>
      </c>
    </row>
    <row r="260" spans="1:11" x14ac:dyDescent="0.2">
      <c r="A260" s="20" t="s">
        <v>128</v>
      </c>
      <c r="B260" s="3" t="s">
        <v>229</v>
      </c>
      <c r="C260" s="3" t="s">
        <v>21</v>
      </c>
      <c r="D260" s="3" t="s">
        <v>200</v>
      </c>
      <c r="E260" s="3" t="s">
        <v>129</v>
      </c>
      <c r="F260" s="3"/>
      <c r="G260" s="6">
        <f t="shared" ref="G260:K260" si="114">G261+G262+G263</f>
        <v>520.75</v>
      </c>
      <c r="H260" s="6">
        <f t="shared" si="114"/>
        <v>-485.82</v>
      </c>
      <c r="I260" s="6">
        <f t="shared" si="114"/>
        <v>34.93</v>
      </c>
      <c r="J260" s="6">
        <f t="shared" si="114"/>
        <v>-34.93</v>
      </c>
      <c r="K260" s="6">
        <f t="shared" si="114"/>
        <v>0</v>
      </c>
    </row>
    <row r="261" spans="1:11" hidden="1" x14ac:dyDescent="0.2">
      <c r="A261" s="17" t="s">
        <v>110</v>
      </c>
      <c r="B261" s="3" t="s">
        <v>229</v>
      </c>
      <c r="C261" s="3" t="s">
        <v>21</v>
      </c>
      <c r="D261" s="3" t="s">
        <v>200</v>
      </c>
      <c r="E261" s="3" t="s">
        <v>129</v>
      </c>
      <c r="F261" s="3" t="s">
        <v>111</v>
      </c>
      <c r="G261" s="30">
        <v>520.75</v>
      </c>
      <c r="H261" s="30">
        <v>-520.75</v>
      </c>
      <c r="I261" s="6">
        <f>G261+H261</f>
        <v>0</v>
      </c>
      <c r="J261" s="30"/>
      <c r="K261" s="6">
        <f>I261+J261</f>
        <v>0</v>
      </c>
    </row>
    <row r="262" spans="1:11" ht="38.25" x14ac:dyDescent="0.2">
      <c r="A262" s="5" t="s">
        <v>112</v>
      </c>
      <c r="B262" s="3" t="s">
        <v>229</v>
      </c>
      <c r="C262" s="3" t="s">
        <v>21</v>
      </c>
      <c r="D262" s="3" t="s">
        <v>200</v>
      </c>
      <c r="E262" s="3" t="s">
        <v>129</v>
      </c>
      <c r="F262" s="3" t="s">
        <v>113</v>
      </c>
      <c r="G262" s="30"/>
      <c r="H262" s="30">
        <v>34.93</v>
      </c>
      <c r="I262" s="6">
        <f>G262+H262</f>
        <v>34.93</v>
      </c>
      <c r="J262" s="30">
        <v>-34.93</v>
      </c>
      <c r="K262" s="6">
        <f>I262+J262</f>
        <v>0</v>
      </c>
    </row>
    <row r="263" spans="1:11" ht="38.25" hidden="1" x14ac:dyDescent="0.2">
      <c r="A263" s="5" t="s">
        <v>118</v>
      </c>
      <c r="B263" s="3" t="s">
        <v>229</v>
      </c>
      <c r="C263" s="3" t="s">
        <v>21</v>
      </c>
      <c r="D263" s="3" t="s">
        <v>200</v>
      </c>
      <c r="E263" s="3" t="s">
        <v>129</v>
      </c>
      <c r="F263" s="3" t="s">
        <v>119</v>
      </c>
      <c r="G263" s="30"/>
      <c r="H263" s="30"/>
      <c r="I263" s="6">
        <f>G263+H263</f>
        <v>0</v>
      </c>
      <c r="J263" s="30"/>
      <c r="K263" s="6">
        <f>I263+J263</f>
        <v>0</v>
      </c>
    </row>
    <row r="264" spans="1:11" ht="25.5" hidden="1" x14ac:dyDescent="0.2">
      <c r="A264" s="20" t="s">
        <v>239</v>
      </c>
      <c r="B264" s="3" t="s">
        <v>229</v>
      </c>
      <c r="C264" s="3" t="s">
        <v>21</v>
      </c>
      <c r="D264" s="3" t="s">
        <v>200</v>
      </c>
      <c r="E264" s="3" t="s">
        <v>246</v>
      </c>
      <c r="F264" s="3"/>
      <c r="G264" s="6">
        <f t="shared" ref="G264:K264" si="115">G265</f>
        <v>0</v>
      </c>
      <c r="H264" s="6">
        <f t="shared" si="115"/>
        <v>0</v>
      </c>
      <c r="I264" s="6">
        <f t="shared" si="115"/>
        <v>0</v>
      </c>
      <c r="J264" s="6">
        <f t="shared" si="115"/>
        <v>0</v>
      </c>
      <c r="K264" s="6">
        <f t="shared" si="115"/>
        <v>0</v>
      </c>
    </row>
    <row r="265" spans="1:11" hidden="1" x14ac:dyDescent="0.2">
      <c r="A265" s="17" t="s">
        <v>110</v>
      </c>
      <c r="B265" s="3" t="s">
        <v>229</v>
      </c>
      <c r="C265" s="3" t="s">
        <v>21</v>
      </c>
      <c r="D265" s="3" t="s">
        <v>200</v>
      </c>
      <c r="E265" s="3" t="s">
        <v>246</v>
      </c>
      <c r="F265" s="3" t="s">
        <v>111</v>
      </c>
      <c r="G265" s="30"/>
      <c r="H265" s="30"/>
      <c r="I265" s="6">
        <f>G265+H265</f>
        <v>0</v>
      </c>
      <c r="J265" s="30"/>
      <c r="K265" s="6">
        <f>I265+J265</f>
        <v>0</v>
      </c>
    </row>
    <row r="266" spans="1:11" ht="51" x14ac:dyDescent="0.2">
      <c r="A266" s="20" t="s">
        <v>148</v>
      </c>
      <c r="B266" s="3" t="s">
        <v>229</v>
      </c>
      <c r="C266" s="3" t="s">
        <v>21</v>
      </c>
      <c r="D266" s="3" t="s">
        <v>135</v>
      </c>
      <c r="E266" s="3"/>
      <c r="F266" s="3"/>
      <c r="G266" s="30" t="e">
        <f>#REF!+#REF!+G288+G292</f>
        <v>#REF!</v>
      </c>
      <c r="H266" s="30" t="e">
        <f>#REF!+#REF!+H288+H292</f>
        <v>#REF!</v>
      </c>
      <c r="I266" s="30">
        <f>+I288+I292+I267+I276</f>
        <v>765.7</v>
      </c>
      <c r="J266" s="30">
        <f t="shared" ref="J266:K266" si="116">+J288+J292+J267+J276</f>
        <v>19716.399999999998</v>
      </c>
      <c r="K266" s="30">
        <f t="shared" si="116"/>
        <v>20482.099999999999</v>
      </c>
    </row>
    <row r="267" spans="1:11" ht="38.25" x14ac:dyDescent="0.2">
      <c r="A267" s="7" t="s">
        <v>247</v>
      </c>
      <c r="B267" s="3" t="s">
        <v>229</v>
      </c>
      <c r="C267" s="3" t="s">
        <v>21</v>
      </c>
      <c r="D267" s="3" t="s">
        <v>135</v>
      </c>
      <c r="E267" s="3" t="s">
        <v>248</v>
      </c>
      <c r="F267" s="3"/>
      <c r="G267" s="30"/>
      <c r="H267" s="30"/>
      <c r="I267" s="30">
        <f>I268</f>
        <v>0</v>
      </c>
      <c r="J267" s="30">
        <f t="shared" ref="J267:K267" si="117">J268</f>
        <v>19728.5</v>
      </c>
      <c r="K267" s="30">
        <f t="shared" si="117"/>
        <v>19728.5</v>
      </c>
    </row>
    <row r="268" spans="1:11" ht="38.25" x14ac:dyDescent="0.2">
      <c r="A268" s="9" t="s">
        <v>249</v>
      </c>
      <c r="B268" s="3" t="s">
        <v>229</v>
      </c>
      <c r="C268" s="3" t="s">
        <v>21</v>
      </c>
      <c r="D268" s="3" t="s">
        <v>135</v>
      </c>
      <c r="E268" s="8" t="s">
        <v>250</v>
      </c>
      <c r="F268" s="3"/>
      <c r="G268" s="30"/>
      <c r="H268" s="30"/>
      <c r="I268" s="30">
        <f>SUM(I269:I275)</f>
        <v>0</v>
      </c>
      <c r="J268" s="30">
        <f t="shared" ref="J268:K268" si="118">SUM(J269:J275)</f>
        <v>19728.5</v>
      </c>
      <c r="K268" s="30">
        <f t="shared" si="118"/>
        <v>19728.5</v>
      </c>
    </row>
    <row r="269" spans="1:11" x14ac:dyDescent="0.2">
      <c r="A269" s="17" t="s">
        <v>110</v>
      </c>
      <c r="B269" s="3" t="s">
        <v>229</v>
      </c>
      <c r="C269" s="3" t="s">
        <v>21</v>
      </c>
      <c r="D269" s="3" t="s">
        <v>135</v>
      </c>
      <c r="E269" s="8" t="s">
        <v>251</v>
      </c>
      <c r="F269" s="3" t="s">
        <v>111</v>
      </c>
      <c r="G269" s="30"/>
      <c r="H269" s="30"/>
      <c r="I269" s="30"/>
      <c r="J269" s="30">
        <v>12081.66</v>
      </c>
      <c r="K269" s="30">
        <f t="shared" ref="K269:K274" si="119">I269+J269</f>
        <v>12081.66</v>
      </c>
    </row>
    <row r="270" spans="1:11" ht="38.25" x14ac:dyDescent="0.2">
      <c r="A270" s="5" t="s">
        <v>112</v>
      </c>
      <c r="B270" s="3" t="s">
        <v>229</v>
      </c>
      <c r="C270" s="3" t="s">
        <v>21</v>
      </c>
      <c r="D270" s="3" t="s">
        <v>135</v>
      </c>
      <c r="E270" s="8" t="s">
        <v>250</v>
      </c>
      <c r="F270" s="3" t="s">
        <v>113</v>
      </c>
      <c r="G270" s="30"/>
      <c r="H270" s="30"/>
      <c r="I270" s="30"/>
      <c r="J270" s="30">
        <v>91.4</v>
      </c>
      <c r="K270" s="30">
        <f t="shared" si="119"/>
        <v>91.4</v>
      </c>
    </row>
    <row r="271" spans="1:11" ht="63.75" x14ac:dyDescent="0.2">
      <c r="A271" s="5" t="s">
        <v>114</v>
      </c>
      <c r="B271" s="3" t="s">
        <v>229</v>
      </c>
      <c r="C271" s="3" t="s">
        <v>21</v>
      </c>
      <c r="D271" s="3" t="s">
        <v>135</v>
      </c>
      <c r="E271" s="8" t="s">
        <v>250</v>
      </c>
      <c r="F271" s="3" t="s">
        <v>115</v>
      </c>
      <c r="G271" s="30"/>
      <c r="H271" s="30"/>
      <c r="I271" s="30"/>
      <c r="J271" s="30">
        <f>81.3+180</f>
        <v>261.3</v>
      </c>
      <c r="K271" s="30">
        <f t="shared" si="119"/>
        <v>261.3</v>
      </c>
    </row>
    <row r="272" spans="1:11" ht="25.5" x14ac:dyDescent="0.2">
      <c r="A272" s="18" t="s">
        <v>116</v>
      </c>
      <c r="B272" s="3" t="s">
        <v>229</v>
      </c>
      <c r="C272" s="3" t="s">
        <v>21</v>
      </c>
      <c r="D272" s="3" t="s">
        <v>135</v>
      </c>
      <c r="E272" s="8" t="s">
        <v>250</v>
      </c>
      <c r="F272" s="3" t="s">
        <v>117</v>
      </c>
      <c r="G272" s="30"/>
      <c r="H272" s="30"/>
      <c r="I272" s="30"/>
      <c r="J272" s="30">
        <v>748.4</v>
      </c>
      <c r="K272" s="30">
        <f t="shared" si="119"/>
        <v>748.4</v>
      </c>
    </row>
    <row r="273" spans="1:11" ht="38.25" x14ac:dyDescent="0.2">
      <c r="A273" s="5" t="s">
        <v>118</v>
      </c>
      <c r="B273" s="3" t="s">
        <v>229</v>
      </c>
      <c r="C273" s="3" t="s">
        <v>21</v>
      </c>
      <c r="D273" s="3" t="s">
        <v>135</v>
      </c>
      <c r="E273" s="8" t="s">
        <v>250</v>
      </c>
      <c r="F273" s="3" t="s">
        <v>119</v>
      </c>
      <c r="G273" s="30"/>
      <c r="H273" s="30"/>
      <c r="I273" s="30"/>
      <c r="J273" s="30">
        <f>4863.22+57.5+2000-1000</f>
        <v>5920.72</v>
      </c>
      <c r="K273" s="30">
        <f t="shared" si="119"/>
        <v>5920.72</v>
      </c>
    </row>
    <row r="274" spans="1:11" ht="38.25" x14ac:dyDescent="0.2">
      <c r="A274" s="14" t="s">
        <v>252</v>
      </c>
      <c r="B274" s="3" t="s">
        <v>229</v>
      </c>
      <c r="C274" s="3" t="s">
        <v>21</v>
      </c>
      <c r="D274" s="3" t="s">
        <v>135</v>
      </c>
      <c r="E274" s="8" t="s">
        <v>250</v>
      </c>
      <c r="F274" s="3" t="s">
        <v>121</v>
      </c>
      <c r="G274" s="30"/>
      <c r="H274" s="30"/>
      <c r="I274" s="30"/>
      <c r="J274" s="30">
        <v>539.78</v>
      </c>
      <c r="K274" s="30">
        <f t="shared" si="119"/>
        <v>539.78</v>
      </c>
    </row>
    <row r="275" spans="1:11" x14ac:dyDescent="0.2">
      <c r="A275" s="14" t="s">
        <v>122</v>
      </c>
      <c r="B275" s="3" t="s">
        <v>229</v>
      </c>
      <c r="C275" s="3" t="s">
        <v>21</v>
      </c>
      <c r="D275" s="3" t="s">
        <v>135</v>
      </c>
      <c r="E275" s="8" t="s">
        <v>250</v>
      </c>
      <c r="F275" s="3" t="s">
        <v>123</v>
      </c>
      <c r="G275" s="30"/>
      <c r="H275" s="30"/>
      <c r="I275" s="30"/>
      <c r="J275" s="30">
        <v>85.24</v>
      </c>
      <c r="K275" s="30">
        <f>I275+J275</f>
        <v>85.24</v>
      </c>
    </row>
    <row r="276" spans="1:11" x14ac:dyDescent="0.2">
      <c r="A276" s="16" t="s">
        <v>158</v>
      </c>
      <c r="B276" s="3" t="s">
        <v>229</v>
      </c>
      <c r="C276" s="3" t="s">
        <v>21</v>
      </c>
      <c r="D276" s="3" t="s">
        <v>135</v>
      </c>
      <c r="E276" s="16" t="s">
        <v>169</v>
      </c>
      <c r="F276" s="3"/>
      <c r="G276" s="30"/>
      <c r="H276" s="30"/>
      <c r="I276" s="30">
        <f>I277+I280+I286</f>
        <v>0</v>
      </c>
      <c r="J276" s="30">
        <f t="shared" ref="J276:K276" si="120">J277+J280+J286</f>
        <v>753.6</v>
      </c>
      <c r="K276" s="30">
        <f t="shared" si="120"/>
        <v>753.6</v>
      </c>
    </row>
    <row r="277" spans="1:11" ht="25.5" hidden="1" x14ac:dyDescent="0.2">
      <c r="A277" s="97" t="s">
        <v>232</v>
      </c>
      <c r="B277" s="121" t="s">
        <v>229</v>
      </c>
      <c r="C277" s="121" t="s">
        <v>21</v>
      </c>
      <c r="D277" s="121" t="s">
        <v>135</v>
      </c>
      <c r="E277" s="97" t="s">
        <v>233</v>
      </c>
      <c r="F277" s="121"/>
      <c r="G277" s="30"/>
      <c r="H277" s="30"/>
      <c r="I277" s="30">
        <f>I278</f>
        <v>0</v>
      </c>
      <c r="J277" s="30">
        <f t="shared" ref="J277:K278" si="121">J278</f>
        <v>0</v>
      </c>
      <c r="K277" s="30">
        <f t="shared" si="121"/>
        <v>0</v>
      </c>
    </row>
    <row r="278" spans="1:11" ht="25.5" hidden="1" x14ac:dyDescent="0.2">
      <c r="A278" s="97" t="s">
        <v>253</v>
      </c>
      <c r="B278" s="121" t="s">
        <v>229</v>
      </c>
      <c r="C278" s="121" t="s">
        <v>21</v>
      </c>
      <c r="D278" s="121" t="s">
        <v>135</v>
      </c>
      <c r="E278" s="97" t="s">
        <v>235</v>
      </c>
      <c r="F278" s="121"/>
      <c r="G278" s="30"/>
      <c r="H278" s="30"/>
      <c r="I278" s="30">
        <f>I279</f>
        <v>0</v>
      </c>
      <c r="J278" s="30">
        <f t="shared" si="121"/>
        <v>0</v>
      </c>
      <c r="K278" s="30">
        <f t="shared" si="121"/>
        <v>0</v>
      </c>
    </row>
    <row r="279" spans="1:11" hidden="1" x14ac:dyDescent="0.2">
      <c r="A279" s="98" t="s">
        <v>110</v>
      </c>
      <c r="B279" s="121" t="s">
        <v>229</v>
      </c>
      <c r="C279" s="121" t="s">
        <v>21</v>
      </c>
      <c r="D279" s="121" t="s">
        <v>135</v>
      </c>
      <c r="E279" s="97" t="s">
        <v>235</v>
      </c>
      <c r="F279" s="121" t="s">
        <v>111</v>
      </c>
      <c r="G279" s="30"/>
      <c r="H279" s="30"/>
      <c r="I279" s="30"/>
      <c r="J279" s="30"/>
      <c r="K279" s="30">
        <f>I279+J279</f>
        <v>0</v>
      </c>
    </row>
    <row r="280" spans="1:11" ht="102" customHeight="1" x14ac:dyDescent="0.2">
      <c r="A280" s="16" t="s">
        <v>254</v>
      </c>
      <c r="B280" s="3" t="s">
        <v>229</v>
      </c>
      <c r="C280" s="3" t="s">
        <v>21</v>
      </c>
      <c r="D280" s="3" t="s">
        <v>135</v>
      </c>
      <c r="E280" s="16" t="s">
        <v>604</v>
      </c>
      <c r="F280" s="3"/>
      <c r="G280" s="30"/>
      <c r="H280" s="30"/>
      <c r="I280" s="30">
        <f>SUM(I281:I285)</f>
        <v>0</v>
      </c>
      <c r="J280" s="30">
        <f>SUM(J281:J285)</f>
        <v>753</v>
      </c>
      <c r="K280" s="30">
        <f t="shared" ref="K280" si="122">SUM(K281:K285)</f>
        <v>753</v>
      </c>
    </row>
    <row r="281" spans="1:11" x14ac:dyDescent="0.2">
      <c r="A281" s="17" t="s">
        <v>110</v>
      </c>
      <c r="B281" s="3" t="s">
        <v>229</v>
      </c>
      <c r="C281" s="3" t="s">
        <v>21</v>
      </c>
      <c r="D281" s="3" t="s">
        <v>135</v>
      </c>
      <c r="E281" s="16" t="s">
        <v>604</v>
      </c>
      <c r="F281" s="3" t="s">
        <v>111</v>
      </c>
      <c r="G281" s="30"/>
      <c r="H281" s="30"/>
      <c r="I281" s="30"/>
      <c r="J281" s="6">
        <v>614.04</v>
      </c>
      <c r="K281" s="30">
        <f t="shared" ref="K281:K284" si="123">I281+J281</f>
        <v>614.04</v>
      </c>
    </row>
    <row r="282" spans="1:11" ht="38.25" x14ac:dyDescent="0.2">
      <c r="A282" s="5" t="s">
        <v>112</v>
      </c>
      <c r="B282" s="3" t="s">
        <v>229</v>
      </c>
      <c r="C282" s="3" t="s">
        <v>21</v>
      </c>
      <c r="D282" s="3" t="s">
        <v>135</v>
      </c>
      <c r="E282" s="16" t="s">
        <v>604</v>
      </c>
      <c r="F282" s="3" t="s">
        <v>113</v>
      </c>
      <c r="G282" s="30"/>
      <c r="H282" s="30"/>
      <c r="I282" s="30"/>
      <c r="J282" s="6">
        <v>1</v>
      </c>
      <c r="K282" s="30">
        <f t="shared" si="123"/>
        <v>1</v>
      </c>
    </row>
    <row r="283" spans="1:11" ht="63.75" hidden="1" x14ac:dyDescent="0.2">
      <c r="A283" s="5" t="s">
        <v>114</v>
      </c>
      <c r="B283" s="3" t="s">
        <v>229</v>
      </c>
      <c r="C283" s="3" t="s">
        <v>21</v>
      </c>
      <c r="D283" s="3" t="s">
        <v>135</v>
      </c>
      <c r="E283" s="16" t="s">
        <v>604</v>
      </c>
      <c r="F283" s="3" t="s">
        <v>115</v>
      </c>
      <c r="G283" s="30"/>
      <c r="H283" s="30"/>
      <c r="I283" s="30"/>
      <c r="J283" s="6"/>
      <c r="K283" s="30">
        <f t="shared" si="123"/>
        <v>0</v>
      </c>
    </row>
    <row r="284" spans="1:11" ht="25.5" hidden="1" x14ac:dyDescent="0.2">
      <c r="A284" s="18" t="s">
        <v>116</v>
      </c>
      <c r="B284" s="3" t="s">
        <v>229</v>
      </c>
      <c r="C284" s="3" t="s">
        <v>21</v>
      </c>
      <c r="D284" s="3" t="s">
        <v>135</v>
      </c>
      <c r="E284" s="16" t="s">
        <v>604</v>
      </c>
      <c r="F284" s="3" t="s">
        <v>117</v>
      </c>
      <c r="G284" s="30"/>
      <c r="H284" s="30"/>
      <c r="I284" s="30"/>
      <c r="J284" s="30"/>
      <c r="K284" s="30">
        <f t="shared" si="123"/>
        <v>0</v>
      </c>
    </row>
    <row r="285" spans="1:11" ht="38.25" x14ac:dyDescent="0.2">
      <c r="A285" s="5" t="s">
        <v>118</v>
      </c>
      <c r="B285" s="3" t="s">
        <v>229</v>
      </c>
      <c r="C285" s="3" t="s">
        <v>21</v>
      </c>
      <c r="D285" s="3" t="s">
        <v>135</v>
      </c>
      <c r="E285" s="16" t="s">
        <v>604</v>
      </c>
      <c r="F285" s="3" t="s">
        <v>119</v>
      </c>
      <c r="G285" s="30"/>
      <c r="H285" s="30"/>
      <c r="I285" s="30"/>
      <c r="J285" s="30">
        <v>137.96</v>
      </c>
      <c r="K285" s="30">
        <f>I285+J285</f>
        <v>137.96</v>
      </c>
    </row>
    <row r="286" spans="1:11" ht="127.5" x14ac:dyDescent="0.2">
      <c r="A286" s="10" t="s">
        <v>255</v>
      </c>
      <c r="B286" s="3" t="s">
        <v>229</v>
      </c>
      <c r="C286" s="3" t="s">
        <v>21</v>
      </c>
      <c r="D286" s="3" t="s">
        <v>135</v>
      </c>
      <c r="E286" s="16" t="s">
        <v>256</v>
      </c>
      <c r="F286" s="3"/>
      <c r="G286" s="30"/>
      <c r="H286" s="30"/>
      <c r="I286" s="30">
        <f>I287</f>
        <v>0</v>
      </c>
      <c r="J286" s="30">
        <f t="shared" ref="J286:K286" si="124">J287</f>
        <v>0.6</v>
      </c>
      <c r="K286" s="30">
        <f t="shared" si="124"/>
        <v>0.6</v>
      </c>
    </row>
    <row r="287" spans="1:11" ht="38.25" x14ac:dyDescent="0.2">
      <c r="A287" s="5" t="s">
        <v>118</v>
      </c>
      <c r="B287" s="3" t="s">
        <v>229</v>
      </c>
      <c r="C287" s="3" t="s">
        <v>21</v>
      </c>
      <c r="D287" s="3" t="s">
        <v>135</v>
      </c>
      <c r="E287" s="16" t="s">
        <v>256</v>
      </c>
      <c r="F287" s="3" t="s">
        <v>119</v>
      </c>
      <c r="G287" s="30"/>
      <c r="H287" s="30"/>
      <c r="I287" s="30"/>
      <c r="J287" s="30">
        <v>0.6</v>
      </c>
      <c r="K287" s="30">
        <f>I287+J287</f>
        <v>0.6</v>
      </c>
    </row>
    <row r="288" spans="1:11" ht="38.25" x14ac:dyDescent="0.2">
      <c r="A288" s="10" t="s">
        <v>257</v>
      </c>
      <c r="B288" s="3" t="s">
        <v>229</v>
      </c>
      <c r="C288" s="3" t="s">
        <v>21</v>
      </c>
      <c r="D288" s="3" t="s">
        <v>135</v>
      </c>
      <c r="E288" s="3" t="s">
        <v>87</v>
      </c>
      <c r="F288" s="3"/>
      <c r="G288" s="30">
        <f t="shared" ref="G288:K290" si="125">G289</f>
        <v>0</v>
      </c>
      <c r="H288" s="30">
        <f t="shared" si="125"/>
        <v>0.7</v>
      </c>
      <c r="I288" s="30">
        <f t="shared" si="125"/>
        <v>0.7</v>
      </c>
      <c r="J288" s="30">
        <f t="shared" si="125"/>
        <v>-0.7</v>
      </c>
      <c r="K288" s="30">
        <f t="shared" si="125"/>
        <v>0</v>
      </c>
    </row>
    <row r="289" spans="1:11" ht="63.75" x14ac:dyDescent="0.2">
      <c r="A289" s="10" t="s">
        <v>258</v>
      </c>
      <c r="B289" s="3" t="s">
        <v>229</v>
      </c>
      <c r="C289" s="3" t="s">
        <v>21</v>
      </c>
      <c r="D289" s="3" t="s">
        <v>135</v>
      </c>
      <c r="E289" s="3" t="s">
        <v>259</v>
      </c>
      <c r="F289" s="3"/>
      <c r="G289" s="30">
        <f t="shared" si="125"/>
        <v>0</v>
      </c>
      <c r="H289" s="30">
        <f t="shared" si="125"/>
        <v>0.7</v>
      </c>
      <c r="I289" s="30">
        <f t="shared" si="125"/>
        <v>0.7</v>
      </c>
      <c r="J289" s="30">
        <f t="shared" si="125"/>
        <v>-0.7</v>
      </c>
      <c r="K289" s="30">
        <f t="shared" si="125"/>
        <v>0</v>
      </c>
    </row>
    <row r="290" spans="1:11" ht="127.5" x14ac:dyDescent="0.2">
      <c r="A290" s="10" t="s">
        <v>255</v>
      </c>
      <c r="B290" s="3" t="s">
        <v>229</v>
      </c>
      <c r="C290" s="3" t="s">
        <v>21</v>
      </c>
      <c r="D290" s="3" t="s">
        <v>135</v>
      </c>
      <c r="E290" s="3" t="s">
        <v>260</v>
      </c>
      <c r="F290" s="3"/>
      <c r="G290" s="30">
        <f t="shared" si="125"/>
        <v>0</v>
      </c>
      <c r="H290" s="30">
        <f t="shared" si="125"/>
        <v>0.7</v>
      </c>
      <c r="I290" s="30">
        <f t="shared" si="125"/>
        <v>0.7</v>
      </c>
      <c r="J290" s="30">
        <f t="shared" si="125"/>
        <v>-0.7</v>
      </c>
      <c r="K290" s="30">
        <f t="shared" si="125"/>
        <v>0</v>
      </c>
    </row>
    <row r="291" spans="1:11" ht="38.25" x14ac:dyDescent="0.2">
      <c r="A291" s="5" t="s">
        <v>118</v>
      </c>
      <c r="B291" s="3" t="s">
        <v>229</v>
      </c>
      <c r="C291" s="3" t="s">
        <v>21</v>
      </c>
      <c r="D291" s="3" t="s">
        <v>135</v>
      </c>
      <c r="E291" s="3" t="s">
        <v>260</v>
      </c>
      <c r="F291" s="3" t="s">
        <v>119</v>
      </c>
      <c r="G291" s="30"/>
      <c r="H291" s="30">
        <v>0.7</v>
      </c>
      <c r="I291" s="30">
        <f>G291+H291</f>
        <v>0.7</v>
      </c>
      <c r="J291" s="30">
        <v>-0.7</v>
      </c>
      <c r="K291" s="30">
        <f>I291+J291</f>
        <v>0</v>
      </c>
    </row>
    <row r="292" spans="1:11" ht="38.25" x14ac:dyDescent="0.2">
      <c r="A292" s="10" t="s">
        <v>206</v>
      </c>
      <c r="B292" s="3" t="s">
        <v>229</v>
      </c>
      <c r="C292" s="3" t="s">
        <v>21</v>
      </c>
      <c r="D292" s="3" t="s">
        <v>135</v>
      </c>
      <c r="E292" s="3" t="s">
        <v>207</v>
      </c>
      <c r="F292" s="3"/>
      <c r="G292" s="30" t="e">
        <f t="shared" ref="G292:K293" si="126">G293</f>
        <v>#REF!</v>
      </c>
      <c r="H292" s="30" t="e">
        <f t="shared" si="126"/>
        <v>#REF!</v>
      </c>
      <c r="I292" s="30">
        <f t="shared" si="126"/>
        <v>765</v>
      </c>
      <c r="J292" s="30">
        <f t="shared" si="126"/>
        <v>-765</v>
      </c>
      <c r="K292" s="30">
        <f t="shared" si="126"/>
        <v>0</v>
      </c>
    </row>
    <row r="293" spans="1:11" ht="63.75" x14ac:dyDescent="0.2">
      <c r="A293" s="10" t="s">
        <v>208</v>
      </c>
      <c r="B293" s="3" t="s">
        <v>229</v>
      </c>
      <c r="C293" s="3" t="s">
        <v>21</v>
      </c>
      <c r="D293" s="3" t="s">
        <v>135</v>
      </c>
      <c r="E293" s="3" t="s">
        <v>209</v>
      </c>
      <c r="F293" s="3"/>
      <c r="G293" s="30" t="e">
        <f t="shared" si="126"/>
        <v>#REF!</v>
      </c>
      <c r="H293" s="30" t="e">
        <f t="shared" si="126"/>
        <v>#REF!</v>
      </c>
      <c r="I293" s="30">
        <f t="shared" si="126"/>
        <v>765</v>
      </c>
      <c r="J293" s="30">
        <f t="shared" si="126"/>
        <v>-765</v>
      </c>
      <c r="K293" s="30">
        <f t="shared" si="126"/>
        <v>0</v>
      </c>
    </row>
    <row r="294" spans="1:11" ht="114.75" x14ac:dyDescent="0.2">
      <c r="A294" s="10" t="s">
        <v>261</v>
      </c>
      <c r="B294" s="3" t="s">
        <v>229</v>
      </c>
      <c r="C294" s="3" t="s">
        <v>21</v>
      </c>
      <c r="D294" s="3" t="s">
        <v>135</v>
      </c>
      <c r="E294" s="3" t="s">
        <v>262</v>
      </c>
      <c r="F294" s="3"/>
      <c r="G294" s="30" t="e">
        <f>G295+G296+#REF!+#REF!+G297</f>
        <v>#REF!</v>
      </c>
      <c r="H294" s="30" t="e">
        <f>H295+H296+#REF!+#REF!+H297</f>
        <v>#REF!</v>
      </c>
      <c r="I294" s="30">
        <f>I295+I296+I297</f>
        <v>765</v>
      </c>
      <c r="J294" s="30">
        <f t="shared" ref="J294:K294" si="127">J295+J296+J297</f>
        <v>-765</v>
      </c>
      <c r="K294" s="30">
        <f t="shared" si="127"/>
        <v>0</v>
      </c>
    </row>
    <row r="295" spans="1:11" x14ac:dyDescent="0.2">
      <c r="A295" s="17" t="s">
        <v>110</v>
      </c>
      <c r="B295" s="3" t="s">
        <v>229</v>
      </c>
      <c r="C295" s="3" t="s">
        <v>21</v>
      </c>
      <c r="D295" s="3" t="s">
        <v>135</v>
      </c>
      <c r="E295" s="3" t="s">
        <v>262</v>
      </c>
      <c r="F295" s="3" t="s">
        <v>111</v>
      </c>
      <c r="G295" s="30"/>
      <c r="H295" s="6">
        <v>492.41</v>
      </c>
      <c r="I295" s="30">
        <f>G295+H295</f>
        <v>492.41</v>
      </c>
      <c r="J295" s="6">
        <v>-492.41</v>
      </c>
      <c r="K295" s="30">
        <f>I295+J295</f>
        <v>0</v>
      </c>
    </row>
    <row r="296" spans="1:11" ht="38.25" x14ac:dyDescent="0.2">
      <c r="A296" s="5" t="s">
        <v>112</v>
      </c>
      <c r="B296" s="3" t="s">
        <v>229</v>
      </c>
      <c r="C296" s="3" t="s">
        <v>21</v>
      </c>
      <c r="D296" s="3" t="s">
        <v>135</v>
      </c>
      <c r="E296" s="3" t="s">
        <v>262</v>
      </c>
      <c r="F296" s="3" t="s">
        <v>113</v>
      </c>
      <c r="G296" s="30"/>
      <c r="H296" s="6">
        <v>1</v>
      </c>
      <c r="I296" s="30">
        <f>G296+H296</f>
        <v>1</v>
      </c>
      <c r="J296" s="6">
        <v>-1</v>
      </c>
      <c r="K296" s="30">
        <f>I296+J296</f>
        <v>0</v>
      </c>
    </row>
    <row r="297" spans="1:11" ht="38.25" x14ac:dyDescent="0.2">
      <c r="A297" s="5" t="s">
        <v>118</v>
      </c>
      <c r="B297" s="3" t="s">
        <v>229</v>
      </c>
      <c r="C297" s="3" t="s">
        <v>21</v>
      </c>
      <c r="D297" s="3" t="s">
        <v>135</v>
      </c>
      <c r="E297" s="3" t="s">
        <v>262</v>
      </c>
      <c r="F297" s="3" t="s">
        <v>119</v>
      </c>
      <c r="G297" s="30"/>
      <c r="H297" s="30">
        <f>278.59-7</f>
        <v>271.58999999999997</v>
      </c>
      <c r="I297" s="30">
        <f>G297+H297</f>
        <v>271.58999999999997</v>
      </c>
      <c r="J297" s="30">
        <v>-271.58999999999997</v>
      </c>
      <c r="K297" s="30">
        <f>I297+J297</f>
        <v>0</v>
      </c>
    </row>
    <row r="298" spans="1:11" ht="38.25" x14ac:dyDescent="0.2">
      <c r="A298" s="21" t="s">
        <v>154</v>
      </c>
      <c r="B298" s="3" t="s">
        <v>229</v>
      </c>
      <c r="C298" s="3" t="s">
        <v>21</v>
      </c>
      <c r="D298" s="3" t="s">
        <v>155</v>
      </c>
      <c r="E298" s="3"/>
      <c r="F298" s="3"/>
      <c r="G298" s="6" t="e">
        <f>#REF!</f>
        <v>#REF!</v>
      </c>
      <c r="H298" s="6" t="e">
        <f>#REF!</f>
        <v>#REF!</v>
      </c>
      <c r="I298" s="6">
        <f>I299</f>
        <v>0</v>
      </c>
      <c r="J298" s="6">
        <f t="shared" ref="J298:K300" si="128">J299</f>
        <v>844.77</v>
      </c>
      <c r="K298" s="6">
        <f t="shared" si="128"/>
        <v>844.77</v>
      </c>
    </row>
    <row r="299" spans="1:11" x14ac:dyDescent="0.2">
      <c r="A299" s="16" t="s">
        <v>158</v>
      </c>
      <c r="B299" s="3" t="s">
        <v>229</v>
      </c>
      <c r="C299" s="3" t="s">
        <v>21</v>
      </c>
      <c r="D299" s="3" t="s">
        <v>155</v>
      </c>
      <c r="E299" s="16" t="s">
        <v>169</v>
      </c>
      <c r="F299" s="3"/>
      <c r="G299" s="6"/>
      <c r="H299" s="6"/>
      <c r="I299" s="6">
        <f>I300</f>
        <v>0</v>
      </c>
      <c r="J299" s="6">
        <f t="shared" si="128"/>
        <v>844.77</v>
      </c>
      <c r="K299" s="6">
        <f t="shared" si="128"/>
        <v>844.77</v>
      </c>
    </row>
    <row r="300" spans="1:11" ht="25.5" x14ac:dyDescent="0.2">
      <c r="A300" s="16" t="s">
        <v>232</v>
      </c>
      <c r="B300" s="3" t="s">
        <v>229</v>
      </c>
      <c r="C300" s="3" t="s">
        <v>21</v>
      </c>
      <c r="D300" s="3" t="s">
        <v>155</v>
      </c>
      <c r="E300" s="16" t="s">
        <v>238</v>
      </c>
      <c r="F300" s="3"/>
      <c r="G300" s="6"/>
      <c r="H300" s="6"/>
      <c r="I300" s="6">
        <f>I301</f>
        <v>0</v>
      </c>
      <c r="J300" s="6">
        <f t="shared" si="128"/>
        <v>844.77</v>
      </c>
      <c r="K300" s="6">
        <f t="shared" si="128"/>
        <v>844.77</v>
      </c>
    </row>
    <row r="301" spans="1:11" ht="25.5" x14ac:dyDescent="0.2">
      <c r="A301" s="16" t="s">
        <v>263</v>
      </c>
      <c r="B301" s="3" t="s">
        <v>229</v>
      </c>
      <c r="C301" s="3" t="s">
        <v>21</v>
      </c>
      <c r="D301" s="3" t="s">
        <v>155</v>
      </c>
      <c r="E301" s="16" t="s">
        <v>242</v>
      </c>
      <c r="F301" s="3"/>
      <c r="G301" s="6"/>
      <c r="H301" s="6"/>
      <c r="I301" s="6">
        <f>I302+I304+I303</f>
        <v>0</v>
      </c>
      <c r="J301" s="6">
        <f t="shared" ref="J301:K301" si="129">J302+J304+J303</f>
        <v>844.77</v>
      </c>
      <c r="K301" s="6">
        <f t="shared" si="129"/>
        <v>844.77</v>
      </c>
    </row>
    <row r="302" spans="1:11" x14ac:dyDescent="0.2">
      <c r="A302" s="17" t="s">
        <v>110</v>
      </c>
      <c r="B302" s="3" t="s">
        <v>229</v>
      </c>
      <c r="C302" s="3" t="s">
        <v>21</v>
      </c>
      <c r="D302" s="3" t="s">
        <v>155</v>
      </c>
      <c r="E302" s="16" t="s">
        <v>242</v>
      </c>
      <c r="F302" s="3" t="s">
        <v>111</v>
      </c>
      <c r="G302" s="6"/>
      <c r="H302" s="6"/>
      <c r="I302" s="6"/>
      <c r="J302" s="6">
        <v>826.77</v>
      </c>
      <c r="K302" s="6">
        <f>I302+J302</f>
        <v>826.77</v>
      </c>
    </row>
    <row r="303" spans="1:11" ht="25.5" x14ac:dyDescent="0.2">
      <c r="A303" s="18" t="s">
        <v>116</v>
      </c>
      <c r="B303" s="3" t="s">
        <v>229</v>
      </c>
      <c r="C303" s="3" t="s">
        <v>21</v>
      </c>
      <c r="D303" s="3" t="s">
        <v>155</v>
      </c>
      <c r="E303" s="16" t="s">
        <v>242</v>
      </c>
      <c r="F303" s="3" t="s">
        <v>117</v>
      </c>
      <c r="G303" s="6"/>
      <c r="H303" s="6"/>
      <c r="I303" s="6">
        <f>G303+H303</f>
        <v>0</v>
      </c>
      <c r="J303" s="6">
        <v>10</v>
      </c>
      <c r="K303" s="6">
        <f t="shared" ref="K303" si="130">I303+J303</f>
        <v>10</v>
      </c>
    </row>
    <row r="304" spans="1:11" ht="38.25" x14ac:dyDescent="0.2">
      <c r="A304" s="5" t="s">
        <v>118</v>
      </c>
      <c r="B304" s="3" t="s">
        <v>229</v>
      </c>
      <c r="C304" s="3" t="s">
        <v>21</v>
      </c>
      <c r="D304" s="3" t="s">
        <v>155</v>
      </c>
      <c r="E304" s="16" t="s">
        <v>242</v>
      </c>
      <c r="F304" s="3" t="s">
        <v>119</v>
      </c>
      <c r="G304" s="6"/>
      <c r="H304" s="6"/>
      <c r="I304" s="6"/>
      <c r="J304" s="6">
        <v>8</v>
      </c>
      <c r="K304" s="6">
        <f>I304+J304</f>
        <v>8</v>
      </c>
    </row>
    <row r="305" spans="1:11" x14ac:dyDescent="0.2">
      <c r="A305" s="20" t="s">
        <v>167</v>
      </c>
      <c r="B305" s="3" t="s">
        <v>229</v>
      </c>
      <c r="C305" s="3" t="s">
        <v>21</v>
      </c>
      <c r="D305" s="3" t="s">
        <v>168</v>
      </c>
      <c r="E305" s="3"/>
      <c r="F305" s="3"/>
      <c r="G305" s="6" t="e">
        <f>#REF!+#REF!+G335+#REF!+G318+G326+#REF!+G339</f>
        <v>#REF!</v>
      </c>
      <c r="H305" s="6" t="e">
        <f>#REF!+#REF!+H335+#REF!+H318+H326+#REF!+H339</f>
        <v>#REF!</v>
      </c>
      <c r="I305" s="6">
        <f>I335+I318+I326+I339+I306</f>
        <v>10735.343000000001</v>
      </c>
      <c r="J305" s="6">
        <f t="shared" ref="J305:K305" si="131">J335+J318+J326+J339+J306</f>
        <v>-9833.84</v>
      </c>
      <c r="K305" s="6">
        <f t="shared" si="131"/>
        <v>901.5029999999997</v>
      </c>
    </row>
    <row r="306" spans="1:11" x14ac:dyDescent="0.2">
      <c r="A306" s="16" t="s">
        <v>158</v>
      </c>
      <c r="B306" s="3" t="s">
        <v>229</v>
      </c>
      <c r="C306" s="3" t="s">
        <v>21</v>
      </c>
      <c r="D306" s="3" t="s">
        <v>168</v>
      </c>
      <c r="E306" s="3" t="s">
        <v>159</v>
      </c>
      <c r="F306" s="3"/>
      <c r="G306" s="6"/>
      <c r="H306" s="6"/>
      <c r="I306" s="6">
        <f>I307+I310+I312</f>
        <v>0</v>
      </c>
      <c r="J306" s="6">
        <f t="shared" ref="J306:K306" si="132">J307+J310+J312</f>
        <v>901.5</v>
      </c>
      <c r="K306" s="6">
        <f t="shared" si="132"/>
        <v>901.5</v>
      </c>
    </row>
    <row r="307" spans="1:11" ht="38.25" x14ac:dyDescent="0.2">
      <c r="A307" s="20" t="s">
        <v>264</v>
      </c>
      <c r="B307" s="3" t="s">
        <v>229</v>
      </c>
      <c r="C307" s="3" t="s">
        <v>21</v>
      </c>
      <c r="D307" s="3" t="s">
        <v>168</v>
      </c>
      <c r="E307" s="3" t="s">
        <v>605</v>
      </c>
      <c r="F307" s="3"/>
      <c r="G307" s="6"/>
      <c r="H307" s="6"/>
      <c r="I307" s="6">
        <f>I308+I309</f>
        <v>0</v>
      </c>
      <c r="J307" s="6">
        <f t="shared" ref="J307:K307" si="133">J308+J309</f>
        <v>53.1</v>
      </c>
      <c r="K307" s="6">
        <f t="shared" si="133"/>
        <v>53.1</v>
      </c>
    </row>
    <row r="308" spans="1:11" ht="25.5" x14ac:dyDescent="0.2">
      <c r="A308" s="18" t="s">
        <v>116</v>
      </c>
      <c r="B308" s="3" t="s">
        <v>229</v>
      </c>
      <c r="C308" s="3" t="s">
        <v>21</v>
      </c>
      <c r="D308" s="3" t="s">
        <v>168</v>
      </c>
      <c r="E308" s="3" t="s">
        <v>605</v>
      </c>
      <c r="F308" s="3" t="s">
        <v>117</v>
      </c>
      <c r="G308" s="6"/>
      <c r="H308" s="6"/>
      <c r="I308" s="6"/>
      <c r="J308" s="6">
        <v>10</v>
      </c>
      <c r="K308" s="6">
        <f>I308+J308</f>
        <v>10</v>
      </c>
    </row>
    <row r="309" spans="1:11" ht="38.25" x14ac:dyDescent="0.2">
      <c r="A309" s="5" t="s">
        <v>118</v>
      </c>
      <c r="B309" s="3" t="s">
        <v>229</v>
      </c>
      <c r="C309" s="3" t="s">
        <v>21</v>
      </c>
      <c r="D309" s="3" t="s">
        <v>168</v>
      </c>
      <c r="E309" s="3" t="s">
        <v>605</v>
      </c>
      <c r="F309" s="3" t="s">
        <v>119</v>
      </c>
      <c r="G309" s="6"/>
      <c r="H309" s="6"/>
      <c r="I309" s="6"/>
      <c r="J309" s="6">
        <v>43.1</v>
      </c>
      <c r="K309" s="6">
        <f>I309+J309</f>
        <v>43.1</v>
      </c>
    </row>
    <row r="310" spans="1:11" ht="76.5" x14ac:dyDescent="0.2">
      <c r="A310" s="20" t="s">
        <v>265</v>
      </c>
      <c r="B310" s="3" t="s">
        <v>229</v>
      </c>
      <c r="C310" s="3" t="s">
        <v>21</v>
      </c>
      <c r="D310" s="3" t="s">
        <v>168</v>
      </c>
      <c r="E310" s="3" t="s">
        <v>606</v>
      </c>
      <c r="F310" s="3"/>
      <c r="G310" s="6"/>
      <c r="H310" s="6"/>
      <c r="I310" s="6">
        <f>I311</f>
        <v>0</v>
      </c>
      <c r="J310" s="6">
        <f t="shared" ref="J310:K310" si="134">J311</f>
        <v>213.8</v>
      </c>
      <c r="K310" s="6">
        <f t="shared" si="134"/>
        <v>213.8</v>
      </c>
    </row>
    <row r="311" spans="1:11" ht="38.25" x14ac:dyDescent="0.2">
      <c r="A311" s="5" t="s">
        <v>110</v>
      </c>
      <c r="B311" s="3" t="s">
        <v>229</v>
      </c>
      <c r="C311" s="3" t="s">
        <v>21</v>
      </c>
      <c r="D311" s="3" t="s">
        <v>168</v>
      </c>
      <c r="E311" s="3" t="s">
        <v>606</v>
      </c>
      <c r="F311" s="3" t="s">
        <v>111</v>
      </c>
      <c r="G311" s="6"/>
      <c r="H311" s="6"/>
      <c r="I311" s="6"/>
      <c r="J311" s="6">
        <v>213.8</v>
      </c>
      <c r="K311" s="6">
        <f>I311+J311</f>
        <v>213.8</v>
      </c>
    </row>
    <row r="312" spans="1:11" ht="25.5" x14ac:dyDescent="0.2">
      <c r="A312" s="20" t="s">
        <v>266</v>
      </c>
      <c r="B312" s="3" t="s">
        <v>229</v>
      </c>
      <c r="C312" s="3" t="s">
        <v>21</v>
      </c>
      <c r="D312" s="3" t="s">
        <v>168</v>
      </c>
      <c r="E312" s="3" t="s">
        <v>607</v>
      </c>
      <c r="F312" s="3"/>
      <c r="G312" s="6"/>
      <c r="H312" s="6"/>
      <c r="I312" s="6">
        <f>SUM(I313:I317)</f>
        <v>0</v>
      </c>
      <c r="J312" s="6">
        <f t="shared" ref="J312:K312" si="135">SUM(J313:J317)</f>
        <v>634.6</v>
      </c>
      <c r="K312" s="6">
        <f t="shared" si="135"/>
        <v>634.6</v>
      </c>
    </row>
    <row r="313" spans="1:11" ht="38.25" x14ac:dyDescent="0.2">
      <c r="A313" s="5" t="s">
        <v>110</v>
      </c>
      <c r="B313" s="3" t="s">
        <v>229</v>
      </c>
      <c r="C313" s="3" t="s">
        <v>21</v>
      </c>
      <c r="D313" s="3" t="s">
        <v>168</v>
      </c>
      <c r="E313" s="3" t="s">
        <v>607</v>
      </c>
      <c r="F313" s="3" t="s">
        <v>111</v>
      </c>
      <c r="G313" s="6"/>
      <c r="H313" s="6"/>
      <c r="I313" s="6"/>
      <c r="J313" s="6">
        <v>484.16</v>
      </c>
      <c r="K313" s="6">
        <f>I313+J313</f>
        <v>484.16</v>
      </c>
    </row>
    <row r="314" spans="1:11" ht="38.25" x14ac:dyDescent="0.2">
      <c r="A314" s="5" t="s">
        <v>112</v>
      </c>
      <c r="B314" s="3" t="s">
        <v>229</v>
      </c>
      <c r="C314" s="3" t="s">
        <v>21</v>
      </c>
      <c r="D314" s="3" t="s">
        <v>168</v>
      </c>
      <c r="E314" s="3" t="s">
        <v>607</v>
      </c>
      <c r="F314" s="3" t="s">
        <v>113</v>
      </c>
      <c r="G314" s="6"/>
      <c r="H314" s="6"/>
      <c r="I314" s="6"/>
      <c r="J314" s="6">
        <v>1</v>
      </c>
      <c r="K314" s="6">
        <f>I314+J314</f>
        <v>1</v>
      </c>
    </row>
    <row r="315" spans="1:11" ht="63.75" hidden="1" x14ac:dyDescent="0.2">
      <c r="A315" s="5" t="s">
        <v>114</v>
      </c>
      <c r="B315" s="3" t="s">
        <v>229</v>
      </c>
      <c r="C315" s="3" t="s">
        <v>21</v>
      </c>
      <c r="D315" s="3" t="s">
        <v>168</v>
      </c>
      <c r="E315" s="3" t="s">
        <v>607</v>
      </c>
      <c r="F315" s="3" t="s">
        <v>115</v>
      </c>
      <c r="G315" s="6"/>
      <c r="H315" s="6"/>
      <c r="I315" s="6"/>
      <c r="J315" s="6"/>
      <c r="K315" s="6">
        <f>I315+J315</f>
        <v>0</v>
      </c>
    </row>
    <row r="316" spans="1:11" ht="25.5" hidden="1" x14ac:dyDescent="0.2">
      <c r="A316" s="18" t="s">
        <v>116</v>
      </c>
      <c r="B316" s="3" t="s">
        <v>229</v>
      </c>
      <c r="C316" s="3" t="s">
        <v>21</v>
      </c>
      <c r="D316" s="3" t="s">
        <v>168</v>
      </c>
      <c r="E316" s="3" t="s">
        <v>607</v>
      </c>
      <c r="F316" s="3" t="s">
        <v>117</v>
      </c>
      <c r="G316" s="6"/>
      <c r="H316" s="6"/>
      <c r="I316" s="6"/>
      <c r="J316" s="6"/>
      <c r="K316" s="6">
        <f>I316+J316</f>
        <v>0</v>
      </c>
    </row>
    <row r="317" spans="1:11" ht="38.25" x14ac:dyDescent="0.2">
      <c r="A317" s="5" t="s">
        <v>118</v>
      </c>
      <c r="B317" s="3" t="s">
        <v>229</v>
      </c>
      <c r="C317" s="3" t="s">
        <v>21</v>
      </c>
      <c r="D317" s="3" t="s">
        <v>168</v>
      </c>
      <c r="E317" s="3" t="s">
        <v>607</v>
      </c>
      <c r="F317" s="3" t="s">
        <v>119</v>
      </c>
      <c r="G317" s="6"/>
      <c r="H317" s="6"/>
      <c r="I317" s="6"/>
      <c r="J317" s="6">
        <v>149.44</v>
      </c>
      <c r="K317" s="6">
        <f>I317+J317</f>
        <v>149.44</v>
      </c>
    </row>
    <row r="318" spans="1:11" ht="25.5" x14ac:dyDescent="0.2">
      <c r="A318" s="10" t="s">
        <v>267</v>
      </c>
      <c r="B318" s="3" t="s">
        <v>229</v>
      </c>
      <c r="C318" s="3" t="s">
        <v>21</v>
      </c>
      <c r="D318" s="3" t="s">
        <v>168</v>
      </c>
      <c r="E318" s="3" t="s">
        <v>268</v>
      </c>
      <c r="F318" s="3"/>
      <c r="G318" s="6">
        <f t="shared" ref="G318:K319" si="136">G319</f>
        <v>0</v>
      </c>
      <c r="H318" s="6">
        <f t="shared" si="136"/>
        <v>617.20000000000005</v>
      </c>
      <c r="I318" s="6">
        <f t="shared" si="136"/>
        <v>617.20000000000005</v>
      </c>
      <c r="J318" s="6">
        <f t="shared" si="136"/>
        <v>-617.20000000000005</v>
      </c>
      <c r="K318" s="6">
        <f t="shared" si="136"/>
        <v>0</v>
      </c>
    </row>
    <row r="319" spans="1:11" ht="38.25" x14ac:dyDescent="0.2">
      <c r="A319" s="10" t="s">
        <v>269</v>
      </c>
      <c r="B319" s="3" t="s">
        <v>229</v>
      </c>
      <c r="C319" s="3" t="s">
        <v>21</v>
      </c>
      <c r="D319" s="3" t="s">
        <v>168</v>
      </c>
      <c r="E319" s="3" t="s">
        <v>270</v>
      </c>
      <c r="F319" s="3"/>
      <c r="G319" s="6">
        <f t="shared" si="136"/>
        <v>0</v>
      </c>
      <c r="H319" s="6">
        <f t="shared" si="136"/>
        <v>617.20000000000005</v>
      </c>
      <c r="I319" s="6">
        <f t="shared" si="136"/>
        <v>617.20000000000005</v>
      </c>
      <c r="J319" s="6">
        <f t="shared" si="136"/>
        <v>-617.20000000000005</v>
      </c>
      <c r="K319" s="6">
        <f t="shared" si="136"/>
        <v>0</v>
      </c>
    </row>
    <row r="320" spans="1:11" ht="63.75" x14ac:dyDescent="0.2">
      <c r="A320" s="10" t="s">
        <v>271</v>
      </c>
      <c r="B320" s="3" t="s">
        <v>229</v>
      </c>
      <c r="C320" s="3" t="s">
        <v>21</v>
      </c>
      <c r="D320" s="3" t="s">
        <v>168</v>
      </c>
      <c r="E320" s="3" t="s">
        <v>272</v>
      </c>
      <c r="F320" s="3"/>
      <c r="G320" s="6">
        <f t="shared" ref="G320:K320" si="137">G321+G322+G323+G324+G325</f>
        <v>0</v>
      </c>
      <c r="H320" s="6">
        <f t="shared" si="137"/>
        <v>617.20000000000005</v>
      </c>
      <c r="I320" s="6">
        <f t="shared" si="137"/>
        <v>617.20000000000005</v>
      </c>
      <c r="J320" s="6">
        <f t="shared" si="137"/>
        <v>-617.20000000000005</v>
      </c>
      <c r="K320" s="6">
        <f t="shared" si="137"/>
        <v>0</v>
      </c>
    </row>
    <row r="321" spans="1:11" s="117" customFormat="1" ht="38.25" x14ac:dyDescent="0.2">
      <c r="A321" s="5" t="s">
        <v>110</v>
      </c>
      <c r="B321" s="3" t="s">
        <v>229</v>
      </c>
      <c r="C321" s="3" t="s">
        <v>21</v>
      </c>
      <c r="D321" s="3" t="s">
        <v>168</v>
      </c>
      <c r="E321" s="3" t="s">
        <v>272</v>
      </c>
      <c r="F321" s="3" t="s">
        <v>111</v>
      </c>
      <c r="G321" s="6"/>
      <c r="H321" s="6">
        <f>454.56+12.2</f>
        <v>466.76</v>
      </c>
      <c r="I321" s="6">
        <f>G321+H321</f>
        <v>466.76</v>
      </c>
      <c r="J321" s="6">
        <v>-466.76</v>
      </c>
      <c r="K321" s="6">
        <f>I321+J321</f>
        <v>0</v>
      </c>
    </row>
    <row r="322" spans="1:11" ht="38.25" x14ac:dyDescent="0.2">
      <c r="A322" s="5" t="s">
        <v>112</v>
      </c>
      <c r="B322" s="3" t="s">
        <v>229</v>
      </c>
      <c r="C322" s="3" t="s">
        <v>21</v>
      </c>
      <c r="D322" s="3" t="s">
        <v>168</v>
      </c>
      <c r="E322" s="3" t="s">
        <v>272</v>
      </c>
      <c r="F322" s="3" t="s">
        <v>113</v>
      </c>
      <c r="G322" s="6"/>
      <c r="H322" s="6">
        <v>1</v>
      </c>
      <c r="I322" s="6">
        <f>G322+H322</f>
        <v>1</v>
      </c>
      <c r="J322" s="6">
        <v>-1</v>
      </c>
      <c r="K322" s="6">
        <f>I322+J322</f>
        <v>0</v>
      </c>
    </row>
    <row r="323" spans="1:11" ht="63.75" hidden="1" x14ac:dyDescent="0.2">
      <c r="A323" s="5" t="s">
        <v>114</v>
      </c>
      <c r="B323" s="3" t="s">
        <v>229</v>
      </c>
      <c r="C323" s="3" t="s">
        <v>21</v>
      </c>
      <c r="D323" s="3" t="s">
        <v>168</v>
      </c>
      <c r="E323" s="3" t="s">
        <v>272</v>
      </c>
      <c r="F323" s="3" t="s">
        <v>115</v>
      </c>
      <c r="G323" s="6"/>
      <c r="H323" s="6"/>
      <c r="I323" s="6">
        <f>G323+H323</f>
        <v>0</v>
      </c>
      <c r="J323" s="6"/>
      <c r="K323" s="6">
        <f>I323+J323</f>
        <v>0</v>
      </c>
    </row>
    <row r="324" spans="1:11" ht="25.5" hidden="1" x14ac:dyDescent="0.2">
      <c r="A324" s="18" t="s">
        <v>116</v>
      </c>
      <c r="B324" s="3" t="s">
        <v>229</v>
      </c>
      <c r="C324" s="3" t="s">
        <v>21</v>
      </c>
      <c r="D324" s="3" t="s">
        <v>168</v>
      </c>
      <c r="E324" s="3" t="s">
        <v>272</v>
      </c>
      <c r="F324" s="3" t="s">
        <v>117</v>
      </c>
      <c r="G324" s="6"/>
      <c r="H324" s="6"/>
      <c r="I324" s="6">
        <f>G324+H324</f>
        <v>0</v>
      </c>
      <c r="J324" s="6"/>
      <c r="K324" s="6">
        <f>I324+J324</f>
        <v>0</v>
      </c>
    </row>
    <row r="325" spans="1:11" ht="38.25" x14ac:dyDescent="0.2">
      <c r="A325" s="5" t="s">
        <v>118</v>
      </c>
      <c r="B325" s="3" t="s">
        <v>229</v>
      </c>
      <c r="C325" s="3" t="s">
        <v>21</v>
      </c>
      <c r="D325" s="3" t="s">
        <v>168</v>
      </c>
      <c r="E325" s="3" t="s">
        <v>272</v>
      </c>
      <c r="F325" s="3" t="s">
        <v>119</v>
      </c>
      <c r="G325" s="6"/>
      <c r="H325" s="6">
        <v>149.44</v>
      </c>
      <c r="I325" s="6">
        <f>G325+H325</f>
        <v>149.44</v>
      </c>
      <c r="J325" s="6">
        <v>-149.44</v>
      </c>
      <c r="K325" s="6">
        <f>I325+J325</f>
        <v>0</v>
      </c>
    </row>
    <row r="326" spans="1:11" ht="38.25" x14ac:dyDescent="0.2">
      <c r="A326" s="10" t="s">
        <v>206</v>
      </c>
      <c r="B326" s="3" t="s">
        <v>229</v>
      </c>
      <c r="C326" s="3" t="s">
        <v>21</v>
      </c>
      <c r="D326" s="3" t="s">
        <v>168</v>
      </c>
      <c r="E326" s="3" t="s">
        <v>207</v>
      </c>
      <c r="F326" s="3"/>
      <c r="G326" s="6">
        <f t="shared" ref="G326:K326" si="138">G327</f>
        <v>0</v>
      </c>
      <c r="H326" s="6">
        <f t="shared" si="138"/>
        <v>262.60000000000002</v>
      </c>
      <c r="I326" s="6">
        <f t="shared" si="138"/>
        <v>262.60000000000002</v>
      </c>
      <c r="J326" s="6">
        <f t="shared" si="138"/>
        <v>-262.60000000000002</v>
      </c>
      <c r="K326" s="6">
        <f t="shared" si="138"/>
        <v>0</v>
      </c>
    </row>
    <row r="327" spans="1:11" ht="63.75" x14ac:dyDescent="0.2">
      <c r="A327" s="10" t="s">
        <v>208</v>
      </c>
      <c r="B327" s="3" t="s">
        <v>229</v>
      </c>
      <c r="C327" s="3" t="s">
        <v>21</v>
      </c>
      <c r="D327" s="3" t="s">
        <v>168</v>
      </c>
      <c r="E327" s="3" t="s">
        <v>209</v>
      </c>
      <c r="F327" s="3"/>
      <c r="G327" s="6">
        <f t="shared" ref="G327:K327" si="139">G328+G331</f>
        <v>0</v>
      </c>
      <c r="H327" s="6">
        <f t="shared" si="139"/>
        <v>262.60000000000002</v>
      </c>
      <c r="I327" s="6">
        <f t="shared" si="139"/>
        <v>262.60000000000002</v>
      </c>
      <c r="J327" s="6">
        <f t="shared" si="139"/>
        <v>-262.60000000000002</v>
      </c>
      <c r="K327" s="6">
        <f t="shared" si="139"/>
        <v>0</v>
      </c>
    </row>
    <row r="328" spans="1:11" ht="102" x14ac:dyDescent="0.2">
      <c r="A328" s="10" t="s">
        <v>273</v>
      </c>
      <c r="B328" s="3" t="s">
        <v>229</v>
      </c>
      <c r="C328" s="3" t="s">
        <v>21</v>
      </c>
      <c r="D328" s="3" t="s">
        <v>168</v>
      </c>
      <c r="E328" s="3" t="s">
        <v>274</v>
      </c>
      <c r="F328" s="3"/>
      <c r="G328" s="6">
        <f t="shared" ref="G328:K328" si="140">G329+G330</f>
        <v>0</v>
      </c>
      <c r="H328" s="6">
        <f t="shared" si="140"/>
        <v>51</v>
      </c>
      <c r="I328" s="6">
        <f t="shared" si="140"/>
        <v>51</v>
      </c>
      <c r="J328" s="6">
        <f t="shared" si="140"/>
        <v>-51</v>
      </c>
      <c r="K328" s="6">
        <f t="shared" si="140"/>
        <v>0</v>
      </c>
    </row>
    <row r="329" spans="1:11" ht="25.5" hidden="1" x14ac:dyDescent="0.2">
      <c r="A329" s="18" t="s">
        <v>116</v>
      </c>
      <c r="B329" s="3" t="s">
        <v>229</v>
      </c>
      <c r="C329" s="3" t="s">
        <v>21</v>
      </c>
      <c r="D329" s="3" t="s">
        <v>168</v>
      </c>
      <c r="E329" s="3" t="s">
        <v>274</v>
      </c>
      <c r="F329" s="3" t="s">
        <v>117</v>
      </c>
      <c r="G329" s="6"/>
      <c r="H329" s="6"/>
      <c r="I329" s="6">
        <f>G329+H329</f>
        <v>0</v>
      </c>
      <c r="J329" s="6"/>
      <c r="K329" s="6">
        <f>I329+J329</f>
        <v>0</v>
      </c>
    </row>
    <row r="330" spans="1:11" ht="38.25" x14ac:dyDescent="0.2">
      <c r="A330" s="5" t="s">
        <v>118</v>
      </c>
      <c r="B330" s="3" t="s">
        <v>229</v>
      </c>
      <c r="C330" s="3" t="s">
        <v>21</v>
      </c>
      <c r="D330" s="3" t="s">
        <v>168</v>
      </c>
      <c r="E330" s="3" t="s">
        <v>274</v>
      </c>
      <c r="F330" s="3" t="s">
        <v>119</v>
      </c>
      <c r="G330" s="6"/>
      <c r="H330" s="6">
        <v>51</v>
      </c>
      <c r="I330" s="6">
        <f>G330+H330</f>
        <v>51</v>
      </c>
      <c r="J330" s="6">
        <v>-51</v>
      </c>
      <c r="K330" s="6">
        <f>I330+J330</f>
        <v>0</v>
      </c>
    </row>
    <row r="331" spans="1:11" ht="118.5" customHeight="1" x14ac:dyDescent="0.2">
      <c r="A331" s="10" t="s">
        <v>275</v>
      </c>
      <c r="B331" s="3" t="s">
        <v>229</v>
      </c>
      <c r="C331" s="3" t="s">
        <v>21</v>
      </c>
      <c r="D331" s="3" t="s">
        <v>168</v>
      </c>
      <c r="E331" s="3" t="s">
        <v>276</v>
      </c>
      <c r="F331" s="3"/>
      <c r="G331" s="6">
        <f t="shared" ref="G331:H331" si="141">G332</f>
        <v>0</v>
      </c>
      <c r="H331" s="6">
        <f t="shared" si="141"/>
        <v>211.6</v>
      </c>
      <c r="I331" s="6">
        <f>I332</f>
        <v>211.6</v>
      </c>
      <c r="J331" s="6">
        <f t="shared" ref="J331:K331" si="142">J332</f>
        <v>-211.6</v>
      </c>
      <c r="K331" s="6">
        <f t="shared" si="142"/>
        <v>0</v>
      </c>
    </row>
    <row r="332" spans="1:11" x14ac:dyDescent="0.2">
      <c r="A332" s="17" t="s">
        <v>110</v>
      </c>
      <c r="B332" s="3" t="s">
        <v>229</v>
      </c>
      <c r="C332" s="3" t="s">
        <v>21</v>
      </c>
      <c r="D332" s="3" t="s">
        <v>168</v>
      </c>
      <c r="E332" s="3" t="s">
        <v>276</v>
      </c>
      <c r="F332" s="3" t="s">
        <v>111</v>
      </c>
      <c r="G332" s="6"/>
      <c r="H332" s="6">
        <v>211.6</v>
      </c>
      <c r="I332" s="6">
        <f>G332+H332</f>
        <v>211.6</v>
      </c>
      <c r="J332" s="6">
        <v>-211.6</v>
      </c>
      <c r="K332" s="6">
        <f>I332+J332</f>
        <v>0</v>
      </c>
    </row>
    <row r="333" spans="1:11" ht="25.5" hidden="1" x14ac:dyDescent="0.2">
      <c r="A333" s="18" t="s">
        <v>116</v>
      </c>
      <c r="B333" s="3" t="s">
        <v>229</v>
      </c>
      <c r="C333" s="3" t="s">
        <v>21</v>
      </c>
      <c r="D333" s="3" t="s">
        <v>168</v>
      </c>
      <c r="E333" s="3" t="s">
        <v>277</v>
      </c>
      <c r="F333" s="3" t="s">
        <v>117</v>
      </c>
      <c r="G333" s="6"/>
      <c r="H333" s="6"/>
      <c r="I333" s="6">
        <f>G333+H333</f>
        <v>0</v>
      </c>
      <c r="J333" s="6"/>
      <c r="K333" s="6">
        <f t="shared" ref="K333:K335" si="143">I333+J333</f>
        <v>0</v>
      </c>
    </row>
    <row r="334" spans="1:11" ht="38.25" hidden="1" x14ac:dyDescent="0.2">
      <c r="A334" s="5" t="s">
        <v>118</v>
      </c>
      <c r="B334" s="3" t="s">
        <v>229</v>
      </c>
      <c r="C334" s="3" t="s">
        <v>21</v>
      </c>
      <c r="D334" s="3" t="s">
        <v>168</v>
      </c>
      <c r="E334" s="3" t="s">
        <v>277</v>
      </c>
      <c r="F334" s="3" t="s">
        <v>119</v>
      </c>
      <c r="G334" s="6"/>
      <c r="H334" s="6"/>
      <c r="I334" s="6">
        <f>G334+H334</f>
        <v>0</v>
      </c>
      <c r="J334" s="6"/>
      <c r="K334" s="6">
        <f t="shared" si="143"/>
        <v>0</v>
      </c>
    </row>
    <row r="335" spans="1:11" ht="25.5" x14ac:dyDescent="0.2">
      <c r="A335" s="20" t="s">
        <v>278</v>
      </c>
      <c r="B335" s="3" t="s">
        <v>229</v>
      </c>
      <c r="C335" s="3" t="s">
        <v>21</v>
      </c>
      <c r="D335" s="3" t="s">
        <v>168</v>
      </c>
      <c r="E335" s="3" t="s">
        <v>279</v>
      </c>
      <c r="F335" s="3"/>
      <c r="G335" s="30">
        <f>G336</f>
        <v>134.19999999999999</v>
      </c>
      <c r="H335" s="30">
        <f>H336</f>
        <v>0</v>
      </c>
      <c r="I335" s="6">
        <f>G335+H335</f>
        <v>134.19999999999999</v>
      </c>
      <c r="J335" s="30">
        <f>J336</f>
        <v>-134.19999999999999</v>
      </c>
      <c r="K335" s="6">
        <f t="shared" si="143"/>
        <v>0</v>
      </c>
    </row>
    <row r="336" spans="1:11" ht="25.5" x14ac:dyDescent="0.2">
      <c r="A336" s="20" t="s">
        <v>280</v>
      </c>
      <c r="B336" s="3" t="s">
        <v>229</v>
      </c>
      <c r="C336" s="3" t="s">
        <v>21</v>
      </c>
      <c r="D336" s="3" t="s">
        <v>168</v>
      </c>
      <c r="E336" s="3" t="s">
        <v>281</v>
      </c>
      <c r="F336" s="3"/>
      <c r="G336" s="6">
        <f t="shared" ref="G336:K336" si="144">G338+G337</f>
        <v>134.19999999999999</v>
      </c>
      <c r="H336" s="6">
        <f t="shared" si="144"/>
        <v>0</v>
      </c>
      <c r="I336" s="6">
        <f t="shared" si="144"/>
        <v>134.19999999999999</v>
      </c>
      <c r="J336" s="6">
        <f t="shared" si="144"/>
        <v>-134.19999999999999</v>
      </c>
      <c r="K336" s="6">
        <f t="shared" si="144"/>
        <v>0</v>
      </c>
    </row>
    <row r="337" spans="1:11" s="117" customFormat="1" ht="63.75" x14ac:dyDescent="0.2">
      <c r="A337" s="5" t="s">
        <v>114</v>
      </c>
      <c r="B337" s="3" t="s">
        <v>229</v>
      </c>
      <c r="C337" s="3" t="s">
        <v>21</v>
      </c>
      <c r="D337" s="3" t="s">
        <v>168</v>
      </c>
      <c r="E337" s="3" t="s">
        <v>281</v>
      </c>
      <c r="F337" s="3" t="s">
        <v>115</v>
      </c>
      <c r="G337" s="6"/>
      <c r="H337" s="6">
        <v>134.19999999999999</v>
      </c>
      <c r="I337" s="6">
        <f>G337+H337</f>
        <v>134.19999999999999</v>
      </c>
      <c r="J337" s="6">
        <v>-134.19999999999999</v>
      </c>
      <c r="K337" s="6">
        <f>I337+J337</f>
        <v>0</v>
      </c>
    </row>
    <row r="338" spans="1:11" ht="38.25" hidden="1" x14ac:dyDescent="0.2">
      <c r="A338" s="5" t="s">
        <v>118</v>
      </c>
      <c r="B338" s="3" t="s">
        <v>229</v>
      </c>
      <c r="C338" s="3" t="s">
        <v>21</v>
      </c>
      <c r="D338" s="3" t="s">
        <v>168</v>
      </c>
      <c r="E338" s="3" t="s">
        <v>281</v>
      </c>
      <c r="F338" s="3" t="s">
        <v>119</v>
      </c>
      <c r="G338" s="30">
        <v>134.19999999999999</v>
      </c>
      <c r="H338" s="30">
        <v>-134.19999999999999</v>
      </c>
      <c r="I338" s="6">
        <f>G338+H338</f>
        <v>0</v>
      </c>
      <c r="J338" s="30"/>
      <c r="K338" s="6">
        <f>I338+J338</f>
        <v>0</v>
      </c>
    </row>
    <row r="339" spans="1:11" x14ac:dyDescent="0.2">
      <c r="A339" s="5" t="s">
        <v>40</v>
      </c>
      <c r="B339" s="3" t="s">
        <v>229</v>
      </c>
      <c r="C339" s="3" t="s">
        <v>21</v>
      </c>
      <c r="D339" s="3" t="s">
        <v>168</v>
      </c>
      <c r="E339" s="3" t="s">
        <v>41</v>
      </c>
      <c r="F339" s="3"/>
      <c r="G339" s="30">
        <f t="shared" ref="G339:K339" si="145">G340+G342</f>
        <v>0</v>
      </c>
      <c r="H339" s="30">
        <f t="shared" si="145"/>
        <v>9721.3430000000008</v>
      </c>
      <c r="I339" s="30">
        <f t="shared" si="145"/>
        <v>9721.3430000000008</v>
      </c>
      <c r="J339" s="30">
        <f t="shared" si="145"/>
        <v>-9721.34</v>
      </c>
      <c r="K339" s="30">
        <f t="shared" si="145"/>
        <v>2.9999999997016857E-3</v>
      </c>
    </row>
    <row r="340" spans="1:11" ht="38.25" x14ac:dyDescent="0.2">
      <c r="A340" s="10" t="s">
        <v>282</v>
      </c>
      <c r="B340" s="3" t="s">
        <v>229</v>
      </c>
      <c r="C340" s="3" t="s">
        <v>21</v>
      </c>
      <c r="D340" s="3" t="s">
        <v>168</v>
      </c>
      <c r="E340" s="3" t="s">
        <v>283</v>
      </c>
      <c r="F340" s="3"/>
      <c r="G340" s="30">
        <f t="shared" ref="G340:K340" si="146">SUM(G341:G341)</f>
        <v>0</v>
      </c>
      <c r="H340" s="30">
        <f t="shared" si="146"/>
        <v>414</v>
      </c>
      <c r="I340" s="30">
        <f t="shared" si="146"/>
        <v>414</v>
      </c>
      <c r="J340" s="30">
        <f t="shared" si="146"/>
        <v>-414</v>
      </c>
      <c r="K340" s="30">
        <f t="shared" si="146"/>
        <v>0</v>
      </c>
    </row>
    <row r="341" spans="1:11" ht="38.25" x14ac:dyDescent="0.2">
      <c r="A341" s="5" t="s">
        <v>118</v>
      </c>
      <c r="B341" s="3" t="s">
        <v>229</v>
      </c>
      <c r="C341" s="3" t="s">
        <v>21</v>
      </c>
      <c r="D341" s="3" t="s">
        <v>168</v>
      </c>
      <c r="E341" s="3" t="s">
        <v>283</v>
      </c>
      <c r="F341" s="3" t="s">
        <v>119</v>
      </c>
      <c r="G341" s="30"/>
      <c r="H341" s="30">
        <v>414</v>
      </c>
      <c r="I341" s="6">
        <f>G341+H341</f>
        <v>414</v>
      </c>
      <c r="J341" s="30">
        <v>-414</v>
      </c>
      <c r="K341" s="6">
        <f t="shared" ref="K341" si="147">I341+J341</f>
        <v>0</v>
      </c>
    </row>
    <row r="342" spans="1:11" ht="51" x14ac:dyDescent="0.2">
      <c r="A342" s="24" t="s">
        <v>284</v>
      </c>
      <c r="B342" s="3" t="s">
        <v>229</v>
      </c>
      <c r="C342" s="3" t="s">
        <v>21</v>
      </c>
      <c r="D342" s="3" t="s">
        <v>168</v>
      </c>
      <c r="E342" s="3" t="s">
        <v>285</v>
      </c>
      <c r="F342" s="3"/>
      <c r="G342" s="30">
        <f t="shared" ref="G342:K342" si="148">SUM(G343:G350)</f>
        <v>0</v>
      </c>
      <c r="H342" s="30">
        <f t="shared" si="148"/>
        <v>9307.3430000000008</v>
      </c>
      <c r="I342" s="30">
        <f t="shared" si="148"/>
        <v>9307.3430000000008</v>
      </c>
      <c r="J342" s="30">
        <f t="shared" si="148"/>
        <v>-9307.34</v>
      </c>
      <c r="K342" s="30">
        <f t="shared" si="148"/>
        <v>2.9999999997016857E-3</v>
      </c>
    </row>
    <row r="343" spans="1:11" x14ac:dyDescent="0.2">
      <c r="A343" s="17" t="s">
        <v>110</v>
      </c>
      <c r="B343" s="3" t="s">
        <v>229</v>
      </c>
      <c r="C343" s="3" t="s">
        <v>21</v>
      </c>
      <c r="D343" s="3" t="s">
        <v>168</v>
      </c>
      <c r="E343" s="3" t="s">
        <v>285</v>
      </c>
      <c r="F343" s="3" t="s">
        <v>111</v>
      </c>
      <c r="G343" s="30"/>
      <c r="H343" s="6">
        <f>1858.39+216.663</f>
        <v>2075.0529999999999</v>
      </c>
      <c r="I343" s="6">
        <f t="shared" ref="I343:I351" si="149">G343+H343</f>
        <v>2075.0529999999999</v>
      </c>
      <c r="J343" s="6">
        <v>-2075.0500000000002</v>
      </c>
      <c r="K343" s="6">
        <f t="shared" ref="K343:K349" si="150">I343+J343</f>
        <v>2.9999999997016857E-3</v>
      </c>
    </row>
    <row r="344" spans="1:11" ht="38.25" x14ac:dyDescent="0.2">
      <c r="A344" s="5" t="s">
        <v>112</v>
      </c>
      <c r="B344" s="3" t="s">
        <v>229</v>
      </c>
      <c r="C344" s="3" t="s">
        <v>21</v>
      </c>
      <c r="D344" s="3" t="s">
        <v>168</v>
      </c>
      <c r="E344" s="3" t="s">
        <v>285</v>
      </c>
      <c r="F344" s="3" t="s">
        <v>113</v>
      </c>
      <c r="G344" s="30"/>
      <c r="H344" s="6">
        <v>91.4</v>
      </c>
      <c r="I344" s="6">
        <f t="shared" si="149"/>
        <v>91.4</v>
      </c>
      <c r="J344" s="6">
        <v>-91.4</v>
      </c>
      <c r="K344" s="6">
        <f t="shared" si="150"/>
        <v>0</v>
      </c>
    </row>
    <row r="345" spans="1:11" ht="54.75" customHeight="1" x14ac:dyDescent="0.2">
      <c r="A345" s="5" t="s">
        <v>114</v>
      </c>
      <c r="B345" s="3" t="s">
        <v>229</v>
      </c>
      <c r="C345" s="3" t="s">
        <v>21</v>
      </c>
      <c r="D345" s="3" t="s">
        <v>168</v>
      </c>
      <c r="E345" s="3" t="s">
        <v>285</v>
      </c>
      <c r="F345" s="3" t="s">
        <v>115</v>
      </c>
      <c r="G345" s="30"/>
      <c r="H345" s="6">
        <v>128.19</v>
      </c>
      <c r="I345" s="6">
        <f t="shared" si="149"/>
        <v>128.19</v>
      </c>
      <c r="J345" s="6">
        <v>-128.19</v>
      </c>
      <c r="K345" s="6">
        <f t="shared" si="150"/>
        <v>0</v>
      </c>
    </row>
    <row r="346" spans="1:11" ht="25.5" x14ac:dyDescent="0.2">
      <c r="A346" s="18" t="s">
        <v>116</v>
      </c>
      <c r="B346" s="3" t="s">
        <v>229</v>
      </c>
      <c r="C346" s="3" t="s">
        <v>21</v>
      </c>
      <c r="D346" s="3" t="s">
        <v>168</v>
      </c>
      <c r="E346" s="3" t="s">
        <v>285</v>
      </c>
      <c r="F346" s="3" t="s">
        <v>117</v>
      </c>
      <c r="G346" s="30"/>
      <c r="H346" s="6">
        <v>619.6</v>
      </c>
      <c r="I346" s="6">
        <f t="shared" si="149"/>
        <v>619.6</v>
      </c>
      <c r="J346" s="6">
        <v>-619.6</v>
      </c>
      <c r="K346" s="6">
        <f t="shared" si="150"/>
        <v>0</v>
      </c>
    </row>
    <row r="347" spans="1:11" x14ac:dyDescent="0.2">
      <c r="A347" s="18"/>
      <c r="B347" s="3" t="s">
        <v>229</v>
      </c>
      <c r="C347" s="3" t="s">
        <v>21</v>
      </c>
      <c r="D347" s="3" t="s">
        <v>168</v>
      </c>
      <c r="E347" s="3" t="s">
        <v>285</v>
      </c>
      <c r="F347" s="3" t="s">
        <v>286</v>
      </c>
      <c r="G347" s="30"/>
      <c r="H347" s="6"/>
      <c r="I347" s="6">
        <f t="shared" si="149"/>
        <v>0</v>
      </c>
      <c r="J347" s="6"/>
      <c r="K347" s="6">
        <f t="shared" si="150"/>
        <v>0</v>
      </c>
    </row>
    <row r="348" spans="1:11" ht="38.25" x14ac:dyDescent="0.2">
      <c r="A348" s="5" t="s">
        <v>118</v>
      </c>
      <c r="B348" s="3" t="s">
        <v>229</v>
      </c>
      <c r="C348" s="3" t="s">
        <v>21</v>
      </c>
      <c r="D348" s="3" t="s">
        <v>168</v>
      </c>
      <c r="E348" s="3" t="s">
        <v>285</v>
      </c>
      <c r="F348" s="3" t="s">
        <v>119</v>
      </c>
      <c r="G348" s="30"/>
      <c r="H348" s="6">
        <f>5151.57-128.19+883.3</f>
        <v>5906.68</v>
      </c>
      <c r="I348" s="6">
        <f t="shared" si="149"/>
        <v>5906.68</v>
      </c>
      <c r="J348" s="6">
        <v>-5906.68</v>
      </c>
      <c r="K348" s="6">
        <f t="shared" si="150"/>
        <v>0</v>
      </c>
    </row>
    <row r="349" spans="1:11" ht="38.25" x14ac:dyDescent="0.2">
      <c r="A349" s="14" t="s">
        <v>252</v>
      </c>
      <c r="B349" s="3" t="s">
        <v>229</v>
      </c>
      <c r="C349" s="3" t="s">
        <v>21</v>
      </c>
      <c r="D349" s="3" t="s">
        <v>168</v>
      </c>
      <c r="E349" s="3" t="s">
        <v>285</v>
      </c>
      <c r="F349" s="3" t="s">
        <v>121</v>
      </c>
      <c r="G349" s="30"/>
      <c r="H349" s="6">
        <v>421.5</v>
      </c>
      <c r="I349" s="6">
        <f t="shared" si="149"/>
        <v>421.5</v>
      </c>
      <c r="J349" s="6">
        <v>-421.5</v>
      </c>
      <c r="K349" s="6">
        <f t="shared" si="150"/>
        <v>0</v>
      </c>
    </row>
    <row r="350" spans="1:11" x14ac:dyDescent="0.2">
      <c r="A350" s="14" t="s">
        <v>122</v>
      </c>
      <c r="B350" s="3" t="s">
        <v>229</v>
      </c>
      <c r="C350" s="3" t="s">
        <v>21</v>
      </c>
      <c r="D350" s="3" t="s">
        <v>168</v>
      </c>
      <c r="E350" s="3" t="s">
        <v>285</v>
      </c>
      <c r="F350" s="3" t="s">
        <v>123</v>
      </c>
      <c r="G350" s="30"/>
      <c r="H350" s="6">
        <v>64.92</v>
      </c>
      <c r="I350" s="6">
        <f t="shared" si="149"/>
        <v>64.92</v>
      </c>
      <c r="J350" s="6">
        <v>-64.92</v>
      </c>
      <c r="K350" s="6">
        <f>I350+J350</f>
        <v>0</v>
      </c>
    </row>
    <row r="351" spans="1:11" hidden="1" x14ac:dyDescent="0.2">
      <c r="A351" s="14" t="s">
        <v>122</v>
      </c>
      <c r="B351" s="3" t="s">
        <v>229</v>
      </c>
      <c r="C351" s="3" t="s">
        <v>21</v>
      </c>
      <c r="D351" s="3" t="s">
        <v>168</v>
      </c>
      <c r="E351" s="3" t="s">
        <v>287</v>
      </c>
      <c r="F351" s="3" t="s">
        <v>123</v>
      </c>
      <c r="G351" s="30">
        <v>210</v>
      </c>
      <c r="H351" s="30">
        <v>-210</v>
      </c>
      <c r="I351" s="6">
        <f t="shared" si="149"/>
        <v>0</v>
      </c>
      <c r="J351" s="30"/>
      <c r="K351" s="6">
        <f t="shared" ref="K351" si="151">I351+J351</f>
        <v>0</v>
      </c>
    </row>
    <row r="352" spans="1:11" ht="25.5" x14ac:dyDescent="0.2">
      <c r="A352" s="20" t="s">
        <v>288</v>
      </c>
      <c r="B352" s="3" t="s">
        <v>229</v>
      </c>
      <c r="C352" s="3" t="s">
        <v>200</v>
      </c>
      <c r="D352" s="3"/>
      <c r="E352" s="3"/>
      <c r="F352" s="3"/>
      <c r="G352" s="30" t="e">
        <f t="shared" ref="G352:K352" si="152">G353+G362</f>
        <v>#REF!</v>
      </c>
      <c r="H352" s="30" t="e">
        <f t="shared" si="152"/>
        <v>#REF!</v>
      </c>
      <c r="I352" s="30">
        <f t="shared" si="152"/>
        <v>660</v>
      </c>
      <c r="J352" s="30">
        <f t="shared" si="152"/>
        <v>184.02999999999997</v>
      </c>
      <c r="K352" s="30">
        <f t="shared" si="152"/>
        <v>844.03</v>
      </c>
    </row>
    <row r="353" spans="1:11" ht="38.25" x14ac:dyDescent="0.2">
      <c r="A353" s="20" t="s">
        <v>289</v>
      </c>
      <c r="B353" s="3" t="s">
        <v>229</v>
      </c>
      <c r="C353" s="3" t="s">
        <v>200</v>
      </c>
      <c r="D353" s="3" t="s">
        <v>107</v>
      </c>
      <c r="E353" s="3"/>
      <c r="F353" s="3"/>
      <c r="G353" s="30">
        <f>G359</f>
        <v>575</v>
      </c>
      <c r="H353" s="30">
        <f>H359</f>
        <v>0</v>
      </c>
      <c r="I353" s="6">
        <f>I354+I359</f>
        <v>575</v>
      </c>
      <c r="J353" s="6">
        <f t="shared" ref="J353:K353" si="153">J354+J359</f>
        <v>84.029999999999973</v>
      </c>
      <c r="K353" s="6">
        <f t="shared" si="153"/>
        <v>659.03</v>
      </c>
    </row>
    <row r="354" spans="1:11" ht="51" x14ac:dyDescent="0.2">
      <c r="A354" s="7" t="s">
        <v>290</v>
      </c>
      <c r="B354" s="3" t="s">
        <v>229</v>
      </c>
      <c r="C354" s="3" t="s">
        <v>200</v>
      </c>
      <c r="D354" s="3" t="s">
        <v>107</v>
      </c>
      <c r="E354" s="8" t="s">
        <v>291</v>
      </c>
      <c r="F354" s="3"/>
      <c r="G354" s="30"/>
      <c r="H354" s="30"/>
      <c r="I354" s="6">
        <f>I355</f>
        <v>0</v>
      </c>
      <c r="J354" s="6">
        <f t="shared" ref="J354:K355" si="154">J355</f>
        <v>659.03</v>
      </c>
      <c r="K354" s="6">
        <f t="shared" si="154"/>
        <v>659.03</v>
      </c>
    </row>
    <row r="355" spans="1:11" ht="38.25" x14ac:dyDescent="0.2">
      <c r="A355" s="9" t="s">
        <v>292</v>
      </c>
      <c r="B355" s="3" t="s">
        <v>229</v>
      </c>
      <c r="C355" s="3" t="s">
        <v>200</v>
      </c>
      <c r="D355" s="3" t="s">
        <v>107</v>
      </c>
      <c r="E355" s="8" t="s">
        <v>293</v>
      </c>
      <c r="F355" s="3"/>
      <c r="G355" s="30"/>
      <c r="H355" s="30"/>
      <c r="I355" s="6">
        <f>I356</f>
        <v>0</v>
      </c>
      <c r="J355" s="6">
        <f t="shared" si="154"/>
        <v>659.03</v>
      </c>
      <c r="K355" s="6">
        <f t="shared" si="154"/>
        <v>659.03</v>
      </c>
    </row>
    <row r="356" spans="1:11" ht="63.75" x14ac:dyDescent="0.2">
      <c r="A356" s="9" t="s">
        <v>294</v>
      </c>
      <c r="B356" s="3" t="s">
        <v>229</v>
      </c>
      <c r="C356" s="3" t="s">
        <v>200</v>
      </c>
      <c r="D356" s="3" t="s">
        <v>107</v>
      </c>
      <c r="E356" s="33" t="s">
        <v>295</v>
      </c>
      <c r="F356" s="3"/>
      <c r="G356" s="30"/>
      <c r="H356" s="30"/>
      <c r="I356" s="6">
        <f>I357+I358</f>
        <v>0</v>
      </c>
      <c r="J356" s="6">
        <f t="shared" ref="J356:K356" si="155">J357+J358</f>
        <v>659.03</v>
      </c>
      <c r="K356" s="6">
        <f t="shared" si="155"/>
        <v>659.03</v>
      </c>
    </row>
    <row r="357" spans="1:11" x14ac:dyDescent="0.2">
      <c r="A357" s="17" t="s">
        <v>110</v>
      </c>
      <c r="B357" s="3" t="s">
        <v>229</v>
      </c>
      <c r="C357" s="3" t="s">
        <v>200</v>
      </c>
      <c r="D357" s="3" t="s">
        <v>107</v>
      </c>
      <c r="E357" s="33" t="s">
        <v>295</v>
      </c>
      <c r="F357" s="3" t="s">
        <v>111</v>
      </c>
      <c r="G357" s="30"/>
      <c r="H357" s="30"/>
      <c r="I357" s="6"/>
      <c r="J357" s="30">
        <v>584.03</v>
      </c>
      <c r="K357" s="6">
        <f>I357+J357</f>
        <v>584.03</v>
      </c>
    </row>
    <row r="358" spans="1:11" ht="38.25" x14ac:dyDescent="0.2">
      <c r="A358" s="5" t="s">
        <v>118</v>
      </c>
      <c r="B358" s="3" t="s">
        <v>229</v>
      </c>
      <c r="C358" s="3" t="s">
        <v>200</v>
      </c>
      <c r="D358" s="3" t="s">
        <v>107</v>
      </c>
      <c r="E358" s="33" t="s">
        <v>295</v>
      </c>
      <c r="F358" s="3" t="s">
        <v>119</v>
      </c>
      <c r="G358" s="30"/>
      <c r="H358" s="30"/>
      <c r="I358" s="6"/>
      <c r="J358" s="30">
        <v>75</v>
      </c>
      <c r="K358" s="6">
        <f>I358+J358</f>
        <v>75</v>
      </c>
    </row>
    <row r="359" spans="1:11" ht="38.25" x14ac:dyDescent="0.2">
      <c r="A359" s="20" t="s">
        <v>296</v>
      </c>
      <c r="B359" s="3" t="s">
        <v>229</v>
      </c>
      <c r="C359" s="3" t="s">
        <v>200</v>
      </c>
      <c r="D359" s="3" t="s">
        <v>107</v>
      </c>
      <c r="E359" s="3" t="s">
        <v>297</v>
      </c>
      <c r="F359" s="3"/>
      <c r="G359" s="30">
        <f t="shared" ref="G359:K359" si="156">G360+G361</f>
        <v>575</v>
      </c>
      <c r="H359" s="30">
        <f t="shared" si="156"/>
        <v>0</v>
      </c>
      <c r="I359" s="30">
        <f t="shared" si="156"/>
        <v>575</v>
      </c>
      <c r="J359" s="30">
        <f t="shared" si="156"/>
        <v>-575</v>
      </c>
      <c r="K359" s="30">
        <f t="shared" si="156"/>
        <v>0</v>
      </c>
    </row>
    <row r="360" spans="1:11" x14ac:dyDescent="0.2">
      <c r="A360" s="17" t="s">
        <v>110</v>
      </c>
      <c r="B360" s="3" t="s">
        <v>229</v>
      </c>
      <c r="C360" s="3" t="s">
        <v>200</v>
      </c>
      <c r="D360" s="3" t="s">
        <v>107</v>
      </c>
      <c r="E360" s="3" t="s">
        <v>298</v>
      </c>
      <c r="F360" s="3" t="s">
        <v>111</v>
      </c>
      <c r="G360" s="30">
        <v>500</v>
      </c>
      <c r="H360" s="30"/>
      <c r="I360" s="6">
        <f>G360+H360</f>
        <v>500</v>
      </c>
      <c r="J360" s="30">
        <v>-500</v>
      </c>
      <c r="K360" s="6">
        <f>I360+J360</f>
        <v>0</v>
      </c>
    </row>
    <row r="361" spans="1:11" ht="38.25" x14ac:dyDescent="0.2">
      <c r="A361" s="5" t="s">
        <v>118</v>
      </c>
      <c r="B361" s="3" t="s">
        <v>229</v>
      </c>
      <c r="C361" s="3" t="s">
        <v>200</v>
      </c>
      <c r="D361" s="3" t="s">
        <v>107</v>
      </c>
      <c r="E361" s="3" t="s">
        <v>298</v>
      </c>
      <c r="F361" s="3" t="s">
        <v>119</v>
      </c>
      <c r="G361" s="30">
        <v>75</v>
      </c>
      <c r="H361" s="30"/>
      <c r="I361" s="6">
        <f>G361+H361</f>
        <v>75</v>
      </c>
      <c r="J361" s="30">
        <v>-75</v>
      </c>
      <c r="K361" s="6">
        <f>I361+J361</f>
        <v>0</v>
      </c>
    </row>
    <row r="362" spans="1:11" ht="30" customHeight="1" x14ac:dyDescent="0.2">
      <c r="A362" s="34" t="s">
        <v>299</v>
      </c>
      <c r="B362" s="3" t="s">
        <v>229</v>
      </c>
      <c r="C362" s="3" t="s">
        <v>200</v>
      </c>
      <c r="D362" s="3" t="s">
        <v>212</v>
      </c>
      <c r="E362" s="3"/>
      <c r="F362" s="3"/>
      <c r="G362" s="30" t="e">
        <f>#REF!+G371</f>
        <v>#REF!</v>
      </c>
      <c r="H362" s="30" t="e">
        <f>#REF!+H371</f>
        <v>#REF!</v>
      </c>
      <c r="I362" s="30">
        <f>I371+I363</f>
        <v>85</v>
      </c>
      <c r="J362" s="30">
        <f t="shared" ref="J362:K362" si="157">J371+J363</f>
        <v>100</v>
      </c>
      <c r="K362" s="30">
        <f t="shared" si="157"/>
        <v>185</v>
      </c>
    </row>
    <row r="363" spans="1:11" ht="51" x14ac:dyDescent="0.2">
      <c r="A363" s="7" t="s">
        <v>290</v>
      </c>
      <c r="B363" s="3" t="s">
        <v>229</v>
      </c>
      <c r="C363" s="3" t="s">
        <v>200</v>
      </c>
      <c r="D363" s="3" t="s">
        <v>212</v>
      </c>
      <c r="E363" s="8" t="s">
        <v>291</v>
      </c>
      <c r="F363" s="3"/>
      <c r="G363" s="30"/>
      <c r="H363" s="30"/>
      <c r="I363" s="30">
        <f>I364</f>
        <v>0</v>
      </c>
      <c r="J363" s="30">
        <f t="shared" ref="J363:K363" si="158">J364</f>
        <v>185</v>
      </c>
      <c r="K363" s="30">
        <f t="shared" si="158"/>
        <v>185</v>
      </c>
    </row>
    <row r="364" spans="1:11" ht="38.25" x14ac:dyDescent="0.2">
      <c r="A364" s="9" t="s">
        <v>292</v>
      </c>
      <c r="B364" s="3" t="s">
        <v>229</v>
      </c>
      <c r="C364" s="3" t="s">
        <v>200</v>
      </c>
      <c r="D364" s="3" t="s">
        <v>212</v>
      </c>
      <c r="E364" s="8" t="s">
        <v>293</v>
      </c>
      <c r="F364" s="3"/>
      <c r="G364" s="30"/>
      <c r="H364" s="30"/>
      <c r="I364" s="30">
        <f>I365+I369+I367</f>
        <v>0</v>
      </c>
      <c r="J364" s="30">
        <f t="shared" ref="J364:K364" si="159">J365+J369+J367</f>
        <v>185</v>
      </c>
      <c r="K364" s="30">
        <f t="shared" si="159"/>
        <v>185</v>
      </c>
    </row>
    <row r="365" spans="1:11" ht="76.5" x14ac:dyDescent="0.2">
      <c r="A365" s="9" t="s">
        <v>300</v>
      </c>
      <c r="B365" s="3" t="s">
        <v>229</v>
      </c>
      <c r="C365" s="3" t="s">
        <v>200</v>
      </c>
      <c r="D365" s="3" t="s">
        <v>212</v>
      </c>
      <c r="E365" s="33" t="s">
        <v>301</v>
      </c>
      <c r="F365" s="3"/>
      <c r="G365" s="30"/>
      <c r="H365" s="30"/>
      <c r="I365" s="30">
        <f>I366</f>
        <v>0</v>
      </c>
      <c r="J365" s="30">
        <f t="shared" ref="J365:K365" si="160">J366</f>
        <v>20</v>
      </c>
      <c r="K365" s="30">
        <f t="shared" si="160"/>
        <v>20</v>
      </c>
    </row>
    <row r="366" spans="1:11" ht="38.25" x14ac:dyDescent="0.2">
      <c r="A366" s="5" t="s">
        <v>118</v>
      </c>
      <c r="B366" s="3" t="s">
        <v>229</v>
      </c>
      <c r="C366" s="3" t="s">
        <v>200</v>
      </c>
      <c r="D366" s="3" t="s">
        <v>212</v>
      </c>
      <c r="E366" s="33" t="s">
        <v>301</v>
      </c>
      <c r="F366" s="3" t="s">
        <v>119</v>
      </c>
      <c r="G366" s="30"/>
      <c r="H366" s="30"/>
      <c r="I366" s="30"/>
      <c r="J366" s="30">
        <v>20</v>
      </c>
      <c r="K366" s="6">
        <f t="shared" ref="K366" si="161">I366+J366</f>
        <v>20</v>
      </c>
    </row>
    <row r="367" spans="1:11" ht="51" x14ac:dyDescent="0.2">
      <c r="A367" s="35" t="s">
        <v>302</v>
      </c>
      <c r="B367" s="3" t="s">
        <v>229</v>
      </c>
      <c r="C367" s="3" t="s">
        <v>200</v>
      </c>
      <c r="D367" s="3" t="s">
        <v>212</v>
      </c>
      <c r="E367" s="33" t="s">
        <v>303</v>
      </c>
      <c r="F367" s="3"/>
      <c r="G367" s="30"/>
      <c r="H367" s="30"/>
      <c r="I367" s="30">
        <f>I368</f>
        <v>0</v>
      </c>
      <c r="J367" s="30">
        <f t="shared" ref="J367:K367" si="162">J368</f>
        <v>150</v>
      </c>
      <c r="K367" s="30">
        <f t="shared" si="162"/>
        <v>150</v>
      </c>
    </row>
    <row r="368" spans="1:11" ht="38.25" x14ac:dyDescent="0.2">
      <c r="A368" s="5" t="s">
        <v>118</v>
      </c>
      <c r="B368" s="3" t="s">
        <v>229</v>
      </c>
      <c r="C368" s="3" t="s">
        <v>200</v>
      </c>
      <c r="D368" s="3" t="s">
        <v>212</v>
      </c>
      <c r="E368" s="33" t="s">
        <v>304</v>
      </c>
      <c r="F368" s="3" t="s">
        <v>119</v>
      </c>
      <c r="G368" s="30"/>
      <c r="H368" s="30"/>
      <c r="I368" s="30"/>
      <c r="J368" s="30">
        <v>150</v>
      </c>
      <c r="K368" s="6">
        <f t="shared" ref="K368" si="163">I368+J368</f>
        <v>150</v>
      </c>
    </row>
    <row r="369" spans="1:11" ht="63.75" x14ac:dyDescent="0.2">
      <c r="A369" s="9" t="s">
        <v>305</v>
      </c>
      <c r="B369" s="3" t="s">
        <v>229</v>
      </c>
      <c r="C369" s="3" t="s">
        <v>200</v>
      </c>
      <c r="D369" s="3" t="s">
        <v>212</v>
      </c>
      <c r="E369" s="33" t="s">
        <v>306</v>
      </c>
      <c r="F369" s="3"/>
      <c r="G369" s="30"/>
      <c r="H369" s="30"/>
      <c r="I369" s="30">
        <f>I370</f>
        <v>0</v>
      </c>
      <c r="J369" s="30">
        <f t="shared" ref="J369:K369" si="164">J370</f>
        <v>15</v>
      </c>
      <c r="K369" s="30">
        <f t="shared" si="164"/>
        <v>15</v>
      </c>
    </row>
    <row r="370" spans="1:11" ht="38.25" x14ac:dyDescent="0.2">
      <c r="A370" s="5" t="s">
        <v>118</v>
      </c>
      <c r="B370" s="3" t="s">
        <v>229</v>
      </c>
      <c r="C370" s="3" t="s">
        <v>200</v>
      </c>
      <c r="D370" s="3" t="s">
        <v>212</v>
      </c>
      <c r="E370" s="3" t="s">
        <v>307</v>
      </c>
      <c r="F370" s="3" t="s">
        <v>119</v>
      </c>
      <c r="G370" s="30"/>
      <c r="H370" s="30"/>
      <c r="I370" s="30"/>
      <c r="J370" s="30">
        <v>15</v>
      </c>
      <c r="K370" s="6">
        <f t="shared" ref="K370" si="165">I370+J370</f>
        <v>15</v>
      </c>
    </row>
    <row r="371" spans="1:11" x14ac:dyDescent="0.2">
      <c r="A371" s="5" t="s">
        <v>40</v>
      </c>
      <c r="B371" s="3" t="s">
        <v>229</v>
      </c>
      <c r="C371" s="3" t="s">
        <v>200</v>
      </c>
      <c r="D371" s="3" t="s">
        <v>212</v>
      </c>
      <c r="E371" s="3" t="s">
        <v>41</v>
      </c>
      <c r="F371" s="3"/>
      <c r="G371" s="30">
        <f t="shared" ref="G371:K371" si="166">G372+G374+G376</f>
        <v>0</v>
      </c>
      <c r="H371" s="30">
        <f t="shared" si="166"/>
        <v>85</v>
      </c>
      <c r="I371" s="30">
        <f t="shared" si="166"/>
        <v>85</v>
      </c>
      <c r="J371" s="30">
        <f t="shared" si="166"/>
        <v>-85</v>
      </c>
      <c r="K371" s="30">
        <f t="shared" si="166"/>
        <v>0</v>
      </c>
    </row>
    <row r="372" spans="1:11" ht="63.75" x14ac:dyDescent="0.2">
      <c r="A372" s="10" t="s">
        <v>308</v>
      </c>
      <c r="B372" s="3" t="s">
        <v>229</v>
      </c>
      <c r="C372" s="3" t="s">
        <v>200</v>
      </c>
      <c r="D372" s="3" t="s">
        <v>212</v>
      </c>
      <c r="E372" s="3" t="s">
        <v>309</v>
      </c>
      <c r="F372" s="3"/>
      <c r="G372" s="30">
        <f>G373</f>
        <v>0</v>
      </c>
      <c r="H372" s="30">
        <f>H373</f>
        <v>20</v>
      </c>
      <c r="I372" s="6">
        <f t="shared" ref="I372:I377" si="167">G372+H372</f>
        <v>20</v>
      </c>
      <c r="J372" s="30">
        <f>J373</f>
        <v>-20</v>
      </c>
      <c r="K372" s="6">
        <f t="shared" ref="K372:K377" si="168">I372+J372</f>
        <v>0</v>
      </c>
    </row>
    <row r="373" spans="1:11" ht="38.25" x14ac:dyDescent="0.2">
      <c r="A373" s="5" t="s">
        <v>118</v>
      </c>
      <c r="B373" s="3" t="s">
        <v>229</v>
      </c>
      <c r="C373" s="3" t="s">
        <v>200</v>
      </c>
      <c r="D373" s="3" t="s">
        <v>212</v>
      </c>
      <c r="E373" s="3" t="s">
        <v>309</v>
      </c>
      <c r="F373" s="3" t="s">
        <v>119</v>
      </c>
      <c r="G373" s="30"/>
      <c r="H373" s="30">
        <v>20</v>
      </c>
      <c r="I373" s="6">
        <f t="shared" si="167"/>
        <v>20</v>
      </c>
      <c r="J373" s="30">
        <v>-20</v>
      </c>
      <c r="K373" s="6">
        <f t="shared" si="168"/>
        <v>0</v>
      </c>
    </row>
    <row r="374" spans="1:11" ht="38.25" x14ac:dyDescent="0.2">
      <c r="A374" s="10" t="s">
        <v>310</v>
      </c>
      <c r="B374" s="3" t="s">
        <v>229</v>
      </c>
      <c r="C374" s="3" t="s">
        <v>200</v>
      </c>
      <c r="D374" s="3" t="s">
        <v>212</v>
      </c>
      <c r="E374" s="3" t="s">
        <v>311</v>
      </c>
      <c r="F374" s="3"/>
      <c r="G374" s="30">
        <f>G375</f>
        <v>0</v>
      </c>
      <c r="H374" s="30">
        <f>H375</f>
        <v>15</v>
      </c>
      <c r="I374" s="6">
        <f t="shared" si="167"/>
        <v>15</v>
      </c>
      <c r="J374" s="30">
        <f>J375</f>
        <v>-15</v>
      </c>
      <c r="K374" s="6">
        <f t="shared" si="168"/>
        <v>0</v>
      </c>
    </row>
    <row r="375" spans="1:11" ht="38.25" x14ac:dyDescent="0.2">
      <c r="A375" s="5" t="s">
        <v>118</v>
      </c>
      <c r="B375" s="3" t="s">
        <v>229</v>
      </c>
      <c r="C375" s="3" t="s">
        <v>200</v>
      </c>
      <c r="D375" s="3" t="s">
        <v>212</v>
      </c>
      <c r="E375" s="3" t="s">
        <v>311</v>
      </c>
      <c r="F375" s="3" t="s">
        <v>119</v>
      </c>
      <c r="G375" s="30"/>
      <c r="H375" s="30">
        <v>15</v>
      </c>
      <c r="I375" s="6">
        <f t="shared" si="167"/>
        <v>15</v>
      </c>
      <c r="J375" s="30">
        <v>-15</v>
      </c>
      <c r="K375" s="6">
        <f t="shared" si="168"/>
        <v>0</v>
      </c>
    </row>
    <row r="376" spans="1:11" s="117" customFormat="1" ht="38.25" x14ac:dyDescent="0.2">
      <c r="A376" s="10" t="s">
        <v>312</v>
      </c>
      <c r="B376" s="3" t="s">
        <v>229</v>
      </c>
      <c r="C376" s="3" t="s">
        <v>200</v>
      </c>
      <c r="D376" s="3" t="s">
        <v>212</v>
      </c>
      <c r="E376" s="3" t="s">
        <v>313</v>
      </c>
      <c r="F376" s="3"/>
      <c r="G376" s="30">
        <f>G377</f>
        <v>0</v>
      </c>
      <c r="H376" s="30">
        <f>H377</f>
        <v>50</v>
      </c>
      <c r="I376" s="6">
        <f t="shared" si="167"/>
        <v>50</v>
      </c>
      <c r="J376" s="30">
        <f>J377</f>
        <v>-50</v>
      </c>
      <c r="K376" s="6">
        <f t="shared" si="168"/>
        <v>0</v>
      </c>
    </row>
    <row r="377" spans="1:11" s="117" customFormat="1" ht="38.25" x14ac:dyDescent="0.2">
      <c r="A377" s="5" t="s">
        <v>118</v>
      </c>
      <c r="B377" s="3" t="s">
        <v>229</v>
      </c>
      <c r="C377" s="3" t="s">
        <v>200</v>
      </c>
      <c r="D377" s="3" t="s">
        <v>212</v>
      </c>
      <c r="E377" s="3" t="s">
        <v>313</v>
      </c>
      <c r="F377" s="3" t="s">
        <v>119</v>
      </c>
      <c r="G377" s="30"/>
      <c r="H377" s="30">
        <v>50</v>
      </c>
      <c r="I377" s="6">
        <f t="shared" si="167"/>
        <v>50</v>
      </c>
      <c r="J377" s="30">
        <v>-50</v>
      </c>
      <c r="K377" s="6">
        <f t="shared" si="168"/>
        <v>0</v>
      </c>
    </row>
    <row r="378" spans="1:11" x14ac:dyDescent="0.2">
      <c r="A378" s="20" t="s">
        <v>177</v>
      </c>
      <c r="B378" s="3" t="s">
        <v>229</v>
      </c>
      <c r="C378" s="3" t="s">
        <v>135</v>
      </c>
      <c r="D378" s="3"/>
      <c r="E378" s="3"/>
      <c r="F378" s="3"/>
      <c r="G378" s="30" t="e">
        <f>G379+G397</f>
        <v>#REF!</v>
      </c>
      <c r="H378" s="30" t="e">
        <f>H379+H397</f>
        <v>#REF!</v>
      </c>
      <c r="I378" s="30">
        <f t="shared" ref="I378:K378" si="169">I379+I397+I392</f>
        <v>1853.76</v>
      </c>
      <c r="J378" s="30">
        <f t="shared" si="169"/>
        <v>5028.2299999999996</v>
      </c>
      <c r="K378" s="30">
        <f t="shared" si="169"/>
        <v>6881.99</v>
      </c>
    </row>
    <row r="379" spans="1:11" x14ac:dyDescent="0.2">
      <c r="A379" s="20" t="s">
        <v>314</v>
      </c>
      <c r="B379" s="3" t="s">
        <v>229</v>
      </c>
      <c r="C379" s="3" t="s">
        <v>135</v>
      </c>
      <c r="D379" s="3" t="s">
        <v>86</v>
      </c>
      <c r="E379" s="3"/>
      <c r="F379" s="3"/>
      <c r="G379" s="30" t="e">
        <f>#REF!+G389</f>
        <v>#REF!</v>
      </c>
      <c r="H379" s="30" t="e">
        <f>#REF!+H389</f>
        <v>#REF!</v>
      </c>
      <c r="I379" s="30">
        <f>I389+I380+I384</f>
        <v>150</v>
      </c>
      <c r="J379" s="30">
        <f t="shared" ref="J379:K379" si="170">J389+J380+J384</f>
        <v>915.8</v>
      </c>
      <c r="K379" s="30">
        <f t="shared" si="170"/>
        <v>1065.8</v>
      </c>
    </row>
    <row r="380" spans="1:11" ht="38.25" x14ac:dyDescent="0.2">
      <c r="A380" s="7" t="s">
        <v>247</v>
      </c>
      <c r="B380" s="3" t="s">
        <v>229</v>
      </c>
      <c r="C380" s="3" t="s">
        <v>135</v>
      </c>
      <c r="D380" s="3" t="s">
        <v>86</v>
      </c>
      <c r="E380" s="3" t="s">
        <v>248</v>
      </c>
      <c r="F380" s="3"/>
      <c r="G380" s="30"/>
      <c r="H380" s="30"/>
      <c r="I380" s="30">
        <f>I381</f>
        <v>0</v>
      </c>
      <c r="J380" s="30">
        <f t="shared" ref="J380:K382" si="171">J381</f>
        <v>350</v>
      </c>
      <c r="K380" s="30">
        <f t="shared" si="171"/>
        <v>350</v>
      </c>
    </row>
    <row r="381" spans="1:11" ht="38.25" x14ac:dyDescent="0.2">
      <c r="A381" s="9" t="s">
        <v>315</v>
      </c>
      <c r="B381" s="3" t="s">
        <v>229</v>
      </c>
      <c r="C381" s="3" t="s">
        <v>135</v>
      </c>
      <c r="D381" s="3" t="s">
        <v>86</v>
      </c>
      <c r="E381" s="3" t="s">
        <v>316</v>
      </c>
      <c r="F381" s="3"/>
      <c r="G381" s="30"/>
      <c r="H381" s="30"/>
      <c r="I381" s="30">
        <f>I382</f>
        <v>0</v>
      </c>
      <c r="J381" s="30">
        <f t="shared" si="171"/>
        <v>350</v>
      </c>
      <c r="K381" s="30">
        <f t="shared" si="171"/>
        <v>350</v>
      </c>
    </row>
    <row r="382" spans="1:11" ht="38.25" x14ac:dyDescent="0.2">
      <c r="A382" s="35" t="s">
        <v>317</v>
      </c>
      <c r="B382" s="3" t="s">
        <v>229</v>
      </c>
      <c r="C382" s="3" t="s">
        <v>135</v>
      </c>
      <c r="D382" s="3" t="s">
        <v>86</v>
      </c>
      <c r="E382" s="3"/>
      <c r="F382" s="3"/>
      <c r="G382" s="30"/>
      <c r="H382" s="30"/>
      <c r="I382" s="30">
        <f>I383</f>
        <v>0</v>
      </c>
      <c r="J382" s="30">
        <f t="shared" si="171"/>
        <v>350</v>
      </c>
      <c r="K382" s="30">
        <f t="shared" si="171"/>
        <v>350</v>
      </c>
    </row>
    <row r="383" spans="1:11" ht="38.25" x14ac:dyDescent="0.2">
      <c r="A383" s="5" t="s">
        <v>118</v>
      </c>
      <c r="B383" s="3" t="s">
        <v>229</v>
      </c>
      <c r="C383" s="3" t="s">
        <v>135</v>
      </c>
      <c r="D383" s="3" t="s">
        <v>86</v>
      </c>
      <c r="E383" s="3" t="s">
        <v>316</v>
      </c>
      <c r="F383" s="3" t="s">
        <v>119</v>
      </c>
      <c r="G383" s="30"/>
      <c r="H383" s="30"/>
      <c r="I383" s="30"/>
      <c r="J383" s="30">
        <v>350</v>
      </c>
      <c r="K383" s="30">
        <f>I383+J383</f>
        <v>350</v>
      </c>
    </row>
    <row r="384" spans="1:11" x14ac:dyDescent="0.2">
      <c r="A384" s="91" t="s">
        <v>158</v>
      </c>
      <c r="B384" s="3" t="s">
        <v>229</v>
      </c>
      <c r="C384" s="3" t="s">
        <v>135</v>
      </c>
      <c r="D384" s="3" t="s">
        <v>86</v>
      </c>
      <c r="E384" s="3" t="s">
        <v>159</v>
      </c>
      <c r="F384" s="3"/>
      <c r="G384" s="30"/>
      <c r="H384" s="30"/>
      <c r="I384" s="30">
        <f>I385+I387</f>
        <v>0</v>
      </c>
      <c r="J384" s="30">
        <f t="shared" ref="J384:K384" si="172">J385+J387</f>
        <v>715.8</v>
      </c>
      <c r="K384" s="30">
        <f t="shared" si="172"/>
        <v>715.8</v>
      </c>
    </row>
    <row r="385" spans="1:11" ht="191.25" x14ac:dyDescent="0.2">
      <c r="A385" s="99" t="s">
        <v>608</v>
      </c>
      <c r="B385" s="3" t="s">
        <v>229</v>
      </c>
      <c r="C385" s="3" t="s">
        <v>135</v>
      </c>
      <c r="D385" s="3" t="s">
        <v>86</v>
      </c>
      <c r="E385" s="3" t="s">
        <v>609</v>
      </c>
      <c r="F385" s="3"/>
      <c r="G385" s="30"/>
      <c r="H385" s="30"/>
      <c r="I385" s="30">
        <f>I386</f>
        <v>0</v>
      </c>
      <c r="J385" s="30">
        <f t="shared" ref="J385:K385" si="173">J386</f>
        <v>500.6</v>
      </c>
      <c r="K385" s="30">
        <f t="shared" si="173"/>
        <v>500.6</v>
      </c>
    </row>
    <row r="386" spans="1:11" ht="38.25" x14ac:dyDescent="0.2">
      <c r="A386" s="5" t="s">
        <v>118</v>
      </c>
      <c r="B386" s="3" t="s">
        <v>229</v>
      </c>
      <c r="C386" s="3" t="s">
        <v>135</v>
      </c>
      <c r="D386" s="3" t="s">
        <v>86</v>
      </c>
      <c r="E386" s="3" t="s">
        <v>609</v>
      </c>
      <c r="F386" s="3" t="s">
        <v>119</v>
      </c>
      <c r="G386" s="30"/>
      <c r="H386" s="30"/>
      <c r="I386" s="30"/>
      <c r="J386" s="30">
        <v>500.6</v>
      </c>
      <c r="K386" s="30">
        <f>I386+J386</f>
        <v>500.6</v>
      </c>
    </row>
    <row r="387" spans="1:11" ht="140.25" x14ac:dyDescent="0.2">
      <c r="A387" s="99" t="s">
        <v>610</v>
      </c>
      <c r="B387" s="3" t="s">
        <v>229</v>
      </c>
      <c r="C387" s="3" t="s">
        <v>135</v>
      </c>
      <c r="D387" s="3" t="s">
        <v>86</v>
      </c>
      <c r="E387" s="3" t="s">
        <v>611</v>
      </c>
      <c r="F387" s="3"/>
      <c r="G387" s="30"/>
      <c r="H387" s="30"/>
      <c r="I387" s="30">
        <f>I388</f>
        <v>0</v>
      </c>
      <c r="J387" s="30">
        <f t="shared" ref="J387:K387" si="174">J388</f>
        <v>215.2</v>
      </c>
      <c r="K387" s="30">
        <f t="shared" si="174"/>
        <v>215.2</v>
      </c>
    </row>
    <row r="388" spans="1:11" ht="38.25" x14ac:dyDescent="0.2">
      <c r="A388" s="5" t="s">
        <v>118</v>
      </c>
      <c r="B388" s="3" t="s">
        <v>229</v>
      </c>
      <c r="C388" s="3" t="s">
        <v>135</v>
      </c>
      <c r="D388" s="3" t="s">
        <v>86</v>
      </c>
      <c r="E388" s="3" t="s">
        <v>611</v>
      </c>
      <c r="F388" s="3" t="s">
        <v>119</v>
      </c>
      <c r="G388" s="30"/>
      <c r="H388" s="30"/>
      <c r="I388" s="30"/>
      <c r="J388" s="30">
        <v>215.2</v>
      </c>
      <c r="K388" s="30">
        <f>I388+J388</f>
        <v>215.2</v>
      </c>
    </row>
    <row r="389" spans="1:11" x14ac:dyDescent="0.2">
      <c r="A389" s="5" t="s">
        <v>40</v>
      </c>
      <c r="B389" s="3" t="s">
        <v>229</v>
      </c>
      <c r="C389" s="3" t="s">
        <v>135</v>
      </c>
      <c r="D389" s="3" t="s">
        <v>86</v>
      </c>
      <c r="E389" s="3" t="s">
        <v>41</v>
      </c>
      <c r="F389" s="3"/>
      <c r="G389" s="30">
        <f t="shared" ref="G389:K390" si="175">G390</f>
        <v>0</v>
      </c>
      <c r="H389" s="30">
        <f t="shared" si="175"/>
        <v>150</v>
      </c>
      <c r="I389" s="30">
        <f t="shared" si="175"/>
        <v>150</v>
      </c>
      <c r="J389" s="30">
        <f t="shared" si="175"/>
        <v>-150</v>
      </c>
      <c r="K389" s="30">
        <f t="shared" si="175"/>
        <v>0</v>
      </c>
    </row>
    <row r="390" spans="1:11" ht="38.25" x14ac:dyDescent="0.2">
      <c r="A390" s="10" t="s">
        <v>318</v>
      </c>
      <c r="B390" s="3" t="s">
        <v>229</v>
      </c>
      <c r="C390" s="3" t="s">
        <v>135</v>
      </c>
      <c r="D390" s="3" t="s">
        <v>86</v>
      </c>
      <c r="E390" s="3" t="s">
        <v>319</v>
      </c>
      <c r="F390" s="3"/>
      <c r="G390" s="30">
        <f t="shared" si="175"/>
        <v>0</v>
      </c>
      <c r="H390" s="30">
        <f t="shared" si="175"/>
        <v>150</v>
      </c>
      <c r="I390" s="30">
        <f t="shared" si="175"/>
        <v>150</v>
      </c>
      <c r="J390" s="30">
        <f t="shared" si="175"/>
        <v>-150</v>
      </c>
      <c r="K390" s="30">
        <f t="shared" si="175"/>
        <v>0</v>
      </c>
    </row>
    <row r="391" spans="1:11" ht="38.25" x14ac:dyDescent="0.2">
      <c r="A391" s="5" t="s">
        <v>118</v>
      </c>
      <c r="B391" s="3" t="s">
        <v>229</v>
      </c>
      <c r="C391" s="3" t="s">
        <v>135</v>
      </c>
      <c r="D391" s="3" t="s">
        <v>86</v>
      </c>
      <c r="E391" s="3" t="s">
        <v>319</v>
      </c>
      <c r="F391" s="3" t="s">
        <v>119</v>
      </c>
      <c r="G391" s="30"/>
      <c r="H391" s="30">
        <v>150</v>
      </c>
      <c r="I391" s="6">
        <f>G391+H391</f>
        <v>150</v>
      </c>
      <c r="J391" s="30">
        <v>-150</v>
      </c>
      <c r="K391" s="6">
        <f>I391+J391</f>
        <v>0</v>
      </c>
    </row>
    <row r="392" spans="1:11" s="37" customFormat="1" x14ac:dyDescent="0.2">
      <c r="A392" s="5" t="s">
        <v>320</v>
      </c>
      <c r="B392" s="3" t="s">
        <v>229</v>
      </c>
      <c r="C392" s="3" t="s">
        <v>135</v>
      </c>
      <c r="D392" s="3" t="s">
        <v>107</v>
      </c>
      <c r="E392" s="3"/>
      <c r="F392" s="3"/>
      <c r="G392" s="30"/>
      <c r="H392" s="30"/>
      <c r="I392" s="6">
        <f>I393</f>
        <v>0</v>
      </c>
      <c r="J392" s="6">
        <f t="shared" ref="J392:K395" si="176">J393</f>
        <v>2843.7</v>
      </c>
      <c r="K392" s="6">
        <f t="shared" si="176"/>
        <v>2843.7</v>
      </c>
    </row>
    <row r="393" spans="1:11" s="37" customFormat="1" ht="51" x14ac:dyDescent="0.2">
      <c r="A393" s="36" t="s">
        <v>290</v>
      </c>
      <c r="B393" s="3" t="s">
        <v>229</v>
      </c>
      <c r="C393" s="3" t="s">
        <v>135</v>
      </c>
      <c r="D393" s="3" t="s">
        <v>107</v>
      </c>
      <c r="E393" s="3" t="s">
        <v>321</v>
      </c>
      <c r="F393" s="3"/>
      <c r="G393" s="30"/>
      <c r="H393" s="30"/>
      <c r="I393" s="6">
        <f>I394</f>
        <v>0</v>
      </c>
      <c r="J393" s="6">
        <f t="shared" si="176"/>
        <v>2843.7</v>
      </c>
      <c r="K393" s="6">
        <f t="shared" si="176"/>
        <v>2843.7</v>
      </c>
    </row>
    <row r="394" spans="1:11" s="37" customFormat="1" ht="25.5" x14ac:dyDescent="0.2">
      <c r="A394" s="36" t="s">
        <v>322</v>
      </c>
      <c r="B394" s="3" t="s">
        <v>229</v>
      </c>
      <c r="C394" s="3" t="s">
        <v>135</v>
      </c>
      <c r="D394" s="3" t="s">
        <v>107</v>
      </c>
      <c r="E394" s="3" t="s">
        <v>323</v>
      </c>
      <c r="F394" s="3"/>
      <c r="G394" s="30"/>
      <c r="H394" s="30"/>
      <c r="I394" s="6">
        <f>I395</f>
        <v>0</v>
      </c>
      <c r="J394" s="6">
        <f t="shared" si="176"/>
        <v>2843.7</v>
      </c>
      <c r="K394" s="6">
        <f t="shared" si="176"/>
        <v>2843.7</v>
      </c>
    </row>
    <row r="395" spans="1:11" s="37" customFormat="1" ht="25.5" x14ac:dyDescent="0.2">
      <c r="A395" s="35" t="s">
        <v>568</v>
      </c>
      <c r="B395" s="3" t="s">
        <v>229</v>
      </c>
      <c r="C395" s="3" t="s">
        <v>135</v>
      </c>
      <c r="D395" s="3" t="s">
        <v>107</v>
      </c>
      <c r="E395" s="3" t="s">
        <v>569</v>
      </c>
      <c r="F395" s="3"/>
      <c r="G395" s="30"/>
      <c r="H395" s="30"/>
      <c r="I395" s="6">
        <f>I396</f>
        <v>0</v>
      </c>
      <c r="J395" s="6">
        <f t="shared" si="176"/>
        <v>2843.7</v>
      </c>
      <c r="K395" s="6">
        <f t="shared" si="176"/>
        <v>2843.7</v>
      </c>
    </row>
    <row r="396" spans="1:11" s="37" customFormat="1" ht="38.25" x14ac:dyDescent="0.2">
      <c r="A396" s="5" t="s">
        <v>118</v>
      </c>
      <c r="B396" s="3" t="s">
        <v>229</v>
      </c>
      <c r="C396" s="3" t="s">
        <v>135</v>
      </c>
      <c r="D396" s="3" t="s">
        <v>107</v>
      </c>
      <c r="E396" s="3" t="s">
        <v>569</v>
      </c>
      <c r="F396" s="3" t="s">
        <v>119</v>
      </c>
      <c r="G396" s="30"/>
      <c r="H396" s="30"/>
      <c r="I396" s="6">
        <f>G396+H396</f>
        <v>0</v>
      </c>
      <c r="J396" s="30">
        <v>2843.7</v>
      </c>
      <c r="K396" s="6">
        <f>I396+J396</f>
        <v>2843.7</v>
      </c>
    </row>
    <row r="397" spans="1:11" s="37" customFormat="1" ht="25.5" x14ac:dyDescent="0.2">
      <c r="A397" s="20" t="s">
        <v>325</v>
      </c>
      <c r="B397" s="3" t="s">
        <v>229</v>
      </c>
      <c r="C397" s="3" t="s">
        <v>135</v>
      </c>
      <c r="D397" s="3" t="s">
        <v>179</v>
      </c>
      <c r="E397" s="3"/>
      <c r="F397" s="3"/>
      <c r="G397" s="30" t="e">
        <f>#REF!+#REF!+G414</f>
        <v>#REF!</v>
      </c>
      <c r="H397" s="30" t="e">
        <f>#REF!+#REF!+H414</f>
        <v>#REF!</v>
      </c>
      <c r="I397" s="30">
        <f>I414+I398+I404+I410</f>
        <v>1703.76</v>
      </c>
      <c r="J397" s="30">
        <f t="shared" ref="J397" si="177">J414+J398+J404+J410</f>
        <v>1268.73</v>
      </c>
      <c r="K397" s="30">
        <f>K414+K398+K404+K410</f>
        <v>2972.49</v>
      </c>
    </row>
    <row r="398" spans="1:11" s="37" customFormat="1" ht="38.25" x14ac:dyDescent="0.2">
      <c r="A398" s="7" t="s">
        <v>247</v>
      </c>
      <c r="B398" s="3" t="s">
        <v>229</v>
      </c>
      <c r="C398" s="3" t="s">
        <v>135</v>
      </c>
      <c r="D398" s="3" t="s">
        <v>179</v>
      </c>
      <c r="E398" s="3" t="s">
        <v>248</v>
      </c>
      <c r="F398" s="3"/>
      <c r="G398" s="30"/>
      <c r="H398" s="30"/>
      <c r="I398" s="30">
        <f>I399</f>
        <v>0</v>
      </c>
      <c r="J398" s="30">
        <f t="shared" ref="J398:K399" si="178">J399</f>
        <v>1356</v>
      </c>
      <c r="K398" s="30">
        <f t="shared" si="178"/>
        <v>1356</v>
      </c>
    </row>
    <row r="399" spans="1:11" s="37" customFormat="1" ht="51" x14ac:dyDescent="0.2">
      <c r="A399" s="9" t="s">
        <v>326</v>
      </c>
      <c r="B399" s="3" t="s">
        <v>229</v>
      </c>
      <c r="C399" s="3" t="s">
        <v>135</v>
      </c>
      <c r="D399" s="3" t="s">
        <v>179</v>
      </c>
      <c r="E399" s="3" t="s">
        <v>327</v>
      </c>
      <c r="F399" s="3"/>
      <c r="G399" s="30"/>
      <c r="H399" s="30"/>
      <c r="I399" s="30">
        <f>I400</f>
        <v>0</v>
      </c>
      <c r="J399" s="30">
        <f t="shared" si="178"/>
        <v>1356</v>
      </c>
      <c r="K399" s="30">
        <f t="shared" si="178"/>
        <v>1356</v>
      </c>
    </row>
    <row r="400" spans="1:11" s="37" customFormat="1" ht="38.25" x14ac:dyDescent="0.2">
      <c r="A400" s="9" t="s">
        <v>328</v>
      </c>
      <c r="B400" s="3" t="s">
        <v>229</v>
      </c>
      <c r="C400" s="3" t="s">
        <v>135</v>
      </c>
      <c r="D400" s="3" t="s">
        <v>179</v>
      </c>
      <c r="E400" s="3" t="s">
        <v>329</v>
      </c>
      <c r="F400" s="3"/>
      <c r="G400" s="30"/>
      <c r="H400" s="30"/>
      <c r="I400" s="30">
        <f>SUM(I401:I403)</f>
        <v>0</v>
      </c>
      <c r="J400" s="30">
        <f t="shared" ref="J400:K400" si="179">SUM(J401:J403)</f>
        <v>1356</v>
      </c>
      <c r="K400" s="30">
        <f t="shared" si="179"/>
        <v>1356</v>
      </c>
    </row>
    <row r="401" spans="1:11" s="37" customFormat="1" ht="38.25" x14ac:dyDescent="0.2">
      <c r="A401" s="5" t="s">
        <v>118</v>
      </c>
      <c r="B401" s="3" t="s">
        <v>229</v>
      </c>
      <c r="C401" s="3" t="s">
        <v>135</v>
      </c>
      <c r="D401" s="3" t="s">
        <v>179</v>
      </c>
      <c r="E401" s="3" t="s">
        <v>329</v>
      </c>
      <c r="F401" s="3" t="s">
        <v>119</v>
      </c>
      <c r="G401" s="30"/>
      <c r="H401" s="30"/>
      <c r="I401" s="30"/>
      <c r="J401" s="30">
        <v>276</v>
      </c>
      <c r="K401" s="30">
        <f>I401+J401</f>
        <v>276</v>
      </c>
    </row>
    <row r="402" spans="1:11" s="37" customFormat="1" ht="38.25" hidden="1" x14ac:dyDescent="0.2">
      <c r="A402" s="5" t="s">
        <v>330</v>
      </c>
      <c r="B402" s="3" t="s">
        <v>229</v>
      </c>
      <c r="C402" s="3" t="s">
        <v>135</v>
      </c>
      <c r="D402" s="3" t="s">
        <v>179</v>
      </c>
      <c r="E402" s="3" t="s">
        <v>329</v>
      </c>
      <c r="F402" s="3" t="s">
        <v>331</v>
      </c>
      <c r="G402" s="30"/>
      <c r="H402" s="30"/>
      <c r="I402" s="30"/>
      <c r="J402" s="30"/>
      <c r="K402" s="30">
        <f>I402+J402</f>
        <v>0</v>
      </c>
    </row>
    <row r="403" spans="1:11" s="37" customFormat="1" ht="38.25" x14ac:dyDescent="0.2">
      <c r="A403" s="20" t="s">
        <v>182</v>
      </c>
      <c r="B403" s="3" t="s">
        <v>229</v>
      </c>
      <c r="C403" s="3" t="s">
        <v>135</v>
      </c>
      <c r="D403" s="3" t="s">
        <v>179</v>
      </c>
      <c r="E403" s="3" t="s">
        <v>329</v>
      </c>
      <c r="F403" s="3" t="s">
        <v>183</v>
      </c>
      <c r="G403" s="30"/>
      <c r="H403" s="30"/>
      <c r="I403" s="30"/>
      <c r="J403" s="30">
        <f>650+12+218+200</f>
        <v>1080</v>
      </c>
      <c r="K403" s="30">
        <f>I403+J403</f>
        <v>1080</v>
      </c>
    </row>
    <row r="404" spans="1:11" s="37" customFormat="1" ht="51" x14ac:dyDescent="0.2">
      <c r="A404" s="7" t="s">
        <v>149</v>
      </c>
      <c r="B404" s="3" t="s">
        <v>229</v>
      </c>
      <c r="C404" s="3" t="s">
        <v>135</v>
      </c>
      <c r="D404" s="3" t="s">
        <v>179</v>
      </c>
      <c r="E404" s="3" t="s">
        <v>150</v>
      </c>
      <c r="F404" s="3"/>
      <c r="G404" s="30"/>
      <c r="H404" s="30"/>
      <c r="I404" s="30">
        <f>I405</f>
        <v>0</v>
      </c>
      <c r="J404" s="30">
        <f t="shared" ref="J404:K404" si="180">J405</f>
        <v>300</v>
      </c>
      <c r="K404" s="30">
        <f t="shared" si="180"/>
        <v>300</v>
      </c>
    </row>
    <row r="405" spans="1:11" s="37" customFormat="1" ht="51" customHeight="1" x14ac:dyDescent="0.2">
      <c r="A405" s="9" t="s">
        <v>332</v>
      </c>
      <c r="B405" s="3" t="s">
        <v>229</v>
      </c>
      <c r="C405" s="3" t="s">
        <v>135</v>
      </c>
      <c r="D405" s="3" t="s">
        <v>179</v>
      </c>
      <c r="E405" s="3" t="s">
        <v>333</v>
      </c>
      <c r="F405" s="3"/>
      <c r="G405" s="30"/>
      <c r="H405" s="30"/>
      <c r="I405" s="30">
        <f>I406+I408</f>
        <v>0</v>
      </c>
      <c r="J405" s="30">
        <f t="shared" ref="J405:K405" si="181">J406+J408</f>
        <v>300</v>
      </c>
      <c r="K405" s="30">
        <f t="shared" si="181"/>
        <v>300</v>
      </c>
    </row>
    <row r="406" spans="1:11" s="37" customFormat="1" ht="51" x14ac:dyDescent="0.2">
      <c r="A406" s="9" t="s">
        <v>334</v>
      </c>
      <c r="B406" s="3" t="s">
        <v>229</v>
      </c>
      <c r="C406" s="3" t="s">
        <v>135</v>
      </c>
      <c r="D406" s="3" t="s">
        <v>179</v>
      </c>
      <c r="E406" s="3" t="s">
        <v>335</v>
      </c>
      <c r="F406" s="3"/>
      <c r="G406" s="30"/>
      <c r="H406" s="30"/>
      <c r="I406" s="30">
        <f>I407</f>
        <v>0</v>
      </c>
      <c r="J406" s="30">
        <f t="shared" ref="J406:K406" si="182">J407</f>
        <v>100</v>
      </c>
      <c r="K406" s="30">
        <f t="shared" si="182"/>
        <v>100</v>
      </c>
    </row>
    <row r="407" spans="1:11" s="37" customFormat="1" ht="38.25" x14ac:dyDescent="0.2">
      <c r="A407" s="5" t="s">
        <v>118</v>
      </c>
      <c r="B407" s="3" t="s">
        <v>229</v>
      </c>
      <c r="C407" s="3" t="s">
        <v>135</v>
      </c>
      <c r="D407" s="3" t="s">
        <v>179</v>
      </c>
      <c r="E407" s="3" t="s">
        <v>335</v>
      </c>
      <c r="F407" s="3" t="s">
        <v>119</v>
      </c>
      <c r="G407" s="30"/>
      <c r="H407" s="30"/>
      <c r="I407" s="30"/>
      <c r="J407" s="30">
        <v>100</v>
      </c>
      <c r="K407" s="30">
        <f>I407+J407</f>
        <v>100</v>
      </c>
    </row>
    <row r="408" spans="1:11" s="37" customFormat="1" ht="36" customHeight="1" x14ac:dyDescent="0.2">
      <c r="A408" s="9" t="s">
        <v>336</v>
      </c>
      <c r="B408" s="3" t="s">
        <v>229</v>
      </c>
      <c r="C408" s="3" t="s">
        <v>135</v>
      </c>
      <c r="D408" s="3" t="s">
        <v>179</v>
      </c>
      <c r="E408" s="3" t="s">
        <v>337</v>
      </c>
      <c r="F408" s="3"/>
      <c r="G408" s="30"/>
      <c r="H408" s="30"/>
      <c r="I408" s="30">
        <f>I409</f>
        <v>0</v>
      </c>
      <c r="J408" s="30">
        <f t="shared" ref="J408:K408" si="183">J409</f>
        <v>200</v>
      </c>
      <c r="K408" s="30">
        <f t="shared" si="183"/>
        <v>200</v>
      </c>
    </row>
    <row r="409" spans="1:11" s="37" customFormat="1" ht="38.25" x14ac:dyDescent="0.2">
      <c r="A409" s="5" t="s">
        <v>118</v>
      </c>
      <c r="B409" s="3" t="s">
        <v>229</v>
      </c>
      <c r="C409" s="3" t="s">
        <v>135</v>
      </c>
      <c r="D409" s="3" t="s">
        <v>179</v>
      </c>
      <c r="E409" s="3" t="s">
        <v>337</v>
      </c>
      <c r="F409" s="3" t="s">
        <v>119</v>
      </c>
      <c r="G409" s="30"/>
      <c r="H409" s="30"/>
      <c r="I409" s="30"/>
      <c r="J409" s="30">
        <v>200</v>
      </c>
      <c r="K409" s="30">
        <f>I409+J409</f>
        <v>200</v>
      </c>
    </row>
    <row r="410" spans="1:11" ht="51" x14ac:dyDescent="0.2">
      <c r="A410" s="7" t="s">
        <v>290</v>
      </c>
      <c r="B410" s="3" t="s">
        <v>229</v>
      </c>
      <c r="C410" s="3" t="s">
        <v>135</v>
      </c>
      <c r="D410" s="3" t="s">
        <v>179</v>
      </c>
      <c r="E410" s="3" t="s">
        <v>321</v>
      </c>
      <c r="F410" s="3"/>
      <c r="G410" s="30"/>
      <c r="H410" s="30"/>
      <c r="I410" s="30">
        <f>I411</f>
        <v>0</v>
      </c>
      <c r="J410" s="30">
        <f t="shared" ref="J410:K412" si="184">J411</f>
        <v>1316.49</v>
      </c>
      <c r="K410" s="30">
        <f t="shared" si="184"/>
        <v>1316.49</v>
      </c>
    </row>
    <row r="411" spans="1:11" ht="25.5" x14ac:dyDescent="0.2">
      <c r="A411" s="7" t="s">
        <v>322</v>
      </c>
      <c r="B411" s="3" t="s">
        <v>229</v>
      </c>
      <c r="C411" s="3" t="s">
        <v>135</v>
      </c>
      <c r="D411" s="3" t="s">
        <v>179</v>
      </c>
      <c r="E411" s="3" t="s">
        <v>323</v>
      </c>
      <c r="F411" s="3"/>
      <c r="G411" s="30"/>
      <c r="H411" s="30"/>
      <c r="I411" s="30">
        <f>I412</f>
        <v>0</v>
      </c>
      <c r="J411" s="30">
        <f t="shared" si="184"/>
        <v>1316.49</v>
      </c>
      <c r="K411" s="30">
        <f t="shared" si="184"/>
        <v>1316.49</v>
      </c>
    </row>
    <row r="412" spans="1:11" ht="25.5" x14ac:dyDescent="0.2">
      <c r="A412" s="15" t="s">
        <v>346</v>
      </c>
      <c r="B412" s="3" t="s">
        <v>229</v>
      </c>
      <c r="C412" s="3" t="s">
        <v>135</v>
      </c>
      <c r="D412" s="3" t="s">
        <v>179</v>
      </c>
      <c r="E412" s="3" t="s">
        <v>577</v>
      </c>
      <c r="F412" s="3"/>
      <c r="G412" s="30"/>
      <c r="H412" s="30"/>
      <c r="I412" s="30">
        <f>I413</f>
        <v>0</v>
      </c>
      <c r="J412" s="30">
        <f t="shared" si="184"/>
        <v>1316.49</v>
      </c>
      <c r="K412" s="30">
        <f t="shared" si="184"/>
        <v>1316.49</v>
      </c>
    </row>
    <row r="413" spans="1:11" ht="38.25" x14ac:dyDescent="0.2">
      <c r="A413" s="20" t="s">
        <v>338</v>
      </c>
      <c r="B413" s="3" t="s">
        <v>229</v>
      </c>
      <c r="C413" s="3" t="s">
        <v>135</v>
      </c>
      <c r="D413" s="3" t="s">
        <v>179</v>
      </c>
      <c r="E413" s="3" t="s">
        <v>577</v>
      </c>
      <c r="F413" s="3" t="s">
        <v>339</v>
      </c>
      <c r="G413" s="30"/>
      <c r="H413" s="30"/>
      <c r="I413" s="30"/>
      <c r="J413" s="30">
        <v>1316.49</v>
      </c>
      <c r="K413" s="30">
        <f>I413+J413</f>
        <v>1316.49</v>
      </c>
    </row>
    <row r="414" spans="1:11" s="37" customFormat="1" x14ac:dyDescent="0.2">
      <c r="A414" s="5" t="s">
        <v>40</v>
      </c>
      <c r="B414" s="3" t="s">
        <v>229</v>
      </c>
      <c r="C414" s="3" t="s">
        <v>135</v>
      </c>
      <c r="D414" s="3" t="s">
        <v>179</v>
      </c>
      <c r="E414" s="3" t="s">
        <v>41</v>
      </c>
      <c r="F414" s="3"/>
      <c r="G414" s="30">
        <f t="shared" ref="G414:K414" si="185">G415+G417+G419</f>
        <v>0</v>
      </c>
      <c r="H414" s="30">
        <f t="shared" si="185"/>
        <v>1703.76</v>
      </c>
      <c r="I414" s="30">
        <f t="shared" si="185"/>
        <v>1703.76</v>
      </c>
      <c r="J414" s="30">
        <f t="shared" si="185"/>
        <v>-1703.76</v>
      </c>
      <c r="K414" s="30">
        <f t="shared" si="185"/>
        <v>0</v>
      </c>
    </row>
    <row r="415" spans="1:11" ht="38.25" x14ac:dyDescent="0.2">
      <c r="A415" s="10" t="s">
        <v>340</v>
      </c>
      <c r="B415" s="3" t="s">
        <v>229</v>
      </c>
      <c r="C415" s="3" t="s">
        <v>135</v>
      </c>
      <c r="D415" s="3" t="s">
        <v>179</v>
      </c>
      <c r="E415" s="3" t="s">
        <v>341</v>
      </c>
      <c r="F415" s="3"/>
      <c r="G415" s="30">
        <f t="shared" ref="G415:K415" si="186">G416</f>
        <v>0</v>
      </c>
      <c r="H415" s="30">
        <f t="shared" si="186"/>
        <v>100</v>
      </c>
      <c r="I415" s="30">
        <f t="shared" si="186"/>
        <v>100</v>
      </c>
      <c r="J415" s="30">
        <f t="shared" si="186"/>
        <v>-100</v>
      </c>
      <c r="K415" s="30">
        <f t="shared" si="186"/>
        <v>0</v>
      </c>
    </row>
    <row r="416" spans="1:11" ht="38.25" x14ac:dyDescent="0.2">
      <c r="A416" s="5" t="s">
        <v>118</v>
      </c>
      <c r="B416" s="3" t="s">
        <v>229</v>
      </c>
      <c r="C416" s="3" t="s">
        <v>135</v>
      </c>
      <c r="D416" s="3" t="s">
        <v>179</v>
      </c>
      <c r="E416" s="3" t="s">
        <v>341</v>
      </c>
      <c r="F416" s="3" t="s">
        <v>119</v>
      </c>
      <c r="G416" s="30"/>
      <c r="H416" s="30">
        <v>100</v>
      </c>
      <c r="I416" s="30">
        <f>G416+H416</f>
        <v>100</v>
      </c>
      <c r="J416" s="30">
        <v>-100</v>
      </c>
      <c r="K416" s="30">
        <f>I416+J416</f>
        <v>0</v>
      </c>
    </row>
    <row r="417" spans="1:11" ht="51" x14ac:dyDescent="0.2">
      <c r="A417" s="10" t="s">
        <v>342</v>
      </c>
      <c r="B417" s="3" t="s">
        <v>229</v>
      </c>
      <c r="C417" s="3" t="s">
        <v>135</v>
      </c>
      <c r="D417" s="3" t="s">
        <v>179</v>
      </c>
      <c r="E417" s="3" t="s">
        <v>343</v>
      </c>
      <c r="F417" s="3"/>
      <c r="G417" s="30">
        <f t="shared" ref="G417:K417" si="187">G418</f>
        <v>0</v>
      </c>
      <c r="H417" s="30">
        <f t="shared" si="187"/>
        <v>200</v>
      </c>
      <c r="I417" s="30">
        <f t="shared" si="187"/>
        <v>200</v>
      </c>
      <c r="J417" s="30">
        <f t="shared" si="187"/>
        <v>-200</v>
      </c>
      <c r="K417" s="30">
        <f t="shared" si="187"/>
        <v>0</v>
      </c>
    </row>
    <row r="418" spans="1:11" ht="38.25" x14ac:dyDescent="0.2">
      <c r="A418" s="5" t="s">
        <v>118</v>
      </c>
      <c r="B418" s="3" t="s">
        <v>229</v>
      </c>
      <c r="C418" s="3" t="s">
        <v>135</v>
      </c>
      <c r="D418" s="3" t="s">
        <v>179</v>
      </c>
      <c r="E418" s="3" t="s">
        <v>343</v>
      </c>
      <c r="F418" s="3" t="s">
        <v>119</v>
      </c>
      <c r="G418" s="30"/>
      <c r="H418" s="30">
        <v>200</v>
      </c>
      <c r="I418" s="30">
        <f>G418+H418</f>
        <v>200</v>
      </c>
      <c r="J418" s="30">
        <v>-200</v>
      </c>
      <c r="K418" s="30">
        <f>I418+J418</f>
        <v>0</v>
      </c>
    </row>
    <row r="419" spans="1:11" ht="25.5" x14ac:dyDescent="0.2">
      <c r="A419" s="10" t="s">
        <v>344</v>
      </c>
      <c r="B419" s="3" t="s">
        <v>229</v>
      </c>
      <c r="C419" s="3" t="s">
        <v>135</v>
      </c>
      <c r="D419" s="3" t="s">
        <v>179</v>
      </c>
      <c r="E419" s="3" t="s">
        <v>345</v>
      </c>
      <c r="F419" s="3"/>
      <c r="G419" s="30">
        <f t="shared" ref="G419:K419" si="188">G420</f>
        <v>0</v>
      </c>
      <c r="H419" s="30">
        <f t="shared" si="188"/>
        <v>1403.76</v>
      </c>
      <c r="I419" s="30">
        <f t="shared" si="188"/>
        <v>1403.76</v>
      </c>
      <c r="J419" s="30">
        <f t="shared" si="188"/>
        <v>-1403.76</v>
      </c>
      <c r="K419" s="30">
        <f t="shared" si="188"/>
        <v>0</v>
      </c>
    </row>
    <row r="420" spans="1:11" ht="25.5" x14ac:dyDescent="0.2">
      <c r="A420" s="10" t="s">
        <v>346</v>
      </c>
      <c r="B420" s="3" t="s">
        <v>229</v>
      </c>
      <c r="C420" s="3" t="s">
        <v>135</v>
      </c>
      <c r="D420" s="3" t="s">
        <v>179</v>
      </c>
      <c r="E420" s="3" t="s">
        <v>347</v>
      </c>
      <c r="F420" s="3"/>
      <c r="G420" s="30">
        <f t="shared" ref="G420:K420" si="189">G421+G422</f>
        <v>0</v>
      </c>
      <c r="H420" s="30">
        <f t="shared" si="189"/>
        <v>1403.76</v>
      </c>
      <c r="I420" s="30">
        <f t="shared" si="189"/>
        <v>1403.76</v>
      </c>
      <c r="J420" s="30">
        <f t="shared" si="189"/>
        <v>-1403.76</v>
      </c>
      <c r="K420" s="30">
        <f t="shared" si="189"/>
        <v>0</v>
      </c>
    </row>
    <row r="421" spans="1:11" ht="63.75" x14ac:dyDescent="0.2">
      <c r="A421" s="5" t="s">
        <v>28</v>
      </c>
      <c r="B421" s="3" t="s">
        <v>229</v>
      </c>
      <c r="C421" s="3" t="s">
        <v>135</v>
      </c>
      <c r="D421" s="3" t="s">
        <v>179</v>
      </c>
      <c r="E421" s="3" t="s">
        <v>347</v>
      </c>
      <c r="F421" s="3" t="s">
        <v>30</v>
      </c>
      <c r="G421" s="30"/>
      <c r="H421" s="30">
        <v>1403.76</v>
      </c>
      <c r="I421" s="30">
        <f>G421+H421</f>
        <v>1403.76</v>
      </c>
      <c r="J421" s="30">
        <v>-1403.76</v>
      </c>
      <c r="K421" s="30">
        <f>I421+J421</f>
        <v>0</v>
      </c>
    </row>
    <row r="422" spans="1:11" ht="25.5" hidden="1" x14ac:dyDescent="0.2">
      <c r="A422" s="5" t="s">
        <v>31</v>
      </c>
      <c r="B422" s="3" t="s">
        <v>229</v>
      </c>
      <c r="C422" s="3" t="s">
        <v>135</v>
      </c>
      <c r="D422" s="3" t="s">
        <v>179</v>
      </c>
      <c r="E422" s="3" t="s">
        <v>347</v>
      </c>
      <c r="F422" s="3" t="s">
        <v>32</v>
      </c>
      <c r="G422" s="30"/>
      <c r="H422" s="30"/>
      <c r="I422" s="30">
        <f>G422+H422</f>
        <v>0</v>
      </c>
      <c r="J422" s="30"/>
      <c r="K422" s="30">
        <f>I422+J422</f>
        <v>0</v>
      </c>
    </row>
    <row r="423" spans="1:11" x14ac:dyDescent="0.2">
      <c r="A423" s="20" t="s">
        <v>348</v>
      </c>
      <c r="B423" s="3" t="s">
        <v>229</v>
      </c>
      <c r="C423" s="3" t="s">
        <v>86</v>
      </c>
      <c r="D423" s="3"/>
      <c r="E423" s="3"/>
      <c r="F423" s="3"/>
      <c r="G423" s="6" t="e">
        <f>G429+G463+G424</f>
        <v>#REF!</v>
      </c>
      <c r="H423" s="6" t="e">
        <f>H429+H463+H424</f>
        <v>#REF!</v>
      </c>
      <c r="I423" s="6">
        <f>I429+I463+I424</f>
        <v>2365.44</v>
      </c>
      <c r="J423" s="6">
        <f>J429+J463+J424</f>
        <v>1835.26</v>
      </c>
      <c r="K423" s="6">
        <f>K429+K463+K424</f>
        <v>4200.7</v>
      </c>
    </row>
    <row r="424" spans="1:11" hidden="1" x14ac:dyDescent="0.2">
      <c r="A424" s="20" t="s">
        <v>349</v>
      </c>
      <c r="B424" s="3" t="s">
        <v>229</v>
      </c>
      <c r="C424" s="3" t="s">
        <v>86</v>
      </c>
      <c r="D424" s="3" t="s">
        <v>21</v>
      </c>
      <c r="E424" s="3"/>
      <c r="F424" s="3"/>
      <c r="G424" s="6">
        <f>G425</f>
        <v>0</v>
      </c>
      <c r="H424" s="6">
        <f>H425</f>
        <v>0</v>
      </c>
      <c r="I424" s="6">
        <f>I425</f>
        <v>0</v>
      </c>
      <c r="J424" s="6">
        <f>J425</f>
        <v>0</v>
      </c>
      <c r="K424" s="6">
        <f>K425</f>
        <v>0</v>
      </c>
    </row>
    <row r="425" spans="1:11" hidden="1" x14ac:dyDescent="0.2">
      <c r="A425" s="5" t="s">
        <v>40</v>
      </c>
      <c r="B425" s="3" t="s">
        <v>229</v>
      </c>
      <c r="C425" s="3" t="s">
        <v>86</v>
      </c>
      <c r="D425" s="3" t="s">
        <v>21</v>
      </c>
      <c r="E425" s="3" t="s">
        <v>41</v>
      </c>
      <c r="F425" s="3"/>
      <c r="G425" s="6">
        <f t="shared" ref="G425:K427" si="190">G426</f>
        <v>0</v>
      </c>
      <c r="H425" s="6">
        <f t="shared" si="190"/>
        <v>0</v>
      </c>
      <c r="I425" s="6">
        <f t="shared" si="190"/>
        <v>0</v>
      </c>
      <c r="J425" s="6">
        <f t="shared" si="190"/>
        <v>0</v>
      </c>
      <c r="K425" s="6">
        <f t="shared" si="190"/>
        <v>0</v>
      </c>
    </row>
    <row r="426" spans="1:11" ht="38.25" hidden="1" x14ac:dyDescent="0.2">
      <c r="A426" s="10" t="s">
        <v>350</v>
      </c>
      <c r="B426" s="3" t="s">
        <v>229</v>
      </c>
      <c r="C426" s="3" t="s">
        <v>86</v>
      </c>
      <c r="D426" s="3" t="s">
        <v>21</v>
      </c>
      <c r="E426" s="3" t="s">
        <v>351</v>
      </c>
      <c r="F426" s="3"/>
      <c r="G426" s="6">
        <f t="shared" si="190"/>
        <v>0</v>
      </c>
      <c r="H426" s="6">
        <f t="shared" si="190"/>
        <v>0</v>
      </c>
      <c r="I426" s="6">
        <f t="shared" si="190"/>
        <v>0</v>
      </c>
      <c r="J426" s="6">
        <f t="shared" si="190"/>
        <v>0</v>
      </c>
      <c r="K426" s="6">
        <f t="shared" si="190"/>
        <v>0</v>
      </c>
    </row>
    <row r="427" spans="1:11" hidden="1" x14ac:dyDescent="0.2">
      <c r="A427" s="11" t="s">
        <v>352</v>
      </c>
      <c r="B427" s="3" t="s">
        <v>229</v>
      </c>
      <c r="C427" s="3" t="s">
        <v>86</v>
      </c>
      <c r="D427" s="3" t="s">
        <v>21</v>
      </c>
      <c r="E427" s="3" t="s">
        <v>353</v>
      </c>
      <c r="F427" s="3"/>
      <c r="G427" s="6">
        <f t="shared" si="190"/>
        <v>0</v>
      </c>
      <c r="H427" s="6">
        <f t="shared" si="190"/>
        <v>0</v>
      </c>
      <c r="I427" s="6">
        <f t="shared" si="190"/>
        <v>0</v>
      </c>
      <c r="J427" s="6">
        <f t="shared" si="190"/>
        <v>0</v>
      </c>
      <c r="K427" s="6">
        <f t="shared" si="190"/>
        <v>0</v>
      </c>
    </row>
    <row r="428" spans="1:11" ht="51" hidden="1" x14ac:dyDescent="0.2">
      <c r="A428" s="5" t="s">
        <v>354</v>
      </c>
      <c r="B428" s="3" t="s">
        <v>229</v>
      </c>
      <c r="C428" s="3" t="s">
        <v>86</v>
      </c>
      <c r="D428" s="3" t="s">
        <v>21</v>
      </c>
      <c r="E428" s="3" t="s">
        <v>353</v>
      </c>
      <c r="F428" s="3" t="s">
        <v>355</v>
      </c>
      <c r="G428" s="6"/>
      <c r="H428" s="6"/>
      <c r="I428" s="6">
        <f>G428+H428</f>
        <v>0</v>
      </c>
      <c r="J428" s="6">
        <f>H428+I428</f>
        <v>0</v>
      </c>
      <c r="K428" s="6">
        <f t="shared" ref="K428" si="191">I428+J428</f>
        <v>0</v>
      </c>
    </row>
    <row r="429" spans="1:11" x14ac:dyDescent="0.2">
      <c r="A429" s="20" t="s">
        <v>356</v>
      </c>
      <c r="B429" s="3" t="s">
        <v>229</v>
      </c>
      <c r="C429" s="3" t="s">
        <v>86</v>
      </c>
      <c r="D429" s="3" t="s">
        <v>45</v>
      </c>
      <c r="E429" s="3"/>
      <c r="F429" s="3"/>
      <c r="G429" s="30" t="e">
        <f>#REF!+G447+G451</f>
        <v>#REF!</v>
      </c>
      <c r="H429" s="30" t="e">
        <f>#REF!+H447+H451</f>
        <v>#REF!</v>
      </c>
      <c r="I429" s="30">
        <f>I447+I451+I430+I435</f>
        <v>2365.44</v>
      </c>
      <c r="J429" s="30">
        <f t="shared" ref="J429:K429" si="192">J447+J451+J430+J435</f>
        <v>-1392.24</v>
      </c>
      <c r="K429" s="30">
        <f t="shared" si="192"/>
        <v>973.2</v>
      </c>
    </row>
    <row r="430" spans="1:11" ht="38.25" x14ac:dyDescent="0.2">
      <c r="A430" s="7" t="s">
        <v>247</v>
      </c>
      <c r="B430" s="3" t="s">
        <v>229</v>
      </c>
      <c r="C430" s="3" t="s">
        <v>86</v>
      </c>
      <c r="D430" s="3" t="s">
        <v>45</v>
      </c>
      <c r="E430" s="3" t="s">
        <v>248</v>
      </c>
      <c r="F430" s="3"/>
      <c r="G430" s="30"/>
      <c r="H430" s="30"/>
      <c r="I430" s="30">
        <f>I431</f>
        <v>0</v>
      </c>
      <c r="J430" s="30">
        <f t="shared" ref="J430:K431" si="193">J431</f>
        <v>200</v>
      </c>
      <c r="K430" s="30">
        <f t="shared" si="193"/>
        <v>200</v>
      </c>
    </row>
    <row r="431" spans="1:11" ht="38.25" x14ac:dyDescent="0.2">
      <c r="A431" s="9" t="s">
        <v>315</v>
      </c>
      <c r="B431" s="3" t="s">
        <v>229</v>
      </c>
      <c r="C431" s="3" t="s">
        <v>86</v>
      </c>
      <c r="D431" s="3" t="s">
        <v>45</v>
      </c>
      <c r="E431" s="8" t="s">
        <v>357</v>
      </c>
      <c r="F431" s="3"/>
      <c r="G431" s="30"/>
      <c r="H431" s="30"/>
      <c r="I431" s="30">
        <f>I432</f>
        <v>0</v>
      </c>
      <c r="J431" s="30">
        <f t="shared" si="193"/>
        <v>200</v>
      </c>
      <c r="K431" s="30">
        <f t="shared" si="193"/>
        <v>200</v>
      </c>
    </row>
    <row r="432" spans="1:11" ht="38.25" x14ac:dyDescent="0.2">
      <c r="A432" s="9" t="s">
        <v>358</v>
      </c>
      <c r="B432" s="3" t="s">
        <v>229</v>
      </c>
      <c r="C432" s="3" t="s">
        <v>86</v>
      </c>
      <c r="D432" s="3" t="s">
        <v>45</v>
      </c>
      <c r="E432" s="8" t="s">
        <v>359</v>
      </c>
      <c r="F432" s="3"/>
      <c r="G432" s="30"/>
      <c r="H432" s="30"/>
      <c r="I432" s="30">
        <f>SUM(I433:I434)</f>
        <v>0</v>
      </c>
      <c r="J432" s="30">
        <f t="shared" ref="J432:K432" si="194">SUM(J433:J434)</f>
        <v>200</v>
      </c>
      <c r="K432" s="30">
        <f t="shared" si="194"/>
        <v>200</v>
      </c>
    </row>
    <row r="433" spans="1:11" ht="38.25" hidden="1" x14ac:dyDescent="0.2">
      <c r="A433" s="5" t="s">
        <v>118</v>
      </c>
      <c r="B433" s="3" t="s">
        <v>229</v>
      </c>
      <c r="C433" s="3" t="s">
        <v>86</v>
      </c>
      <c r="D433" s="3" t="s">
        <v>45</v>
      </c>
      <c r="E433" s="3" t="s">
        <v>360</v>
      </c>
      <c r="F433" s="3" t="s">
        <v>119</v>
      </c>
      <c r="G433" s="30"/>
      <c r="H433" s="30"/>
      <c r="I433" s="30"/>
      <c r="J433" s="30"/>
      <c r="K433" s="30">
        <f>I433+J433</f>
        <v>0</v>
      </c>
    </row>
    <row r="434" spans="1:11" ht="38.25" x14ac:dyDescent="0.2">
      <c r="A434" s="5" t="s">
        <v>330</v>
      </c>
      <c r="B434" s="3" t="s">
        <v>229</v>
      </c>
      <c r="C434" s="3" t="s">
        <v>86</v>
      </c>
      <c r="D434" s="3" t="s">
        <v>45</v>
      </c>
      <c r="E434" s="3" t="s">
        <v>360</v>
      </c>
      <c r="F434" s="3" t="s">
        <v>331</v>
      </c>
      <c r="G434" s="30"/>
      <c r="H434" s="30"/>
      <c r="I434" s="30"/>
      <c r="J434" s="30">
        <v>200</v>
      </c>
      <c r="K434" s="30">
        <f>I434+J434</f>
        <v>200</v>
      </c>
    </row>
    <row r="435" spans="1:11" ht="51" x14ac:dyDescent="0.2">
      <c r="A435" s="7" t="s">
        <v>290</v>
      </c>
      <c r="B435" s="3" t="s">
        <v>229</v>
      </c>
      <c r="C435" s="3" t="s">
        <v>86</v>
      </c>
      <c r="D435" s="3" t="s">
        <v>45</v>
      </c>
      <c r="E435" s="3" t="s">
        <v>321</v>
      </c>
      <c r="F435" s="3"/>
      <c r="G435" s="30"/>
      <c r="H435" s="30"/>
      <c r="I435" s="30">
        <f>I436+I445</f>
        <v>0</v>
      </c>
      <c r="J435" s="30">
        <f t="shared" ref="J435" si="195">J436+J445</f>
        <v>773.2</v>
      </c>
      <c r="K435" s="30">
        <f>K436+K445</f>
        <v>773.2</v>
      </c>
    </row>
    <row r="436" spans="1:11" ht="25.5" x14ac:dyDescent="0.2">
      <c r="A436" s="7" t="s">
        <v>322</v>
      </c>
      <c r="B436" s="3" t="s">
        <v>229</v>
      </c>
      <c r="C436" s="3" t="s">
        <v>86</v>
      </c>
      <c r="D436" s="3" t="s">
        <v>45</v>
      </c>
      <c r="E436" s="3" t="s">
        <v>323</v>
      </c>
      <c r="F436" s="3"/>
      <c r="G436" s="30"/>
      <c r="H436" s="30"/>
      <c r="I436" s="30">
        <f>I437+I440</f>
        <v>0</v>
      </c>
      <c r="J436" s="30">
        <f t="shared" ref="J436:K436" si="196">J437+J440</f>
        <v>752</v>
      </c>
      <c r="K436" s="30">
        <f t="shared" si="196"/>
        <v>752</v>
      </c>
    </row>
    <row r="437" spans="1:11" ht="63.75" x14ac:dyDescent="0.2">
      <c r="A437" s="9" t="s">
        <v>361</v>
      </c>
      <c r="B437" s="3" t="s">
        <v>229</v>
      </c>
      <c r="C437" s="3" t="s">
        <v>86</v>
      </c>
      <c r="D437" s="3" t="s">
        <v>45</v>
      </c>
      <c r="E437" s="3" t="s">
        <v>362</v>
      </c>
      <c r="F437" s="3"/>
      <c r="G437" s="30"/>
      <c r="H437" s="30"/>
      <c r="I437" s="30">
        <f>SUM(I438:I439)</f>
        <v>0</v>
      </c>
      <c r="J437" s="30">
        <f t="shared" ref="J437:K437" si="197">SUM(J438:J439)</f>
        <v>150</v>
      </c>
      <c r="K437" s="30">
        <f t="shared" si="197"/>
        <v>150</v>
      </c>
    </row>
    <row r="438" spans="1:11" ht="38.25" x14ac:dyDescent="0.2">
      <c r="A438" s="5" t="s">
        <v>363</v>
      </c>
      <c r="B438" s="3" t="s">
        <v>229</v>
      </c>
      <c r="C438" s="3" t="s">
        <v>86</v>
      </c>
      <c r="D438" s="3" t="s">
        <v>45</v>
      </c>
      <c r="E438" s="3" t="s">
        <v>362</v>
      </c>
      <c r="F438" s="3" t="s">
        <v>286</v>
      </c>
      <c r="G438" s="30"/>
      <c r="H438" s="30"/>
      <c r="I438" s="30"/>
      <c r="J438" s="30">
        <v>150</v>
      </c>
      <c r="K438" s="30">
        <f>I438+J438</f>
        <v>150</v>
      </c>
    </row>
    <row r="439" spans="1:11" ht="38.25" hidden="1" x14ac:dyDescent="0.2">
      <c r="A439" s="5" t="s">
        <v>118</v>
      </c>
      <c r="B439" s="3" t="s">
        <v>229</v>
      </c>
      <c r="C439" s="3" t="s">
        <v>86</v>
      </c>
      <c r="D439" s="3" t="s">
        <v>45</v>
      </c>
      <c r="E439" s="3" t="s">
        <v>362</v>
      </c>
      <c r="F439" s="3" t="s">
        <v>119</v>
      </c>
      <c r="G439" s="30"/>
      <c r="H439" s="30"/>
      <c r="I439" s="30"/>
      <c r="J439" s="30"/>
      <c r="K439" s="30">
        <f>I439+J439</f>
        <v>0</v>
      </c>
    </row>
    <row r="440" spans="1:11" ht="51" x14ac:dyDescent="0.2">
      <c r="A440" s="9" t="s">
        <v>364</v>
      </c>
      <c r="B440" s="3" t="s">
        <v>229</v>
      </c>
      <c r="C440" s="3" t="s">
        <v>86</v>
      </c>
      <c r="D440" s="3" t="s">
        <v>45</v>
      </c>
      <c r="E440" s="3" t="s">
        <v>324</v>
      </c>
      <c r="F440" s="3"/>
      <c r="G440" s="30"/>
      <c r="H440" s="30"/>
      <c r="I440" s="30">
        <f>SUM(I441:I444)</f>
        <v>0</v>
      </c>
      <c r="J440" s="30">
        <f>SUM(J441:J444)</f>
        <v>602</v>
      </c>
      <c r="K440" s="30">
        <f t="shared" ref="K440" si="198">SUM(K441:K444)</f>
        <v>602</v>
      </c>
    </row>
    <row r="441" spans="1:11" hidden="1" x14ac:dyDescent="0.2">
      <c r="A441" s="17" t="s">
        <v>110</v>
      </c>
      <c r="B441" s="3" t="s">
        <v>229</v>
      </c>
      <c r="C441" s="3" t="s">
        <v>86</v>
      </c>
      <c r="D441" s="3" t="s">
        <v>45</v>
      </c>
      <c r="E441" s="3" t="s">
        <v>324</v>
      </c>
      <c r="F441" s="3" t="s">
        <v>111</v>
      </c>
      <c r="G441" s="30"/>
      <c r="H441" s="30"/>
      <c r="I441" s="30"/>
      <c r="J441" s="30">
        <v>0</v>
      </c>
      <c r="K441" s="30">
        <f>I441+J441</f>
        <v>0</v>
      </c>
    </row>
    <row r="442" spans="1:11" ht="38.25" hidden="1" x14ac:dyDescent="0.2">
      <c r="A442" s="5" t="s">
        <v>363</v>
      </c>
      <c r="B442" s="3" t="s">
        <v>229</v>
      </c>
      <c r="C442" s="3" t="s">
        <v>86</v>
      </c>
      <c r="D442" s="3" t="s">
        <v>45</v>
      </c>
      <c r="E442" s="3" t="s">
        <v>324</v>
      </c>
      <c r="F442" s="3" t="s">
        <v>286</v>
      </c>
      <c r="G442" s="30"/>
      <c r="H442" s="30"/>
      <c r="I442" s="30"/>
      <c r="J442" s="30"/>
      <c r="K442" s="30">
        <f>I442+J442</f>
        <v>0</v>
      </c>
    </row>
    <row r="443" spans="1:11" ht="38.25" x14ac:dyDescent="0.2">
      <c r="A443" s="5" t="s">
        <v>118</v>
      </c>
      <c r="B443" s="3" t="s">
        <v>229</v>
      </c>
      <c r="C443" s="3" t="s">
        <v>86</v>
      </c>
      <c r="D443" s="3" t="s">
        <v>45</v>
      </c>
      <c r="E443" s="3" t="s">
        <v>324</v>
      </c>
      <c r="F443" s="3" t="s">
        <v>119</v>
      </c>
      <c r="G443" s="30"/>
      <c r="H443" s="30"/>
      <c r="I443" s="30"/>
      <c r="J443" s="30">
        <v>352</v>
      </c>
      <c r="K443" s="30">
        <f>I443+J443</f>
        <v>352</v>
      </c>
    </row>
    <row r="444" spans="1:11" ht="38.25" x14ac:dyDescent="0.2">
      <c r="A444" s="5" t="s">
        <v>330</v>
      </c>
      <c r="B444" s="3" t="s">
        <v>229</v>
      </c>
      <c r="C444" s="3" t="s">
        <v>86</v>
      </c>
      <c r="D444" s="3" t="s">
        <v>45</v>
      </c>
      <c r="E444" s="3" t="s">
        <v>324</v>
      </c>
      <c r="F444" s="3" t="s">
        <v>331</v>
      </c>
      <c r="G444" s="30"/>
      <c r="H444" s="30"/>
      <c r="I444" s="30"/>
      <c r="J444" s="30">
        <v>250</v>
      </c>
      <c r="K444" s="30">
        <f>I444+J444</f>
        <v>250</v>
      </c>
    </row>
    <row r="445" spans="1:11" ht="51" x14ac:dyDescent="0.2">
      <c r="A445" s="16" t="s">
        <v>365</v>
      </c>
      <c r="B445" s="3" t="s">
        <v>229</v>
      </c>
      <c r="C445" s="3" t="s">
        <v>86</v>
      </c>
      <c r="D445" s="3" t="s">
        <v>45</v>
      </c>
      <c r="E445" s="3" t="s">
        <v>366</v>
      </c>
      <c r="F445" s="3"/>
      <c r="G445" s="30"/>
      <c r="H445" s="30"/>
      <c r="I445" s="30">
        <f>I446</f>
        <v>0</v>
      </c>
      <c r="J445" s="30">
        <f t="shared" ref="J445:K445" si="199">J446</f>
        <v>21.2</v>
      </c>
      <c r="K445" s="30">
        <f t="shared" si="199"/>
        <v>21.2</v>
      </c>
    </row>
    <row r="446" spans="1:11" ht="38.25" x14ac:dyDescent="0.2">
      <c r="A446" s="5" t="s">
        <v>118</v>
      </c>
      <c r="B446" s="3" t="s">
        <v>229</v>
      </c>
      <c r="C446" s="3" t="s">
        <v>86</v>
      </c>
      <c r="D446" s="3" t="s">
        <v>45</v>
      </c>
      <c r="E446" s="3" t="s">
        <v>366</v>
      </c>
      <c r="F446" s="3" t="s">
        <v>119</v>
      </c>
      <c r="G446" s="30"/>
      <c r="H446" s="30"/>
      <c r="I446" s="30"/>
      <c r="J446" s="30">
        <v>21.2</v>
      </c>
      <c r="K446" s="30">
        <f>I446+J446</f>
        <v>21.2</v>
      </c>
    </row>
    <row r="447" spans="1:11" s="79" customFormat="1" ht="38.25" x14ac:dyDescent="0.2">
      <c r="A447" s="10" t="s">
        <v>257</v>
      </c>
      <c r="B447" s="3" t="s">
        <v>229</v>
      </c>
      <c r="C447" s="3" t="s">
        <v>86</v>
      </c>
      <c r="D447" s="3" t="s">
        <v>45</v>
      </c>
      <c r="E447" s="3" t="s">
        <v>87</v>
      </c>
      <c r="F447" s="3"/>
      <c r="G447" s="30">
        <f t="shared" ref="G447:K449" si="200">G448</f>
        <v>0</v>
      </c>
      <c r="H447" s="30">
        <f t="shared" si="200"/>
        <v>20</v>
      </c>
      <c r="I447" s="30">
        <f t="shared" si="200"/>
        <v>20</v>
      </c>
      <c r="J447" s="30">
        <f t="shared" si="200"/>
        <v>-20</v>
      </c>
      <c r="K447" s="30">
        <f t="shared" si="200"/>
        <v>0</v>
      </c>
    </row>
    <row r="448" spans="1:11" s="117" customFormat="1" ht="63.75" x14ac:dyDescent="0.2">
      <c r="A448" s="10" t="s">
        <v>258</v>
      </c>
      <c r="B448" s="3" t="s">
        <v>229</v>
      </c>
      <c r="C448" s="3" t="s">
        <v>86</v>
      </c>
      <c r="D448" s="3" t="s">
        <v>45</v>
      </c>
      <c r="E448" s="3" t="s">
        <v>259</v>
      </c>
      <c r="F448" s="3"/>
      <c r="G448" s="30">
        <f t="shared" si="200"/>
        <v>0</v>
      </c>
      <c r="H448" s="30">
        <f t="shared" si="200"/>
        <v>20</v>
      </c>
      <c r="I448" s="30">
        <f t="shared" si="200"/>
        <v>20</v>
      </c>
      <c r="J448" s="30">
        <f t="shared" si="200"/>
        <v>-20</v>
      </c>
      <c r="K448" s="30">
        <f t="shared" si="200"/>
        <v>0</v>
      </c>
    </row>
    <row r="449" spans="1:11" ht="114.75" x14ac:dyDescent="0.2">
      <c r="A449" s="10" t="s">
        <v>367</v>
      </c>
      <c r="B449" s="3" t="s">
        <v>229</v>
      </c>
      <c r="C449" s="3" t="s">
        <v>86</v>
      </c>
      <c r="D449" s="3" t="s">
        <v>45</v>
      </c>
      <c r="E449" s="3" t="s">
        <v>368</v>
      </c>
      <c r="F449" s="3"/>
      <c r="G449" s="30">
        <f t="shared" si="200"/>
        <v>0</v>
      </c>
      <c r="H449" s="30">
        <f t="shared" si="200"/>
        <v>20</v>
      </c>
      <c r="I449" s="30">
        <f t="shared" si="200"/>
        <v>20</v>
      </c>
      <c r="J449" s="30">
        <f t="shared" si="200"/>
        <v>-20</v>
      </c>
      <c r="K449" s="30">
        <f t="shared" si="200"/>
        <v>0</v>
      </c>
    </row>
    <row r="450" spans="1:11" ht="38.25" x14ac:dyDescent="0.2">
      <c r="A450" s="5" t="s">
        <v>118</v>
      </c>
      <c r="B450" s="3" t="s">
        <v>229</v>
      </c>
      <c r="C450" s="3" t="s">
        <v>86</v>
      </c>
      <c r="D450" s="3" t="s">
        <v>45</v>
      </c>
      <c r="E450" s="3" t="s">
        <v>368</v>
      </c>
      <c r="F450" s="3" t="s">
        <v>119</v>
      </c>
      <c r="G450" s="30"/>
      <c r="H450" s="30">
        <v>20</v>
      </c>
      <c r="I450" s="30">
        <f>G450+H450</f>
        <v>20</v>
      </c>
      <c r="J450" s="30">
        <v>-20</v>
      </c>
      <c r="K450" s="30">
        <f>I450+J450</f>
        <v>0</v>
      </c>
    </row>
    <row r="451" spans="1:11" x14ac:dyDescent="0.2">
      <c r="A451" s="5" t="s">
        <v>40</v>
      </c>
      <c r="B451" s="3" t="s">
        <v>229</v>
      </c>
      <c r="C451" s="3" t="s">
        <v>86</v>
      </c>
      <c r="D451" s="3" t="s">
        <v>45</v>
      </c>
      <c r="E451" s="3" t="s">
        <v>41</v>
      </c>
      <c r="F451" s="3"/>
      <c r="G451" s="30">
        <f t="shared" ref="G451:K451" si="201">G452+G454+G457+G460</f>
        <v>0</v>
      </c>
      <c r="H451" s="30">
        <f t="shared" si="201"/>
        <v>2345.44</v>
      </c>
      <c r="I451" s="30">
        <f t="shared" si="201"/>
        <v>2345.44</v>
      </c>
      <c r="J451" s="30">
        <f t="shared" si="201"/>
        <v>-2345.44</v>
      </c>
      <c r="K451" s="30">
        <f t="shared" si="201"/>
        <v>0</v>
      </c>
    </row>
    <row r="452" spans="1:11" ht="51" x14ac:dyDescent="0.2">
      <c r="A452" s="10" t="s">
        <v>369</v>
      </c>
      <c r="B452" s="3" t="s">
        <v>229</v>
      </c>
      <c r="C452" s="3" t="s">
        <v>86</v>
      </c>
      <c r="D452" s="3" t="s">
        <v>45</v>
      </c>
      <c r="E452" s="3" t="s">
        <v>370</v>
      </c>
      <c r="F452" s="3"/>
      <c r="G452" s="30">
        <f t="shared" ref="G452:K452" si="202">G453</f>
        <v>0</v>
      </c>
      <c r="H452" s="30">
        <f t="shared" si="202"/>
        <v>300</v>
      </c>
      <c r="I452" s="30">
        <f t="shared" si="202"/>
        <v>300</v>
      </c>
      <c r="J452" s="30">
        <f t="shared" si="202"/>
        <v>-300</v>
      </c>
      <c r="K452" s="30">
        <f t="shared" si="202"/>
        <v>0</v>
      </c>
    </row>
    <row r="453" spans="1:11" s="117" customFormat="1" ht="38.25" x14ac:dyDescent="0.2">
      <c r="A453" s="5" t="s">
        <v>118</v>
      </c>
      <c r="B453" s="3" t="s">
        <v>229</v>
      </c>
      <c r="C453" s="3" t="s">
        <v>86</v>
      </c>
      <c r="D453" s="3" t="s">
        <v>45</v>
      </c>
      <c r="E453" s="3" t="s">
        <v>370</v>
      </c>
      <c r="F453" s="3" t="s">
        <v>119</v>
      </c>
      <c r="G453" s="30"/>
      <c r="H453" s="30">
        <v>300</v>
      </c>
      <c r="I453" s="30">
        <f>G453+H453</f>
        <v>300</v>
      </c>
      <c r="J453" s="30">
        <v>-300</v>
      </c>
      <c r="K453" s="30">
        <f>I453+J453</f>
        <v>0</v>
      </c>
    </row>
    <row r="454" spans="1:11" ht="38.25" x14ac:dyDescent="0.2">
      <c r="A454" s="10" t="s">
        <v>282</v>
      </c>
      <c r="B454" s="3" t="s">
        <v>229</v>
      </c>
      <c r="C454" s="3" t="s">
        <v>86</v>
      </c>
      <c r="D454" s="3" t="s">
        <v>45</v>
      </c>
      <c r="E454" s="3" t="s">
        <v>283</v>
      </c>
      <c r="F454" s="3"/>
      <c r="G454" s="30">
        <f t="shared" ref="G454:K454" si="203">G456+G455</f>
        <v>0</v>
      </c>
      <c r="H454" s="30">
        <f t="shared" si="203"/>
        <v>700</v>
      </c>
      <c r="I454" s="30">
        <f t="shared" si="203"/>
        <v>700</v>
      </c>
      <c r="J454" s="30">
        <f t="shared" si="203"/>
        <v>-700</v>
      </c>
      <c r="K454" s="30">
        <f t="shared" si="203"/>
        <v>0</v>
      </c>
    </row>
    <row r="455" spans="1:11" ht="38.25" x14ac:dyDescent="0.2">
      <c r="A455" s="5" t="s">
        <v>363</v>
      </c>
      <c r="B455" s="3" t="s">
        <v>229</v>
      </c>
      <c r="C455" s="3" t="s">
        <v>86</v>
      </c>
      <c r="D455" s="3" t="s">
        <v>45</v>
      </c>
      <c r="E455" s="3" t="s">
        <v>283</v>
      </c>
      <c r="F455" s="3" t="s">
        <v>286</v>
      </c>
      <c r="G455" s="30"/>
      <c r="H455" s="30">
        <v>700</v>
      </c>
      <c r="I455" s="30">
        <f>G455+H455</f>
        <v>700</v>
      </c>
      <c r="J455" s="30">
        <v>-700</v>
      </c>
      <c r="K455" s="30">
        <f>I455+J455</f>
        <v>0</v>
      </c>
    </row>
    <row r="456" spans="1:11" ht="37.5" hidden="1" customHeight="1" x14ac:dyDescent="0.2">
      <c r="A456" s="5" t="s">
        <v>118</v>
      </c>
      <c r="B456" s="3" t="s">
        <v>229</v>
      </c>
      <c r="C456" s="3" t="s">
        <v>86</v>
      </c>
      <c r="D456" s="3" t="s">
        <v>45</v>
      </c>
      <c r="E456" s="3" t="s">
        <v>283</v>
      </c>
      <c r="F456" s="3" t="s">
        <v>119</v>
      </c>
      <c r="G456" s="30"/>
      <c r="H456" s="30"/>
      <c r="I456" s="30">
        <f>G456+H456</f>
        <v>0</v>
      </c>
      <c r="J456" s="30"/>
      <c r="K456" s="30">
        <f>I456+J456</f>
        <v>0</v>
      </c>
    </row>
    <row r="457" spans="1:11" ht="38.25" x14ac:dyDescent="0.2">
      <c r="A457" s="10" t="s">
        <v>350</v>
      </c>
      <c r="B457" s="3" t="s">
        <v>229</v>
      </c>
      <c r="C457" s="3" t="s">
        <v>86</v>
      </c>
      <c r="D457" s="3" t="s">
        <v>45</v>
      </c>
      <c r="E457" s="3" t="s">
        <v>351</v>
      </c>
      <c r="F457" s="3"/>
      <c r="G457" s="30">
        <f t="shared" ref="G457:K458" si="204">G458</f>
        <v>0</v>
      </c>
      <c r="H457" s="30">
        <f t="shared" si="204"/>
        <v>700</v>
      </c>
      <c r="I457" s="30">
        <f t="shared" si="204"/>
        <v>700</v>
      </c>
      <c r="J457" s="30">
        <f t="shared" si="204"/>
        <v>-700</v>
      </c>
      <c r="K457" s="30">
        <f t="shared" si="204"/>
        <v>0</v>
      </c>
    </row>
    <row r="458" spans="1:11" x14ac:dyDescent="0.2">
      <c r="A458" s="11" t="s">
        <v>371</v>
      </c>
      <c r="B458" s="3" t="s">
        <v>229</v>
      </c>
      <c r="C458" s="3" t="s">
        <v>86</v>
      </c>
      <c r="D458" s="3" t="s">
        <v>45</v>
      </c>
      <c r="E458" s="3" t="s">
        <v>372</v>
      </c>
      <c r="F458" s="3"/>
      <c r="G458" s="30">
        <f t="shared" si="204"/>
        <v>0</v>
      </c>
      <c r="H458" s="30">
        <f t="shared" si="204"/>
        <v>700</v>
      </c>
      <c r="I458" s="30">
        <f t="shared" si="204"/>
        <v>700</v>
      </c>
      <c r="J458" s="30">
        <f t="shared" si="204"/>
        <v>-700</v>
      </c>
      <c r="K458" s="30">
        <f t="shared" si="204"/>
        <v>0</v>
      </c>
    </row>
    <row r="459" spans="1:11" ht="38.25" x14ac:dyDescent="0.2">
      <c r="A459" s="5" t="s">
        <v>330</v>
      </c>
      <c r="B459" s="3" t="s">
        <v>229</v>
      </c>
      <c r="C459" s="3" t="s">
        <v>86</v>
      </c>
      <c r="D459" s="3" t="s">
        <v>45</v>
      </c>
      <c r="E459" s="3" t="s">
        <v>372</v>
      </c>
      <c r="F459" s="3" t="s">
        <v>331</v>
      </c>
      <c r="G459" s="30"/>
      <c r="H459" s="30">
        <v>700</v>
      </c>
      <c r="I459" s="30">
        <f>G459+H459</f>
        <v>700</v>
      </c>
      <c r="J459" s="30">
        <v>-700</v>
      </c>
      <c r="K459" s="30">
        <f>I459+J459</f>
        <v>0</v>
      </c>
    </row>
    <row r="460" spans="1:11" ht="25.5" x14ac:dyDescent="0.2">
      <c r="A460" s="10" t="s">
        <v>344</v>
      </c>
      <c r="B460" s="3" t="s">
        <v>229</v>
      </c>
      <c r="C460" s="3" t="s">
        <v>86</v>
      </c>
      <c r="D460" s="3" t="s">
        <v>45</v>
      </c>
      <c r="E460" s="3" t="s">
        <v>345</v>
      </c>
      <c r="F460" s="3"/>
      <c r="G460" s="30">
        <f t="shared" ref="G460:K461" si="205">G461</f>
        <v>0</v>
      </c>
      <c r="H460" s="30">
        <f t="shared" si="205"/>
        <v>645.44000000000005</v>
      </c>
      <c r="I460" s="30">
        <f t="shared" si="205"/>
        <v>645.44000000000005</v>
      </c>
      <c r="J460" s="30">
        <f t="shared" si="205"/>
        <v>-645.44000000000005</v>
      </c>
      <c r="K460" s="30">
        <f t="shared" si="205"/>
        <v>0</v>
      </c>
    </row>
    <row r="461" spans="1:11" s="117" customFormat="1" ht="25.5" x14ac:dyDescent="0.2">
      <c r="A461" s="10" t="s">
        <v>373</v>
      </c>
      <c r="B461" s="3" t="s">
        <v>229</v>
      </c>
      <c r="C461" s="3" t="s">
        <v>86</v>
      </c>
      <c r="D461" s="3" t="s">
        <v>45</v>
      </c>
      <c r="E461" s="3" t="s">
        <v>374</v>
      </c>
      <c r="F461" s="3"/>
      <c r="G461" s="30">
        <f t="shared" si="205"/>
        <v>0</v>
      </c>
      <c r="H461" s="30">
        <f t="shared" si="205"/>
        <v>645.44000000000005</v>
      </c>
      <c r="I461" s="30">
        <f t="shared" si="205"/>
        <v>645.44000000000005</v>
      </c>
      <c r="J461" s="30">
        <f t="shared" si="205"/>
        <v>-645.44000000000005</v>
      </c>
      <c r="K461" s="30">
        <f t="shared" si="205"/>
        <v>0</v>
      </c>
    </row>
    <row r="462" spans="1:11" ht="38.25" x14ac:dyDescent="0.2">
      <c r="A462" s="5" t="s">
        <v>330</v>
      </c>
      <c r="B462" s="3" t="s">
        <v>229</v>
      </c>
      <c r="C462" s="3" t="s">
        <v>86</v>
      </c>
      <c r="D462" s="3" t="s">
        <v>45</v>
      </c>
      <c r="E462" s="3" t="s">
        <v>374</v>
      </c>
      <c r="F462" s="3" t="s">
        <v>331</v>
      </c>
      <c r="G462" s="30"/>
      <c r="H462" s="30">
        <v>645.44000000000005</v>
      </c>
      <c r="I462" s="30">
        <f>G462+H462</f>
        <v>645.44000000000005</v>
      </c>
      <c r="J462" s="30">
        <v>-645.44000000000005</v>
      </c>
      <c r="K462" s="30">
        <f>I462+J462</f>
        <v>0</v>
      </c>
    </row>
    <row r="463" spans="1:11" x14ac:dyDescent="0.2">
      <c r="A463" s="20" t="s">
        <v>375</v>
      </c>
      <c r="B463" s="13" t="s">
        <v>229</v>
      </c>
      <c r="C463" s="13" t="s">
        <v>86</v>
      </c>
      <c r="D463" s="13" t="s">
        <v>200</v>
      </c>
      <c r="E463" s="13"/>
      <c r="F463" s="13"/>
      <c r="G463" s="30">
        <f t="shared" ref="G463:K466" si="206">G464</f>
        <v>0</v>
      </c>
      <c r="H463" s="30">
        <f t="shared" si="206"/>
        <v>0</v>
      </c>
      <c r="I463" s="30">
        <f>I464</f>
        <v>0</v>
      </c>
      <c r="J463" s="30">
        <f t="shared" si="206"/>
        <v>3227.5</v>
      </c>
      <c r="K463" s="30">
        <f t="shared" si="206"/>
        <v>3227.5</v>
      </c>
    </row>
    <row r="464" spans="1:11" ht="51" x14ac:dyDescent="0.2">
      <c r="A464" s="7" t="s">
        <v>290</v>
      </c>
      <c r="B464" s="13" t="s">
        <v>229</v>
      </c>
      <c r="C464" s="13" t="s">
        <v>86</v>
      </c>
      <c r="D464" s="13" t="s">
        <v>200</v>
      </c>
      <c r="E464" s="13" t="s">
        <v>321</v>
      </c>
      <c r="F464" s="13"/>
      <c r="G464" s="30">
        <f>G466</f>
        <v>0</v>
      </c>
      <c r="H464" s="30">
        <f>H466</f>
        <v>0</v>
      </c>
      <c r="I464" s="30">
        <f>I465</f>
        <v>0</v>
      </c>
      <c r="J464" s="30">
        <f t="shared" si="206"/>
        <v>3227.5</v>
      </c>
      <c r="K464" s="30">
        <f t="shared" si="206"/>
        <v>3227.5</v>
      </c>
    </row>
    <row r="465" spans="1:11" ht="25.5" x14ac:dyDescent="0.2">
      <c r="A465" s="7" t="s">
        <v>322</v>
      </c>
      <c r="B465" s="13" t="s">
        <v>229</v>
      </c>
      <c r="C465" s="13" t="s">
        <v>86</v>
      </c>
      <c r="D465" s="13" t="s">
        <v>200</v>
      </c>
      <c r="E465" s="13" t="s">
        <v>323</v>
      </c>
      <c r="F465" s="13"/>
      <c r="G465" s="30"/>
      <c r="H465" s="30"/>
      <c r="I465" s="30">
        <f>I466+I468</f>
        <v>0</v>
      </c>
      <c r="J465" s="30">
        <f t="shared" ref="J465:K465" si="207">J466+J468</f>
        <v>3227.5</v>
      </c>
      <c r="K465" s="30">
        <f t="shared" si="207"/>
        <v>3227.5</v>
      </c>
    </row>
    <row r="466" spans="1:11" ht="38.25" x14ac:dyDescent="0.2">
      <c r="A466" s="35" t="s">
        <v>376</v>
      </c>
      <c r="B466" s="13" t="s">
        <v>229</v>
      </c>
      <c r="C466" s="13" t="s">
        <v>86</v>
      </c>
      <c r="D466" s="13" t="s">
        <v>200</v>
      </c>
      <c r="E466" s="13" t="s">
        <v>377</v>
      </c>
      <c r="F466" s="13"/>
      <c r="G466" s="30">
        <f t="shared" si="206"/>
        <v>0</v>
      </c>
      <c r="H466" s="30">
        <f t="shared" si="206"/>
        <v>0</v>
      </c>
      <c r="I466" s="30">
        <f>I467</f>
        <v>0</v>
      </c>
      <c r="J466" s="30">
        <f t="shared" si="206"/>
        <v>70</v>
      </c>
      <c r="K466" s="30">
        <f t="shared" si="206"/>
        <v>70</v>
      </c>
    </row>
    <row r="467" spans="1:11" ht="38.25" x14ac:dyDescent="0.2">
      <c r="A467" s="5" t="s">
        <v>118</v>
      </c>
      <c r="B467" s="13" t="s">
        <v>229</v>
      </c>
      <c r="C467" s="13" t="s">
        <v>86</v>
      </c>
      <c r="D467" s="13" t="s">
        <v>200</v>
      </c>
      <c r="E467" s="13" t="s">
        <v>377</v>
      </c>
      <c r="F467" s="13" t="s">
        <v>119</v>
      </c>
      <c r="G467" s="30"/>
      <c r="H467" s="30"/>
      <c r="I467" s="30">
        <f>G467+H467</f>
        <v>0</v>
      </c>
      <c r="J467" s="30">
        <v>70</v>
      </c>
      <c r="K467" s="30">
        <f>I467+J467</f>
        <v>70</v>
      </c>
    </row>
    <row r="468" spans="1:11" ht="25.5" x14ac:dyDescent="0.2">
      <c r="A468" s="35" t="s">
        <v>378</v>
      </c>
      <c r="B468" s="13" t="s">
        <v>229</v>
      </c>
      <c r="C468" s="13" t="s">
        <v>86</v>
      </c>
      <c r="D468" s="13" t="s">
        <v>200</v>
      </c>
      <c r="E468" s="13" t="s">
        <v>379</v>
      </c>
      <c r="F468" s="13"/>
      <c r="G468" s="30"/>
      <c r="H468" s="30"/>
      <c r="I468" s="30">
        <f>I469</f>
        <v>0</v>
      </c>
      <c r="J468" s="30">
        <f t="shared" ref="J468:K468" si="208">J469</f>
        <v>3157.5</v>
      </c>
      <c r="K468" s="30">
        <f t="shared" si="208"/>
        <v>3157.5</v>
      </c>
    </row>
    <row r="469" spans="1:11" ht="38.25" x14ac:dyDescent="0.2">
      <c r="A469" s="5" t="s">
        <v>118</v>
      </c>
      <c r="B469" s="13" t="s">
        <v>229</v>
      </c>
      <c r="C469" s="13" t="s">
        <v>86</v>
      </c>
      <c r="D469" s="13" t="s">
        <v>200</v>
      </c>
      <c r="E469" s="13" t="s">
        <v>379</v>
      </c>
      <c r="F469" s="13" t="s">
        <v>119</v>
      </c>
      <c r="G469" s="30"/>
      <c r="H469" s="30"/>
      <c r="I469" s="30"/>
      <c r="J469" s="30">
        <v>3157.5</v>
      </c>
      <c r="K469" s="30">
        <f>I469+J469</f>
        <v>3157.5</v>
      </c>
    </row>
    <row r="470" spans="1:11" x14ac:dyDescent="0.2">
      <c r="A470" s="5" t="s">
        <v>535</v>
      </c>
      <c r="B470" s="13" t="s">
        <v>229</v>
      </c>
      <c r="C470" s="160" t="s">
        <v>155</v>
      </c>
      <c r="D470" s="160"/>
      <c r="E470" s="160"/>
      <c r="F470" s="160"/>
      <c r="G470" s="30"/>
      <c r="H470" s="30"/>
      <c r="I470" s="30"/>
      <c r="J470" s="30">
        <f t="shared" ref="J470:K473" si="209">J471</f>
        <v>570</v>
      </c>
      <c r="K470" s="30">
        <f t="shared" si="209"/>
        <v>570</v>
      </c>
    </row>
    <row r="471" spans="1:11" ht="25.5" x14ac:dyDescent="0.2">
      <c r="A471" s="5" t="s">
        <v>620</v>
      </c>
      <c r="B471" s="13" t="s">
        <v>229</v>
      </c>
      <c r="C471" s="160" t="s">
        <v>155</v>
      </c>
      <c r="D471" s="160" t="s">
        <v>86</v>
      </c>
      <c r="E471" s="160"/>
      <c r="F471" s="160"/>
      <c r="G471" s="30"/>
      <c r="H471" s="30"/>
      <c r="I471" s="30"/>
      <c r="J471" s="30">
        <f t="shared" si="209"/>
        <v>570</v>
      </c>
      <c r="K471" s="30">
        <f t="shared" si="209"/>
        <v>570</v>
      </c>
    </row>
    <row r="472" spans="1:11" x14ac:dyDescent="0.2">
      <c r="A472" s="91" t="s">
        <v>158</v>
      </c>
      <c r="B472" s="13" t="s">
        <v>229</v>
      </c>
      <c r="C472" s="160" t="s">
        <v>155</v>
      </c>
      <c r="D472" s="160" t="s">
        <v>86</v>
      </c>
      <c r="E472" s="160" t="s">
        <v>159</v>
      </c>
      <c r="F472" s="160"/>
      <c r="G472" s="30"/>
      <c r="H472" s="30"/>
      <c r="I472" s="30"/>
      <c r="J472" s="30">
        <f t="shared" si="209"/>
        <v>570</v>
      </c>
      <c r="K472" s="30">
        <f t="shared" si="209"/>
        <v>570</v>
      </c>
    </row>
    <row r="473" spans="1:11" ht="25.5" x14ac:dyDescent="0.2">
      <c r="A473" s="5" t="s">
        <v>621</v>
      </c>
      <c r="B473" s="13" t="s">
        <v>229</v>
      </c>
      <c r="C473" s="160" t="s">
        <v>155</v>
      </c>
      <c r="D473" s="160" t="s">
        <v>86</v>
      </c>
      <c r="E473" s="160" t="s">
        <v>623</v>
      </c>
      <c r="F473" s="160"/>
      <c r="G473" s="30"/>
      <c r="H473" s="30"/>
      <c r="I473" s="30"/>
      <c r="J473" s="30">
        <f t="shared" si="209"/>
        <v>570</v>
      </c>
      <c r="K473" s="30">
        <f t="shared" si="209"/>
        <v>570</v>
      </c>
    </row>
    <row r="474" spans="1:11" x14ac:dyDescent="0.2">
      <c r="A474" s="5" t="s">
        <v>622</v>
      </c>
      <c r="B474" s="13" t="s">
        <v>229</v>
      </c>
      <c r="C474" s="160" t="s">
        <v>155</v>
      </c>
      <c r="D474" s="160" t="s">
        <v>86</v>
      </c>
      <c r="E474" s="160" t="s">
        <v>623</v>
      </c>
      <c r="F474" s="160" t="s">
        <v>624</v>
      </c>
      <c r="G474" s="30"/>
      <c r="H474" s="30"/>
      <c r="I474" s="30"/>
      <c r="J474" s="30">
        <v>570</v>
      </c>
      <c r="K474" s="30">
        <f>J474</f>
        <v>570</v>
      </c>
    </row>
    <row r="475" spans="1:11" ht="13.5" customHeight="1" x14ac:dyDescent="0.2">
      <c r="A475" s="38" t="s">
        <v>380</v>
      </c>
      <c r="B475" s="3" t="s">
        <v>229</v>
      </c>
      <c r="C475" s="3" t="s">
        <v>19</v>
      </c>
      <c r="D475" s="3"/>
      <c r="E475" s="3"/>
      <c r="F475" s="3"/>
      <c r="G475" s="6" t="e">
        <f>G481+#REF!+G476</f>
        <v>#REF!</v>
      </c>
      <c r="H475" s="6" t="e">
        <f>H481+#REF!+H476</f>
        <v>#REF!</v>
      </c>
      <c r="I475" s="6">
        <f>I481+I476</f>
        <v>16186.740000000002</v>
      </c>
      <c r="J475" s="6">
        <f t="shared" ref="J475:K475" si="210">J481+J476</f>
        <v>-1125.3900000000012</v>
      </c>
      <c r="K475" s="6">
        <f t="shared" si="210"/>
        <v>15061.35</v>
      </c>
    </row>
    <row r="476" spans="1:11" hidden="1" x14ac:dyDescent="0.2">
      <c r="A476" s="5" t="s">
        <v>20</v>
      </c>
      <c r="B476" s="3" t="s">
        <v>229</v>
      </c>
      <c r="C476" s="3" t="s">
        <v>19</v>
      </c>
      <c r="D476" s="3" t="s">
        <v>21</v>
      </c>
      <c r="E476" s="3"/>
      <c r="F476" s="3"/>
      <c r="G476" s="30" t="e">
        <f>#REF!+G477</f>
        <v>#REF!</v>
      </c>
      <c r="H476" s="30" t="e">
        <f>#REF!+H477</f>
        <v>#REF!</v>
      </c>
      <c r="I476" s="30">
        <f>I477</f>
        <v>0</v>
      </c>
      <c r="J476" s="30">
        <f t="shared" ref="J476:K476" si="211">J477</f>
        <v>0</v>
      </c>
      <c r="K476" s="30">
        <f t="shared" si="211"/>
        <v>0</v>
      </c>
    </row>
    <row r="477" spans="1:11" ht="38.25" hidden="1" x14ac:dyDescent="0.2">
      <c r="A477" s="7" t="s">
        <v>247</v>
      </c>
      <c r="B477" s="3" t="s">
        <v>229</v>
      </c>
      <c r="C477" s="3" t="s">
        <v>19</v>
      </c>
      <c r="D477" s="3" t="s">
        <v>21</v>
      </c>
      <c r="E477" s="3" t="s">
        <v>248</v>
      </c>
      <c r="F477" s="3"/>
      <c r="G477" s="30">
        <f t="shared" ref="G477:K479" si="212">G478</f>
        <v>0</v>
      </c>
      <c r="H477" s="30">
        <f t="shared" si="212"/>
        <v>0</v>
      </c>
      <c r="I477" s="30">
        <f>I478</f>
        <v>0</v>
      </c>
      <c r="J477" s="30">
        <f t="shared" si="212"/>
        <v>0</v>
      </c>
      <c r="K477" s="30">
        <f t="shared" si="212"/>
        <v>0</v>
      </c>
    </row>
    <row r="478" spans="1:11" ht="38.25" hidden="1" x14ac:dyDescent="0.2">
      <c r="A478" s="9" t="s">
        <v>315</v>
      </c>
      <c r="B478" s="3" t="s">
        <v>229</v>
      </c>
      <c r="C478" s="3" t="s">
        <v>19</v>
      </c>
      <c r="D478" s="3" t="s">
        <v>21</v>
      </c>
      <c r="E478" s="3" t="s">
        <v>316</v>
      </c>
      <c r="F478" s="3"/>
      <c r="G478" s="30">
        <f t="shared" si="212"/>
        <v>0</v>
      </c>
      <c r="H478" s="30">
        <f t="shared" si="212"/>
        <v>0</v>
      </c>
      <c r="I478" s="30">
        <f>I479</f>
        <v>0</v>
      </c>
      <c r="J478" s="30">
        <f t="shared" si="212"/>
        <v>0</v>
      </c>
      <c r="K478" s="30">
        <f t="shared" si="212"/>
        <v>0</v>
      </c>
    </row>
    <row r="479" spans="1:11" ht="38.25" hidden="1" x14ac:dyDescent="0.2">
      <c r="A479" s="9" t="s">
        <v>358</v>
      </c>
      <c r="B479" s="3" t="s">
        <v>229</v>
      </c>
      <c r="C479" s="3" t="s">
        <v>19</v>
      </c>
      <c r="D479" s="3" t="s">
        <v>21</v>
      </c>
      <c r="E479" s="3" t="s">
        <v>381</v>
      </c>
      <c r="F479" s="3"/>
      <c r="G479" s="30"/>
      <c r="H479" s="30"/>
      <c r="I479" s="30">
        <f>I480</f>
        <v>0</v>
      </c>
      <c r="J479" s="30">
        <f t="shared" si="212"/>
        <v>0</v>
      </c>
      <c r="K479" s="30">
        <f t="shared" si="212"/>
        <v>0</v>
      </c>
    </row>
    <row r="480" spans="1:11" ht="38.25" hidden="1" x14ac:dyDescent="0.2">
      <c r="A480" s="5" t="s">
        <v>330</v>
      </c>
      <c r="B480" s="3" t="s">
        <v>229</v>
      </c>
      <c r="C480" s="3" t="s">
        <v>19</v>
      </c>
      <c r="D480" s="3" t="s">
        <v>21</v>
      </c>
      <c r="E480" s="3" t="s">
        <v>381</v>
      </c>
      <c r="F480" s="3" t="s">
        <v>331</v>
      </c>
      <c r="G480" s="30"/>
      <c r="H480" s="30"/>
      <c r="I480" s="30"/>
      <c r="J480" s="30"/>
      <c r="K480" s="30">
        <f>I480+J480</f>
        <v>0</v>
      </c>
    </row>
    <row r="481" spans="1:11" x14ac:dyDescent="0.2">
      <c r="A481" s="5" t="s">
        <v>44</v>
      </c>
      <c r="B481" s="3" t="s">
        <v>229</v>
      </c>
      <c r="C481" s="3" t="s">
        <v>19</v>
      </c>
      <c r="D481" s="3" t="s">
        <v>45</v>
      </c>
      <c r="E481" s="3"/>
      <c r="F481" s="3"/>
      <c r="G481" s="30" t="e">
        <f>#REF!+#REF!+#REF!+G494</f>
        <v>#REF!</v>
      </c>
      <c r="H481" s="30" t="e">
        <f>#REF!+#REF!+#REF!+H494</f>
        <v>#REF!</v>
      </c>
      <c r="I481" s="30">
        <f>I494+I482+I486</f>
        <v>16186.740000000002</v>
      </c>
      <c r="J481" s="30">
        <f t="shared" ref="J481:K481" si="213">J494+J482+J486</f>
        <v>-1125.3900000000012</v>
      </c>
      <c r="K481" s="30">
        <f t="shared" si="213"/>
        <v>15061.35</v>
      </c>
    </row>
    <row r="482" spans="1:11" ht="38.25" x14ac:dyDescent="0.2">
      <c r="A482" s="7" t="s">
        <v>247</v>
      </c>
      <c r="B482" s="3" t="s">
        <v>229</v>
      </c>
      <c r="C482" s="3" t="s">
        <v>19</v>
      </c>
      <c r="D482" s="3" t="s">
        <v>45</v>
      </c>
      <c r="E482" s="3" t="s">
        <v>248</v>
      </c>
      <c r="F482" s="3"/>
      <c r="G482" s="30"/>
      <c r="H482" s="30"/>
      <c r="I482" s="30">
        <f>I483</f>
        <v>0</v>
      </c>
      <c r="J482" s="30">
        <f t="shared" ref="J482:K484" si="214">J483</f>
        <v>400</v>
      </c>
      <c r="K482" s="30">
        <f t="shared" si="214"/>
        <v>400</v>
      </c>
    </row>
    <row r="483" spans="1:11" ht="38.25" x14ac:dyDescent="0.2">
      <c r="A483" s="9" t="s">
        <v>315</v>
      </c>
      <c r="B483" s="3" t="s">
        <v>229</v>
      </c>
      <c r="C483" s="3" t="s">
        <v>19</v>
      </c>
      <c r="D483" s="3" t="s">
        <v>45</v>
      </c>
      <c r="E483" s="3" t="s">
        <v>316</v>
      </c>
      <c r="F483" s="3"/>
      <c r="G483" s="30"/>
      <c r="H483" s="30"/>
      <c r="I483" s="30">
        <f>I484</f>
        <v>0</v>
      </c>
      <c r="J483" s="30">
        <f t="shared" si="214"/>
        <v>400</v>
      </c>
      <c r="K483" s="30">
        <f t="shared" si="214"/>
        <v>400</v>
      </c>
    </row>
    <row r="484" spans="1:11" ht="38.25" x14ac:dyDescent="0.2">
      <c r="A484" s="9" t="s">
        <v>358</v>
      </c>
      <c r="B484" s="3" t="s">
        <v>229</v>
      </c>
      <c r="C484" s="3" t="s">
        <v>19</v>
      </c>
      <c r="D484" s="3" t="s">
        <v>45</v>
      </c>
      <c r="E484" s="3" t="s">
        <v>360</v>
      </c>
      <c r="F484" s="3"/>
      <c r="G484" s="30"/>
      <c r="H484" s="30"/>
      <c r="I484" s="30">
        <f>I485</f>
        <v>0</v>
      </c>
      <c r="J484" s="30">
        <f t="shared" si="214"/>
        <v>400</v>
      </c>
      <c r="K484" s="30">
        <f t="shared" si="214"/>
        <v>400</v>
      </c>
    </row>
    <row r="485" spans="1:11" ht="38.25" x14ac:dyDescent="0.2">
      <c r="A485" s="5" t="s">
        <v>330</v>
      </c>
      <c r="B485" s="3" t="s">
        <v>229</v>
      </c>
      <c r="C485" s="3" t="s">
        <v>19</v>
      </c>
      <c r="D485" s="3" t="s">
        <v>45</v>
      </c>
      <c r="E485" s="3" t="s">
        <v>360</v>
      </c>
      <c r="F485" s="3" t="s">
        <v>331</v>
      </c>
      <c r="G485" s="30"/>
      <c r="H485" s="30"/>
      <c r="I485" s="30"/>
      <c r="J485" s="30">
        <f>1200+200-1000</f>
        <v>400</v>
      </c>
      <c r="K485" s="30">
        <f>I485+J485</f>
        <v>400</v>
      </c>
    </row>
    <row r="486" spans="1:11" ht="38.25" x14ac:dyDescent="0.2">
      <c r="A486" s="7" t="s">
        <v>22</v>
      </c>
      <c r="B486" s="3" t="s">
        <v>229</v>
      </c>
      <c r="C486" s="3" t="s">
        <v>19</v>
      </c>
      <c r="D486" s="3" t="s">
        <v>45</v>
      </c>
      <c r="E486" s="3" t="s">
        <v>87</v>
      </c>
      <c r="F486" s="3"/>
      <c r="G486" s="30"/>
      <c r="H486" s="30"/>
      <c r="I486" s="30">
        <f>I487</f>
        <v>0</v>
      </c>
      <c r="J486" s="30">
        <f t="shared" ref="J486:K486" si="215">J487</f>
        <v>14661.35</v>
      </c>
      <c r="K486" s="30">
        <f t="shared" si="215"/>
        <v>14661.35</v>
      </c>
    </row>
    <row r="487" spans="1:11" ht="38.25" x14ac:dyDescent="0.2">
      <c r="A487" s="9" t="s">
        <v>24</v>
      </c>
      <c r="B487" s="3" t="s">
        <v>229</v>
      </c>
      <c r="C487" s="3" t="s">
        <v>19</v>
      </c>
      <c r="D487" s="3" t="s">
        <v>45</v>
      </c>
      <c r="E487" s="3" t="s">
        <v>88</v>
      </c>
      <c r="F487" s="3"/>
      <c r="G487" s="30"/>
      <c r="H487" s="30"/>
      <c r="I487" s="30">
        <f>I488+I491</f>
        <v>0</v>
      </c>
      <c r="J487" s="30">
        <f t="shared" ref="J487:K487" si="216">J488+J491</f>
        <v>14661.35</v>
      </c>
      <c r="K487" s="30">
        <f t="shared" si="216"/>
        <v>14661.35</v>
      </c>
    </row>
    <row r="488" spans="1:11" ht="63.75" x14ac:dyDescent="0.2">
      <c r="A488" s="7" t="s">
        <v>382</v>
      </c>
      <c r="B488" s="3" t="s">
        <v>229</v>
      </c>
      <c r="C488" s="3" t="s">
        <v>19</v>
      </c>
      <c r="D488" s="3" t="s">
        <v>45</v>
      </c>
      <c r="E488" s="33" t="s">
        <v>383</v>
      </c>
      <c r="F488" s="3"/>
      <c r="G488" s="30"/>
      <c r="H488" s="30"/>
      <c r="I488" s="30">
        <f>I489+I490</f>
        <v>0</v>
      </c>
      <c r="J488" s="30">
        <f t="shared" ref="J488:K488" si="217">J489+J490</f>
        <v>4441.01</v>
      </c>
      <c r="K488" s="30">
        <f t="shared" si="217"/>
        <v>4441.01</v>
      </c>
    </row>
    <row r="489" spans="1:11" ht="38.25" x14ac:dyDescent="0.2">
      <c r="A489" s="20" t="s">
        <v>338</v>
      </c>
      <c r="B489" s="3" t="s">
        <v>229</v>
      </c>
      <c r="C489" s="3" t="s">
        <v>19</v>
      </c>
      <c r="D489" s="3" t="s">
        <v>45</v>
      </c>
      <c r="E489" s="3" t="s">
        <v>384</v>
      </c>
      <c r="F489" s="3" t="s">
        <v>339</v>
      </c>
      <c r="G489" s="30"/>
      <c r="H489" s="30"/>
      <c r="I489" s="30"/>
      <c r="J489" s="30">
        <v>4441.01</v>
      </c>
      <c r="K489" s="30">
        <f>I489+J489</f>
        <v>4441.01</v>
      </c>
    </row>
    <row r="490" spans="1:11" ht="25.5" hidden="1" x14ac:dyDescent="0.2">
      <c r="A490" s="5" t="s">
        <v>385</v>
      </c>
      <c r="B490" s="3" t="s">
        <v>229</v>
      </c>
      <c r="C490" s="3" t="s">
        <v>19</v>
      </c>
      <c r="D490" s="3" t="s">
        <v>45</v>
      </c>
      <c r="E490" s="3" t="s">
        <v>384</v>
      </c>
      <c r="F490" s="3" t="s">
        <v>386</v>
      </c>
      <c r="G490" s="30"/>
      <c r="H490" s="30"/>
      <c r="I490" s="30"/>
      <c r="J490" s="30"/>
      <c r="K490" s="30">
        <f>I490+J490</f>
        <v>0</v>
      </c>
    </row>
    <row r="491" spans="1:11" ht="54" customHeight="1" x14ac:dyDescent="0.2">
      <c r="A491" s="7" t="s">
        <v>387</v>
      </c>
      <c r="B491" s="3" t="s">
        <v>229</v>
      </c>
      <c r="C491" s="3" t="s">
        <v>19</v>
      </c>
      <c r="D491" s="3" t="s">
        <v>45</v>
      </c>
      <c r="E491" s="33" t="s">
        <v>388</v>
      </c>
      <c r="F491" s="3"/>
      <c r="G491" s="30"/>
      <c r="H491" s="30"/>
      <c r="I491" s="30">
        <f>I492+I493</f>
        <v>0</v>
      </c>
      <c r="J491" s="30">
        <f t="shared" ref="J491:K491" si="218">J492+J493</f>
        <v>10220.34</v>
      </c>
      <c r="K491" s="30">
        <f t="shared" si="218"/>
        <v>10220.34</v>
      </c>
    </row>
    <row r="492" spans="1:11" ht="38.25" x14ac:dyDescent="0.2">
      <c r="A492" s="20" t="s">
        <v>338</v>
      </c>
      <c r="B492" s="3" t="s">
        <v>229</v>
      </c>
      <c r="C492" s="3" t="s">
        <v>19</v>
      </c>
      <c r="D492" s="3" t="s">
        <v>45</v>
      </c>
      <c r="E492" s="33" t="s">
        <v>388</v>
      </c>
      <c r="F492" s="3" t="s">
        <v>339</v>
      </c>
      <c r="G492" s="30"/>
      <c r="H492" s="30"/>
      <c r="I492" s="30"/>
      <c r="J492" s="30">
        <v>10220.34</v>
      </c>
      <c r="K492" s="30">
        <f>I492+J492</f>
        <v>10220.34</v>
      </c>
    </row>
    <row r="493" spans="1:11" ht="25.5" hidden="1" x14ac:dyDescent="0.2">
      <c r="A493" s="5" t="s">
        <v>385</v>
      </c>
      <c r="B493" s="3" t="s">
        <v>229</v>
      </c>
      <c r="C493" s="3" t="s">
        <v>19</v>
      </c>
      <c r="D493" s="3" t="s">
        <v>45</v>
      </c>
      <c r="E493" s="33" t="s">
        <v>388</v>
      </c>
      <c r="F493" s="3" t="s">
        <v>386</v>
      </c>
      <c r="G493" s="30"/>
      <c r="H493" s="30"/>
      <c r="I493" s="30"/>
      <c r="J493" s="30"/>
      <c r="K493" s="30">
        <f>I493+J493</f>
        <v>0</v>
      </c>
    </row>
    <row r="494" spans="1:11" x14ac:dyDescent="0.2">
      <c r="A494" s="5" t="s">
        <v>40</v>
      </c>
      <c r="B494" s="3" t="s">
        <v>229</v>
      </c>
      <c r="C494" s="3" t="s">
        <v>19</v>
      </c>
      <c r="D494" s="3" t="s">
        <v>45</v>
      </c>
      <c r="E494" s="3" t="s">
        <v>41</v>
      </c>
      <c r="F494" s="3"/>
      <c r="G494" s="30" t="e">
        <f>G495+#REF!+G501</f>
        <v>#REF!</v>
      </c>
      <c r="H494" s="30" t="e">
        <f>H495+#REF!+H501</f>
        <v>#REF!</v>
      </c>
      <c r="I494" s="30">
        <f>I495+I501</f>
        <v>16186.740000000002</v>
      </c>
      <c r="J494" s="30">
        <f t="shared" ref="J494:K494" si="219">J495+J501</f>
        <v>-16186.740000000002</v>
      </c>
      <c r="K494" s="30">
        <f t="shared" si="219"/>
        <v>0</v>
      </c>
    </row>
    <row r="495" spans="1:11" ht="25.5" x14ac:dyDescent="0.2">
      <c r="A495" s="10" t="s">
        <v>389</v>
      </c>
      <c r="B495" s="3" t="s">
        <v>229</v>
      </c>
      <c r="C495" s="3" t="s">
        <v>19</v>
      </c>
      <c r="D495" s="3" t="s">
        <v>45</v>
      </c>
      <c r="E495" s="3" t="s">
        <v>390</v>
      </c>
      <c r="F495" s="3"/>
      <c r="G495" s="30" t="e">
        <f t="shared" ref="G495:K495" si="220">G496+G499</f>
        <v>#REF!</v>
      </c>
      <c r="H495" s="30" t="e">
        <f t="shared" si="220"/>
        <v>#REF!</v>
      </c>
      <c r="I495" s="30">
        <f t="shared" si="220"/>
        <v>15586.740000000002</v>
      </c>
      <c r="J495" s="30">
        <f t="shared" si="220"/>
        <v>-15586.740000000002</v>
      </c>
      <c r="K495" s="30">
        <f t="shared" si="220"/>
        <v>0</v>
      </c>
    </row>
    <row r="496" spans="1:11" ht="51" x14ac:dyDescent="0.2">
      <c r="A496" s="10" t="s">
        <v>391</v>
      </c>
      <c r="B496" s="3" t="s">
        <v>229</v>
      </c>
      <c r="C496" s="3" t="s">
        <v>19</v>
      </c>
      <c r="D496" s="3" t="s">
        <v>45</v>
      </c>
      <c r="E496" s="3" t="s">
        <v>392</v>
      </c>
      <c r="F496" s="3"/>
      <c r="G496" s="30">
        <f t="shared" ref="G496:K496" si="221">G497+G498</f>
        <v>0</v>
      </c>
      <c r="H496" s="30">
        <f t="shared" si="221"/>
        <v>4209.62</v>
      </c>
      <c r="I496" s="30">
        <f t="shared" si="221"/>
        <v>4209.62</v>
      </c>
      <c r="J496" s="30">
        <f t="shared" si="221"/>
        <v>-4209.62</v>
      </c>
      <c r="K496" s="30">
        <f t="shared" si="221"/>
        <v>0</v>
      </c>
    </row>
    <row r="497" spans="1:11" ht="38.25" x14ac:dyDescent="0.2">
      <c r="A497" s="20" t="s">
        <v>338</v>
      </c>
      <c r="B497" s="3" t="s">
        <v>229</v>
      </c>
      <c r="C497" s="3" t="s">
        <v>19</v>
      </c>
      <c r="D497" s="3" t="s">
        <v>45</v>
      </c>
      <c r="E497" s="3" t="s">
        <v>392</v>
      </c>
      <c r="F497" s="3" t="s">
        <v>339</v>
      </c>
      <c r="G497" s="30"/>
      <c r="H497" s="30">
        <v>4209.62</v>
      </c>
      <c r="I497" s="30">
        <f>G497+H497</f>
        <v>4209.62</v>
      </c>
      <c r="J497" s="30">
        <v>-4209.62</v>
      </c>
      <c r="K497" s="30">
        <f>I497+J497</f>
        <v>0</v>
      </c>
    </row>
    <row r="498" spans="1:11" ht="25.5" hidden="1" x14ac:dyDescent="0.2">
      <c r="A498" s="20" t="s">
        <v>385</v>
      </c>
      <c r="B498" s="3" t="s">
        <v>229</v>
      </c>
      <c r="C498" s="3" t="s">
        <v>19</v>
      </c>
      <c r="D498" s="3" t="s">
        <v>45</v>
      </c>
      <c r="E498" s="3" t="s">
        <v>392</v>
      </c>
      <c r="F498" s="3" t="s">
        <v>386</v>
      </c>
      <c r="G498" s="30"/>
      <c r="H498" s="30"/>
      <c r="I498" s="30">
        <f>G498+H498</f>
        <v>0</v>
      </c>
      <c r="J498" s="30"/>
      <c r="K498" s="30">
        <f>I498+J498</f>
        <v>0</v>
      </c>
    </row>
    <row r="499" spans="1:11" ht="51" x14ac:dyDescent="0.2">
      <c r="A499" s="10" t="s">
        <v>393</v>
      </c>
      <c r="B499" s="3" t="s">
        <v>229</v>
      </c>
      <c r="C499" s="3" t="s">
        <v>19</v>
      </c>
      <c r="D499" s="3" t="s">
        <v>45</v>
      </c>
      <c r="E499" s="3" t="s">
        <v>394</v>
      </c>
      <c r="F499" s="3"/>
      <c r="G499" s="30" t="e">
        <f>G500+#REF!</f>
        <v>#REF!</v>
      </c>
      <c r="H499" s="30" t="e">
        <f>H500+#REF!</f>
        <v>#REF!</v>
      </c>
      <c r="I499" s="30">
        <f>I500</f>
        <v>11377.12</v>
      </c>
      <c r="J499" s="30">
        <f t="shared" ref="J499:K499" si="222">J500</f>
        <v>-11377.12</v>
      </c>
      <c r="K499" s="30">
        <f t="shared" si="222"/>
        <v>0</v>
      </c>
    </row>
    <row r="500" spans="1:11" ht="38.25" x14ac:dyDescent="0.2">
      <c r="A500" s="20" t="s">
        <v>338</v>
      </c>
      <c r="B500" s="3" t="s">
        <v>229</v>
      </c>
      <c r="C500" s="3" t="s">
        <v>19</v>
      </c>
      <c r="D500" s="3" t="s">
        <v>45</v>
      </c>
      <c r="E500" s="3" t="s">
        <v>394</v>
      </c>
      <c r="F500" s="3" t="s">
        <v>339</v>
      </c>
      <c r="G500" s="30"/>
      <c r="H500" s="30">
        <v>11377.12</v>
      </c>
      <c r="I500" s="30">
        <f>G500+H500</f>
        <v>11377.12</v>
      </c>
      <c r="J500" s="30">
        <v>-11377.12</v>
      </c>
      <c r="K500" s="30">
        <f>I500+J500</f>
        <v>0</v>
      </c>
    </row>
    <row r="501" spans="1:11" ht="25.5" x14ac:dyDescent="0.2">
      <c r="A501" s="10" t="s">
        <v>395</v>
      </c>
      <c r="B501" s="3" t="s">
        <v>229</v>
      </c>
      <c r="C501" s="3" t="s">
        <v>19</v>
      </c>
      <c r="D501" s="3" t="s">
        <v>45</v>
      </c>
      <c r="E501" s="3" t="s">
        <v>345</v>
      </c>
      <c r="F501" s="3"/>
      <c r="G501" s="30">
        <f t="shared" ref="G501:K502" si="223">G502</f>
        <v>0</v>
      </c>
      <c r="H501" s="30">
        <f t="shared" si="223"/>
        <v>600</v>
      </c>
      <c r="I501" s="30">
        <f t="shared" si="223"/>
        <v>600</v>
      </c>
      <c r="J501" s="30">
        <f t="shared" si="223"/>
        <v>-600</v>
      </c>
      <c r="K501" s="30">
        <f t="shared" si="223"/>
        <v>0</v>
      </c>
    </row>
    <row r="502" spans="1:11" ht="25.5" x14ac:dyDescent="0.2">
      <c r="A502" s="10" t="s">
        <v>373</v>
      </c>
      <c r="B502" s="3" t="s">
        <v>229</v>
      </c>
      <c r="C502" s="3" t="s">
        <v>19</v>
      </c>
      <c r="D502" s="3" t="s">
        <v>45</v>
      </c>
      <c r="E502" s="3" t="s">
        <v>374</v>
      </c>
      <c r="F502" s="3"/>
      <c r="G502" s="30">
        <f t="shared" si="223"/>
        <v>0</v>
      </c>
      <c r="H502" s="30">
        <f t="shared" si="223"/>
        <v>600</v>
      </c>
      <c r="I502" s="30">
        <f t="shared" si="223"/>
        <v>600</v>
      </c>
      <c r="J502" s="30">
        <f t="shared" si="223"/>
        <v>-600</v>
      </c>
      <c r="K502" s="30">
        <f t="shared" si="223"/>
        <v>0</v>
      </c>
    </row>
    <row r="503" spans="1:11" ht="38.25" x14ac:dyDescent="0.2">
      <c r="A503" s="5" t="s">
        <v>330</v>
      </c>
      <c r="B503" s="3" t="s">
        <v>229</v>
      </c>
      <c r="C503" s="3" t="s">
        <v>19</v>
      </c>
      <c r="D503" s="3" t="s">
        <v>45</v>
      </c>
      <c r="E503" s="3" t="s">
        <v>374</v>
      </c>
      <c r="F503" s="3" t="s">
        <v>331</v>
      </c>
      <c r="G503" s="30"/>
      <c r="H503" s="30">
        <v>600</v>
      </c>
      <c r="I503" s="30">
        <f>G503+H503</f>
        <v>600</v>
      </c>
      <c r="J503" s="30">
        <v>-600</v>
      </c>
      <c r="K503" s="30">
        <f>I503+J503</f>
        <v>0</v>
      </c>
    </row>
    <row r="504" spans="1:11" x14ac:dyDescent="0.2">
      <c r="A504" s="14" t="s">
        <v>396</v>
      </c>
      <c r="B504" s="3" t="s">
        <v>229</v>
      </c>
      <c r="C504" s="3" t="s">
        <v>107</v>
      </c>
      <c r="D504" s="3"/>
      <c r="E504" s="3"/>
      <c r="F504" s="3"/>
      <c r="G504" s="30">
        <f t="shared" ref="G504:K504" si="224">G505</f>
        <v>0</v>
      </c>
      <c r="H504" s="30">
        <f t="shared" si="224"/>
        <v>550</v>
      </c>
      <c r="I504" s="30">
        <f t="shared" si="224"/>
        <v>550</v>
      </c>
      <c r="J504" s="30">
        <f t="shared" si="224"/>
        <v>-75</v>
      </c>
      <c r="K504" s="30">
        <f t="shared" si="224"/>
        <v>475</v>
      </c>
    </row>
    <row r="505" spans="1:11" x14ac:dyDescent="0.2">
      <c r="A505" s="5" t="s">
        <v>397</v>
      </c>
      <c r="B505" s="3" t="s">
        <v>229</v>
      </c>
      <c r="C505" s="3" t="s">
        <v>107</v>
      </c>
      <c r="D505" s="3" t="s">
        <v>107</v>
      </c>
      <c r="E505" s="3"/>
      <c r="F505" s="3"/>
      <c r="G505" s="30">
        <f t="shared" ref="G505:H505" si="225">G526+G510</f>
        <v>0</v>
      </c>
      <c r="H505" s="30">
        <f t="shared" si="225"/>
        <v>550</v>
      </c>
      <c r="I505" s="30">
        <f>I526+I510+I506</f>
        <v>550</v>
      </c>
      <c r="J505" s="30">
        <f t="shared" ref="J505:K505" si="226">J526+J510+J506</f>
        <v>-75</v>
      </c>
      <c r="K505" s="30">
        <f t="shared" si="226"/>
        <v>475</v>
      </c>
    </row>
    <row r="506" spans="1:11" ht="38.25" x14ac:dyDescent="0.2">
      <c r="A506" s="7" t="s">
        <v>22</v>
      </c>
      <c r="B506" s="3" t="s">
        <v>229</v>
      </c>
      <c r="C506" s="3" t="s">
        <v>107</v>
      </c>
      <c r="D506" s="3" t="s">
        <v>107</v>
      </c>
      <c r="E506" s="3" t="s">
        <v>87</v>
      </c>
      <c r="F506" s="3"/>
      <c r="G506" s="30"/>
      <c r="H506" s="30"/>
      <c r="I506" s="30">
        <f>I507</f>
        <v>0</v>
      </c>
      <c r="J506" s="30">
        <f t="shared" ref="J506:K508" si="227">J507</f>
        <v>475</v>
      </c>
      <c r="K506" s="30">
        <f t="shared" si="227"/>
        <v>475</v>
      </c>
    </row>
    <row r="507" spans="1:11" ht="51" x14ac:dyDescent="0.2">
      <c r="A507" s="9" t="s">
        <v>398</v>
      </c>
      <c r="B507" s="3" t="s">
        <v>229</v>
      </c>
      <c r="C507" s="3" t="s">
        <v>107</v>
      </c>
      <c r="D507" s="3" t="s">
        <v>107</v>
      </c>
      <c r="E507" s="3" t="s">
        <v>399</v>
      </c>
      <c r="F507" s="3"/>
      <c r="G507" s="30"/>
      <c r="H507" s="30"/>
      <c r="I507" s="30">
        <f>I508</f>
        <v>0</v>
      </c>
      <c r="J507" s="30">
        <f t="shared" si="227"/>
        <v>475</v>
      </c>
      <c r="K507" s="30">
        <f t="shared" si="227"/>
        <v>475</v>
      </c>
    </row>
    <row r="508" spans="1:11" ht="51" x14ac:dyDescent="0.2">
      <c r="A508" s="9" t="s">
        <v>400</v>
      </c>
      <c r="B508" s="3" t="s">
        <v>229</v>
      </c>
      <c r="C508" s="3" t="s">
        <v>107</v>
      </c>
      <c r="D508" s="3" t="s">
        <v>107</v>
      </c>
      <c r="E508" s="33" t="s">
        <v>401</v>
      </c>
      <c r="F508" s="3"/>
      <c r="G508" s="30"/>
      <c r="H508" s="30"/>
      <c r="I508" s="30">
        <f>I509</f>
        <v>0</v>
      </c>
      <c r="J508" s="30">
        <f t="shared" si="227"/>
        <v>475</v>
      </c>
      <c r="K508" s="30">
        <f t="shared" si="227"/>
        <v>475</v>
      </c>
    </row>
    <row r="509" spans="1:11" ht="38.25" x14ac:dyDescent="0.2">
      <c r="A509" s="5" t="s">
        <v>118</v>
      </c>
      <c r="B509" s="3" t="s">
        <v>229</v>
      </c>
      <c r="C509" s="3" t="s">
        <v>107</v>
      </c>
      <c r="D509" s="3" t="s">
        <v>107</v>
      </c>
      <c r="E509" s="33" t="s">
        <v>401</v>
      </c>
      <c r="F509" s="3" t="s">
        <v>119</v>
      </c>
      <c r="G509" s="30"/>
      <c r="H509" s="30"/>
      <c r="I509" s="30"/>
      <c r="J509" s="30">
        <v>475</v>
      </c>
      <c r="K509" s="30">
        <f>I509+J509</f>
        <v>475</v>
      </c>
    </row>
    <row r="510" spans="1:11" x14ac:dyDescent="0.2">
      <c r="A510" s="5" t="s">
        <v>40</v>
      </c>
      <c r="B510" s="3" t="s">
        <v>229</v>
      </c>
      <c r="C510" s="3" t="s">
        <v>107</v>
      </c>
      <c r="D510" s="3" t="s">
        <v>107</v>
      </c>
      <c r="E510" s="3" t="s">
        <v>41</v>
      </c>
      <c r="F510" s="3"/>
      <c r="G510" s="30">
        <f t="shared" ref="G510:K510" si="228">G511+G514+G516++G518+G520++G522++G524</f>
        <v>0</v>
      </c>
      <c r="H510" s="30">
        <f t="shared" si="228"/>
        <v>550</v>
      </c>
      <c r="I510" s="30">
        <f t="shared" si="228"/>
        <v>550</v>
      </c>
      <c r="J510" s="30">
        <f t="shared" si="228"/>
        <v>-550</v>
      </c>
      <c r="K510" s="30">
        <f t="shared" si="228"/>
        <v>0</v>
      </c>
    </row>
    <row r="511" spans="1:11" ht="51" x14ac:dyDescent="0.2">
      <c r="A511" s="10" t="s">
        <v>402</v>
      </c>
      <c r="B511" s="3" t="s">
        <v>229</v>
      </c>
      <c r="C511" s="3" t="s">
        <v>107</v>
      </c>
      <c r="D511" s="3" t="s">
        <v>107</v>
      </c>
      <c r="E511" s="3" t="s">
        <v>403</v>
      </c>
      <c r="F511" s="3"/>
      <c r="G511" s="30">
        <f t="shared" ref="G511:K511" si="229">G512+G513</f>
        <v>0</v>
      </c>
      <c r="H511" s="30">
        <f t="shared" si="229"/>
        <v>375</v>
      </c>
      <c r="I511" s="30">
        <f t="shared" si="229"/>
        <v>375</v>
      </c>
      <c r="J511" s="30">
        <f t="shared" si="229"/>
        <v>-375</v>
      </c>
      <c r="K511" s="30">
        <f t="shared" si="229"/>
        <v>0</v>
      </c>
    </row>
    <row r="512" spans="1:11" ht="38.25" x14ac:dyDescent="0.2">
      <c r="A512" s="5" t="s">
        <v>118</v>
      </c>
      <c r="B512" s="3" t="s">
        <v>229</v>
      </c>
      <c r="C512" s="3" t="s">
        <v>107</v>
      </c>
      <c r="D512" s="3" t="s">
        <v>107</v>
      </c>
      <c r="E512" s="3" t="s">
        <v>403</v>
      </c>
      <c r="F512" s="3" t="s">
        <v>119</v>
      </c>
      <c r="G512" s="30"/>
      <c r="H512" s="30">
        <v>375</v>
      </c>
      <c r="I512" s="6">
        <f>G512+H512</f>
        <v>375</v>
      </c>
      <c r="J512" s="30">
        <v>-375</v>
      </c>
      <c r="K512" s="6">
        <f>I512+J512</f>
        <v>0</v>
      </c>
    </row>
    <row r="513" spans="1:11" ht="51" hidden="1" x14ac:dyDescent="0.2">
      <c r="A513" s="5" t="s">
        <v>354</v>
      </c>
      <c r="B513" s="3" t="s">
        <v>229</v>
      </c>
      <c r="C513" s="3" t="s">
        <v>107</v>
      </c>
      <c r="D513" s="3" t="s">
        <v>107</v>
      </c>
      <c r="E513" s="3" t="s">
        <v>403</v>
      </c>
      <c r="F513" s="3" t="s">
        <v>355</v>
      </c>
      <c r="G513" s="30"/>
      <c r="H513" s="30"/>
      <c r="I513" s="6">
        <f>G513+H513</f>
        <v>0</v>
      </c>
      <c r="J513" s="30"/>
      <c r="K513" s="6">
        <f>I513+J513</f>
        <v>0</v>
      </c>
    </row>
    <row r="514" spans="1:11" ht="51" x14ac:dyDescent="0.2">
      <c r="A514" s="39" t="s">
        <v>404</v>
      </c>
      <c r="B514" s="3" t="s">
        <v>229</v>
      </c>
      <c r="C514" s="3" t="s">
        <v>107</v>
      </c>
      <c r="D514" s="3" t="s">
        <v>107</v>
      </c>
      <c r="E514" s="3" t="s">
        <v>405</v>
      </c>
      <c r="F514" s="3"/>
      <c r="G514" s="30">
        <f t="shared" ref="G514:K514" si="230">G515</f>
        <v>0</v>
      </c>
      <c r="H514" s="30">
        <f t="shared" si="230"/>
        <v>100</v>
      </c>
      <c r="I514" s="30">
        <f t="shared" si="230"/>
        <v>100</v>
      </c>
      <c r="J514" s="30">
        <f t="shared" si="230"/>
        <v>-100</v>
      </c>
      <c r="K514" s="30">
        <f t="shared" si="230"/>
        <v>0</v>
      </c>
    </row>
    <row r="515" spans="1:11" ht="38.25" x14ac:dyDescent="0.2">
      <c r="A515" s="5" t="s">
        <v>118</v>
      </c>
      <c r="B515" s="3" t="s">
        <v>229</v>
      </c>
      <c r="C515" s="3" t="s">
        <v>107</v>
      </c>
      <c r="D515" s="3" t="s">
        <v>107</v>
      </c>
      <c r="E515" s="3" t="s">
        <v>405</v>
      </c>
      <c r="F515" s="3" t="s">
        <v>119</v>
      </c>
      <c r="G515" s="30"/>
      <c r="H515" s="30">
        <v>100</v>
      </c>
      <c r="I515" s="6">
        <f>G515+H515</f>
        <v>100</v>
      </c>
      <c r="J515" s="30">
        <v>-100</v>
      </c>
      <c r="K515" s="6">
        <f>I515+J515</f>
        <v>0</v>
      </c>
    </row>
    <row r="516" spans="1:11" ht="51" x14ac:dyDescent="0.2">
      <c r="A516" s="39" t="s">
        <v>406</v>
      </c>
      <c r="B516" s="3" t="s">
        <v>229</v>
      </c>
      <c r="C516" s="3" t="s">
        <v>107</v>
      </c>
      <c r="D516" s="3" t="s">
        <v>107</v>
      </c>
      <c r="E516" s="3" t="s">
        <v>407</v>
      </c>
      <c r="F516" s="3"/>
      <c r="G516" s="30">
        <f t="shared" ref="G516:K516" si="231">G517</f>
        <v>0</v>
      </c>
      <c r="H516" s="30">
        <f t="shared" si="231"/>
        <v>50</v>
      </c>
      <c r="I516" s="30">
        <f t="shared" si="231"/>
        <v>50</v>
      </c>
      <c r="J516" s="30">
        <f t="shared" si="231"/>
        <v>-50</v>
      </c>
      <c r="K516" s="30">
        <f t="shared" si="231"/>
        <v>0</v>
      </c>
    </row>
    <row r="517" spans="1:11" ht="38.25" x14ac:dyDescent="0.2">
      <c r="A517" s="5" t="s">
        <v>118</v>
      </c>
      <c r="B517" s="3" t="s">
        <v>229</v>
      </c>
      <c r="C517" s="3" t="s">
        <v>107</v>
      </c>
      <c r="D517" s="3" t="s">
        <v>107</v>
      </c>
      <c r="E517" s="3" t="s">
        <v>407</v>
      </c>
      <c r="F517" s="3" t="s">
        <v>119</v>
      </c>
      <c r="G517" s="30"/>
      <c r="H517" s="30">
        <v>50</v>
      </c>
      <c r="I517" s="6">
        <f>G517+H517</f>
        <v>50</v>
      </c>
      <c r="J517" s="30">
        <v>-50</v>
      </c>
      <c r="K517" s="6">
        <f>I517+J517</f>
        <v>0</v>
      </c>
    </row>
    <row r="518" spans="1:11" ht="51" x14ac:dyDescent="0.2">
      <c r="A518" s="39" t="s">
        <v>408</v>
      </c>
      <c r="B518" s="3" t="s">
        <v>229</v>
      </c>
      <c r="C518" s="3" t="s">
        <v>107</v>
      </c>
      <c r="D518" s="3" t="s">
        <v>107</v>
      </c>
      <c r="E518" s="3" t="s">
        <v>409</v>
      </c>
      <c r="F518" s="3"/>
      <c r="G518" s="30">
        <f t="shared" ref="G518:K518" si="232">G519</f>
        <v>0</v>
      </c>
      <c r="H518" s="30">
        <f t="shared" si="232"/>
        <v>7</v>
      </c>
      <c r="I518" s="30">
        <f t="shared" si="232"/>
        <v>7</v>
      </c>
      <c r="J518" s="30">
        <f t="shared" si="232"/>
        <v>-7</v>
      </c>
      <c r="K518" s="30">
        <f t="shared" si="232"/>
        <v>0</v>
      </c>
    </row>
    <row r="519" spans="1:11" ht="38.25" x14ac:dyDescent="0.2">
      <c r="A519" s="5" t="s">
        <v>118</v>
      </c>
      <c r="B519" s="3" t="s">
        <v>229</v>
      </c>
      <c r="C519" s="3" t="s">
        <v>107</v>
      </c>
      <c r="D519" s="3" t="s">
        <v>107</v>
      </c>
      <c r="E519" s="3" t="s">
        <v>409</v>
      </c>
      <c r="F519" s="3" t="s">
        <v>119</v>
      </c>
      <c r="G519" s="30"/>
      <c r="H519" s="30">
        <v>7</v>
      </c>
      <c r="I519" s="6">
        <f>G519+H519</f>
        <v>7</v>
      </c>
      <c r="J519" s="30">
        <v>-7</v>
      </c>
      <c r="K519" s="6">
        <f>I519+J519</f>
        <v>0</v>
      </c>
    </row>
    <row r="520" spans="1:11" ht="38.25" x14ac:dyDescent="0.2">
      <c r="A520" s="39" t="s">
        <v>410</v>
      </c>
      <c r="B520" s="3" t="s">
        <v>229</v>
      </c>
      <c r="C520" s="3" t="s">
        <v>107</v>
      </c>
      <c r="D520" s="3" t="s">
        <v>107</v>
      </c>
      <c r="E520" s="3" t="s">
        <v>411</v>
      </c>
      <c r="F520" s="3"/>
      <c r="G520" s="30">
        <f t="shared" ref="G520:K520" si="233">G521</f>
        <v>0</v>
      </c>
      <c r="H520" s="30">
        <f t="shared" si="233"/>
        <v>6</v>
      </c>
      <c r="I520" s="30">
        <f t="shared" si="233"/>
        <v>6</v>
      </c>
      <c r="J520" s="30">
        <f t="shared" si="233"/>
        <v>-6</v>
      </c>
      <c r="K520" s="30">
        <f t="shared" si="233"/>
        <v>0</v>
      </c>
    </row>
    <row r="521" spans="1:11" ht="38.25" x14ac:dyDescent="0.2">
      <c r="A521" s="5" t="s">
        <v>118</v>
      </c>
      <c r="B521" s="3" t="s">
        <v>229</v>
      </c>
      <c r="C521" s="3" t="s">
        <v>107</v>
      </c>
      <c r="D521" s="3" t="s">
        <v>107</v>
      </c>
      <c r="E521" s="3" t="s">
        <v>411</v>
      </c>
      <c r="F521" s="3" t="s">
        <v>119</v>
      </c>
      <c r="G521" s="30"/>
      <c r="H521" s="30">
        <v>6</v>
      </c>
      <c r="I521" s="6">
        <f>G521+H521</f>
        <v>6</v>
      </c>
      <c r="J521" s="30">
        <v>-6</v>
      </c>
      <c r="K521" s="6">
        <f>I521+J521</f>
        <v>0</v>
      </c>
    </row>
    <row r="522" spans="1:11" ht="63.75" x14ac:dyDescent="0.2">
      <c r="A522" s="39" t="s">
        <v>412</v>
      </c>
      <c r="B522" s="3" t="s">
        <v>229</v>
      </c>
      <c r="C522" s="3" t="s">
        <v>107</v>
      </c>
      <c r="D522" s="3" t="s">
        <v>107</v>
      </c>
      <c r="E522" s="3" t="s">
        <v>413</v>
      </c>
      <c r="F522" s="3"/>
      <c r="G522" s="30">
        <f t="shared" ref="G522:K522" si="234">G523</f>
        <v>0</v>
      </c>
      <c r="H522" s="30">
        <f t="shared" si="234"/>
        <v>6</v>
      </c>
      <c r="I522" s="30">
        <f t="shared" si="234"/>
        <v>6</v>
      </c>
      <c r="J522" s="30">
        <f t="shared" si="234"/>
        <v>-6</v>
      </c>
      <c r="K522" s="30">
        <f t="shared" si="234"/>
        <v>0</v>
      </c>
    </row>
    <row r="523" spans="1:11" ht="38.25" x14ac:dyDescent="0.2">
      <c r="A523" s="5" t="s">
        <v>118</v>
      </c>
      <c r="B523" s="3" t="s">
        <v>229</v>
      </c>
      <c r="C523" s="3" t="s">
        <v>107</v>
      </c>
      <c r="D523" s="3" t="s">
        <v>107</v>
      </c>
      <c r="E523" s="3" t="s">
        <v>413</v>
      </c>
      <c r="F523" s="3" t="s">
        <v>119</v>
      </c>
      <c r="G523" s="30"/>
      <c r="H523" s="30">
        <v>6</v>
      </c>
      <c r="I523" s="6">
        <f>G523+H523</f>
        <v>6</v>
      </c>
      <c r="J523" s="30">
        <v>-6</v>
      </c>
      <c r="K523" s="6">
        <f>I523+J523</f>
        <v>0</v>
      </c>
    </row>
    <row r="524" spans="1:11" ht="38.25" x14ac:dyDescent="0.2">
      <c r="A524" s="39" t="s">
        <v>414</v>
      </c>
      <c r="B524" s="3" t="s">
        <v>229</v>
      </c>
      <c r="C524" s="3" t="s">
        <v>107</v>
      </c>
      <c r="D524" s="3" t="s">
        <v>107</v>
      </c>
      <c r="E524" s="3" t="s">
        <v>415</v>
      </c>
      <c r="F524" s="3"/>
      <c r="G524" s="30">
        <f t="shared" ref="G524:K524" si="235">G525</f>
        <v>0</v>
      </c>
      <c r="H524" s="30">
        <f t="shared" si="235"/>
        <v>6</v>
      </c>
      <c r="I524" s="30">
        <f t="shared" si="235"/>
        <v>6</v>
      </c>
      <c r="J524" s="30">
        <f t="shared" si="235"/>
        <v>-6</v>
      </c>
      <c r="K524" s="30">
        <f t="shared" si="235"/>
        <v>0</v>
      </c>
    </row>
    <row r="525" spans="1:11" ht="38.25" x14ac:dyDescent="0.2">
      <c r="A525" s="5" t="s">
        <v>118</v>
      </c>
      <c r="B525" s="3" t="s">
        <v>229</v>
      </c>
      <c r="C525" s="3" t="s">
        <v>107</v>
      </c>
      <c r="D525" s="3" t="s">
        <v>107</v>
      </c>
      <c r="E525" s="3" t="s">
        <v>416</v>
      </c>
      <c r="F525" s="3" t="s">
        <v>119</v>
      </c>
      <c r="G525" s="30"/>
      <c r="H525" s="30">
        <v>6</v>
      </c>
      <c r="I525" s="6">
        <f>G525+H525</f>
        <v>6</v>
      </c>
      <c r="J525" s="30">
        <v>-6</v>
      </c>
      <c r="K525" s="6">
        <f>I525+J525</f>
        <v>0</v>
      </c>
    </row>
    <row r="526" spans="1:11" hidden="1" x14ac:dyDescent="0.2">
      <c r="A526" s="20" t="s">
        <v>417</v>
      </c>
      <c r="B526" s="3" t="s">
        <v>229</v>
      </c>
      <c r="C526" s="3" t="s">
        <v>107</v>
      </c>
      <c r="D526" s="3" t="s">
        <v>107</v>
      </c>
      <c r="E526" s="3" t="s">
        <v>41</v>
      </c>
      <c r="F526" s="3"/>
      <c r="G526" s="30">
        <f t="shared" ref="G526:K526" si="236">G527</f>
        <v>0</v>
      </c>
      <c r="H526" s="30">
        <f t="shared" si="236"/>
        <v>0</v>
      </c>
      <c r="I526" s="30">
        <f t="shared" si="236"/>
        <v>0</v>
      </c>
      <c r="J526" s="30">
        <f t="shared" si="236"/>
        <v>0</v>
      </c>
      <c r="K526" s="30">
        <f t="shared" si="236"/>
        <v>0</v>
      </c>
    </row>
    <row r="527" spans="1:11" ht="51" hidden="1" x14ac:dyDescent="0.2">
      <c r="A527" s="14" t="s">
        <v>418</v>
      </c>
      <c r="B527" s="3" t="s">
        <v>229</v>
      </c>
      <c r="C527" s="3" t="s">
        <v>107</v>
      </c>
      <c r="D527" s="3" t="s">
        <v>107</v>
      </c>
      <c r="E527" s="3" t="s">
        <v>419</v>
      </c>
      <c r="F527" s="3"/>
      <c r="G527" s="30">
        <f t="shared" ref="G527:K527" si="237">G528+G529</f>
        <v>0</v>
      </c>
      <c r="H527" s="30">
        <f t="shared" si="237"/>
        <v>0</v>
      </c>
      <c r="I527" s="30">
        <f t="shared" si="237"/>
        <v>0</v>
      </c>
      <c r="J527" s="30">
        <f t="shared" si="237"/>
        <v>0</v>
      </c>
      <c r="K527" s="30">
        <f t="shared" si="237"/>
        <v>0</v>
      </c>
    </row>
    <row r="528" spans="1:11" ht="38.25" hidden="1" x14ac:dyDescent="0.2">
      <c r="A528" s="5" t="s">
        <v>118</v>
      </c>
      <c r="B528" s="3" t="s">
        <v>229</v>
      </c>
      <c r="C528" s="3" t="s">
        <v>107</v>
      </c>
      <c r="D528" s="3" t="s">
        <v>107</v>
      </c>
      <c r="E528" s="3" t="s">
        <v>419</v>
      </c>
      <c r="F528" s="3" t="s">
        <v>119</v>
      </c>
      <c r="G528" s="30"/>
      <c r="H528" s="30"/>
      <c r="I528" s="6">
        <f>G528+H528</f>
        <v>0</v>
      </c>
      <c r="J528" s="30"/>
      <c r="K528" s="6">
        <f>I528+J528</f>
        <v>0</v>
      </c>
    </row>
    <row r="529" spans="1:11" ht="51" hidden="1" x14ac:dyDescent="0.2">
      <c r="A529" s="5" t="s">
        <v>354</v>
      </c>
      <c r="B529" s="3" t="s">
        <v>229</v>
      </c>
      <c r="C529" s="3" t="s">
        <v>107</v>
      </c>
      <c r="D529" s="3" t="s">
        <v>107</v>
      </c>
      <c r="E529" s="3" t="s">
        <v>419</v>
      </c>
      <c r="F529" s="3" t="s">
        <v>355</v>
      </c>
      <c r="G529" s="30"/>
      <c r="H529" s="30"/>
      <c r="I529" s="6">
        <f>G529+H529</f>
        <v>0</v>
      </c>
      <c r="J529" s="30"/>
      <c r="K529" s="6">
        <f>I529+J529</f>
        <v>0</v>
      </c>
    </row>
    <row r="530" spans="1:11" x14ac:dyDescent="0.2">
      <c r="A530" s="21" t="s">
        <v>132</v>
      </c>
      <c r="B530" s="3" t="s">
        <v>229</v>
      </c>
      <c r="C530" s="3" t="s">
        <v>133</v>
      </c>
      <c r="D530" s="3" t="s">
        <v>198</v>
      </c>
      <c r="E530" s="3"/>
      <c r="F530" s="3"/>
      <c r="G530" s="6" t="e">
        <f>G537+G531</f>
        <v>#REF!</v>
      </c>
      <c r="H530" s="6" t="e">
        <f>H537+H531</f>
        <v>#REF!</v>
      </c>
      <c r="I530" s="6">
        <f t="shared" ref="I530:K530" si="238">I537+I531+I558</f>
        <v>934.6400000000001</v>
      </c>
      <c r="J530" s="6">
        <f t="shared" si="238"/>
        <v>1194.25</v>
      </c>
      <c r="K530" s="6">
        <f t="shared" si="238"/>
        <v>2128.8900000000003</v>
      </c>
    </row>
    <row r="531" spans="1:11" x14ac:dyDescent="0.2">
      <c r="A531" s="20" t="s">
        <v>420</v>
      </c>
      <c r="B531" s="3" t="s">
        <v>229</v>
      </c>
      <c r="C531" s="3" t="s">
        <v>133</v>
      </c>
      <c r="D531" s="3" t="s">
        <v>21</v>
      </c>
      <c r="E531" s="3"/>
      <c r="F531" s="3"/>
      <c r="G531" s="6">
        <f>G535</f>
        <v>123</v>
      </c>
      <c r="H531" s="6">
        <f>H535</f>
        <v>2.44</v>
      </c>
      <c r="I531" s="6">
        <f>I532+I535</f>
        <v>125.44</v>
      </c>
      <c r="J531" s="6">
        <f t="shared" ref="J531:K531" si="239">J532+J535</f>
        <v>71.25</v>
      </c>
      <c r="K531" s="6">
        <f t="shared" si="239"/>
        <v>196.69</v>
      </c>
    </row>
    <row r="532" spans="1:11" ht="38.25" x14ac:dyDescent="0.2">
      <c r="A532" s="16" t="s">
        <v>237</v>
      </c>
      <c r="B532" s="3" t="s">
        <v>229</v>
      </c>
      <c r="C532" s="3" t="s">
        <v>133</v>
      </c>
      <c r="D532" s="3" t="s">
        <v>21</v>
      </c>
      <c r="E532" s="3" t="s">
        <v>159</v>
      </c>
      <c r="F532" s="3"/>
      <c r="G532" s="6"/>
      <c r="H532" s="6"/>
      <c r="I532" s="6">
        <f>I533</f>
        <v>0</v>
      </c>
      <c r="J532" s="6">
        <f t="shared" ref="J532:K533" si="240">J533</f>
        <v>196.69</v>
      </c>
      <c r="K532" s="6">
        <f t="shared" si="240"/>
        <v>196.69</v>
      </c>
    </row>
    <row r="533" spans="1:11" x14ac:dyDescent="0.2">
      <c r="A533" s="40" t="s">
        <v>421</v>
      </c>
      <c r="B533" s="3" t="s">
        <v>229</v>
      </c>
      <c r="C533" s="3" t="s">
        <v>133</v>
      </c>
      <c r="D533" s="3" t="s">
        <v>21</v>
      </c>
      <c r="E533" s="3" t="s">
        <v>422</v>
      </c>
      <c r="F533" s="3"/>
      <c r="G533" s="6"/>
      <c r="H533" s="6"/>
      <c r="I533" s="6">
        <f>I534</f>
        <v>0</v>
      </c>
      <c r="J533" s="6">
        <f t="shared" si="240"/>
        <v>196.69</v>
      </c>
      <c r="K533" s="6">
        <f t="shared" si="240"/>
        <v>196.69</v>
      </c>
    </row>
    <row r="534" spans="1:11" x14ac:dyDescent="0.2">
      <c r="A534" s="5" t="s">
        <v>423</v>
      </c>
      <c r="B534" s="3" t="s">
        <v>229</v>
      </c>
      <c r="C534" s="3" t="s">
        <v>133</v>
      </c>
      <c r="D534" s="3" t="s">
        <v>21</v>
      </c>
      <c r="E534" s="3" t="s">
        <v>422</v>
      </c>
      <c r="F534" s="3" t="s">
        <v>424</v>
      </c>
      <c r="G534" s="6"/>
      <c r="H534" s="6"/>
      <c r="I534" s="6"/>
      <c r="J534" s="6">
        <v>196.69</v>
      </c>
      <c r="K534" s="6">
        <f>I534+J534</f>
        <v>196.69</v>
      </c>
    </row>
    <row r="535" spans="1:11" x14ac:dyDescent="0.2">
      <c r="A535" s="20" t="s">
        <v>425</v>
      </c>
      <c r="B535" s="3" t="s">
        <v>229</v>
      </c>
      <c r="C535" s="3" t="s">
        <v>133</v>
      </c>
      <c r="D535" s="3" t="s">
        <v>21</v>
      </c>
      <c r="E535" s="3" t="s">
        <v>426</v>
      </c>
      <c r="F535" s="3"/>
      <c r="G535" s="6">
        <f t="shared" ref="G535:J535" si="241">G536</f>
        <v>123</v>
      </c>
      <c r="H535" s="6">
        <f t="shared" si="241"/>
        <v>2.44</v>
      </c>
      <c r="I535" s="6">
        <f>G535+H535</f>
        <v>125.44</v>
      </c>
      <c r="J535" s="6">
        <f t="shared" si="241"/>
        <v>-125.44</v>
      </c>
      <c r="K535" s="6">
        <f>I535+J535</f>
        <v>0</v>
      </c>
    </row>
    <row r="536" spans="1:11" x14ac:dyDescent="0.2">
      <c r="A536" s="5" t="s">
        <v>423</v>
      </c>
      <c r="B536" s="3" t="s">
        <v>229</v>
      </c>
      <c r="C536" s="3" t="s">
        <v>133</v>
      </c>
      <c r="D536" s="3" t="s">
        <v>21</v>
      </c>
      <c r="E536" s="3" t="s">
        <v>426</v>
      </c>
      <c r="F536" s="3" t="s">
        <v>424</v>
      </c>
      <c r="G536" s="6">
        <v>123</v>
      </c>
      <c r="H536" s="6">
        <v>2.44</v>
      </c>
      <c r="I536" s="6">
        <f>G536+H536</f>
        <v>125.44</v>
      </c>
      <c r="J536" s="6">
        <v>-125.44</v>
      </c>
      <c r="K536" s="6">
        <f>I536+J536</f>
        <v>0</v>
      </c>
    </row>
    <row r="537" spans="1:11" x14ac:dyDescent="0.2">
      <c r="A537" s="21" t="s">
        <v>427</v>
      </c>
      <c r="B537" s="3" t="s">
        <v>229</v>
      </c>
      <c r="C537" s="3" t="s">
        <v>133</v>
      </c>
      <c r="D537" s="3" t="s">
        <v>200</v>
      </c>
      <c r="E537" s="3"/>
      <c r="F537" s="3"/>
      <c r="G537" s="6" t="e">
        <f>#REF!+G551+#REF!+G555</f>
        <v>#REF!</v>
      </c>
      <c r="H537" s="6" t="e">
        <f>#REF!+H551+#REF!+H555</f>
        <v>#REF!</v>
      </c>
      <c r="I537" s="6">
        <f>I551+I555+I538+I542+I546</f>
        <v>809.2</v>
      </c>
      <c r="J537" s="6">
        <f t="shared" ref="J537:K537" si="242">J551+J555+J538+J542+J546</f>
        <v>520</v>
      </c>
      <c r="K537" s="6">
        <f t="shared" si="242"/>
        <v>1329.2</v>
      </c>
    </row>
    <row r="538" spans="1:11" ht="38.25" x14ac:dyDescent="0.2">
      <c r="A538" s="7" t="s">
        <v>247</v>
      </c>
      <c r="B538" s="3" t="s">
        <v>229</v>
      </c>
      <c r="C538" s="3" t="s">
        <v>133</v>
      </c>
      <c r="D538" s="3" t="s">
        <v>200</v>
      </c>
      <c r="E538" s="3" t="s">
        <v>248</v>
      </c>
      <c r="F538" s="3"/>
      <c r="G538" s="6"/>
      <c r="H538" s="6"/>
      <c r="I538" s="6">
        <f>I539</f>
        <v>0</v>
      </c>
      <c r="J538" s="6">
        <f t="shared" ref="J538:K540" si="243">J539</f>
        <v>320</v>
      </c>
      <c r="K538" s="6">
        <f t="shared" si="243"/>
        <v>320</v>
      </c>
    </row>
    <row r="539" spans="1:11" ht="38.25" x14ac:dyDescent="0.2">
      <c r="A539" s="9" t="s">
        <v>315</v>
      </c>
      <c r="B539" s="3" t="s">
        <v>229</v>
      </c>
      <c r="C539" s="3" t="s">
        <v>133</v>
      </c>
      <c r="D539" s="3" t="s">
        <v>200</v>
      </c>
      <c r="E539" s="3" t="s">
        <v>316</v>
      </c>
      <c r="F539" s="3"/>
      <c r="G539" s="6"/>
      <c r="H539" s="6"/>
      <c r="I539" s="6">
        <f>I540</f>
        <v>0</v>
      </c>
      <c r="J539" s="6">
        <f t="shared" si="243"/>
        <v>320</v>
      </c>
      <c r="K539" s="6">
        <f t="shared" si="243"/>
        <v>320</v>
      </c>
    </row>
    <row r="540" spans="1:11" ht="38.25" x14ac:dyDescent="0.2">
      <c r="A540" s="9" t="s">
        <v>358</v>
      </c>
      <c r="B540" s="3" t="s">
        <v>229</v>
      </c>
      <c r="C540" s="3" t="s">
        <v>133</v>
      </c>
      <c r="D540" s="3" t="s">
        <v>200</v>
      </c>
      <c r="E540" s="3" t="s">
        <v>360</v>
      </c>
      <c r="F540" s="3"/>
      <c r="G540" s="6"/>
      <c r="H540" s="6"/>
      <c r="I540" s="6">
        <f>I541</f>
        <v>0</v>
      </c>
      <c r="J540" s="6">
        <f t="shared" si="243"/>
        <v>320</v>
      </c>
      <c r="K540" s="6">
        <f t="shared" si="243"/>
        <v>320</v>
      </c>
    </row>
    <row r="541" spans="1:11" ht="38.25" x14ac:dyDescent="0.2">
      <c r="A541" s="5" t="s">
        <v>438</v>
      </c>
      <c r="B541" s="3" t="s">
        <v>229</v>
      </c>
      <c r="C541" s="3" t="s">
        <v>133</v>
      </c>
      <c r="D541" s="3" t="s">
        <v>200</v>
      </c>
      <c r="E541" s="3" t="s">
        <v>428</v>
      </c>
      <c r="F541" s="3" t="s">
        <v>439</v>
      </c>
      <c r="G541" s="6"/>
      <c r="H541" s="6"/>
      <c r="I541" s="6"/>
      <c r="J541" s="6">
        <v>320</v>
      </c>
      <c r="K541" s="6">
        <f>I541+J541</f>
        <v>320</v>
      </c>
    </row>
    <row r="542" spans="1:11" ht="38.25" x14ac:dyDescent="0.2">
      <c r="A542" s="7" t="s">
        <v>22</v>
      </c>
      <c r="B542" s="3" t="s">
        <v>229</v>
      </c>
      <c r="C542" s="3" t="s">
        <v>133</v>
      </c>
      <c r="D542" s="3" t="s">
        <v>200</v>
      </c>
      <c r="E542" s="3" t="s">
        <v>87</v>
      </c>
      <c r="F542" s="3"/>
      <c r="G542" s="6"/>
      <c r="H542" s="6"/>
      <c r="I542" s="6">
        <f>I543</f>
        <v>0</v>
      </c>
      <c r="J542" s="6">
        <f t="shared" ref="J542:K544" si="244">J543</f>
        <v>200</v>
      </c>
      <c r="K542" s="6">
        <f t="shared" si="244"/>
        <v>200</v>
      </c>
    </row>
    <row r="543" spans="1:11" ht="51" x14ac:dyDescent="0.2">
      <c r="A543" s="9" t="s">
        <v>430</v>
      </c>
      <c r="B543" s="3" t="s">
        <v>229</v>
      </c>
      <c r="C543" s="3" t="s">
        <v>133</v>
      </c>
      <c r="D543" s="3" t="s">
        <v>200</v>
      </c>
      <c r="E543" s="3" t="s">
        <v>259</v>
      </c>
      <c r="F543" s="3"/>
      <c r="G543" s="6"/>
      <c r="H543" s="6"/>
      <c r="I543" s="6">
        <f>I544</f>
        <v>0</v>
      </c>
      <c r="J543" s="6">
        <f t="shared" si="244"/>
        <v>200</v>
      </c>
      <c r="K543" s="6">
        <f t="shared" si="244"/>
        <v>200</v>
      </c>
    </row>
    <row r="544" spans="1:11" ht="38.25" x14ac:dyDescent="0.2">
      <c r="A544" s="9" t="s">
        <v>431</v>
      </c>
      <c r="B544" s="3" t="s">
        <v>229</v>
      </c>
      <c r="C544" s="3" t="s">
        <v>133</v>
      </c>
      <c r="D544" s="3" t="s">
        <v>200</v>
      </c>
      <c r="E544" s="33" t="s">
        <v>432</v>
      </c>
      <c r="F544" s="3"/>
      <c r="G544" s="6"/>
      <c r="H544" s="6"/>
      <c r="I544" s="6">
        <f>I545</f>
        <v>0</v>
      </c>
      <c r="J544" s="6">
        <f t="shared" si="244"/>
        <v>200</v>
      </c>
      <c r="K544" s="6">
        <f t="shared" si="244"/>
        <v>200</v>
      </c>
    </row>
    <row r="545" spans="1:11" ht="38.25" x14ac:dyDescent="0.2">
      <c r="A545" s="5" t="s">
        <v>438</v>
      </c>
      <c r="B545" s="3" t="s">
        <v>229</v>
      </c>
      <c r="C545" s="3" t="s">
        <v>133</v>
      </c>
      <c r="D545" s="3" t="s">
        <v>200</v>
      </c>
      <c r="E545" s="3" t="s">
        <v>433</v>
      </c>
      <c r="F545" s="3" t="s">
        <v>439</v>
      </c>
      <c r="G545" s="6"/>
      <c r="H545" s="6"/>
      <c r="I545" s="6"/>
      <c r="J545" s="6">
        <v>200</v>
      </c>
      <c r="K545" s="6">
        <f>I545+J545</f>
        <v>200</v>
      </c>
    </row>
    <row r="546" spans="1:11" ht="38.25" x14ac:dyDescent="0.2">
      <c r="A546" s="16" t="s">
        <v>237</v>
      </c>
      <c r="B546" s="3" t="s">
        <v>229</v>
      </c>
      <c r="C546" s="3" t="s">
        <v>133</v>
      </c>
      <c r="D546" s="3" t="s">
        <v>200</v>
      </c>
      <c r="E546" s="3" t="s">
        <v>159</v>
      </c>
      <c r="F546" s="3"/>
      <c r="G546" s="6"/>
      <c r="H546" s="6"/>
      <c r="I546" s="6">
        <f t="shared" ref="I546:K546" si="245">I549+I547</f>
        <v>0</v>
      </c>
      <c r="J546" s="6">
        <f t="shared" si="245"/>
        <v>809.2</v>
      </c>
      <c r="K546" s="6">
        <f t="shared" si="245"/>
        <v>809.2</v>
      </c>
    </row>
    <row r="547" spans="1:11" ht="25.5" x14ac:dyDescent="0.2">
      <c r="A547" s="42" t="s">
        <v>434</v>
      </c>
      <c r="B547" s="3" t="s">
        <v>229</v>
      </c>
      <c r="C547" s="3" t="s">
        <v>133</v>
      </c>
      <c r="D547" s="3" t="s">
        <v>200</v>
      </c>
      <c r="E547" s="3" t="s">
        <v>435</v>
      </c>
      <c r="F547" s="3"/>
      <c r="G547" s="6"/>
      <c r="H547" s="6"/>
      <c r="I547" s="6">
        <f>I548</f>
        <v>0</v>
      </c>
      <c r="J547" s="6">
        <f t="shared" ref="J547:K547" si="246">J548</f>
        <v>200</v>
      </c>
      <c r="K547" s="6">
        <f t="shared" si="246"/>
        <v>200</v>
      </c>
    </row>
    <row r="548" spans="1:11" ht="38.25" x14ac:dyDescent="0.2">
      <c r="A548" s="5" t="s">
        <v>137</v>
      </c>
      <c r="B548" s="3" t="s">
        <v>229</v>
      </c>
      <c r="C548" s="3" t="s">
        <v>133</v>
      </c>
      <c r="D548" s="3" t="s">
        <v>200</v>
      </c>
      <c r="E548" s="3" t="s">
        <v>435</v>
      </c>
      <c r="F548" s="3" t="s">
        <v>138</v>
      </c>
      <c r="G548" s="6"/>
      <c r="H548" s="6"/>
      <c r="I548" s="6"/>
      <c r="J548" s="6">
        <v>200</v>
      </c>
      <c r="K548" s="6">
        <f>I548+J548</f>
        <v>200</v>
      </c>
    </row>
    <row r="549" spans="1:11" ht="161.25" customHeight="1" x14ac:dyDescent="0.2">
      <c r="A549" s="16" t="s">
        <v>436</v>
      </c>
      <c r="B549" s="3" t="s">
        <v>229</v>
      </c>
      <c r="C549" s="3" t="s">
        <v>133</v>
      </c>
      <c r="D549" s="3" t="s">
        <v>200</v>
      </c>
      <c r="E549" s="3" t="s">
        <v>437</v>
      </c>
      <c r="F549" s="3"/>
      <c r="G549" s="6"/>
      <c r="H549" s="6"/>
      <c r="I549" s="6">
        <f>I550</f>
        <v>0</v>
      </c>
      <c r="J549" s="6">
        <f t="shared" ref="J549:K549" si="247">J550</f>
        <v>609.20000000000005</v>
      </c>
      <c r="K549" s="6">
        <f t="shared" si="247"/>
        <v>609.20000000000005</v>
      </c>
    </row>
    <row r="550" spans="1:11" ht="38.25" x14ac:dyDescent="0.2">
      <c r="A550" s="5" t="s">
        <v>438</v>
      </c>
      <c r="B550" s="3" t="s">
        <v>229</v>
      </c>
      <c r="C550" s="3" t="s">
        <v>133</v>
      </c>
      <c r="D550" s="3" t="s">
        <v>200</v>
      </c>
      <c r="E550" s="3" t="s">
        <v>437</v>
      </c>
      <c r="F550" s="3" t="s">
        <v>439</v>
      </c>
      <c r="G550" s="6"/>
      <c r="H550" s="6"/>
      <c r="I550" s="6"/>
      <c r="J550" s="6">
        <v>609.20000000000005</v>
      </c>
      <c r="K550" s="6">
        <f>I550+J550</f>
        <v>609.20000000000005</v>
      </c>
    </row>
    <row r="551" spans="1:11" ht="38.25" x14ac:dyDescent="0.2">
      <c r="A551" s="10" t="s">
        <v>93</v>
      </c>
      <c r="B551" s="3" t="s">
        <v>229</v>
      </c>
      <c r="C551" s="3" t="s">
        <v>133</v>
      </c>
      <c r="D551" s="3" t="s">
        <v>200</v>
      </c>
      <c r="E551" s="3" t="s">
        <v>440</v>
      </c>
      <c r="F551" s="3"/>
      <c r="G551" s="6" t="e">
        <f t="shared" ref="G551:K552" si="248">G552</f>
        <v>#REF!</v>
      </c>
      <c r="H551" s="6" t="e">
        <f t="shared" si="248"/>
        <v>#REF!</v>
      </c>
      <c r="I551" s="6">
        <f t="shared" si="248"/>
        <v>609.20000000000005</v>
      </c>
      <c r="J551" s="6">
        <f t="shared" si="248"/>
        <v>-609.20000000000005</v>
      </c>
      <c r="K551" s="6">
        <f t="shared" si="248"/>
        <v>0</v>
      </c>
    </row>
    <row r="552" spans="1:11" ht="63.75" x14ac:dyDescent="0.2">
      <c r="A552" s="10" t="s">
        <v>441</v>
      </c>
      <c r="B552" s="3" t="s">
        <v>229</v>
      </c>
      <c r="C552" s="3" t="s">
        <v>133</v>
      </c>
      <c r="D552" s="3" t="s">
        <v>200</v>
      </c>
      <c r="E552" s="3" t="s">
        <v>442</v>
      </c>
      <c r="F552" s="3"/>
      <c r="G552" s="6" t="e">
        <f>G553+#REF!</f>
        <v>#REF!</v>
      </c>
      <c r="H552" s="6" t="e">
        <f>H553+#REF!</f>
        <v>#REF!</v>
      </c>
      <c r="I552" s="6">
        <f>I553</f>
        <v>609.20000000000005</v>
      </c>
      <c r="J552" s="6">
        <f t="shared" si="248"/>
        <v>-609.20000000000005</v>
      </c>
      <c r="K552" s="6">
        <f t="shared" si="248"/>
        <v>0</v>
      </c>
    </row>
    <row r="553" spans="1:11" ht="153" x14ac:dyDescent="0.2">
      <c r="A553" s="41" t="s">
        <v>443</v>
      </c>
      <c r="B553" s="3" t="s">
        <v>229</v>
      </c>
      <c r="C553" s="3" t="s">
        <v>133</v>
      </c>
      <c r="D553" s="3" t="s">
        <v>200</v>
      </c>
      <c r="E553" s="3" t="s">
        <v>444</v>
      </c>
      <c r="F553" s="3"/>
      <c r="G553" s="6">
        <f t="shared" ref="G553:K553" si="249">G554</f>
        <v>0</v>
      </c>
      <c r="H553" s="6">
        <f t="shared" si="249"/>
        <v>609.20000000000005</v>
      </c>
      <c r="I553" s="6">
        <f t="shared" si="249"/>
        <v>609.20000000000005</v>
      </c>
      <c r="J553" s="6">
        <f t="shared" si="249"/>
        <v>-609.20000000000005</v>
      </c>
      <c r="K553" s="6">
        <f t="shared" si="249"/>
        <v>0</v>
      </c>
    </row>
    <row r="554" spans="1:11" ht="38.25" x14ac:dyDescent="0.2">
      <c r="A554" s="5" t="s">
        <v>438</v>
      </c>
      <c r="B554" s="3" t="s">
        <v>229</v>
      </c>
      <c r="C554" s="3" t="s">
        <v>133</v>
      </c>
      <c r="D554" s="3" t="s">
        <v>200</v>
      </c>
      <c r="E554" s="3" t="s">
        <v>444</v>
      </c>
      <c r="F554" s="3" t="s">
        <v>439</v>
      </c>
      <c r="G554" s="6"/>
      <c r="H554" s="6">
        <v>609.20000000000005</v>
      </c>
      <c r="I554" s="6">
        <f>G554+H554</f>
        <v>609.20000000000005</v>
      </c>
      <c r="J554" s="6">
        <v>-609.20000000000005</v>
      </c>
      <c r="K554" s="6">
        <f>I554+J554</f>
        <v>0</v>
      </c>
    </row>
    <row r="555" spans="1:11" x14ac:dyDescent="0.2">
      <c r="A555" s="5" t="s">
        <v>40</v>
      </c>
      <c r="B555" s="3" t="s">
        <v>229</v>
      </c>
      <c r="C555" s="3" t="s">
        <v>133</v>
      </c>
      <c r="D555" s="3" t="s">
        <v>200</v>
      </c>
      <c r="E555" s="3" t="s">
        <v>41</v>
      </c>
      <c r="F555" s="3"/>
      <c r="G555" s="6" t="e">
        <f>#REF!+#REF!+G556</f>
        <v>#REF!</v>
      </c>
      <c r="H555" s="6" t="e">
        <f>#REF!+#REF!+H556</f>
        <v>#REF!</v>
      </c>
      <c r="I555" s="6">
        <f>I556</f>
        <v>200</v>
      </c>
      <c r="J555" s="6">
        <f t="shared" ref="J555:K555" si="250">J556</f>
        <v>-200</v>
      </c>
      <c r="K555" s="6">
        <f t="shared" si="250"/>
        <v>0</v>
      </c>
    </row>
    <row r="556" spans="1:11" ht="38.25" x14ac:dyDescent="0.2">
      <c r="A556" s="10" t="s">
        <v>445</v>
      </c>
      <c r="B556" s="3" t="s">
        <v>229</v>
      </c>
      <c r="C556" s="3" t="s">
        <v>133</v>
      </c>
      <c r="D556" s="3" t="s">
        <v>200</v>
      </c>
      <c r="E556" s="3" t="s">
        <v>446</v>
      </c>
      <c r="F556" s="3"/>
      <c r="G556" s="6">
        <f t="shared" ref="G556:K556" si="251">G557</f>
        <v>0</v>
      </c>
      <c r="H556" s="6">
        <f t="shared" si="251"/>
        <v>200</v>
      </c>
      <c r="I556" s="6">
        <f t="shared" si="251"/>
        <v>200</v>
      </c>
      <c r="J556" s="6">
        <f t="shared" si="251"/>
        <v>-200</v>
      </c>
      <c r="K556" s="6">
        <f t="shared" si="251"/>
        <v>0</v>
      </c>
    </row>
    <row r="557" spans="1:11" ht="38.25" x14ac:dyDescent="0.2">
      <c r="A557" s="5" t="s">
        <v>137</v>
      </c>
      <c r="B557" s="3" t="s">
        <v>229</v>
      </c>
      <c r="C557" s="3" t="s">
        <v>133</v>
      </c>
      <c r="D557" s="3" t="s">
        <v>200</v>
      </c>
      <c r="E557" s="3" t="s">
        <v>446</v>
      </c>
      <c r="F557" s="3" t="s">
        <v>429</v>
      </c>
      <c r="G557" s="6"/>
      <c r="H557" s="6">
        <v>200</v>
      </c>
      <c r="I557" s="6">
        <f>G557+H557</f>
        <v>200</v>
      </c>
      <c r="J557" s="6">
        <v>-200</v>
      </c>
      <c r="K557" s="6">
        <f>I557+J557</f>
        <v>0</v>
      </c>
    </row>
    <row r="558" spans="1:11" x14ac:dyDescent="0.2">
      <c r="A558" s="20" t="s">
        <v>447</v>
      </c>
      <c r="B558" s="3" t="s">
        <v>229</v>
      </c>
      <c r="C558" s="3" t="s">
        <v>133</v>
      </c>
      <c r="D558" s="3" t="s">
        <v>155</v>
      </c>
      <c r="E558" s="3"/>
      <c r="F558" s="3"/>
      <c r="G558" s="6"/>
      <c r="H558" s="6"/>
      <c r="I558" s="6">
        <f>I559+I561</f>
        <v>0</v>
      </c>
      <c r="J558" s="6">
        <f>J559+J561</f>
        <v>603</v>
      </c>
      <c r="K558" s="6">
        <f t="shared" ref="K558" si="252">K559+K561</f>
        <v>603</v>
      </c>
    </row>
    <row r="559" spans="1:11" ht="38.25" x14ac:dyDescent="0.2">
      <c r="A559" s="42" t="s">
        <v>448</v>
      </c>
      <c r="B559" s="3" t="s">
        <v>229</v>
      </c>
      <c r="C559" s="3" t="s">
        <v>133</v>
      </c>
      <c r="D559" s="3" t="s">
        <v>155</v>
      </c>
      <c r="E559" s="3" t="s">
        <v>449</v>
      </c>
      <c r="F559" s="3"/>
      <c r="G559" s="6"/>
      <c r="H559" s="6"/>
      <c r="I559" s="6">
        <f>I560</f>
        <v>0</v>
      </c>
      <c r="J559" s="6">
        <f t="shared" ref="J559:K559" si="253">J560</f>
        <v>53</v>
      </c>
      <c r="K559" s="6">
        <f t="shared" si="253"/>
        <v>53</v>
      </c>
    </row>
    <row r="560" spans="1:11" ht="38.25" x14ac:dyDescent="0.2">
      <c r="A560" s="5" t="s">
        <v>110</v>
      </c>
      <c r="B560" s="3" t="s">
        <v>229</v>
      </c>
      <c r="C560" s="3" t="s">
        <v>133</v>
      </c>
      <c r="D560" s="3" t="s">
        <v>155</v>
      </c>
      <c r="E560" s="3" t="s">
        <v>449</v>
      </c>
      <c r="F560" s="3" t="s">
        <v>111</v>
      </c>
      <c r="G560" s="6"/>
      <c r="H560" s="6"/>
      <c r="I560" s="6"/>
      <c r="J560" s="6">
        <v>53</v>
      </c>
      <c r="K560" s="6">
        <f>J560+I560</f>
        <v>53</v>
      </c>
    </row>
    <row r="561" spans="1:11" x14ac:dyDescent="0.2">
      <c r="A561" s="16" t="s">
        <v>617</v>
      </c>
      <c r="B561" s="3" t="s">
        <v>229</v>
      </c>
      <c r="C561" s="3" t="s">
        <v>133</v>
      </c>
      <c r="D561" s="3" t="s">
        <v>155</v>
      </c>
      <c r="E561" s="3" t="s">
        <v>159</v>
      </c>
      <c r="F561" s="3"/>
      <c r="G561" s="6"/>
      <c r="H561" s="6"/>
      <c r="I561" s="6">
        <f>I562</f>
        <v>0</v>
      </c>
      <c r="J561" s="6">
        <f t="shared" ref="J561:K562" si="254">J562</f>
        <v>550</v>
      </c>
      <c r="K561" s="6">
        <f t="shared" si="254"/>
        <v>550</v>
      </c>
    </row>
    <row r="562" spans="1:11" ht="38.25" x14ac:dyDescent="0.2">
      <c r="A562" s="91" t="s">
        <v>612</v>
      </c>
      <c r="B562" s="3" t="s">
        <v>229</v>
      </c>
      <c r="C562" s="3" t="s">
        <v>133</v>
      </c>
      <c r="D562" s="3" t="s">
        <v>155</v>
      </c>
      <c r="E562" s="3" t="s">
        <v>618</v>
      </c>
      <c r="F562" s="3"/>
      <c r="G562" s="6"/>
      <c r="H562" s="6"/>
      <c r="I562" s="6">
        <f>I563</f>
        <v>0</v>
      </c>
      <c r="J562" s="6">
        <f t="shared" si="254"/>
        <v>550</v>
      </c>
      <c r="K562" s="6">
        <f t="shared" si="254"/>
        <v>550</v>
      </c>
    </row>
    <row r="563" spans="1:11" ht="38.25" x14ac:dyDescent="0.2">
      <c r="A563" s="5" t="s">
        <v>118</v>
      </c>
      <c r="B563" s="3" t="s">
        <v>229</v>
      </c>
      <c r="C563" s="3" t="s">
        <v>133</v>
      </c>
      <c r="D563" s="3" t="s">
        <v>155</v>
      </c>
      <c r="E563" s="3" t="s">
        <v>618</v>
      </c>
      <c r="F563" s="3" t="s">
        <v>119</v>
      </c>
      <c r="G563" s="6"/>
      <c r="H563" s="6"/>
      <c r="I563" s="6"/>
      <c r="J563" s="6">
        <v>550</v>
      </c>
      <c r="K563" s="6">
        <f>I563+J563</f>
        <v>550</v>
      </c>
    </row>
    <row r="564" spans="1:11" x14ac:dyDescent="0.2">
      <c r="A564" s="20" t="s">
        <v>450</v>
      </c>
      <c r="B564" s="3" t="s">
        <v>229</v>
      </c>
      <c r="C564" s="3" t="s">
        <v>179</v>
      </c>
      <c r="D564" s="3"/>
      <c r="E564" s="3"/>
      <c r="F564" s="3"/>
      <c r="G564" s="30" t="e">
        <f>G565</f>
        <v>#REF!</v>
      </c>
      <c r="H564" s="30" t="e">
        <f>H565</f>
        <v>#REF!</v>
      </c>
      <c r="I564" s="30">
        <f>I565</f>
        <v>1163.3499999999999</v>
      </c>
      <c r="J564" s="30">
        <f>J565</f>
        <v>355.69000000000005</v>
      </c>
      <c r="K564" s="6">
        <f>I564+J564</f>
        <v>1519.04</v>
      </c>
    </row>
    <row r="565" spans="1:11" x14ac:dyDescent="0.2">
      <c r="A565" s="20" t="s">
        <v>451</v>
      </c>
      <c r="B565" s="3" t="s">
        <v>229</v>
      </c>
      <c r="C565" s="3" t="s">
        <v>179</v>
      </c>
      <c r="D565" s="3" t="s">
        <v>45</v>
      </c>
      <c r="E565" s="3"/>
      <c r="F565" s="3"/>
      <c r="G565" s="30" t="e">
        <f>#REF!+G571</f>
        <v>#REF!</v>
      </c>
      <c r="H565" s="30" t="e">
        <f>#REF!+H571</f>
        <v>#REF!</v>
      </c>
      <c r="I565" s="30">
        <f>I571+I566</f>
        <v>1163.3499999999999</v>
      </c>
      <c r="J565" s="30">
        <f t="shared" ref="J565:K565" si="255">J571+J566</f>
        <v>355.69000000000005</v>
      </c>
      <c r="K565" s="30">
        <f t="shared" si="255"/>
        <v>1519.04</v>
      </c>
    </row>
    <row r="566" spans="1:11" ht="38.25" x14ac:dyDescent="0.2">
      <c r="A566" s="7" t="s">
        <v>247</v>
      </c>
      <c r="B566" s="3" t="s">
        <v>229</v>
      </c>
      <c r="C566" s="3" t="s">
        <v>179</v>
      </c>
      <c r="D566" s="3" t="s">
        <v>45</v>
      </c>
      <c r="E566" s="3" t="s">
        <v>452</v>
      </c>
      <c r="F566" s="3"/>
      <c r="G566" s="30"/>
      <c r="H566" s="30"/>
      <c r="I566" s="30">
        <f>I567</f>
        <v>0</v>
      </c>
      <c r="J566" s="30">
        <f t="shared" ref="J566:K567" si="256">J567</f>
        <v>1519.04</v>
      </c>
      <c r="K566" s="30">
        <f t="shared" si="256"/>
        <v>1519.04</v>
      </c>
    </row>
    <row r="567" spans="1:11" ht="63.75" x14ac:dyDescent="0.2">
      <c r="A567" s="9" t="s">
        <v>453</v>
      </c>
      <c r="B567" s="3" t="s">
        <v>229</v>
      </c>
      <c r="C567" s="3" t="s">
        <v>179</v>
      </c>
      <c r="D567" s="3" t="s">
        <v>45</v>
      </c>
      <c r="E567" s="3" t="s">
        <v>381</v>
      </c>
      <c r="F567" s="3"/>
      <c r="G567" s="30"/>
      <c r="H567" s="30"/>
      <c r="I567" s="6">
        <f>I568</f>
        <v>0</v>
      </c>
      <c r="J567" s="6">
        <f t="shared" si="256"/>
        <v>1519.04</v>
      </c>
      <c r="K567" s="6">
        <f t="shared" si="256"/>
        <v>1519.04</v>
      </c>
    </row>
    <row r="568" spans="1:11" ht="38.25" x14ac:dyDescent="0.2">
      <c r="A568" s="9" t="s">
        <v>454</v>
      </c>
      <c r="B568" s="3" t="s">
        <v>229</v>
      </c>
      <c r="C568" s="3" t="s">
        <v>179</v>
      </c>
      <c r="D568" s="3" t="s">
        <v>45</v>
      </c>
      <c r="E568" s="3" t="s">
        <v>455</v>
      </c>
      <c r="F568" s="3"/>
      <c r="G568" s="30"/>
      <c r="H568" s="30"/>
      <c r="I568" s="6">
        <f>I569+I570</f>
        <v>0</v>
      </c>
      <c r="J568" s="6">
        <f t="shared" ref="J568:K568" si="257">J569+J570</f>
        <v>1519.04</v>
      </c>
      <c r="K568" s="6">
        <f t="shared" si="257"/>
        <v>1519.04</v>
      </c>
    </row>
    <row r="569" spans="1:11" ht="63.75" x14ac:dyDescent="0.2">
      <c r="A569" s="5" t="s">
        <v>456</v>
      </c>
      <c r="B569" s="3" t="s">
        <v>229</v>
      </c>
      <c r="C569" s="3" t="s">
        <v>179</v>
      </c>
      <c r="D569" s="3" t="s">
        <v>45</v>
      </c>
      <c r="E569" s="3" t="s">
        <v>455</v>
      </c>
      <c r="F569" s="3" t="s">
        <v>339</v>
      </c>
      <c r="G569" s="30"/>
      <c r="H569" s="30"/>
      <c r="I569" s="6"/>
      <c r="J569" s="6">
        <v>1519.04</v>
      </c>
      <c r="K569" s="6">
        <f>I569+J569</f>
        <v>1519.04</v>
      </c>
    </row>
    <row r="570" spans="1:11" ht="25.5" x14ac:dyDescent="0.2">
      <c r="A570" s="5" t="s">
        <v>385</v>
      </c>
      <c r="B570" s="3" t="s">
        <v>229</v>
      </c>
      <c r="C570" s="3" t="s">
        <v>179</v>
      </c>
      <c r="D570" s="3" t="s">
        <v>45</v>
      </c>
      <c r="E570" s="3" t="s">
        <v>455</v>
      </c>
      <c r="F570" s="3" t="s">
        <v>386</v>
      </c>
      <c r="G570" s="30"/>
      <c r="H570" s="30"/>
      <c r="I570" s="6"/>
      <c r="J570" s="6"/>
      <c r="K570" s="6">
        <f>I570+J570</f>
        <v>0</v>
      </c>
    </row>
    <row r="571" spans="1:11" s="122" customFormat="1" x14ac:dyDescent="0.2">
      <c r="A571" s="5" t="s">
        <v>40</v>
      </c>
      <c r="B571" s="3" t="s">
        <v>229</v>
      </c>
      <c r="C571" s="3" t="s">
        <v>179</v>
      </c>
      <c r="D571" s="3" t="s">
        <v>45</v>
      </c>
      <c r="E571" s="3" t="s">
        <v>41</v>
      </c>
      <c r="F571" s="3"/>
      <c r="G571" s="30">
        <f t="shared" ref="G571:K572" si="258">G572</f>
        <v>0</v>
      </c>
      <c r="H571" s="30">
        <f t="shared" si="258"/>
        <v>1163.3499999999999</v>
      </c>
      <c r="I571" s="30">
        <f t="shared" si="258"/>
        <v>1163.3499999999999</v>
      </c>
      <c r="J571" s="30">
        <f t="shared" si="258"/>
        <v>-1163.3499999999999</v>
      </c>
      <c r="K571" s="30">
        <f t="shared" si="258"/>
        <v>0</v>
      </c>
    </row>
    <row r="572" spans="1:11" s="122" customFormat="1" ht="51" x14ac:dyDescent="0.2">
      <c r="A572" s="10" t="s">
        <v>457</v>
      </c>
      <c r="B572" s="3" t="s">
        <v>229</v>
      </c>
      <c r="C572" s="3" t="s">
        <v>179</v>
      </c>
      <c r="D572" s="3" t="s">
        <v>45</v>
      </c>
      <c r="E572" s="3" t="s">
        <v>458</v>
      </c>
      <c r="F572" s="3"/>
      <c r="G572" s="30">
        <f t="shared" si="258"/>
        <v>0</v>
      </c>
      <c r="H572" s="30">
        <f t="shared" si="258"/>
        <v>1163.3499999999999</v>
      </c>
      <c r="I572" s="30">
        <f t="shared" si="258"/>
        <v>1163.3499999999999</v>
      </c>
      <c r="J572" s="30">
        <f t="shared" si="258"/>
        <v>-1163.3499999999999</v>
      </c>
      <c r="K572" s="30">
        <f t="shared" si="258"/>
        <v>0</v>
      </c>
    </row>
    <row r="573" spans="1:11" s="122" customFormat="1" ht="63.75" x14ac:dyDescent="0.2">
      <c r="A573" s="5" t="s">
        <v>456</v>
      </c>
      <c r="B573" s="3" t="s">
        <v>229</v>
      </c>
      <c r="C573" s="3" t="s">
        <v>179</v>
      </c>
      <c r="D573" s="3" t="s">
        <v>45</v>
      </c>
      <c r="E573" s="3" t="s">
        <v>458</v>
      </c>
      <c r="F573" s="3" t="s">
        <v>339</v>
      </c>
      <c r="G573" s="30"/>
      <c r="H573" s="30">
        <v>1163.3499999999999</v>
      </c>
      <c r="I573" s="30">
        <f>G573+H573</f>
        <v>1163.3499999999999</v>
      </c>
      <c r="J573" s="30">
        <v>-1163.3499999999999</v>
      </c>
      <c r="K573" s="30">
        <f>I573+J573</f>
        <v>0</v>
      </c>
    </row>
    <row r="574" spans="1:11" s="122" customFormat="1" x14ac:dyDescent="0.2">
      <c r="A574" s="5" t="s">
        <v>459</v>
      </c>
      <c r="B574" s="3" t="s">
        <v>183</v>
      </c>
      <c r="C574" s="3"/>
      <c r="D574" s="3"/>
      <c r="E574" s="3"/>
      <c r="F574" s="3"/>
      <c r="G574" s="19" t="e">
        <f>G575+G583+G596+G648+G639</f>
        <v>#REF!</v>
      </c>
      <c r="H574" s="19" t="e">
        <f>H575+H583+H596+H648+H639</f>
        <v>#REF!</v>
      </c>
      <c r="I574" s="19">
        <f>I575+I583+I596+I648+I639</f>
        <v>17110.449999999997</v>
      </c>
      <c r="J574" s="19">
        <f>J575+J583+J596+J648+J639</f>
        <v>5541.74</v>
      </c>
      <c r="K574" s="19">
        <f>K575+K583+K596+K648+K639</f>
        <v>22652.19</v>
      </c>
    </row>
    <row r="575" spans="1:11" s="122" customFormat="1" x14ac:dyDescent="0.2">
      <c r="A575" s="20" t="s">
        <v>230</v>
      </c>
      <c r="B575" s="3" t="s">
        <v>183</v>
      </c>
      <c r="C575" s="3" t="s">
        <v>21</v>
      </c>
      <c r="D575" s="3"/>
      <c r="E575" s="3"/>
      <c r="F575" s="3"/>
      <c r="G575" s="6">
        <f t="shared" ref="G575:K581" si="259">G576</f>
        <v>951.89</v>
      </c>
      <c r="H575" s="6">
        <f t="shared" si="259"/>
        <v>220.11</v>
      </c>
      <c r="I575" s="6">
        <f>I576</f>
        <v>1172</v>
      </c>
      <c r="J575" s="6">
        <f t="shared" ref="J575:K575" si="260">J576</f>
        <v>-26.240000000000009</v>
      </c>
      <c r="K575" s="6">
        <f t="shared" si="260"/>
        <v>1145.76</v>
      </c>
    </row>
    <row r="576" spans="1:11" s="122" customFormat="1" ht="51" x14ac:dyDescent="0.2">
      <c r="A576" s="20" t="s">
        <v>148</v>
      </c>
      <c r="B576" s="3" t="s">
        <v>183</v>
      </c>
      <c r="C576" s="3" t="s">
        <v>21</v>
      </c>
      <c r="D576" s="3" t="s">
        <v>135</v>
      </c>
      <c r="E576" s="3"/>
      <c r="F576" s="3"/>
      <c r="G576" s="6">
        <f>G580</f>
        <v>951.89</v>
      </c>
      <c r="H576" s="6">
        <f>H580</f>
        <v>220.11</v>
      </c>
      <c r="I576" s="6">
        <f>I577+I580</f>
        <v>1172</v>
      </c>
      <c r="J576" s="6">
        <f t="shared" ref="J576:K576" si="261">J577+J580</f>
        <v>-26.240000000000009</v>
      </c>
      <c r="K576" s="6">
        <f t="shared" si="261"/>
        <v>1145.76</v>
      </c>
    </row>
    <row r="577" spans="1:11" s="122" customFormat="1" ht="38.25" x14ac:dyDescent="0.2">
      <c r="A577" s="7" t="s">
        <v>22</v>
      </c>
      <c r="B577" s="3" t="s">
        <v>183</v>
      </c>
      <c r="C577" s="3" t="s">
        <v>21</v>
      </c>
      <c r="D577" s="3" t="s">
        <v>135</v>
      </c>
      <c r="E577" s="3" t="s">
        <v>87</v>
      </c>
      <c r="F577" s="3"/>
      <c r="G577" s="6"/>
      <c r="H577" s="6"/>
      <c r="I577" s="6">
        <f>I578</f>
        <v>0</v>
      </c>
      <c r="J577" s="6">
        <f t="shared" ref="J577:K578" si="262">J578</f>
        <v>1145.76</v>
      </c>
      <c r="K577" s="6">
        <f t="shared" si="262"/>
        <v>1145.76</v>
      </c>
    </row>
    <row r="578" spans="1:11" s="122" customFormat="1" ht="76.5" x14ac:dyDescent="0.2">
      <c r="A578" s="9" t="s">
        <v>460</v>
      </c>
      <c r="B578" s="3" t="s">
        <v>183</v>
      </c>
      <c r="C578" s="3" t="s">
        <v>21</v>
      </c>
      <c r="D578" s="3" t="s">
        <v>135</v>
      </c>
      <c r="E578" s="3" t="s">
        <v>461</v>
      </c>
      <c r="F578" s="3"/>
      <c r="G578" s="6"/>
      <c r="H578" s="6"/>
      <c r="I578" s="6">
        <f>I579</f>
        <v>0</v>
      </c>
      <c r="J578" s="6">
        <f t="shared" si="262"/>
        <v>1145.76</v>
      </c>
      <c r="K578" s="6">
        <f t="shared" si="262"/>
        <v>1145.76</v>
      </c>
    </row>
    <row r="579" spans="1:11" s="122" customFormat="1" x14ac:dyDescent="0.2">
      <c r="A579" s="17" t="s">
        <v>110</v>
      </c>
      <c r="B579" s="3" t="s">
        <v>183</v>
      </c>
      <c r="C579" s="3" t="s">
        <v>21</v>
      </c>
      <c r="D579" s="3" t="s">
        <v>135</v>
      </c>
      <c r="E579" s="3" t="s">
        <v>461</v>
      </c>
      <c r="F579" s="3" t="s">
        <v>111</v>
      </c>
      <c r="G579" s="6"/>
      <c r="H579" s="6"/>
      <c r="I579" s="6"/>
      <c r="J579" s="6">
        <v>1145.76</v>
      </c>
      <c r="K579" s="6">
        <f>I579+J579</f>
        <v>1145.76</v>
      </c>
    </row>
    <row r="580" spans="1:11" s="122" customFormat="1" ht="25.5" x14ac:dyDescent="0.2">
      <c r="A580" s="20" t="s">
        <v>243</v>
      </c>
      <c r="B580" s="3" t="s">
        <v>183</v>
      </c>
      <c r="C580" s="3" t="s">
        <v>21</v>
      </c>
      <c r="D580" s="3" t="s">
        <v>135</v>
      </c>
      <c r="E580" s="3" t="s">
        <v>127</v>
      </c>
      <c r="F580" s="3"/>
      <c r="G580" s="6">
        <f t="shared" si="259"/>
        <v>951.89</v>
      </c>
      <c r="H580" s="6">
        <f t="shared" si="259"/>
        <v>220.11</v>
      </c>
      <c r="I580" s="6">
        <f>G580+H580</f>
        <v>1172</v>
      </c>
      <c r="J580" s="6">
        <f t="shared" si="259"/>
        <v>-1172</v>
      </c>
      <c r="K580" s="6">
        <f>I580+J580</f>
        <v>0</v>
      </c>
    </row>
    <row r="581" spans="1:11" s="122" customFormat="1" x14ac:dyDescent="0.2">
      <c r="A581" s="20" t="s">
        <v>128</v>
      </c>
      <c r="B581" s="3" t="s">
        <v>183</v>
      </c>
      <c r="C581" s="3" t="s">
        <v>21</v>
      </c>
      <c r="D581" s="3" t="s">
        <v>135</v>
      </c>
      <c r="E581" s="3" t="s">
        <v>129</v>
      </c>
      <c r="F581" s="3"/>
      <c r="G581" s="6">
        <f t="shared" si="259"/>
        <v>951.89</v>
      </c>
      <c r="H581" s="6">
        <f t="shared" si="259"/>
        <v>220.11</v>
      </c>
      <c r="I581" s="6">
        <f t="shared" si="259"/>
        <v>1172</v>
      </c>
      <c r="J581" s="6">
        <f t="shared" si="259"/>
        <v>-1172</v>
      </c>
      <c r="K581" s="6">
        <f t="shared" si="259"/>
        <v>0</v>
      </c>
    </row>
    <row r="582" spans="1:11" s="122" customFormat="1" x14ac:dyDescent="0.2">
      <c r="A582" s="17" t="s">
        <v>110</v>
      </c>
      <c r="B582" s="3" t="s">
        <v>183</v>
      </c>
      <c r="C582" s="3" t="s">
        <v>21</v>
      </c>
      <c r="D582" s="3" t="s">
        <v>135</v>
      </c>
      <c r="E582" s="3" t="s">
        <v>129</v>
      </c>
      <c r="F582" s="3" t="s">
        <v>111</v>
      </c>
      <c r="G582" s="6">
        <v>951.89</v>
      </c>
      <c r="H582" s="6">
        <v>220.11</v>
      </c>
      <c r="I582" s="6">
        <f>G582+H582</f>
        <v>1172</v>
      </c>
      <c r="J582" s="6">
        <v>-1172</v>
      </c>
      <c r="K582" s="6">
        <f>I582+J582</f>
        <v>0</v>
      </c>
    </row>
    <row r="583" spans="1:11" s="122" customFormat="1" x14ac:dyDescent="0.2">
      <c r="A583" s="38" t="s">
        <v>380</v>
      </c>
      <c r="B583" s="3" t="s">
        <v>183</v>
      </c>
      <c r="C583" s="3" t="s">
        <v>19</v>
      </c>
      <c r="D583" s="3"/>
      <c r="E583" s="3"/>
      <c r="F583" s="3"/>
      <c r="G583" s="6" t="e">
        <f>G584</f>
        <v>#REF!</v>
      </c>
      <c r="H583" s="6" t="e">
        <f>H584</f>
        <v>#REF!</v>
      </c>
      <c r="I583" s="6">
        <f>I584</f>
        <v>406.74</v>
      </c>
      <c r="J583" s="6">
        <f>J584</f>
        <v>-276.74</v>
      </c>
      <c r="K583" s="6">
        <f t="shared" ref="K583" si="263">K584</f>
        <v>130</v>
      </c>
    </row>
    <row r="584" spans="1:11" s="122" customFormat="1" x14ac:dyDescent="0.2">
      <c r="A584" s="20" t="s">
        <v>89</v>
      </c>
      <c r="B584" s="3" t="s">
        <v>183</v>
      </c>
      <c r="C584" s="3" t="s">
        <v>19</v>
      </c>
      <c r="D584" s="3" t="s">
        <v>19</v>
      </c>
      <c r="E584" s="3"/>
      <c r="F584" s="3"/>
      <c r="G584" s="6" t="e">
        <f>#REF!+G591</f>
        <v>#REF!</v>
      </c>
      <c r="H584" s="6" t="e">
        <f>#REF!+H591</f>
        <v>#REF!</v>
      </c>
      <c r="I584" s="6">
        <f>I591+I585</f>
        <v>406.74</v>
      </c>
      <c r="J584" s="6">
        <f t="shared" ref="J584:K584" si="264">J591+J585</f>
        <v>-276.74</v>
      </c>
      <c r="K584" s="6">
        <f t="shared" si="264"/>
        <v>130</v>
      </c>
    </row>
    <row r="585" spans="1:11" s="122" customFormat="1" ht="38.25" x14ac:dyDescent="0.2">
      <c r="A585" s="7" t="s">
        <v>22</v>
      </c>
      <c r="B585" s="3" t="s">
        <v>183</v>
      </c>
      <c r="C585" s="3" t="s">
        <v>19</v>
      </c>
      <c r="D585" s="3" t="s">
        <v>19</v>
      </c>
      <c r="E585" s="3" t="s">
        <v>87</v>
      </c>
      <c r="F585" s="3"/>
      <c r="G585" s="6"/>
      <c r="H585" s="6"/>
      <c r="I585" s="6">
        <f>I586</f>
        <v>0</v>
      </c>
      <c r="J585" s="6">
        <f t="shared" ref="J585:K586" si="265">J586</f>
        <v>130</v>
      </c>
      <c r="K585" s="6">
        <f t="shared" si="265"/>
        <v>130</v>
      </c>
    </row>
    <row r="586" spans="1:11" s="122" customFormat="1" ht="39.75" customHeight="1" x14ac:dyDescent="0.2">
      <c r="A586" s="9" t="s">
        <v>430</v>
      </c>
      <c r="B586" s="3" t="s">
        <v>183</v>
      </c>
      <c r="C586" s="3" t="s">
        <v>19</v>
      </c>
      <c r="D586" s="3" t="s">
        <v>19</v>
      </c>
      <c r="E586" s="3" t="s">
        <v>259</v>
      </c>
      <c r="F586" s="3"/>
      <c r="G586" s="6"/>
      <c r="H586" s="6"/>
      <c r="I586" s="6">
        <f>I587</f>
        <v>0</v>
      </c>
      <c r="J586" s="6">
        <f t="shared" si="265"/>
        <v>130</v>
      </c>
      <c r="K586" s="6">
        <f t="shared" si="265"/>
        <v>130</v>
      </c>
    </row>
    <row r="587" spans="1:11" s="122" customFormat="1" ht="38.25" x14ac:dyDescent="0.2">
      <c r="A587" s="9" t="s">
        <v>431</v>
      </c>
      <c r="B587" s="3" t="s">
        <v>183</v>
      </c>
      <c r="C587" s="3" t="s">
        <v>19</v>
      </c>
      <c r="D587" s="3" t="s">
        <v>19</v>
      </c>
      <c r="E587" s="3" t="s">
        <v>462</v>
      </c>
      <c r="F587" s="3"/>
      <c r="G587" s="6"/>
      <c r="H587" s="6"/>
      <c r="I587" s="6">
        <f>I588+I589+I590</f>
        <v>0</v>
      </c>
      <c r="J587" s="6">
        <f t="shared" ref="J587:K587" si="266">J588+J589+J590</f>
        <v>130</v>
      </c>
      <c r="K587" s="6">
        <f t="shared" si="266"/>
        <v>130</v>
      </c>
    </row>
    <row r="588" spans="1:11" s="122" customFormat="1" hidden="1" x14ac:dyDescent="0.2">
      <c r="A588" s="17" t="s">
        <v>110</v>
      </c>
      <c r="B588" s="3" t="s">
        <v>183</v>
      </c>
      <c r="C588" s="3" t="s">
        <v>19</v>
      </c>
      <c r="D588" s="3" t="s">
        <v>19</v>
      </c>
      <c r="E588" s="3" t="s">
        <v>462</v>
      </c>
      <c r="F588" s="3" t="s">
        <v>111</v>
      </c>
      <c r="G588" s="6"/>
      <c r="H588" s="6"/>
      <c r="I588" s="6"/>
      <c r="J588" s="6"/>
      <c r="K588" s="6">
        <f>I588+J588</f>
        <v>0</v>
      </c>
    </row>
    <row r="589" spans="1:11" s="122" customFormat="1" ht="38.25" x14ac:dyDescent="0.2">
      <c r="A589" s="5" t="s">
        <v>112</v>
      </c>
      <c r="B589" s="3" t="s">
        <v>183</v>
      </c>
      <c r="C589" s="3" t="s">
        <v>19</v>
      </c>
      <c r="D589" s="3" t="s">
        <v>19</v>
      </c>
      <c r="E589" s="3" t="s">
        <v>462</v>
      </c>
      <c r="F589" s="3" t="s">
        <v>113</v>
      </c>
      <c r="G589" s="6"/>
      <c r="H589" s="6"/>
      <c r="I589" s="6"/>
      <c r="J589" s="6">
        <v>5</v>
      </c>
      <c r="K589" s="6">
        <f>I589+J589</f>
        <v>5</v>
      </c>
    </row>
    <row r="590" spans="1:11" s="122" customFormat="1" ht="38.25" x14ac:dyDescent="0.2">
      <c r="A590" s="5" t="s">
        <v>118</v>
      </c>
      <c r="B590" s="3" t="s">
        <v>183</v>
      </c>
      <c r="C590" s="3" t="s">
        <v>19</v>
      </c>
      <c r="D590" s="3" t="s">
        <v>19</v>
      </c>
      <c r="E590" s="3" t="s">
        <v>462</v>
      </c>
      <c r="F590" s="3" t="s">
        <v>119</v>
      </c>
      <c r="G590" s="6"/>
      <c r="H590" s="6"/>
      <c r="I590" s="6"/>
      <c r="J590" s="6">
        <v>125</v>
      </c>
      <c r="K590" s="6">
        <f>I590+J590</f>
        <v>125</v>
      </c>
    </row>
    <row r="591" spans="1:11" s="122" customFormat="1" x14ac:dyDescent="0.2">
      <c r="A591" s="5" t="s">
        <v>40</v>
      </c>
      <c r="B591" s="3" t="s">
        <v>183</v>
      </c>
      <c r="C591" s="3" t="s">
        <v>19</v>
      </c>
      <c r="D591" s="3" t="s">
        <v>19</v>
      </c>
      <c r="E591" s="3" t="s">
        <v>41</v>
      </c>
      <c r="F591" s="3"/>
      <c r="G591" s="6">
        <f t="shared" ref="G591:K591" si="267">G592</f>
        <v>0</v>
      </c>
      <c r="H591" s="6">
        <f t="shared" si="267"/>
        <v>406.74</v>
      </c>
      <c r="I591" s="6">
        <f t="shared" si="267"/>
        <v>406.74</v>
      </c>
      <c r="J591" s="6">
        <f t="shared" si="267"/>
        <v>-406.74</v>
      </c>
      <c r="K591" s="6">
        <f t="shared" si="267"/>
        <v>0</v>
      </c>
    </row>
    <row r="592" spans="1:11" s="122" customFormat="1" ht="25.5" x14ac:dyDescent="0.2">
      <c r="A592" s="10" t="s">
        <v>463</v>
      </c>
      <c r="B592" s="3" t="s">
        <v>183</v>
      </c>
      <c r="C592" s="3" t="s">
        <v>19</v>
      </c>
      <c r="D592" s="3" t="s">
        <v>19</v>
      </c>
      <c r="E592" s="3" t="s">
        <v>464</v>
      </c>
      <c r="F592" s="3"/>
      <c r="G592" s="6">
        <f t="shared" ref="G592:K592" si="268">G594+G595+G593</f>
        <v>0</v>
      </c>
      <c r="H592" s="6">
        <f t="shared" si="268"/>
        <v>406.74</v>
      </c>
      <c r="I592" s="6">
        <f t="shared" si="268"/>
        <v>406.74</v>
      </c>
      <c r="J592" s="6">
        <f t="shared" si="268"/>
        <v>-406.74</v>
      </c>
      <c r="K592" s="6">
        <f t="shared" si="268"/>
        <v>0</v>
      </c>
    </row>
    <row r="593" spans="1:11" s="122" customFormat="1" x14ac:dyDescent="0.2">
      <c r="A593" s="17" t="s">
        <v>110</v>
      </c>
      <c r="B593" s="3" t="s">
        <v>183</v>
      </c>
      <c r="C593" s="3" t="s">
        <v>19</v>
      </c>
      <c r="D593" s="3" t="s">
        <v>19</v>
      </c>
      <c r="E593" s="3" t="s">
        <v>464</v>
      </c>
      <c r="F593" s="3" t="s">
        <v>111</v>
      </c>
      <c r="G593" s="6"/>
      <c r="H593" s="6">
        <v>224.74</v>
      </c>
      <c r="I593" s="6">
        <f>G593+H593</f>
        <v>224.74</v>
      </c>
      <c r="J593" s="6">
        <v>-224.74</v>
      </c>
      <c r="K593" s="6">
        <f>I593+J593</f>
        <v>0</v>
      </c>
    </row>
    <row r="594" spans="1:11" s="122" customFormat="1" ht="38.25" x14ac:dyDescent="0.2">
      <c r="A594" s="5" t="s">
        <v>112</v>
      </c>
      <c r="B594" s="3" t="s">
        <v>183</v>
      </c>
      <c r="C594" s="3" t="s">
        <v>19</v>
      </c>
      <c r="D594" s="3" t="s">
        <v>19</v>
      </c>
      <c r="E594" s="3" t="s">
        <v>464</v>
      </c>
      <c r="F594" s="3" t="s">
        <v>113</v>
      </c>
      <c r="G594" s="6"/>
      <c r="H594" s="6">
        <v>5</v>
      </c>
      <c r="I594" s="6">
        <f>G594+H594</f>
        <v>5</v>
      </c>
      <c r="J594" s="6">
        <v>-5</v>
      </c>
      <c r="K594" s="6">
        <f>I594+J594</f>
        <v>0</v>
      </c>
    </row>
    <row r="595" spans="1:11" s="122" customFormat="1" ht="38.25" x14ac:dyDescent="0.2">
      <c r="A595" s="5" t="s">
        <v>118</v>
      </c>
      <c r="B595" s="3" t="s">
        <v>183</v>
      </c>
      <c r="C595" s="3" t="s">
        <v>19</v>
      </c>
      <c r="D595" s="3" t="s">
        <v>19</v>
      </c>
      <c r="E595" s="3" t="s">
        <v>464</v>
      </c>
      <c r="F595" s="3" t="s">
        <v>119</v>
      </c>
      <c r="G595" s="6"/>
      <c r="H595" s="6">
        <v>177</v>
      </c>
      <c r="I595" s="6">
        <f>G595+H595</f>
        <v>177</v>
      </c>
      <c r="J595" s="6">
        <v>-177</v>
      </c>
      <c r="K595" s="6">
        <f>I595+J595</f>
        <v>0</v>
      </c>
    </row>
    <row r="596" spans="1:11" s="122" customFormat="1" x14ac:dyDescent="0.2">
      <c r="A596" s="20" t="s">
        <v>465</v>
      </c>
      <c r="B596" s="3" t="s">
        <v>183</v>
      </c>
      <c r="C596" s="3" t="s">
        <v>466</v>
      </c>
      <c r="D596" s="3"/>
      <c r="E596" s="3"/>
      <c r="F596" s="3"/>
      <c r="G596" s="6" t="e">
        <f t="shared" ref="G596:K596" si="269">G597+G616</f>
        <v>#REF!</v>
      </c>
      <c r="H596" s="6" t="e">
        <f t="shared" si="269"/>
        <v>#REF!</v>
      </c>
      <c r="I596" s="6">
        <f t="shared" si="269"/>
        <v>14631.71</v>
      </c>
      <c r="J596" s="6">
        <f t="shared" si="269"/>
        <v>5817.2199999999993</v>
      </c>
      <c r="K596" s="6">
        <f t="shared" si="269"/>
        <v>20448.93</v>
      </c>
    </row>
    <row r="597" spans="1:11" s="122" customFormat="1" x14ac:dyDescent="0.2">
      <c r="A597" s="20" t="s">
        <v>467</v>
      </c>
      <c r="B597" s="3" t="s">
        <v>183</v>
      </c>
      <c r="C597" s="3" t="s">
        <v>466</v>
      </c>
      <c r="D597" s="3" t="s">
        <v>21</v>
      </c>
      <c r="E597" s="3"/>
      <c r="F597" s="3"/>
      <c r="G597" s="6" t="e">
        <f>#REF!+#REF!+#REF!+G610</f>
        <v>#REF!</v>
      </c>
      <c r="H597" s="6" t="e">
        <f>#REF!+#REF!+#REF!+H610</f>
        <v>#REF!</v>
      </c>
      <c r="I597" s="6">
        <f>I610+I598</f>
        <v>12902.039999999999</v>
      </c>
      <c r="J597" s="6">
        <f>J610+J598</f>
        <v>5644.8099999999995</v>
      </c>
      <c r="K597" s="6">
        <f t="shared" ref="K597" si="270">K610+K598</f>
        <v>18546.849999999999</v>
      </c>
    </row>
    <row r="598" spans="1:11" s="122" customFormat="1" ht="38.25" x14ac:dyDescent="0.2">
      <c r="A598" s="7" t="s">
        <v>22</v>
      </c>
      <c r="B598" s="3" t="s">
        <v>183</v>
      </c>
      <c r="C598" s="3" t="s">
        <v>466</v>
      </c>
      <c r="D598" s="3" t="s">
        <v>21</v>
      </c>
      <c r="E598" s="3" t="s">
        <v>87</v>
      </c>
      <c r="F598" s="3"/>
      <c r="G598" s="6"/>
      <c r="H598" s="6"/>
      <c r="I598" s="6">
        <f>I599</f>
        <v>0</v>
      </c>
      <c r="J598" s="6">
        <f t="shared" ref="J598:K598" si="271">J599</f>
        <v>18546.849999999999</v>
      </c>
      <c r="K598" s="6">
        <f t="shared" si="271"/>
        <v>18546.849999999999</v>
      </c>
    </row>
    <row r="599" spans="1:11" s="122" customFormat="1" ht="51" x14ac:dyDescent="0.2">
      <c r="A599" s="9" t="s">
        <v>430</v>
      </c>
      <c r="B599" s="3" t="s">
        <v>183</v>
      </c>
      <c r="C599" s="3" t="s">
        <v>466</v>
      </c>
      <c r="D599" s="3" t="s">
        <v>21</v>
      </c>
      <c r="E599" s="3" t="s">
        <v>259</v>
      </c>
      <c r="F599" s="3"/>
      <c r="G599" s="6"/>
      <c r="H599" s="6"/>
      <c r="I599" s="6">
        <f>I600+I603+I608</f>
        <v>0</v>
      </c>
      <c r="J599" s="6">
        <f>J600+J603+J608</f>
        <v>18546.849999999999</v>
      </c>
      <c r="K599" s="6">
        <f t="shared" ref="K599" si="272">K600+K603+K608</f>
        <v>18546.849999999999</v>
      </c>
    </row>
    <row r="600" spans="1:11" s="122" customFormat="1" ht="38.25" x14ac:dyDescent="0.2">
      <c r="A600" s="9" t="s">
        <v>468</v>
      </c>
      <c r="B600" s="3" t="s">
        <v>183</v>
      </c>
      <c r="C600" s="3" t="s">
        <v>466</v>
      </c>
      <c r="D600" s="3" t="s">
        <v>21</v>
      </c>
      <c r="E600" s="3" t="s">
        <v>469</v>
      </c>
      <c r="F600" s="3"/>
      <c r="G600" s="6"/>
      <c r="H600" s="6"/>
      <c r="I600" s="6">
        <f>I601+I602</f>
        <v>0</v>
      </c>
      <c r="J600" s="6">
        <f>J601+J602</f>
        <v>9174.5400000000009</v>
      </c>
      <c r="K600" s="6">
        <f t="shared" ref="K600" si="273">K601+K602</f>
        <v>9174.5400000000009</v>
      </c>
    </row>
    <row r="601" spans="1:11" s="122" customFormat="1" ht="63.75" x14ac:dyDescent="0.2">
      <c r="A601" s="5" t="s">
        <v>28</v>
      </c>
      <c r="B601" s="3" t="s">
        <v>183</v>
      </c>
      <c r="C601" s="3" t="s">
        <v>466</v>
      </c>
      <c r="D601" s="3" t="s">
        <v>21</v>
      </c>
      <c r="E601" s="3" t="s">
        <v>469</v>
      </c>
      <c r="F601" s="3" t="s">
        <v>30</v>
      </c>
      <c r="G601" s="6"/>
      <c r="H601" s="6"/>
      <c r="I601" s="6"/>
      <c r="J601" s="6">
        <v>9174.5400000000009</v>
      </c>
      <c r="K601" s="6">
        <f>I601+J601</f>
        <v>9174.5400000000009</v>
      </c>
    </row>
    <row r="602" spans="1:11" s="122" customFormat="1" ht="25.5" hidden="1" x14ac:dyDescent="0.2">
      <c r="A602" s="5" t="s">
        <v>470</v>
      </c>
      <c r="B602" s="3" t="s">
        <v>183</v>
      </c>
      <c r="C602" s="3" t="s">
        <v>466</v>
      </c>
      <c r="D602" s="3" t="s">
        <v>21</v>
      </c>
      <c r="E602" s="3" t="s">
        <v>469</v>
      </c>
      <c r="F602" s="3" t="s">
        <v>32</v>
      </c>
      <c r="G602" s="6"/>
      <c r="H602" s="6"/>
      <c r="I602" s="6"/>
      <c r="J602" s="6"/>
      <c r="K602" s="6">
        <f>I602+J602</f>
        <v>0</v>
      </c>
    </row>
    <row r="603" spans="1:11" s="122" customFormat="1" ht="38.25" x14ac:dyDescent="0.2">
      <c r="A603" s="9" t="s">
        <v>471</v>
      </c>
      <c r="B603" s="3" t="s">
        <v>183</v>
      </c>
      <c r="C603" s="3" t="s">
        <v>466</v>
      </c>
      <c r="D603" s="3" t="s">
        <v>21</v>
      </c>
      <c r="E603" s="3" t="s">
        <v>472</v>
      </c>
      <c r="F603" s="3"/>
      <c r="G603" s="6"/>
      <c r="H603" s="6"/>
      <c r="I603" s="6">
        <f>I604+I605+I606</f>
        <v>0</v>
      </c>
      <c r="J603" s="6">
        <f>J604+J605+J606</f>
        <v>9367.2099999999991</v>
      </c>
      <c r="K603" s="6">
        <f t="shared" ref="K603" si="274">K604+K605+K606</f>
        <v>9367.2099999999991</v>
      </c>
    </row>
    <row r="604" spans="1:11" s="122" customFormat="1" ht="63.75" x14ac:dyDescent="0.2">
      <c r="A604" s="5" t="s">
        <v>28</v>
      </c>
      <c r="B604" s="3" t="s">
        <v>183</v>
      </c>
      <c r="C604" s="3" t="s">
        <v>466</v>
      </c>
      <c r="D604" s="3" t="s">
        <v>21</v>
      </c>
      <c r="E604" s="3" t="s">
        <v>472</v>
      </c>
      <c r="F604" s="3" t="s">
        <v>30</v>
      </c>
      <c r="G604" s="6"/>
      <c r="H604" s="6"/>
      <c r="I604" s="6"/>
      <c r="J604" s="6">
        <v>9017.2099999999991</v>
      </c>
      <c r="K604" s="6">
        <f>I604+J604</f>
        <v>9017.2099999999991</v>
      </c>
    </row>
    <row r="605" spans="1:11" s="122" customFormat="1" ht="25.5" hidden="1" x14ac:dyDescent="0.2">
      <c r="A605" s="5" t="s">
        <v>470</v>
      </c>
      <c r="B605" s="3" t="s">
        <v>183</v>
      </c>
      <c r="C605" s="3" t="s">
        <v>466</v>
      </c>
      <c r="D605" s="3" t="s">
        <v>21</v>
      </c>
      <c r="E605" s="3" t="s">
        <v>472</v>
      </c>
      <c r="F605" s="3" t="s">
        <v>32</v>
      </c>
      <c r="G605" s="6"/>
      <c r="H605" s="6"/>
      <c r="I605" s="6"/>
      <c r="J605" s="6"/>
      <c r="K605" s="6">
        <f>I605+J605</f>
        <v>0</v>
      </c>
    </row>
    <row r="606" spans="1:11" s="122" customFormat="1" ht="25.5" x14ac:dyDescent="0.2">
      <c r="A606" s="92" t="s">
        <v>582</v>
      </c>
      <c r="B606" s="3" t="s">
        <v>183</v>
      </c>
      <c r="C606" s="3" t="s">
        <v>466</v>
      </c>
      <c r="D606" s="3" t="s">
        <v>21</v>
      </c>
      <c r="E606" s="7" t="s">
        <v>613</v>
      </c>
      <c r="F606" s="3"/>
      <c r="G606" s="6"/>
      <c r="H606" s="6"/>
      <c r="I606" s="6">
        <f>I607</f>
        <v>0</v>
      </c>
      <c r="J606" s="6">
        <f t="shared" ref="J606:K606" si="275">J607</f>
        <v>350</v>
      </c>
      <c r="K606" s="6">
        <f t="shared" si="275"/>
        <v>350</v>
      </c>
    </row>
    <row r="607" spans="1:11" s="122" customFormat="1" ht="63.75" x14ac:dyDescent="0.2">
      <c r="A607" s="5" t="s">
        <v>28</v>
      </c>
      <c r="B607" s="3" t="s">
        <v>183</v>
      </c>
      <c r="C607" s="3" t="s">
        <v>466</v>
      </c>
      <c r="D607" s="3" t="s">
        <v>21</v>
      </c>
      <c r="E607" s="7" t="s">
        <v>613</v>
      </c>
      <c r="F607" s="3" t="s">
        <v>30</v>
      </c>
      <c r="G607" s="6"/>
      <c r="H607" s="6"/>
      <c r="I607" s="6"/>
      <c r="J607" s="6">
        <v>350</v>
      </c>
      <c r="K607" s="6">
        <f>I607+J607</f>
        <v>350</v>
      </c>
    </row>
    <row r="608" spans="1:11" s="122" customFormat="1" ht="76.5" x14ac:dyDescent="0.2">
      <c r="A608" s="42" t="s">
        <v>473</v>
      </c>
      <c r="B608" s="3" t="s">
        <v>183</v>
      </c>
      <c r="C608" s="3" t="s">
        <v>466</v>
      </c>
      <c r="D608" s="3" t="s">
        <v>21</v>
      </c>
      <c r="E608" s="43" t="s">
        <v>474</v>
      </c>
      <c r="F608" s="3"/>
      <c r="G608" s="6"/>
      <c r="H608" s="6"/>
      <c r="I608" s="6">
        <f>I609</f>
        <v>0</v>
      </c>
      <c r="J608" s="6">
        <f t="shared" ref="J608:K608" si="276">J609</f>
        <v>5.0999999999999996</v>
      </c>
      <c r="K608" s="6">
        <f t="shared" si="276"/>
        <v>5.0999999999999996</v>
      </c>
    </row>
    <row r="609" spans="1:11" s="122" customFormat="1" ht="63.75" x14ac:dyDescent="0.2">
      <c r="A609" s="5" t="s">
        <v>28</v>
      </c>
      <c r="B609" s="3" t="s">
        <v>183</v>
      </c>
      <c r="C609" s="3" t="s">
        <v>466</v>
      </c>
      <c r="D609" s="3" t="s">
        <v>21</v>
      </c>
      <c r="E609" s="43" t="s">
        <v>474</v>
      </c>
      <c r="F609" s="3" t="s">
        <v>30</v>
      </c>
      <c r="G609" s="6"/>
      <c r="H609" s="6"/>
      <c r="I609" s="6"/>
      <c r="J609" s="6">
        <v>5.0999999999999996</v>
      </c>
      <c r="K609" s="6">
        <f>I609+J609</f>
        <v>5.0999999999999996</v>
      </c>
    </row>
    <row r="610" spans="1:11" s="122" customFormat="1" x14ac:dyDescent="0.2">
      <c r="A610" s="5" t="s">
        <v>40</v>
      </c>
      <c r="B610" s="3" t="s">
        <v>183</v>
      </c>
      <c r="C610" s="3" t="s">
        <v>466</v>
      </c>
      <c r="D610" s="3" t="s">
        <v>21</v>
      </c>
      <c r="E610" s="3" t="s">
        <v>41</v>
      </c>
      <c r="F610" s="3"/>
      <c r="G610" s="6">
        <f t="shared" ref="G610:K610" si="277">G611</f>
        <v>0</v>
      </c>
      <c r="H610" s="6">
        <f t="shared" si="277"/>
        <v>12902.039999999999</v>
      </c>
      <c r="I610" s="6">
        <f t="shared" si="277"/>
        <v>12902.039999999999</v>
      </c>
      <c r="J610" s="6">
        <f t="shared" si="277"/>
        <v>-12902.039999999999</v>
      </c>
      <c r="K610" s="6">
        <f t="shared" si="277"/>
        <v>0</v>
      </c>
    </row>
    <row r="611" spans="1:11" s="122" customFormat="1" ht="25.5" x14ac:dyDescent="0.2">
      <c r="A611" s="10" t="s">
        <v>475</v>
      </c>
      <c r="B611" s="3" t="s">
        <v>183</v>
      </c>
      <c r="C611" s="3" t="s">
        <v>466</v>
      </c>
      <c r="D611" s="3" t="s">
        <v>21</v>
      </c>
      <c r="E611" s="3" t="s">
        <v>476</v>
      </c>
      <c r="F611" s="3"/>
      <c r="G611" s="6">
        <f t="shared" ref="G611:K611" si="278">G612+G614</f>
        <v>0</v>
      </c>
      <c r="H611" s="6">
        <f t="shared" si="278"/>
        <v>12902.039999999999</v>
      </c>
      <c r="I611" s="6">
        <f t="shared" si="278"/>
        <v>12902.039999999999</v>
      </c>
      <c r="J611" s="6">
        <f t="shared" si="278"/>
        <v>-12902.039999999999</v>
      </c>
      <c r="K611" s="6">
        <f t="shared" si="278"/>
        <v>0</v>
      </c>
    </row>
    <row r="612" spans="1:11" s="122" customFormat="1" x14ac:dyDescent="0.2">
      <c r="A612" s="10" t="s">
        <v>477</v>
      </c>
      <c r="B612" s="3" t="s">
        <v>183</v>
      </c>
      <c r="C612" s="3" t="s">
        <v>466</v>
      </c>
      <c r="D612" s="3" t="s">
        <v>21</v>
      </c>
      <c r="E612" s="3" t="s">
        <v>478</v>
      </c>
      <c r="F612" s="3"/>
      <c r="G612" s="6">
        <f t="shared" ref="G612:K612" si="279">G613</f>
        <v>0</v>
      </c>
      <c r="H612" s="6">
        <f t="shared" si="279"/>
        <v>8931.82</v>
      </c>
      <c r="I612" s="6">
        <f t="shared" si="279"/>
        <v>8931.82</v>
      </c>
      <c r="J612" s="6">
        <f t="shared" si="279"/>
        <v>-8931.82</v>
      </c>
      <c r="K612" s="6">
        <f t="shared" si="279"/>
        <v>0</v>
      </c>
    </row>
    <row r="613" spans="1:11" s="122" customFormat="1" ht="63.75" x14ac:dyDescent="0.2">
      <c r="A613" s="5" t="s">
        <v>28</v>
      </c>
      <c r="B613" s="3" t="s">
        <v>183</v>
      </c>
      <c r="C613" s="3" t="s">
        <v>466</v>
      </c>
      <c r="D613" s="3" t="s">
        <v>21</v>
      </c>
      <c r="E613" s="3" t="s">
        <v>478</v>
      </c>
      <c r="F613" s="3" t="s">
        <v>30</v>
      </c>
      <c r="G613" s="6"/>
      <c r="H613" s="6">
        <v>8931.82</v>
      </c>
      <c r="I613" s="6">
        <f>H613+G613</f>
        <v>8931.82</v>
      </c>
      <c r="J613" s="6">
        <v>-8931.82</v>
      </c>
      <c r="K613" s="6">
        <f>J613+I613</f>
        <v>0</v>
      </c>
    </row>
    <row r="614" spans="1:11" s="122" customFormat="1" x14ac:dyDescent="0.2">
      <c r="A614" s="10" t="s">
        <v>479</v>
      </c>
      <c r="B614" s="3" t="s">
        <v>183</v>
      </c>
      <c r="C614" s="3" t="s">
        <v>466</v>
      </c>
      <c r="D614" s="3" t="s">
        <v>21</v>
      </c>
      <c r="E614" s="3" t="s">
        <v>480</v>
      </c>
      <c r="F614" s="3"/>
      <c r="G614" s="6">
        <f t="shared" ref="G614:K614" si="280">G615</f>
        <v>0</v>
      </c>
      <c r="H614" s="6">
        <f t="shared" si="280"/>
        <v>3970.22</v>
      </c>
      <c r="I614" s="6">
        <f t="shared" si="280"/>
        <v>3970.22</v>
      </c>
      <c r="J614" s="6">
        <f t="shared" si="280"/>
        <v>-3970.22</v>
      </c>
      <c r="K614" s="6">
        <f t="shared" si="280"/>
        <v>0</v>
      </c>
    </row>
    <row r="615" spans="1:11" s="122" customFormat="1" ht="63.75" x14ac:dyDescent="0.2">
      <c r="A615" s="5" t="s">
        <v>28</v>
      </c>
      <c r="B615" s="3" t="s">
        <v>183</v>
      </c>
      <c r="C615" s="3" t="s">
        <v>466</v>
      </c>
      <c r="D615" s="3" t="s">
        <v>21</v>
      </c>
      <c r="E615" s="3" t="s">
        <v>480</v>
      </c>
      <c r="F615" s="3" t="s">
        <v>30</v>
      </c>
      <c r="G615" s="6"/>
      <c r="H615" s="6">
        <v>3970.22</v>
      </c>
      <c r="I615" s="6">
        <f>H615+G615</f>
        <v>3970.22</v>
      </c>
      <c r="J615" s="6">
        <v>-3970.22</v>
      </c>
      <c r="K615" s="6">
        <f>J615+I615</f>
        <v>0</v>
      </c>
    </row>
    <row r="616" spans="1:11" s="122" customFormat="1" ht="25.5" x14ac:dyDescent="0.2">
      <c r="A616" s="20" t="s">
        <v>481</v>
      </c>
      <c r="B616" s="3" t="s">
        <v>183</v>
      </c>
      <c r="C616" s="3" t="s">
        <v>466</v>
      </c>
      <c r="D616" s="3" t="s">
        <v>135</v>
      </c>
      <c r="E616" s="3"/>
      <c r="F616" s="3"/>
      <c r="G616" s="6">
        <f>G630</f>
        <v>3114.9</v>
      </c>
      <c r="H616" s="6">
        <f>H630</f>
        <v>-1385.2299999999998</v>
      </c>
      <c r="I616" s="6">
        <f>I630+I617+I627</f>
        <v>1729.6700000000003</v>
      </c>
      <c r="J616" s="6">
        <f t="shared" ref="J616:K616" si="281">J630+J617+J627</f>
        <v>172.40999999999985</v>
      </c>
      <c r="K616" s="6">
        <f t="shared" si="281"/>
        <v>1902.08</v>
      </c>
    </row>
    <row r="617" spans="1:11" s="122" customFormat="1" ht="38.25" x14ac:dyDescent="0.2">
      <c r="A617" s="7" t="s">
        <v>22</v>
      </c>
      <c r="B617" s="3" t="s">
        <v>183</v>
      </c>
      <c r="C617" s="3" t="s">
        <v>466</v>
      </c>
      <c r="D617" s="3" t="s">
        <v>135</v>
      </c>
      <c r="E617" s="3" t="s">
        <v>87</v>
      </c>
      <c r="F617" s="3"/>
      <c r="G617" s="6"/>
      <c r="H617" s="6"/>
      <c r="I617" s="6">
        <f t="shared" ref="I617:K618" si="282">I618</f>
        <v>0</v>
      </c>
      <c r="J617" s="6">
        <f t="shared" si="282"/>
        <v>1702.08</v>
      </c>
      <c r="K617" s="6">
        <f t="shared" si="282"/>
        <v>1702.08</v>
      </c>
    </row>
    <row r="618" spans="1:11" s="122" customFormat="1" ht="51" x14ac:dyDescent="0.2">
      <c r="A618" s="9" t="s">
        <v>430</v>
      </c>
      <c r="B618" s="3" t="s">
        <v>183</v>
      </c>
      <c r="C618" s="3" t="s">
        <v>466</v>
      </c>
      <c r="D618" s="3" t="s">
        <v>135</v>
      </c>
      <c r="E618" s="3" t="s">
        <v>259</v>
      </c>
      <c r="F618" s="3"/>
      <c r="G618" s="6"/>
      <c r="H618" s="6"/>
      <c r="I618" s="6">
        <f>I619</f>
        <v>0</v>
      </c>
      <c r="J618" s="6">
        <f t="shared" si="282"/>
        <v>1702.08</v>
      </c>
      <c r="K618" s="6">
        <f t="shared" si="282"/>
        <v>1702.08</v>
      </c>
    </row>
    <row r="619" spans="1:11" s="122" customFormat="1" ht="63.75" x14ac:dyDescent="0.2">
      <c r="A619" s="5" t="s">
        <v>482</v>
      </c>
      <c r="B619" s="3" t="s">
        <v>183</v>
      </c>
      <c r="C619" s="3" t="s">
        <v>466</v>
      </c>
      <c r="D619" s="3" t="s">
        <v>135</v>
      </c>
      <c r="E619" s="33" t="s">
        <v>483</v>
      </c>
      <c r="F619" s="3"/>
      <c r="G619" s="6"/>
      <c r="H619" s="6"/>
      <c r="I619" s="6">
        <f>SUM(I620:I626)</f>
        <v>0</v>
      </c>
      <c r="J619" s="6">
        <f t="shared" ref="J619:K619" si="283">SUM(J620:J626)</f>
        <v>1702.08</v>
      </c>
      <c r="K619" s="6">
        <f t="shared" si="283"/>
        <v>1702.08</v>
      </c>
    </row>
    <row r="620" spans="1:11" s="122" customFormat="1" x14ac:dyDescent="0.2">
      <c r="A620" s="17" t="s">
        <v>110</v>
      </c>
      <c r="B620" s="3" t="s">
        <v>183</v>
      </c>
      <c r="C620" s="3" t="s">
        <v>466</v>
      </c>
      <c r="D620" s="3" t="s">
        <v>135</v>
      </c>
      <c r="E620" s="33" t="s">
        <v>483</v>
      </c>
      <c r="F620" s="3" t="s">
        <v>111</v>
      </c>
      <c r="G620" s="6"/>
      <c r="H620" s="6"/>
      <c r="I620" s="6"/>
      <c r="J620" s="6">
        <f>325.5</f>
        <v>325.5</v>
      </c>
      <c r="K620" s="6">
        <f t="shared" ref="K620:K621" si="284">I620+J620</f>
        <v>325.5</v>
      </c>
    </row>
    <row r="621" spans="1:11" s="122" customFormat="1" ht="38.25" x14ac:dyDescent="0.2">
      <c r="A621" s="5" t="s">
        <v>112</v>
      </c>
      <c r="B621" s="3" t="s">
        <v>183</v>
      </c>
      <c r="C621" s="3" t="s">
        <v>466</v>
      </c>
      <c r="D621" s="3" t="s">
        <v>135</v>
      </c>
      <c r="E621" s="33" t="s">
        <v>483</v>
      </c>
      <c r="F621" s="3" t="s">
        <v>113</v>
      </c>
      <c r="G621" s="6"/>
      <c r="H621" s="6"/>
      <c r="I621" s="6"/>
      <c r="J621" s="6">
        <v>33.6</v>
      </c>
      <c r="K621" s="6">
        <f t="shared" si="284"/>
        <v>33.6</v>
      </c>
    </row>
    <row r="622" spans="1:11" s="122" customFormat="1" ht="49.5" customHeight="1" x14ac:dyDescent="0.2">
      <c r="A622" s="5" t="s">
        <v>114</v>
      </c>
      <c r="B622" s="3" t="s">
        <v>183</v>
      </c>
      <c r="C622" s="3" t="s">
        <v>466</v>
      </c>
      <c r="D622" s="3" t="s">
        <v>135</v>
      </c>
      <c r="E622" s="33" t="s">
        <v>483</v>
      </c>
      <c r="F622" s="3" t="s">
        <v>115</v>
      </c>
      <c r="G622" s="6"/>
      <c r="H622" s="6"/>
      <c r="I622" s="6"/>
      <c r="J622" s="6">
        <v>305</v>
      </c>
      <c r="K622" s="6">
        <f>I622+J622</f>
        <v>305</v>
      </c>
    </row>
    <row r="623" spans="1:11" s="122" customFormat="1" ht="25.5" x14ac:dyDescent="0.2">
      <c r="A623" s="18" t="s">
        <v>116</v>
      </c>
      <c r="B623" s="3" t="s">
        <v>183</v>
      </c>
      <c r="C623" s="3" t="s">
        <v>466</v>
      </c>
      <c r="D623" s="3" t="s">
        <v>135</v>
      </c>
      <c r="E623" s="33" t="s">
        <v>483</v>
      </c>
      <c r="F623" s="3" t="s">
        <v>117</v>
      </c>
      <c r="G623" s="6"/>
      <c r="H623" s="6"/>
      <c r="I623" s="6"/>
      <c r="J623" s="6">
        <v>68.400000000000006</v>
      </c>
      <c r="K623" s="6">
        <f t="shared" ref="K623:K624" si="285">I623+J623</f>
        <v>68.400000000000006</v>
      </c>
    </row>
    <row r="624" spans="1:11" s="122" customFormat="1" ht="38.25" x14ac:dyDescent="0.2">
      <c r="A624" s="5" t="s">
        <v>118</v>
      </c>
      <c r="B624" s="3" t="s">
        <v>183</v>
      </c>
      <c r="C624" s="3" t="s">
        <v>466</v>
      </c>
      <c r="D624" s="3" t="s">
        <v>135</v>
      </c>
      <c r="E624" s="33" t="s">
        <v>483</v>
      </c>
      <c r="F624" s="3" t="s">
        <v>119</v>
      </c>
      <c r="G624" s="6"/>
      <c r="H624" s="6"/>
      <c r="I624" s="6"/>
      <c r="J624" s="6">
        <f>1129.18-200</f>
        <v>929.18000000000006</v>
      </c>
      <c r="K624" s="6">
        <f t="shared" si="285"/>
        <v>929.18000000000006</v>
      </c>
    </row>
    <row r="625" spans="1:11" s="122" customFormat="1" ht="25.5" x14ac:dyDescent="0.2">
      <c r="A625" s="5" t="s">
        <v>484</v>
      </c>
      <c r="B625" s="3" t="s">
        <v>183</v>
      </c>
      <c r="C625" s="3" t="s">
        <v>466</v>
      </c>
      <c r="D625" s="3" t="s">
        <v>135</v>
      </c>
      <c r="E625" s="33" t="s">
        <v>483</v>
      </c>
      <c r="F625" s="3" t="s">
        <v>121</v>
      </c>
      <c r="G625" s="6"/>
      <c r="H625" s="6"/>
      <c r="I625" s="6"/>
      <c r="J625" s="6">
        <v>17.3</v>
      </c>
      <c r="K625" s="6">
        <f>I625+J625</f>
        <v>17.3</v>
      </c>
    </row>
    <row r="626" spans="1:11" s="122" customFormat="1" x14ac:dyDescent="0.2">
      <c r="A626" s="14" t="s">
        <v>122</v>
      </c>
      <c r="B626" s="3" t="s">
        <v>183</v>
      </c>
      <c r="C626" s="3" t="s">
        <v>466</v>
      </c>
      <c r="D626" s="3" t="s">
        <v>135</v>
      </c>
      <c r="E626" s="33" t="s">
        <v>483</v>
      </c>
      <c r="F626" s="3" t="s">
        <v>123</v>
      </c>
      <c r="G626" s="6"/>
      <c r="H626" s="6"/>
      <c r="I626" s="6"/>
      <c r="J626" s="6">
        <v>23.1</v>
      </c>
      <c r="K626" s="6">
        <f t="shared" ref="K626" si="286">I626+J626</f>
        <v>23.1</v>
      </c>
    </row>
    <row r="627" spans="1:11" s="122" customFormat="1" ht="38.25" x14ac:dyDescent="0.2">
      <c r="A627" s="16" t="s">
        <v>237</v>
      </c>
      <c r="B627" s="3" t="s">
        <v>183</v>
      </c>
      <c r="C627" s="3" t="s">
        <v>466</v>
      </c>
      <c r="D627" s="3" t="s">
        <v>135</v>
      </c>
      <c r="E627" s="3" t="s">
        <v>159</v>
      </c>
      <c r="F627" s="3"/>
      <c r="G627" s="6"/>
      <c r="H627" s="6"/>
      <c r="I627" s="6">
        <f>I628</f>
        <v>0</v>
      </c>
      <c r="J627" s="6">
        <f t="shared" ref="J627:K628" si="287">J628</f>
        <v>200</v>
      </c>
      <c r="K627" s="6">
        <f t="shared" si="287"/>
        <v>200</v>
      </c>
    </row>
    <row r="628" spans="1:11" s="122" customFormat="1" ht="38.25" x14ac:dyDescent="0.2">
      <c r="A628" s="91" t="s">
        <v>612</v>
      </c>
      <c r="B628" s="3" t="s">
        <v>183</v>
      </c>
      <c r="C628" s="3" t="s">
        <v>466</v>
      </c>
      <c r="D628" s="3" t="s">
        <v>135</v>
      </c>
      <c r="E628" s="3" t="s">
        <v>435</v>
      </c>
      <c r="F628" s="3"/>
      <c r="G628" s="6"/>
      <c r="H628" s="6"/>
      <c r="I628" s="6">
        <f>I629</f>
        <v>0</v>
      </c>
      <c r="J628" s="6">
        <f t="shared" si="287"/>
        <v>200</v>
      </c>
      <c r="K628" s="6">
        <f t="shared" si="287"/>
        <v>200</v>
      </c>
    </row>
    <row r="629" spans="1:11" s="122" customFormat="1" ht="38.25" x14ac:dyDescent="0.2">
      <c r="A629" s="5" t="s">
        <v>118</v>
      </c>
      <c r="B629" s="3" t="s">
        <v>183</v>
      </c>
      <c r="C629" s="3" t="s">
        <v>466</v>
      </c>
      <c r="D629" s="3" t="s">
        <v>135</v>
      </c>
      <c r="E629" s="3" t="s">
        <v>435</v>
      </c>
      <c r="F629" s="3" t="s">
        <v>119</v>
      </c>
      <c r="G629" s="6"/>
      <c r="H629" s="6"/>
      <c r="I629" s="6"/>
      <c r="J629" s="6">
        <v>200</v>
      </c>
      <c r="K629" s="6">
        <f>I629+J629</f>
        <v>200</v>
      </c>
    </row>
    <row r="630" spans="1:11" s="122" customFormat="1" ht="25.5" x14ac:dyDescent="0.2">
      <c r="A630" s="20" t="s">
        <v>485</v>
      </c>
      <c r="B630" s="3" t="s">
        <v>183</v>
      </c>
      <c r="C630" s="3" t="s">
        <v>466</v>
      </c>
      <c r="D630" s="3" t="s">
        <v>135</v>
      </c>
      <c r="E630" s="3" t="s">
        <v>486</v>
      </c>
      <c r="F630" s="3"/>
      <c r="G630" s="6">
        <f t="shared" ref="G630:K630" si="288">G631</f>
        <v>3114.9</v>
      </c>
      <c r="H630" s="6">
        <f t="shared" si="288"/>
        <v>-1385.2299999999998</v>
      </c>
      <c r="I630" s="6">
        <f t="shared" si="288"/>
        <v>1729.6700000000003</v>
      </c>
      <c r="J630" s="6">
        <f t="shared" si="288"/>
        <v>-1729.67</v>
      </c>
      <c r="K630" s="6">
        <f t="shared" si="288"/>
        <v>0</v>
      </c>
    </row>
    <row r="631" spans="1:11" s="122" customFormat="1" ht="25.5" x14ac:dyDescent="0.2">
      <c r="A631" s="20" t="s">
        <v>280</v>
      </c>
      <c r="B631" s="3" t="s">
        <v>183</v>
      </c>
      <c r="C631" s="3" t="s">
        <v>466</v>
      </c>
      <c r="D631" s="3" t="s">
        <v>135</v>
      </c>
      <c r="E631" s="3" t="s">
        <v>487</v>
      </c>
      <c r="F631" s="3"/>
      <c r="G631" s="6">
        <f t="shared" ref="G631:K631" si="289">G632+G633+G636+G635+G638+G637+G634</f>
        <v>3114.9</v>
      </c>
      <c r="H631" s="6">
        <f t="shared" si="289"/>
        <v>-1385.2299999999998</v>
      </c>
      <c r="I631" s="6">
        <f t="shared" si="289"/>
        <v>1729.6700000000003</v>
      </c>
      <c r="J631" s="6">
        <f t="shared" si="289"/>
        <v>-1729.67</v>
      </c>
      <c r="K631" s="6">
        <f t="shared" si="289"/>
        <v>0</v>
      </c>
    </row>
    <row r="632" spans="1:11" s="122" customFormat="1" x14ac:dyDescent="0.2">
      <c r="A632" s="17" t="s">
        <v>110</v>
      </c>
      <c r="B632" s="3" t="s">
        <v>183</v>
      </c>
      <c r="C632" s="3" t="s">
        <v>466</v>
      </c>
      <c r="D632" s="3" t="s">
        <v>135</v>
      </c>
      <c r="E632" s="3" t="s">
        <v>487</v>
      </c>
      <c r="F632" s="3" t="s">
        <v>111</v>
      </c>
      <c r="G632" s="6">
        <v>2317</v>
      </c>
      <c r="H632" s="6">
        <v>-2077.4299999999998</v>
      </c>
      <c r="I632" s="6">
        <f t="shared" ref="I632:I638" si="290">G632+H632</f>
        <v>239.57000000000016</v>
      </c>
      <c r="J632" s="6">
        <v>-239.57</v>
      </c>
      <c r="K632" s="6">
        <f t="shared" ref="K632:K659" si="291">I632+J632</f>
        <v>0</v>
      </c>
    </row>
    <row r="633" spans="1:11" s="122" customFormat="1" ht="38.25" x14ac:dyDescent="0.2">
      <c r="A633" s="5" t="s">
        <v>112</v>
      </c>
      <c r="B633" s="3" t="s">
        <v>183</v>
      </c>
      <c r="C633" s="3" t="s">
        <v>466</v>
      </c>
      <c r="D633" s="3" t="s">
        <v>135</v>
      </c>
      <c r="E633" s="3" t="s">
        <v>487</v>
      </c>
      <c r="F633" s="3" t="s">
        <v>113</v>
      </c>
      <c r="G633" s="6"/>
      <c r="H633" s="6">
        <v>3</v>
      </c>
      <c r="I633" s="6">
        <f t="shared" si="290"/>
        <v>3</v>
      </c>
      <c r="J633" s="6">
        <v>-3</v>
      </c>
      <c r="K633" s="6">
        <f t="shared" si="291"/>
        <v>0</v>
      </c>
    </row>
    <row r="634" spans="1:11" s="122" customFormat="1" ht="63.75" x14ac:dyDescent="0.2">
      <c r="A634" s="5" t="s">
        <v>114</v>
      </c>
      <c r="B634" s="3" t="s">
        <v>183</v>
      </c>
      <c r="C634" s="3" t="s">
        <v>466</v>
      </c>
      <c r="D634" s="3" t="s">
        <v>135</v>
      </c>
      <c r="E634" s="3" t="s">
        <v>487</v>
      </c>
      <c r="F634" s="3" t="s">
        <v>115</v>
      </c>
      <c r="G634" s="6"/>
      <c r="H634" s="6">
        <v>393</v>
      </c>
      <c r="I634" s="6">
        <f t="shared" si="290"/>
        <v>393</v>
      </c>
      <c r="J634" s="6">
        <v>-393</v>
      </c>
      <c r="K634" s="6">
        <f>I634+J634</f>
        <v>0</v>
      </c>
    </row>
    <row r="635" spans="1:11" s="122" customFormat="1" ht="25.5" x14ac:dyDescent="0.2">
      <c r="A635" s="18" t="s">
        <v>116</v>
      </c>
      <c r="B635" s="3" t="s">
        <v>183</v>
      </c>
      <c r="C635" s="3" t="s">
        <v>466</v>
      </c>
      <c r="D635" s="3" t="s">
        <v>135</v>
      </c>
      <c r="E635" s="3" t="s">
        <v>487</v>
      </c>
      <c r="F635" s="3" t="s">
        <v>117</v>
      </c>
      <c r="G635" s="6">
        <v>8.8000000000000007</v>
      </c>
      <c r="H635" s="6">
        <v>46.2</v>
      </c>
      <c r="I635" s="6">
        <f t="shared" si="290"/>
        <v>55</v>
      </c>
      <c r="J635" s="6">
        <v>-55</v>
      </c>
      <c r="K635" s="6">
        <f t="shared" si="291"/>
        <v>0</v>
      </c>
    </row>
    <row r="636" spans="1:11" s="122" customFormat="1" ht="38.25" x14ac:dyDescent="0.2">
      <c r="A636" s="5" t="s">
        <v>118</v>
      </c>
      <c r="B636" s="3" t="s">
        <v>183</v>
      </c>
      <c r="C636" s="3" t="s">
        <v>466</v>
      </c>
      <c r="D636" s="3" t="s">
        <v>135</v>
      </c>
      <c r="E636" s="3" t="s">
        <v>487</v>
      </c>
      <c r="F636" s="3" t="s">
        <v>119</v>
      </c>
      <c r="G636" s="6">
        <v>763.4</v>
      </c>
      <c r="H636" s="6">
        <v>155</v>
      </c>
      <c r="I636" s="6">
        <f t="shared" si="290"/>
        <v>918.4</v>
      </c>
      <c r="J636" s="6">
        <v>-918.4</v>
      </c>
      <c r="K636" s="6">
        <f t="shared" si="291"/>
        <v>0</v>
      </c>
    </row>
    <row r="637" spans="1:11" s="122" customFormat="1" ht="25.5" x14ac:dyDescent="0.2">
      <c r="A637" s="5" t="s">
        <v>484</v>
      </c>
      <c r="B637" s="3" t="s">
        <v>183</v>
      </c>
      <c r="C637" s="3" t="s">
        <v>466</v>
      </c>
      <c r="D637" s="3" t="s">
        <v>135</v>
      </c>
      <c r="E637" s="3" t="s">
        <v>487</v>
      </c>
      <c r="F637" s="3" t="s">
        <v>121</v>
      </c>
      <c r="G637" s="6"/>
      <c r="H637" s="6">
        <v>69.3</v>
      </c>
      <c r="I637" s="6">
        <f t="shared" si="290"/>
        <v>69.3</v>
      </c>
      <c r="J637" s="6">
        <v>-69.3</v>
      </c>
      <c r="K637" s="6">
        <f>I637+J637</f>
        <v>0</v>
      </c>
    </row>
    <row r="638" spans="1:11" s="122" customFormat="1" x14ac:dyDescent="0.2">
      <c r="A638" s="14" t="s">
        <v>122</v>
      </c>
      <c r="B638" s="3" t="s">
        <v>183</v>
      </c>
      <c r="C638" s="3" t="s">
        <v>466</v>
      </c>
      <c r="D638" s="3" t="s">
        <v>135</v>
      </c>
      <c r="E638" s="3" t="s">
        <v>487</v>
      </c>
      <c r="F638" s="3" t="s">
        <v>123</v>
      </c>
      <c r="G638" s="6">
        <v>25.7</v>
      </c>
      <c r="H638" s="6">
        <v>25.7</v>
      </c>
      <c r="I638" s="6">
        <f t="shared" si="290"/>
        <v>51.4</v>
      </c>
      <c r="J638" s="6">
        <v>-51.4</v>
      </c>
      <c r="K638" s="6">
        <f t="shared" si="291"/>
        <v>0</v>
      </c>
    </row>
    <row r="639" spans="1:11" s="122" customFormat="1" x14ac:dyDescent="0.2">
      <c r="A639" s="21" t="s">
        <v>132</v>
      </c>
      <c r="B639" s="3" t="s">
        <v>183</v>
      </c>
      <c r="C639" s="3" t="s">
        <v>133</v>
      </c>
      <c r="D639" s="3" t="s">
        <v>198</v>
      </c>
      <c r="E639" s="3"/>
      <c r="F639" s="3"/>
      <c r="G639" s="6" t="e">
        <f t="shared" ref="G639:K639" si="292">G640</f>
        <v>#REF!</v>
      </c>
      <c r="H639" s="6" t="e">
        <f t="shared" si="292"/>
        <v>#REF!</v>
      </c>
      <c r="I639" s="6">
        <f t="shared" si="292"/>
        <v>200</v>
      </c>
      <c r="J639" s="6">
        <f t="shared" si="292"/>
        <v>120</v>
      </c>
      <c r="K639" s="6">
        <f t="shared" si="292"/>
        <v>320</v>
      </c>
    </row>
    <row r="640" spans="1:11" s="122" customFormat="1" x14ac:dyDescent="0.2">
      <c r="A640" s="20" t="s">
        <v>447</v>
      </c>
      <c r="B640" s="3" t="s">
        <v>183</v>
      </c>
      <c r="C640" s="3" t="s">
        <v>133</v>
      </c>
      <c r="D640" s="3" t="s">
        <v>155</v>
      </c>
      <c r="E640" s="3"/>
      <c r="F640" s="3"/>
      <c r="G640" s="6" t="e">
        <f>#REF!+G645</f>
        <v>#REF!</v>
      </c>
      <c r="H640" s="6" t="e">
        <f>#REF!+H645</f>
        <v>#REF!</v>
      </c>
      <c r="I640" s="6">
        <f>I645+I641</f>
        <v>200</v>
      </c>
      <c r="J640" s="6">
        <f t="shared" ref="J640:K640" si="293">J645+J641</f>
        <v>120</v>
      </c>
      <c r="K640" s="6">
        <f t="shared" si="293"/>
        <v>320</v>
      </c>
    </row>
    <row r="641" spans="1:11" s="122" customFormat="1" ht="38.25" x14ac:dyDescent="0.2">
      <c r="A641" s="7" t="s">
        <v>22</v>
      </c>
      <c r="B641" s="3" t="s">
        <v>183</v>
      </c>
      <c r="C641" s="3" t="s">
        <v>133</v>
      </c>
      <c r="D641" s="3" t="s">
        <v>155</v>
      </c>
      <c r="E641" s="3" t="s">
        <v>87</v>
      </c>
      <c r="F641" s="3"/>
      <c r="G641" s="6"/>
      <c r="H641" s="6"/>
      <c r="I641" s="6">
        <f>I642</f>
        <v>0</v>
      </c>
      <c r="J641" s="6">
        <f t="shared" ref="J641:K641" si="294">J642</f>
        <v>320</v>
      </c>
      <c r="K641" s="6">
        <f t="shared" si="294"/>
        <v>320</v>
      </c>
    </row>
    <row r="642" spans="1:11" s="122" customFormat="1" ht="51" x14ac:dyDescent="0.2">
      <c r="A642" s="9" t="s">
        <v>398</v>
      </c>
      <c r="B642" s="3" t="s">
        <v>183</v>
      </c>
      <c r="C642" s="3" t="s">
        <v>133</v>
      </c>
      <c r="D642" s="3" t="s">
        <v>155</v>
      </c>
      <c r="E642" s="8" t="s">
        <v>488</v>
      </c>
      <c r="F642" s="3"/>
      <c r="G642" s="6"/>
      <c r="H642" s="6"/>
      <c r="I642" s="6">
        <f t="shared" ref="I642:K643" si="295">I643</f>
        <v>0</v>
      </c>
      <c r="J642" s="6">
        <f t="shared" si="295"/>
        <v>320</v>
      </c>
      <c r="K642" s="6">
        <f t="shared" si="295"/>
        <v>320</v>
      </c>
    </row>
    <row r="643" spans="1:11" s="122" customFormat="1" ht="38.25" x14ac:dyDescent="0.2">
      <c r="A643" s="9" t="s">
        <v>489</v>
      </c>
      <c r="B643" s="3" t="s">
        <v>183</v>
      </c>
      <c r="C643" s="3" t="s">
        <v>133</v>
      </c>
      <c r="D643" s="3" t="s">
        <v>155</v>
      </c>
      <c r="E643" s="8" t="s">
        <v>490</v>
      </c>
      <c r="F643" s="3"/>
      <c r="G643" s="6"/>
      <c r="H643" s="6"/>
      <c r="I643" s="6">
        <f t="shared" si="295"/>
        <v>0</v>
      </c>
      <c r="J643" s="6">
        <f t="shared" si="295"/>
        <v>320</v>
      </c>
      <c r="K643" s="6">
        <f t="shared" si="295"/>
        <v>320</v>
      </c>
    </row>
    <row r="644" spans="1:11" s="122" customFormat="1" ht="38.25" x14ac:dyDescent="0.2">
      <c r="A644" s="5" t="s">
        <v>118</v>
      </c>
      <c r="B644" s="3" t="s">
        <v>183</v>
      </c>
      <c r="C644" s="3" t="s">
        <v>133</v>
      </c>
      <c r="D644" s="3" t="s">
        <v>155</v>
      </c>
      <c r="E644" s="8" t="s">
        <v>490</v>
      </c>
      <c r="F644" s="3" t="s">
        <v>119</v>
      </c>
      <c r="G644" s="6"/>
      <c r="H644" s="6"/>
      <c r="I644" s="6">
        <f>G644+H644</f>
        <v>0</v>
      </c>
      <c r="J644" s="6">
        <v>320</v>
      </c>
      <c r="K644" s="6">
        <f>I644+J644</f>
        <v>320</v>
      </c>
    </row>
    <row r="645" spans="1:11" s="122" customFormat="1" x14ac:dyDescent="0.2">
      <c r="A645" s="5" t="s">
        <v>40</v>
      </c>
      <c r="B645" s="3" t="s">
        <v>183</v>
      </c>
      <c r="C645" s="3" t="s">
        <v>133</v>
      </c>
      <c r="D645" s="3" t="s">
        <v>155</v>
      </c>
      <c r="E645" s="3"/>
      <c r="F645" s="3"/>
      <c r="G645" s="6">
        <f>G646</f>
        <v>0</v>
      </c>
      <c r="H645" s="6">
        <f>H646</f>
        <v>200</v>
      </c>
      <c r="I645" s="6">
        <f>I646</f>
        <v>200</v>
      </c>
      <c r="J645" s="6">
        <f t="shared" ref="J645:K645" si="296">J646</f>
        <v>-200</v>
      </c>
      <c r="K645" s="6">
        <f t="shared" si="296"/>
        <v>0</v>
      </c>
    </row>
    <row r="646" spans="1:11" s="122" customFormat="1" ht="38.25" x14ac:dyDescent="0.2">
      <c r="A646" s="10" t="s">
        <v>491</v>
      </c>
      <c r="B646" s="3" t="s">
        <v>183</v>
      </c>
      <c r="C646" s="3" t="s">
        <v>133</v>
      </c>
      <c r="D646" s="3" t="s">
        <v>155</v>
      </c>
      <c r="E646" s="3" t="s">
        <v>492</v>
      </c>
      <c r="F646" s="3"/>
      <c r="G646" s="6">
        <f t="shared" ref="G646:K646" si="297">G647</f>
        <v>0</v>
      </c>
      <c r="H646" s="6">
        <f t="shared" si="297"/>
        <v>200</v>
      </c>
      <c r="I646" s="6">
        <f t="shared" si="297"/>
        <v>200</v>
      </c>
      <c r="J646" s="6">
        <f t="shared" si="297"/>
        <v>-200</v>
      </c>
      <c r="K646" s="6">
        <f t="shared" si="297"/>
        <v>0</v>
      </c>
    </row>
    <row r="647" spans="1:11" s="122" customFormat="1" ht="38.25" x14ac:dyDescent="0.2">
      <c r="A647" s="5" t="s">
        <v>118</v>
      </c>
      <c r="B647" s="3" t="s">
        <v>183</v>
      </c>
      <c r="C647" s="3" t="s">
        <v>133</v>
      </c>
      <c r="D647" s="3" t="s">
        <v>155</v>
      </c>
      <c r="E647" s="3" t="s">
        <v>492</v>
      </c>
      <c r="F647" s="3" t="s">
        <v>119</v>
      </c>
      <c r="G647" s="6"/>
      <c r="H647" s="6">
        <v>200</v>
      </c>
      <c r="I647" s="6">
        <f>G647+H647</f>
        <v>200</v>
      </c>
      <c r="J647" s="6">
        <v>-200</v>
      </c>
      <c r="K647" s="6">
        <f>I647+J647</f>
        <v>0</v>
      </c>
    </row>
    <row r="648" spans="1:11" s="122" customFormat="1" x14ac:dyDescent="0.2">
      <c r="A648" s="5" t="s">
        <v>493</v>
      </c>
      <c r="B648" s="3" t="s">
        <v>183</v>
      </c>
      <c r="C648" s="3" t="s">
        <v>157</v>
      </c>
      <c r="D648" s="3"/>
      <c r="E648" s="3"/>
      <c r="F648" s="3"/>
      <c r="G648" s="6" t="e">
        <f t="shared" ref="G648:K648" si="298">G649</f>
        <v>#REF!</v>
      </c>
      <c r="H648" s="6" t="e">
        <f t="shared" si="298"/>
        <v>#REF!</v>
      </c>
      <c r="I648" s="6">
        <f t="shared" si="298"/>
        <v>700</v>
      </c>
      <c r="J648" s="6">
        <f t="shared" si="298"/>
        <v>-92.5</v>
      </c>
      <c r="K648" s="6">
        <f t="shared" si="298"/>
        <v>607.5</v>
      </c>
    </row>
    <row r="649" spans="1:11" s="122" customFormat="1" x14ac:dyDescent="0.2">
      <c r="A649" s="20" t="s">
        <v>494</v>
      </c>
      <c r="B649" s="3" t="s">
        <v>183</v>
      </c>
      <c r="C649" s="3" t="s">
        <v>157</v>
      </c>
      <c r="D649" s="3" t="s">
        <v>21</v>
      </c>
      <c r="E649" s="3"/>
      <c r="F649" s="3"/>
      <c r="G649" s="6" t="e">
        <f>#REF!+G655</f>
        <v>#REF!</v>
      </c>
      <c r="H649" s="6" t="e">
        <f>#REF!+H655</f>
        <v>#REF!</v>
      </c>
      <c r="I649" s="6">
        <f>I655+I650</f>
        <v>700</v>
      </c>
      <c r="J649" s="6">
        <f t="shared" ref="J649:K649" si="299">J655+J650</f>
        <v>-92.5</v>
      </c>
      <c r="K649" s="6">
        <f t="shared" si="299"/>
        <v>607.5</v>
      </c>
    </row>
    <row r="650" spans="1:11" s="122" customFormat="1" ht="38.25" x14ac:dyDescent="0.2">
      <c r="A650" s="7" t="s">
        <v>22</v>
      </c>
      <c r="B650" s="44" t="s">
        <v>183</v>
      </c>
      <c r="C650" s="44" t="s">
        <v>157</v>
      </c>
      <c r="D650" s="44" t="s">
        <v>21</v>
      </c>
      <c r="E650" s="44" t="s">
        <v>87</v>
      </c>
      <c r="F650" s="44"/>
      <c r="G650" s="6"/>
      <c r="H650" s="6"/>
      <c r="I650" s="6">
        <f>I651</f>
        <v>0</v>
      </c>
      <c r="J650" s="6">
        <f t="shared" ref="J650:K651" si="300">J651</f>
        <v>607.5</v>
      </c>
      <c r="K650" s="6">
        <f t="shared" si="300"/>
        <v>607.5</v>
      </c>
    </row>
    <row r="651" spans="1:11" s="122" customFormat="1" ht="36" customHeight="1" x14ac:dyDescent="0.2">
      <c r="A651" s="9" t="s">
        <v>430</v>
      </c>
      <c r="B651" s="44" t="s">
        <v>183</v>
      </c>
      <c r="C651" s="44" t="s">
        <v>157</v>
      </c>
      <c r="D651" s="44" t="s">
        <v>21</v>
      </c>
      <c r="E651" s="44" t="s">
        <v>259</v>
      </c>
      <c r="F651" s="44"/>
      <c r="G651" s="6"/>
      <c r="H651" s="6"/>
      <c r="I651" s="6">
        <f>I652</f>
        <v>0</v>
      </c>
      <c r="J651" s="6">
        <f t="shared" si="300"/>
        <v>607.5</v>
      </c>
      <c r="K651" s="6">
        <f t="shared" si="300"/>
        <v>607.5</v>
      </c>
    </row>
    <row r="652" spans="1:11" s="122" customFormat="1" ht="51" x14ac:dyDescent="0.2">
      <c r="A652" s="9" t="s">
        <v>495</v>
      </c>
      <c r="B652" s="44" t="s">
        <v>183</v>
      </c>
      <c r="C652" s="44" t="s">
        <v>157</v>
      </c>
      <c r="D652" s="44" t="s">
        <v>21</v>
      </c>
      <c r="E652" s="44" t="s">
        <v>496</v>
      </c>
      <c r="F652" s="44"/>
      <c r="G652" s="6"/>
      <c r="H652" s="6"/>
      <c r="I652" s="6">
        <f>I653+I654</f>
        <v>0</v>
      </c>
      <c r="J652" s="6">
        <f t="shared" ref="J652:K652" si="301">J653+J654</f>
        <v>607.5</v>
      </c>
      <c r="K652" s="6">
        <f t="shared" si="301"/>
        <v>607.5</v>
      </c>
    </row>
    <row r="653" spans="1:11" s="122" customFormat="1" ht="38.25" x14ac:dyDescent="0.2">
      <c r="A653" s="5" t="s">
        <v>112</v>
      </c>
      <c r="B653" s="44" t="s">
        <v>183</v>
      </c>
      <c r="C653" s="44" t="s">
        <v>157</v>
      </c>
      <c r="D653" s="44" t="s">
        <v>21</v>
      </c>
      <c r="E653" s="44" t="s">
        <v>496</v>
      </c>
      <c r="F653" s="44" t="s">
        <v>113</v>
      </c>
      <c r="G653" s="6"/>
      <c r="H653" s="6"/>
      <c r="I653" s="6"/>
      <c r="J653" s="6">
        <v>100</v>
      </c>
      <c r="K653" s="6">
        <f>I653++J653</f>
        <v>100</v>
      </c>
    </row>
    <row r="654" spans="1:11" s="122" customFormat="1" ht="38.25" x14ac:dyDescent="0.2">
      <c r="A654" s="5" t="s">
        <v>118</v>
      </c>
      <c r="B654" s="44" t="s">
        <v>183</v>
      </c>
      <c r="C654" s="44" t="s">
        <v>157</v>
      </c>
      <c r="D654" s="44" t="s">
        <v>21</v>
      </c>
      <c r="E654" s="44" t="s">
        <v>496</v>
      </c>
      <c r="F654" s="44" t="s">
        <v>119</v>
      </c>
      <c r="G654" s="6"/>
      <c r="H654" s="6"/>
      <c r="I654" s="6"/>
      <c r="J654" s="6">
        <v>507.5</v>
      </c>
      <c r="K654" s="6">
        <f>I654++J654</f>
        <v>507.5</v>
      </c>
    </row>
    <row r="655" spans="1:11" s="122" customFormat="1" x14ac:dyDescent="0.2">
      <c r="A655" s="5" t="s">
        <v>40</v>
      </c>
      <c r="B655" s="44"/>
      <c r="C655" s="44"/>
      <c r="D655" s="44"/>
      <c r="E655" s="44"/>
      <c r="F655" s="44"/>
      <c r="G655" s="6">
        <f t="shared" ref="G655:K655" si="302">G656</f>
        <v>0</v>
      </c>
      <c r="H655" s="6">
        <f t="shared" si="302"/>
        <v>700</v>
      </c>
      <c r="I655" s="6">
        <f t="shared" si="302"/>
        <v>700</v>
      </c>
      <c r="J655" s="6">
        <f t="shared" si="302"/>
        <v>-700</v>
      </c>
      <c r="K655" s="6">
        <f t="shared" si="302"/>
        <v>0</v>
      </c>
    </row>
    <row r="656" spans="1:11" s="122" customFormat="1" ht="38.25" x14ac:dyDescent="0.2">
      <c r="A656" s="10" t="s">
        <v>497</v>
      </c>
      <c r="B656" s="44" t="s">
        <v>183</v>
      </c>
      <c r="C656" s="44" t="s">
        <v>157</v>
      </c>
      <c r="D656" s="44" t="s">
        <v>21</v>
      </c>
      <c r="E656" s="44" t="s">
        <v>498</v>
      </c>
      <c r="F656" s="44"/>
      <c r="G656" s="6">
        <f t="shared" ref="G656:K656" si="303">G657+G658</f>
        <v>0</v>
      </c>
      <c r="H656" s="6">
        <f t="shared" si="303"/>
        <v>700</v>
      </c>
      <c r="I656" s="6">
        <f t="shared" si="303"/>
        <v>700</v>
      </c>
      <c r="J656" s="6">
        <f t="shared" si="303"/>
        <v>-700</v>
      </c>
      <c r="K656" s="6">
        <f t="shared" si="303"/>
        <v>0</v>
      </c>
    </row>
    <row r="657" spans="1:11" s="122" customFormat="1" ht="38.25" x14ac:dyDescent="0.2">
      <c r="A657" s="5" t="s">
        <v>112</v>
      </c>
      <c r="B657" s="3" t="s">
        <v>183</v>
      </c>
      <c r="C657" s="3" t="s">
        <v>157</v>
      </c>
      <c r="D657" s="3" t="s">
        <v>21</v>
      </c>
      <c r="E657" s="3" t="s">
        <v>498</v>
      </c>
      <c r="F657" s="3" t="s">
        <v>113</v>
      </c>
      <c r="G657" s="6"/>
      <c r="H657" s="6">
        <v>100</v>
      </c>
      <c r="I657" s="6">
        <f>G657++H657</f>
        <v>100</v>
      </c>
      <c r="J657" s="6">
        <v>-100</v>
      </c>
      <c r="K657" s="6">
        <f>I657++J657</f>
        <v>0</v>
      </c>
    </row>
    <row r="658" spans="1:11" s="122" customFormat="1" ht="38.25" x14ac:dyDescent="0.2">
      <c r="A658" s="5" t="s">
        <v>118</v>
      </c>
      <c r="B658" s="44" t="s">
        <v>183</v>
      </c>
      <c r="C658" s="44" t="s">
        <v>157</v>
      </c>
      <c r="D658" s="44" t="s">
        <v>21</v>
      </c>
      <c r="E658" s="44" t="s">
        <v>498</v>
      </c>
      <c r="F658" s="44" t="s">
        <v>119</v>
      </c>
      <c r="G658" s="6"/>
      <c r="H658" s="6">
        <v>600</v>
      </c>
      <c r="I658" s="6">
        <f>G658++H658</f>
        <v>600</v>
      </c>
      <c r="J658" s="6">
        <v>-600</v>
      </c>
      <c r="K658" s="6">
        <f>I658++J658</f>
        <v>0</v>
      </c>
    </row>
    <row r="659" spans="1:11" s="122" customFormat="1" x14ac:dyDescent="0.2">
      <c r="A659" s="14" t="s">
        <v>499</v>
      </c>
      <c r="B659" s="3" t="s">
        <v>500</v>
      </c>
      <c r="C659" s="3" t="s">
        <v>501</v>
      </c>
      <c r="D659" s="3" t="s">
        <v>501</v>
      </c>
      <c r="E659" s="3" t="s">
        <v>614</v>
      </c>
      <c r="F659" s="3" t="s">
        <v>615</v>
      </c>
      <c r="G659" s="19">
        <v>17163.09</v>
      </c>
      <c r="H659" s="19">
        <v>-8610.66</v>
      </c>
      <c r="I659" s="19">
        <f>G659+H659</f>
        <v>8552.43</v>
      </c>
      <c r="J659" s="19">
        <v>-8552.43</v>
      </c>
      <c r="K659" s="19">
        <f t="shared" si="291"/>
        <v>0</v>
      </c>
    </row>
    <row r="660" spans="1:11" s="122" customFormat="1" ht="13.5" thickBot="1" x14ac:dyDescent="0.25">
      <c r="A660" s="45" t="s">
        <v>502</v>
      </c>
      <c r="B660" s="46"/>
      <c r="C660" s="46"/>
      <c r="D660" s="46"/>
      <c r="E660" s="46"/>
      <c r="F660" s="46"/>
      <c r="G660" s="47" t="e">
        <f>G10+G149+G243+G574+G659</f>
        <v>#REF!</v>
      </c>
      <c r="H660" s="47" t="e">
        <f>H10+H149+H243+H574+H659</f>
        <v>#REF!</v>
      </c>
      <c r="I660" s="47">
        <f>I10+I149+I243+I574+I659</f>
        <v>333064.76299999998</v>
      </c>
      <c r="J660" s="47">
        <f>J10+J149+J243+J574+J659</f>
        <v>36066.939999999951</v>
      </c>
      <c r="K660" s="47">
        <f>K10+K149+K243+K574+K659</f>
        <v>369131.70300000004</v>
      </c>
    </row>
    <row r="661" spans="1:11" s="122" customFormat="1" x14ac:dyDescent="0.2">
      <c r="A661" s="77"/>
      <c r="B661" s="77"/>
      <c r="C661" s="77"/>
      <c r="D661" s="77"/>
      <c r="E661" s="77"/>
      <c r="F661" s="77"/>
      <c r="G661" s="112"/>
      <c r="H661" s="112"/>
      <c r="I661" s="112"/>
      <c r="J661" s="112"/>
      <c r="K661" s="112">
        <v>369131.7</v>
      </c>
    </row>
    <row r="662" spans="1:11" s="122" customFormat="1" x14ac:dyDescent="0.2">
      <c r="A662" s="77"/>
      <c r="B662" s="123"/>
      <c r="C662" s="123"/>
      <c r="D662" s="123"/>
      <c r="E662" s="123"/>
      <c r="F662" s="123"/>
      <c r="G662" s="112"/>
      <c r="H662" s="112"/>
      <c r="I662" s="112"/>
      <c r="J662" s="112"/>
      <c r="K662" s="112">
        <f>K660-K661</f>
        <v>3.0000000260770321E-3</v>
      </c>
    </row>
    <row r="663" spans="1:11" s="122" customFormat="1" ht="14.25" x14ac:dyDescent="0.2">
      <c r="A663" s="77"/>
      <c r="B663" s="124"/>
      <c r="C663" s="124"/>
      <c r="D663" s="124"/>
      <c r="E663" s="84" t="s">
        <v>503</v>
      </c>
      <c r="F663" s="85"/>
      <c r="G663" s="125"/>
      <c r="H663" s="78"/>
      <c r="I663" s="78">
        <f>I150+I244+I575</f>
        <v>18175.012999999999</v>
      </c>
      <c r="J663" s="78">
        <f>J150+J244+J575</f>
        <v>14071.379999999997</v>
      </c>
      <c r="K663" s="78">
        <f>K150+K244+K575</f>
        <v>32246.393</v>
      </c>
    </row>
    <row r="664" spans="1:11" s="122" customFormat="1" ht="15" x14ac:dyDescent="0.25">
      <c r="A664" s="77"/>
      <c r="B664" s="124"/>
      <c r="C664" s="124"/>
      <c r="D664" s="124"/>
      <c r="E664" s="88" t="s">
        <v>21</v>
      </c>
      <c r="F664" s="89" t="s">
        <v>45</v>
      </c>
      <c r="G664" s="125"/>
      <c r="H664" s="78"/>
      <c r="I664" s="78">
        <f>I245</f>
        <v>0</v>
      </c>
      <c r="J664" s="78">
        <f>J245</f>
        <v>1371.02</v>
      </c>
      <c r="K664" s="78">
        <f>K245</f>
        <v>1371.02</v>
      </c>
    </row>
    <row r="665" spans="1:11" s="122" customFormat="1" ht="15" x14ac:dyDescent="0.25">
      <c r="A665" s="77"/>
      <c r="B665" s="127">
        <v>2015</v>
      </c>
      <c r="C665" s="127">
        <v>2016</v>
      </c>
      <c r="D665" s="127">
        <v>2017</v>
      </c>
      <c r="E665" s="88" t="s">
        <v>21</v>
      </c>
      <c r="F665" s="89" t="s">
        <v>200</v>
      </c>
      <c r="G665" s="125"/>
      <c r="H665" s="78"/>
      <c r="I665" s="78">
        <f>I249</f>
        <v>34.93</v>
      </c>
      <c r="J665" s="78">
        <f>J249</f>
        <v>1622.05</v>
      </c>
      <c r="K665" s="78">
        <f>K249</f>
        <v>1656.98</v>
      </c>
    </row>
    <row r="666" spans="1:11" s="122" customFormat="1" ht="15" x14ac:dyDescent="0.25">
      <c r="A666" s="77" t="s">
        <v>504</v>
      </c>
      <c r="B666" s="128"/>
      <c r="C666" s="128"/>
      <c r="D666" s="128"/>
      <c r="E666" s="88" t="s">
        <v>21</v>
      </c>
      <c r="F666" s="89" t="s">
        <v>135</v>
      </c>
      <c r="G666" s="125"/>
      <c r="H666" s="78"/>
      <c r="I666" s="78">
        <f>I151+I266+I576</f>
        <v>3694.58</v>
      </c>
      <c r="J666" s="78">
        <f>J151+J266+J576</f>
        <v>19629.979999999996</v>
      </c>
      <c r="K666" s="78">
        <f>K151+K266+K576</f>
        <v>23324.559999999998</v>
      </c>
    </row>
    <row r="667" spans="1:11" s="122" customFormat="1" ht="15" x14ac:dyDescent="0.25">
      <c r="A667" s="77" t="s">
        <v>505</v>
      </c>
      <c r="B667" s="128"/>
      <c r="C667" s="128"/>
      <c r="D667" s="128"/>
      <c r="E667" s="88" t="s">
        <v>21</v>
      </c>
      <c r="F667" s="89" t="s">
        <v>86</v>
      </c>
      <c r="G667" s="125"/>
      <c r="H667" s="78"/>
      <c r="I667" s="78"/>
      <c r="J667" s="78"/>
      <c r="K667" s="78"/>
    </row>
    <row r="668" spans="1:11" s="122" customFormat="1" ht="15" x14ac:dyDescent="0.25">
      <c r="A668" s="77" t="s">
        <v>506</v>
      </c>
      <c r="B668" s="128"/>
      <c r="C668" s="128"/>
      <c r="D668" s="128"/>
      <c r="E668" s="88" t="s">
        <v>21</v>
      </c>
      <c r="F668" s="89" t="s">
        <v>155</v>
      </c>
      <c r="G668" s="125"/>
      <c r="H668" s="78"/>
      <c r="I668" s="78">
        <f>I157+I298</f>
        <v>3704.16</v>
      </c>
      <c r="J668" s="78">
        <f>J157+J298</f>
        <v>919.17000000000007</v>
      </c>
      <c r="K668" s="78">
        <f>K157+K298</f>
        <v>4623.33</v>
      </c>
    </row>
    <row r="669" spans="1:11" s="122" customFormat="1" ht="15" x14ac:dyDescent="0.25">
      <c r="A669" s="77" t="s">
        <v>507</v>
      </c>
      <c r="B669" s="128"/>
      <c r="C669" s="128"/>
      <c r="D669" s="128"/>
      <c r="E669" s="88"/>
      <c r="F669" s="89"/>
      <c r="G669" s="125"/>
      <c r="H669" s="78"/>
      <c r="I669" s="78"/>
      <c r="J669" s="78"/>
      <c r="K669" s="78"/>
    </row>
    <row r="670" spans="1:11" s="122" customFormat="1" ht="15" x14ac:dyDescent="0.25">
      <c r="A670" s="77" t="s">
        <v>508</v>
      </c>
      <c r="B670" s="128"/>
      <c r="C670" s="124"/>
      <c r="D670" s="124"/>
      <c r="E670" s="88" t="s">
        <v>21</v>
      </c>
      <c r="F670" s="89" t="s">
        <v>157</v>
      </c>
      <c r="G670" s="125"/>
      <c r="H670" s="78"/>
      <c r="I670" s="78">
        <f>I178</f>
        <v>0</v>
      </c>
      <c r="J670" s="78">
        <f>J178</f>
        <v>369</v>
      </c>
      <c r="K670" s="78">
        <f>K178</f>
        <v>369</v>
      </c>
    </row>
    <row r="671" spans="1:11" s="122" customFormat="1" ht="15" x14ac:dyDescent="0.25">
      <c r="A671" s="77"/>
      <c r="B671" s="124"/>
      <c r="C671" s="124"/>
      <c r="D671" s="124"/>
      <c r="E671" s="88" t="s">
        <v>21</v>
      </c>
      <c r="F671" s="89" t="s">
        <v>168</v>
      </c>
      <c r="G671" s="125"/>
      <c r="H671" s="78"/>
      <c r="I671" s="78">
        <f>I185+I305</f>
        <v>10741.343000000001</v>
      </c>
      <c r="J671" s="78">
        <f>J185+J305</f>
        <v>-9839.84</v>
      </c>
      <c r="K671" s="78">
        <f>K185+K305</f>
        <v>901.5029999999997</v>
      </c>
    </row>
    <row r="672" spans="1:11" s="122" customFormat="1" ht="12.75" customHeight="1" x14ac:dyDescent="0.2">
      <c r="A672" s="77"/>
      <c r="B672" s="124"/>
      <c r="C672" s="124"/>
      <c r="D672" s="124"/>
      <c r="E672" s="81" t="s">
        <v>509</v>
      </c>
      <c r="F672" s="82"/>
      <c r="G672" s="125"/>
      <c r="H672" s="78"/>
      <c r="I672" s="78">
        <f t="shared" ref="I672:K673" si="304">I209</f>
        <v>505.5</v>
      </c>
      <c r="J672" s="78">
        <f t="shared" si="304"/>
        <v>55.600000000000023</v>
      </c>
      <c r="K672" s="78">
        <f t="shared" si="304"/>
        <v>561.1</v>
      </c>
    </row>
    <row r="673" spans="1:11" s="122" customFormat="1" ht="15" x14ac:dyDescent="0.25">
      <c r="A673" s="77"/>
      <c r="B673" s="124"/>
      <c r="C673" s="124"/>
      <c r="D673" s="124"/>
      <c r="E673" s="88" t="s">
        <v>45</v>
      </c>
      <c r="F673" s="89" t="s">
        <v>200</v>
      </c>
      <c r="G673" s="125"/>
      <c r="H673" s="78"/>
      <c r="I673" s="78">
        <f t="shared" si="304"/>
        <v>505.5</v>
      </c>
      <c r="J673" s="78">
        <f t="shared" si="304"/>
        <v>55.600000000000023</v>
      </c>
      <c r="K673" s="78">
        <f t="shared" si="304"/>
        <v>561.1</v>
      </c>
    </row>
    <row r="674" spans="1:11" s="122" customFormat="1" ht="12.75" customHeight="1" x14ac:dyDescent="0.2">
      <c r="A674" s="77"/>
      <c r="B674" s="124"/>
      <c r="C674" s="124"/>
      <c r="D674" s="124"/>
      <c r="E674" s="81" t="s">
        <v>510</v>
      </c>
      <c r="F674" s="83"/>
      <c r="G674" s="125"/>
      <c r="H674" s="78"/>
      <c r="I674" s="78">
        <f>I352</f>
        <v>660</v>
      </c>
      <c r="J674" s="78">
        <f>J352</f>
        <v>184.02999999999997</v>
      </c>
      <c r="K674" s="78">
        <f>K352</f>
        <v>844.03</v>
      </c>
    </row>
    <row r="675" spans="1:11" s="122" customFormat="1" ht="15" x14ac:dyDescent="0.25">
      <c r="A675" s="77"/>
      <c r="B675" s="124"/>
      <c r="C675" s="124"/>
      <c r="D675" s="124"/>
      <c r="E675" s="88" t="s">
        <v>200</v>
      </c>
      <c r="F675" s="89" t="s">
        <v>45</v>
      </c>
      <c r="G675" s="125"/>
      <c r="H675" s="78"/>
      <c r="I675" s="78"/>
      <c r="J675" s="78"/>
      <c r="K675" s="78"/>
    </row>
    <row r="676" spans="1:11" s="122" customFormat="1" ht="15" x14ac:dyDescent="0.25">
      <c r="A676" s="77"/>
      <c r="B676" s="124"/>
      <c r="C676" s="124"/>
      <c r="D676" s="124"/>
      <c r="E676" s="88" t="s">
        <v>200</v>
      </c>
      <c r="F676" s="89" t="s">
        <v>107</v>
      </c>
      <c r="G676" s="125"/>
      <c r="H676" s="78"/>
      <c r="I676" s="78">
        <f>I353</f>
        <v>575</v>
      </c>
      <c r="J676" s="78">
        <f>J353</f>
        <v>84.029999999999973</v>
      </c>
      <c r="K676" s="78">
        <f>K353</f>
        <v>659.03</v>
      </c>
    </row>
    <row r="677" spans="1:11" ht="15" x14ac:dyDescent="0.25">
      <c r="B677" s="124"/>
      <c r="C677" s="124"/>
      <c r="D677" s="124"/>
      <c r="E677" s="88" t="s">
        <v>200</v>
      </c>
      <c r="F677" s="89" t="s">
        <v>212</v>
      </c>
      <c r="G677" s="125"/>
      <c r="H677" s="78"/>
      <c r="I677" s="78">
        <f>I362</f>
        <v>85</v>
      </c>
      <c r="J677" s="78">
        <f>J362</f>
        <v>100</v>
      </c>
      <c r="K677" s="78">
        <f>K362</f>
        <v>185</v>
      </c>
    </row>
    <row r="678" spans="1:11" ht="12.75" customHeight="1" x14ac:dyDescent="0.2">
      <c r="B678" s="124"/>
      <c r="C678" s="124"/>
      <c r="D678" s="124"/>
      <c r="E678" s="81" t="s">
        <v>511</v>
      </c>
      <c r="F678" s="82"/>
      <c r="G678" s="125"/>
      <c r="H678" s="78"/>
      <c r="I678" s="78">
        <f>I193+I378</f>
        <v>2853.76</v>
      </c>
      <c r="J678" s="78">
        <f>J193+J378</f>
        <v>4028.2299999999996</v>
      </c>
      <c r="K678" s="78">
        <f>K193+K378</f>
        <v>6881.99</v>
      </c>
    </row>
    <row r="679" spans="1:11" ht="15" x14ac:dyDescent="0.25">
      <c r="B679" s="124"/>
      <c r="C679" s="124"/>
      <c r="D679" s="124"/>
      <c r="E679" s="88" t="s">
        <v>135</v>
      </c>
      <c r="F679" s="89" t="s">
        <v>21</v>
      </c>
      <c r="G679" s="125"/>
      <c r="H679" s="78"/>
      <c r="I679" s="78"/>
      <c r="J679" s="78"/>
      <c r="K679" s="78"/>
    </row>
    <row r="680" spans="1:11" ht="15" x14ac:dyDescent="0.25">
      <c r="B680" s="124"/>
      <c r="C680" s="124"/>
      <c r="D680" s="124"/>
      <c r="E680" s="88" t="s">
        <v>135</v>
      </c>
      <c r="F680" s="89" t="s">
        <v>86</v>
      </c>
      <c r="G680" s="125"/>
      <c r="H680" s="78"/>
      <c r="I680" s="78">
        <f>I379</f>
        <v>150</v>
      </c>
      <c r="J680" s="78">
        <f>J379</f>
        <v>915.8</v>
      </c>
      <c r="K680" s="78">
        <f>K379</f>
        <v>1065.8</v>
      </c>
    </row>
    <row r="681" spans="1:11" ht="15" x14ac:dyDescent="0.25">
      <c r="B681" s="124"/>
      <c r="C681" s="124"/>
      <c r="D681" s="124"/>
      <c r="E681" s="88" t="s">
        <v>135</v>
      </c>
      <c r="F681" s="89" t="s">
        <v>107</v>
      </c>
      <c r="G681" s="125"/>
      <c r="H681" s="78"/>
      <c r="I681" s="78">
        <f>I392</f>
        <v>0</v>
      </c>
      <c r="J681" s="78">
        <f>J392</f>
        <v>2843.7</v>
      </c>
      <c r="K681" s="78">
        <f>K392</f>
        <v>2843.7</v>
      </c>
    </row>
    <row r="682" spans="1:11" ht="15" x14ac:dyDescent="0.25">
      <c r="B682" s="124"/>
      <c r="C682" s="124"/>
      <c r="D682" s="124"/>
      <c r="E682" s="88" t="s">
        <v>135</v>
      </c>
      <c r="F682" s="89" t="s">
        <v>179</v>
      </c>
      <c r="G682" s="125"/>
      <c r="H682" s="78"/>
      <c r="I682" s="78">
        <f>I397+I194</f>
        <v>2703.76</v>
      </c>
      <c r="J682" s="78">
        <f>J397+J194</f>
        <v>268.73</v>
      </c>
      <c r="K682" s="78">
        <f>K397+K194</f>
        <v>2972.49</v>
      </c>
    </row>
    <row r="683" spans="1:11" ht="12.75" customHeight="1" x14ac:dyDescent="0.2">
      <c r="B683" s="124"/>
      <c r="C683" s="124"/>
      <c r="D683" s="124"/>
      <c r="E683" s="81" t="s">
        <v>512</v>
      </c>
      <c r="F683" s="82"/>
      <c r="G683" s="125"/>
      <c r="H683" s="78"/>
      <c r="I683" s="78">
        <f t="shared" ref="I683:K684" si="305">I423</f>
        <v>2365.44</v>
      </c>
      <c r="J683" s="78">
        <f t="shared" si="305"/>
        <v>1835.26</v>
      </c>
      <c r="K683" s="78">
        <f t="shared" si="305"/>
        <v>4200.7</v>
      </c>
    </row>
    <row r="684" spans="1:11" ht="15" x14ac:dyDescent="0.25">
      <c r="B684" s="124"/>
      <c r="C684" s="124"/>
      <c r="D684" s="124"/>
      <c r="E684" s="88" t="s">
        <v>86</v>
      </c>
      <c r="F684" s="89" t="s">
        <v>21</v>
      </c>
      <c r="G684" s="125"/>
      <c r="H684" s="78"/>
      <c r="I684" s="78">
        <f t="shared" si="305"/>
        <v>0</v>
      </c>
      <c r="J684" s="78">
        <f t="shared" si="305"/>
        <v>0</v>
      </c>
      <c r="K684" s="78">
        <f t="shared" si="305"/>
        <v>0</v>
      </c>
    </row>
    <row r="685" spans="1:11" ht="15" x14ac:dyDescent="0.25">
      <c r="B685" s="124"/>
      <c r="C685" s="124"/>
      <c r="D685" s="124"/>
      <c r="E685" s="88" t="s">
        <v>86</v>
      </c>
      <c r="F685" s="89" t="s">
        <v>45</v>
      </c>
      <c r="G685" s="125"/>
      <c r="H685" s="78"/>
      <c r="I685" s="78">
        <f>I429</f>
        <v>2365.44</v>
      </c>
      <c r="J685" s="78">
        <f>J429</f>
        <v>-1392.24</v>
      </c>
      <c r="K685" s="78">
        <f>K429</f>
        <v>973.2</v>
      </c>
    </row>
    <row r="686" spans="1:11" ht="15" x14ac:dyDescent="0.25">
      <c r="B686" s="124"/>
      <c r="C686" s="124"/>
      <c r="D686" s="124"/>
      <c r="E686" s="88" t="s">
        <v>86</v>
      </c>
      <c r="F686" s="89" t="s">
        <v>200</v>
      </c>
      <c r="G686" s="125"/>
      <c r="H686" s="78"/>
      <c r="I686" s="78"/>
      <c r="J686" s="78">
        <f>J463</f>
        <v>3227.5</v>
      </c>
      <c r="K686" s="78">
        <f>K463</f>
        <v>3227.5</v>
      </c>
    </row>
    <row r="687" spans="1:11" ht="14.25" x14ac:dyDescent="0.2">
      <c r="B687" s="124"/>
      <c r="C687" s="124"/>
      <c r="D687" s="124"/>
      <c r="E687" s="84" t="s">
        <v>513</v>
      </c>
      <c r="F687" s="86"/>
      <c r="G687" s="125"/>
      <c r="H687" s="78"/>
      <c r="I687" s="78"/>
      <c r="J687" s="78">
        <f>J470</f>
        <v>570</v>
      </c>
      <c r="K687" s="78">
        <f>K470</f>
        <v>570</v>
      </c>
    </row>
    <row r="688" spans="1:11" ht="15" x14ac:dyDescent="0.25">
      <c r="B688" s="124"/>
      <c r="C688" s="124"/>
      <c r="D688" s="124"/>
      <c r="E688" s="88" t="s">
        <v>155</v>
      </c>
      <c r="F688" s="89" t="s">
        <v>86</v>
      </c>
      <c r="G688" s="125"/>
      <c r="H688" s="78"/>
      <c r="I688" s="78"/>
      <c r="J688" s="78">
        <f>J471</f>
        <v>570</v>
      </c>
      <c r="K688" s="78">
        <f>K471</f>
        <v>570</v>
      </c>
    </row>
    <row r="689" spans="2:11" ht="12.75" customHeight="1" x14ac:dyDescent="0.2">
      <c r="B689" s="124"/>
      <c r="C689" s="124"/>
      <c r="D689" s="124"/>
      <c r="E689" s="81" t="s">
        <v>514</v>
      </c>
      <c r="F689" s="82"/>
      <c r="G689" s="125"/>
      <c r="H689" s="78"/>
      <c r="I689" s="78">
        <f>I11+I475+I583</f>
        <v>249694.5</v>
      </c>
      <c r="J689" s="78">
        <f>J11+J475+J583</f>
        <v>18048.229999999963</v>
      </c>
      <c r="K689" s="78">
        <f>K11+K475+K583</f>
        <v>267742.73</v>
      </c>
    </row>
    <row r="690" spans="2:11" ht="15" x14ac:dyDescent="0.25">
      <c r="B690" s="124"/>
      <c r="C690" s="124"/>
      <c r="D690" s="124"/>
      <c r="E690" s="88" t="s">
        <v>19</v>
      </c>
      <c r="F690" s="89" t="s">
        <v>21</v>
      </c>
      <c r="G690" s="125"/>
      <c r="H690" s="78"/>
      <c r="I690" s="78">
        <f>I12+I476</f>
        <v>12910.1</v>
      </c>
      <c r="J690" s="78">
        <f>J12+J476</f>
        <v>4253.9800000000014</v>
      </c>
      <c r="K690" s="78">
        <f>K12+K476</f>
        <v>17164.080000000002</v>
      </c>
    </row>
    <row r="691" spans="2:11" ht="15" x14ac:dyDescent="0.25">
      <c r="B691" s="124"/>
      <c r="C691" s="124"/>
      <c r="D691" s="124"/>
      <c r="E691" s="88" t="s">
        <v>19</v>
      </c>
      <c r="F691" s="89" t="s">
        <v>45</v>
      </c>
      <c r="G691" s="125"/>
      <c r="H691" s="78"/>
      <c r="I691" s="78">
        <f>I28+I481</f>
        <v>224635.9</v>
      </c>
      <c r="J691" s="78">
        <f>J28+J481</f>
        <v>13611.819999999962</v>
      </c>
      <c r="K691" s="78">
        <f>K28+K481</f>
        <v>238247.71999999997</v>
      </c>
    </row>
    <row r="692" spans="2:11" ht="15" x14ac:dyDescent="0.25">
      <c r="B692" s="124"/>
      <c r="C692" s="124"/>
      <c r="D692" s="124"/>
      <c r="E692" s="88" t="s">
        <v>19</v>
      </c>
      <c r="F692" s="89" t="s">
        <v>86</v>
      </c>
      <c r="G692" s="125"/>
      <c r="H692" s="78"/>
      <c r="I692" s="78">
        <f>I82</f>
        <v>600</v>
      </c>
      <c r="J692" s="78">
        <f>J82</f>
        <v>200</v>
      </c>
      <c r="K692" s="78">
        <f>K82</f>
        <v>800</v>
      </c>
    </row>
    <row r="693" spans="2:11" ht="15" x14ac:dyDescent="0.25">
      <c r="B693" s="124"/>
      <c r="C693" s="124"/>
      <c r="D693" s="124"/>
      <c r="E693" s="88" t="s">
        <v>19</v>
      </c>
      <c r="F693" s="89" t="s">
        <v>19</v>
      </c>
      <c r="G693" s="125"/>
      <c r="H693" s="78"/>
      <c r="I693" s="78">
        <f>I91+I584</f>
        <v>3511.1800000000003</v>
      </c>
      <c r="J693" s="78">
        <f>J91+J584</f>
        <v>-278.23000000000025</v>
      </c>
      <c r="K693" s="78">
        <f>K91+K584</f>
        <v>3232.95</v>
      </c>
    </row>
    <row r="694" spans="2:11" ht="15" x14ac:dyDescent="0.25">
      <c r="B694" s="124"/>
      <c r="C694" s="124"/>
      <c r="D694" s="124"/>
      <c r="E694" s="88" t="s">
        <v>19</v>
      </c>
      <c r="F694" s="89" t="s">
        <v>107</v>
      </c>
      <c r="G694" s="125"/>
      <c r="H694" s="78"/>
      <c r="I694" s="78">
        <f>I108</f>
        <v>8037.32</v>
      </c>
      <c r="J694" s="78">
        <f>J108</f>
        <v>260.65999999999985</v>
      </c>
      <c r="K694" s="78">
        <f>K108</f>
        <v>8297.98</v>
      </c>
    </row>
    <row r="695" spans="2:11" ht="12.75" customHeight="1" x14ac:dyDescent="0.2">
      <c r="B695" s="124"/>
      <c r="C695" s="124"/>
      <c r="D695" s="124"/>
      <c r="E695" s="81" t="s">
        <v>515</v>
      </c>
      <c r="F695" s="82"/>
      <c r="G695" s="125"/>
      <c r="H695" s="78"/>
      <c r="I695" s="78">
        <f t="shared" ref="I695:K696" si="306">I596</f>
        <v>14631.71</v>
      </c>
      <c r="J695" s="78">
        <f t="shared" si="306"/>
        <v>5817.2199999999993</v>
      </c>
      <c r="K695" s="78">
        <f t="shared" si="306"/>
        <v>20448.93</v>
      </c>
    </row>
    <row r="696" spans="2:11" ht="15" x14ac:dyDescent="0.25">
      <c r="B696" s="124"/>
      <c r="C696" s="124"/>
      <c r="D696" s="124"/>
      <c r="E696" s="88" t="s">
        <v>466</v>
      </c>
      <c r="F696" s="89" t="s">
        <v>21</v>
      </c>
      <c r="G696" s="125"/>
      <c r="H696" s="78"/>
      <c r="I696" s="78">
        <f t="shared" si="306"/>
        <v>12902.039999999999</v>
      </c>
      <c r="J696" s="78">
        <f t="shared" si="306"/>
        <v>5644.8099999999995</v>
      </c>
      <c r="K696" s="78">
        <f t="shared" si="306"/>
        <v>18546.849999999999</v>
      </c>
    </row>
    <row r="697" spans="2:11" ht="15" x14ac:dyDescent="0.25">
      <c r="B697" s="124"/>
      <c r="C697" s="124"/>
      <c r="D697" s="124"/>
      <c r="E697" s="88" t="s">
        <v>466</v>
      </c>
      <c r="F697" s="89" t="s">
        <v>135</v>
      </c>
      <c r="G697" s="125"/>
      <c r="H697" s="78"/>
      <c r="I697" s="78">
        <f>I616</f>
        <v>1729.6700000000003</v>
      </c>
      <c r="J697" s="78">
        <f>J616</f>
        <v>172.40999999999985</v>
      </c>
      <c r="K697" s="78">
        <f>K616</f>
        <v>1902.08</v>
      </c>
    </row>
    <row r="698" spans="2:11" ht="12.75" customHeight="1" x14ac:dyDescent="0.2">
      <c r="B698" s="124"/>
      <c r="C698" s="124"/>
      <c r="D698" s="124"/>
      <c r="E698" s="81" t="s">
        <v>516</v>
      </c>
      <c r="F698" s="82"/>
      <c r="G698" s="125"/>
      <c r="H698" s="78"/>
      <c r="I698" s="78">
        <f>I504</f>
        <v>550</v>
      </c>
      <c r="J698" s="78">
        <f>J504</f>
        <v>-75</v>
      </c>
      <c r="K698" s="78">
        <f>K504</f>
        <v>475</v>
      </c>
    </row>
    <row r="699" spans="2:11" ht="15" x14ac:dyDescent="0.25">
      <c r="B699" s="124"/>
      <c r="C699" s="124"/>
      <c r="D699" s="124"/>
      <c r="E699" s="88" t="s">
        <v>107</v>
      </c>
      <c r="F699" s="89" t="s">
        <v>21</v>
      </c>
      <c r="G699" s="125"/>
      <c r="H699" s="78"/>
      <c r="I699" s="78"/>
      <c r="J699" s="78"/>
      <c r="K699" s="78"/>
    </row>
    <row r="700" spans="2:11" ht="15" x14ac:dyDescent="0.25">
      <c r="B700" s="124"/>
      <c r="C700" s="124"/>
      <c r="D700" s="124"/>
      <c r="E700" s="88" t="s">
        <v>107</v>
      </c>
      <c r="F700" s="89" t="s">
        <v>45</v>
      </c>
      <c r="G700" s="125"/>
      <c r="H700" s="78"/>
      <c r="I700" s="78"/>
      <c r="J700" s="78"/>
      <c r="K700" s="78"/>
    </row>
    <row r="701" spans="2:11" ht="15" x14ac:dyDescent="0.25">
      <c r="B701" s="124"/>
      <c r="C701" s="124"/>
      <c r="D701" s="124"/>
      <c r="E701" s="88" t="s">
        <v>107</v>
      </c>
      <c r="F701" s="89" t="s">
        <v>135</v>
      </c>
      <c r="G701" s="125"/>
      <c r="H701" s="78"/>
      <c r="I701" s="78"/>
      <c r="J701" s="78"/>
      <c r="K701" s="78"/>
    </row>
    <row r="702" spans="2:11" ht="15" x14ac:dyDescent="0.25">
      <c r="B702" s="124"/>
      <c r="C702" s="124"/>
      <c r="D702" s="124"/>
      <c r="E702" s="88" t="s">
        <v>107</v>
      </c>
      <c r="F702" s="89" t="s">
        <v>107</v>
      </c>
      <c r="G702" s="125"/>
      <c r="H702" s="78"/>
      <c r="I702" s="78">
        <f>I505</f>
        <v>550</v>
      </c>
      <c r="J702" s="78">
        <f>J505</f>
        <v>-75</v>
      </c>
      <c r="K702" s="78">
        <f>K505</f>
        <v>475</v>
      </c>
    </row>
    <row r="703" spans="2:11" ht="12.75" customHeight="1" x14ac:dyDescent="0.2">
      <c r="B703" s="124"/>
      <c r="C703" s="124"/>
      <c r="D703" s="124"/>
      <c r="E703" s="81" t="s">
        <v>517</v>
      </c>
      <c r="F703" s="82"/>
      <c r="G703" s="125"/>
      <c r="H703" s="78"/>
      <c r="I703" s="78">
        <f>I138+I530+I639</f>
        <v>2846.94</v>
      </c>
      <c r="J703" s="78">
        <f>J138+J530+J639</f>
        <v>1607.3500000000001</v>
      </c>
      <c r="K703" s="78">
        <f>K138+K530+K639</f>
        <v>4454.2900000000009</v>
      </c>
    </row>
    <row r="704" spans="2:11" ht="15" x14ac:dyDescent="0.25">
      <c r="B704" s="124"/>
      <c r="C704" s="124"/>
      <c r="D704" s="124"/>
      <c r="E704" s="88" t="s">
        <v>133</v>
      </c>
      <c r="F704" s="89" t="s">
        <v>21</v>
      </c>
      <c r="G704" s="125"/>
      <c r="H704" s="78"/>
      <c r="I704" s="78">
        <f>I531</f>
        <v>125.44</v>
      </c>
      <c r="J704" s="78">
        <f>J531</f>
        <v>71.25</v>
      </c>
      <c r="K704" s="78">
        <f>K531</f>
        <v>196.69</v>
      </c>
    </row>
    <row r="705" spans="2:11" ht="15" x14ac:dyDescent="0.25">
      <c r="B705" s="124"/>
      <c r="C705" s="124"/>
      <c r="D705" s="124"/>
      <c r="E705" s="88" t="s">
        <v>133</v>
      </c>
      <c r="F705" s="89" t="s">
        <v>45</v>
      </c>
      <c r="G705" s="125"/>
      <c r="H705" s="78"/>
      <c r="I705" s="78"/>
      <c r="J705" s="78"/>
      <c r="K705" s="78"/>
    </row>
    <row r="706" spans="2:11" ht="15" x14ac:dyDescent="0.25">
      <c r="B706" s="124"/>
      <c r="C706" s="124"/>
      <c r="D706" s="124"/>
      <c r="E706" s="88" t="s">
        <v>133</v>
      </c>
      <c r="F706" s="89" t="s">
        <v>200</v>
      </c>
      <c r="G706" s="125"/>
      <c r="H706" s="78"/>
      <c r="I706" s="78">
        <f>I537</f>
        <v>809.2</v>
      </c>
      <c r="J706" s="78">
        <f>J537</f>
        <v>520</v>
      </c>
      <c r="K706" s="78">
        <f>K537</f>
        <v>1329.2</v>
      </c>
    </row>
    <row r="707" spans="2:11" ht="15" x14ac:dyDescent="0.25">
      <c r="B707" s="124"/>
      <c r="C707" s="124"/>
      <c r="D707" s="124"/>
      <c r="E707" s="88" t="s">
        <v>133</v>
      </c>
      <c r="F707" s="89" t="s">
        <v>135</v>
      </c>
      <c r="G707" s="125"/>
      <c r="H707" s="78"/>
      <c r="I707" s="78">
        <f>I139</f>
        <v>1712.3</v>
      </c>
      <c r="J707" s="78">
        <f>J139</f>
        <v>293.10000000000014</v>
      </c>
      <c r="K707" s="78">
        <f>K139</f>
        <v>2005.4</v>
      </c>
    </row>
    <row r="708" spans="2:11" ht="15" x14ac:dyDescent="0.25">
      <c r="B708" s="124"/>
      <c r="C708" s="124"/>
      <c r="D708" s="124"/>
      <c r="E708" s="88" t="s">
        <v>133</v>
      </c>
      <c r="F708" s="89" t="s">
        <v>155</v>
      </c>
      <c r="G708" s="125"/>
      <c r="H708" s="78"/>
      <c r="I708" s="78">
        <f>I640+I558</f>
        <v>200</v>
      </c>
      <c r="J708" s="78">
        <f>J640+J558</f>
        <v>723</v>
      </c>
      <c r="K708" s="78">
        <f>K640+K558</f>
        <v>923</v>
      </c>
    </row>
    <row r="709" spans="2:11" ht="12.75" customHeight="1" x14ac:dyDescent="0.2">
      <c r="B709" s="124"/>
      <c r="C709" s="124"/>
      <c r="D709" s="124"/>
      <c r="E709" s="81" t="s">
        <v>518</v>
      </c>
      <c r="F709" s="82"/>
      <c r="G709" s="125"/>
      <c r="H709" s="78"/>
      <c r="I709" s="78">
        <f t="shared" ref="I709:K710" si="307">I648</f>
        <v>700</v>
      </c>
      <c r="J709" s="78">
        <f t="shared" si="307"/>
        <v>-92.5</v>
      </c>
      <c r="K709" s="78">
        <f t="shared" si="307"/>
        <v>607.5</v>
      </c>
    </row>
    <row r="710" spans="2:11" ht="15" x14ac:dyDescent="0.25">
      <c r="B710" s="124"/>
      <c r="C710" s="124"/>
      <c r="D710" s="124"/>
      <c r="E710" s="88" t="s">
        <v>157</v>
      </c>
      <c r="F710" s="89" t="s">
        <v>21</v>
      </c>
      <c r="G710" s="125"/>
      <c r="H710" s="78"/>
      <c r="I710" s="78">
        <f t="shared" si="307"/>
        <v>700</v>
      </c>
      <c r="J710" s="78">
        <f t="shared" si="307"/>
        <v>-92.5</v>
      </c>
      <c r="K710" s="78">
        <f t="shared" si="307"/>
        <v>607.5</v>
      </c>
    </row>
    <row r="711" spans="2:11" ht="12.75" customHeight="1" x14ac:dyDescent="0.2">
      <c r="B711" s="124"/>
      <c r="C711" s="124"/>
      <c r="D711" s="124"/>
      <c r="E711" s="81" t="s">
        <v>519</v>
      </c>
      <c r="F711" s="82"/>
      <c r="G711" s="125"/>
      <c r="H711" s="78"/>
      <c r="I711" s="78">
        <f t="shared" ref="I711:K712" si="308">I564</f>
        <v>1163.3499999999999</v>
      </c>
      <c r="J711" s="78">
        <f t="shared" si="308"/>
        <v>355.69000000000005</v>
      </c>
      <c r="K711" s="78">
        <f t="shared" si="308"/>
        <v>1519.04</v>
      </c>
    </row>
    <row r="712" spans="2:11" ht="15" x14ac:dyDescent="0.25">
      <c r="B712" s="124"/>
      <c r="C712" s="124"/>
      <c r="D712" s="124"/>
      <c r="E712" s="88" t="s">
        <v>179</v>
      </c>
      <c r="F712" s="89" t="s">
        <v>45</v>
      </c>
      <c r="G712" s="125"/>
      <c r="H712" s="78"/>
      <c r="I712" s="78">
        <f t="shared" si="308"/>
        <v>1163.3499999999999</v>
      </c>
      <c r="J712" s="78">
        <f t="shared" si="308"/>
        <v>355.69000000000005</v>
      </c>
      <c r="K712" s="78">
        <f t="shared" si="308"/>
        <v>1519.04</v>
      </c>
    </row>
    <row r="713" spans="2:11" ht="12.75" customHeight="1" x14ac:dyDescent="0.2">
      <c r="B713" s="124"/>
      <c r="C713" s="124"/>
      <c r="D713" s="124"/>
      <c r="E713" s="81" t="s">
        <v>520</v>
      </c>
      <c r="F713" s="82"/>
      <c r="G713" s="125"/>
      <c r="H713" s="78"/>
      <c r="I713" s="78">
        <f t="shared" ref="I713:K714" si="309">I199</f>
        <v>200</v>
      </c>
      <c r="J713" s="78">
        <f t="shared" si="309"/>
        <v>27</v>
      </c>
      <c r="K713" s="78">
        <f t="shared" si="309"/>
        <v>227</v>
      </c>
    </row>
    <row r="714" spans="2:11" ht="15" x14ac:dyDescent="0.25">
      <c r="B714" s="124"/>
      <c r="C714" s="124"/>
      <c r="D714" s="124"/>
      <c r="E714" s="88" t="s">
        <v>168</v>
      </c>
      <c r="F714" s="89" t="s">
        <v>21</v>
      </c>
      <c r="G714" s="125"/>
      <c r="H714" s="78"/>
      <c r="I714" s="78">
        <f t="shared" si="309"/>
        <v>200</v>
      </c>
      <c r="J714" s="78">
        <f t="shared" si="309"/>
        <v>27</v>
      </c>
      <c r="K714" s="78">
        <f t="shared" si="309"/>
        <v>227</v>
      </c>
    </row>
    <row r="715" spans="2:11" ht="12.75" customHeight="1" x14ac:dyDescent="0.2">
      <c r="B715" s="124"/>
      <c r="C715" s="124"/>
      <c r="D715" s="124"/>
      <c r="E715" s="81" t="s">
        <v>521</v>
      </c>
      <c r="F715" s="82"/>
      <c r="G715" s="125"/>
      <c r="H715" s="78"/>
      <c r="I715" s="78">
        <f t="shared" ref="I715:K716" si="310">I219</f>
        <v>30166.12</v>
      </c>
      <c r="J715" s="78">
        <f t="shared" si="310"/>
        <v>-1813.119999999999</v>
      </c>
      <c r="K715" s="78">
        <f t="shared" si="310"/>
        <v>28353</v>
      </c>
    </row>
    <row r="716" spans="2:11" ht="15" x14ac:dyDescent="0.25">
      <c r="B716" s="124"/>
      <c r="C716" s="124"/>
      <c r="D716" s="124"/>
      <c r="E716" s="88" t="s">
        <v>212</v>
      </c>
      <c r="F716" s="89" t="s">
        <v>21</v>
      </c>
      <c r="G716" s="125"/>
      <c r="H716" s="78"/>
      <c r="I716" s="78">
        <f t="shared" si="310"/>
        <v>30166.12</v>
      </c>
      <c r="J716" s="78">
        <f t="shared" si="310"/>
        <v>-9309.119999999999</v>
      </c>
      <c r="K716" s="78">
        <f t="shared" si="310"/>
        <v>20857</v>
      </c>
    </row>
    <row r="717" spans="2:11" ht="15" x14ac:dyDescent="0.25">
      <c r="B717" s="124"/>
      <c r="C717" s="124"/>
      <c r="D717" s="124"/>
      <c r="E717" s="88" t="s">
        <v>212</v>
      </c>
      <c r="F717" s="89" t="s">
        <v>200</v>
      </c>
      <c r="G717" s="125"/>
      <c r="H717" s="78"/>
      <c r="I717" s="78">
        <f>I235</f>
        <v>0</v>
      </c>
      <c r="J717" s="78">
        <f>J235</f>
        <v>7496</v>
      </c>
      <c r="K717" s="78">
        <f>K235</f>
        <v>7496</v>
      </c>
    </row>
    <row r="718" spans="2:11" ht="14.25" x14ac:dyDescent="0.2">
      <c r="B718" s="124"/>
      <c r="C718" s="124"/>
      <c r="D718" s="124"/>
      <c r="E718" s="72" t="s">
        <v>501</v>
      </c>
      <c r="F718" s="73" t="s">
        <v>501</v>
      </c>
      <c r="G718" s="125"/>
      <c r="H718" s="78"/>
      <c r="I718" s="78">
        <f>I659</f>
        <v>8552.43</v>
      </c>
      <c r="J718" s="78">
        <f t="shared" ref="J718:K718" si="311">J659</f>
        <v>-8552.43</v>
      </c>
      <c r="K718" s="78">
        <f t="shared" si="311"/>
        <v>0</v>
      </c>
    </row>
    <row r="719" spans="2:11" ht="14.25" x14ac:dyDescent="0.2">
      <c r="B719" s="124"/>
      <c r="C719" s="124"/>
      <c r="D719" s="124"/>
      <c r="E719" s="72"/>
      <c r="F719" s="73"/>
      <c r="G719" s="125"/>
      <c r="H719" s="78"/>
      <c r="I719" s="78">
        <f>I663+I672+I674+I678+I683+I687+I689+I695+I698+I703+I709+I711+I713+I715+I718</f>
        <v>333064.76299999998</v>
      </c>
      <c r="J719" s="78">
        <f>J663+J672+J674+J678+J683+J687+J689+J695+J698+J703+J709+J711+J713+J715+J718</f>
        <v>36066.939999999966</v>
      </c>
      <c r="K719" s="78">
        <f t="shared" ref="K719" si="312">K663+K672+K674+K678+K683+K687+K689+K695+K698+K703+K709+K711+K713+K715+K718</f>
        <v>369131.70299999992</v>
      </c>
    </row>
    <row r="720" spans="2:11" x14ac:dyDescent="0.2">
      <c r="I720" s="112">
        <f>I660-I719</f>
        <v>0</v>
      </c>
      <c r="J720" s="112">
        <f t="shared" ref="J720:K720" si="313">J660-J719</f>
        <v>0</v>
      </c>
      <c r="K720" s="112">
        <f t="shared" si="313"/>
        <v>0</v>
      </c>
    </row>
  </sheetData>
  <mergeCells count="11">
    <mergeCell ref="F1:K1"/>
    <mergeCell ref="A6:A8"/>
    <mergeCell ref="A4:K4"/>
    <mergeCell ref="A3:K3"/>
    <mergeCell ref="I6:I8"/>
    <mergeCell ref="J6:J8"/>
    <mergeCell ref="K6:K8"/>
    <mergeCell ref="F2:K2"/>
    <mergeCell ref="B6:F7"/>
    <mergeCell ref="G6:G8"/>
    <mergeCell ref="H6:H8"/>
  </mergeCells>
  <pageMargins left="0.98425196850393704" right="0" top="0" bottom="0" header="0" footer="0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topLeftCell="A26" zoomScaleNormal="100" zoomScaleSheetLayoutView="100" workbookViewId="0">
      <selection activeCell="F64" sqref="F64"/>
    </sheetView>
  </sheetViews>
  <sheetFormatPr defaultRowHeight="12.75" x14ac:dyDescent="0.2"/>
  <cols>
    <col min="1" max="1" width="48.5703125" style="51" customWidth="1"/>
    <col min="3" max="3" width="9.140625" style="56"/>
    <col min="4" max="4" width="14.42578125" style="57" customWidth="1"/>
    <col min="5" max="5" width="17.140625" style="58" hidden="1" customWidth="1"/>
    <col min="6" max="6" width="15.85546875" style="58" customWidth="1"/>
    <col min="7" max="7" width="11.7109375" customWidth="1"/>
  </cols>
  <sheetData>
    <row r="1" spans="1:11" s="51" customFormat="1" ht="12.75" customHeight="1" x14ac:dyDescent="0.2">
      <c r="A1" s="52"/>
      <c r="C1" s="61" t="s">
        <v>553</v>
      </c>
      <c r="D1" s="70"/>
      <c r="E1" s="166" t="s">
        <v>576</v>
      </c>
      <c r="F1" s="192"/>
      <c r="G1" s="192"/>
    </row>
    <row r="2" spans="1:11" s="51" customFormat="1" ht="63.75" customHeight="1" x14ac:dyDescent="0.2">
      <c r="A2" s="52"/>
      <c r="D2" s="71"/>
      <c r="E2" s="168" t="s">
        <v>571</v>
      </c>
      <c r="F2" s="195"/>
      <c r="G2" s="195"/>
    </row>
    <row r="3" spans="1:11" s="51" customFormat="1" ht="9" customHeight="1" x14ac:dyDescent="0.2">
      <c r="A3" s="52"/>
      <c r="B3" s="62"/>
      <c r="C3" s="62"/>
      <c r="D3" s="63"/>
      <c r="E3" s="63"/>
      <c r="F3" s="63"/>
    </row>
    <row r="4" spans="1:11" s="51" customFormat="1" x14ac:dyDescent="0.2">
      <c r="A4" s="170" t="s">
        <v>554</v>
      </c>
      <c r="B4" s="171"/>
      <c r="C4" s="171"/>
      <c r="D4" s="172"/>
      <c r="E4" s="173"/>
      <c r="F4" s="173"/>
      <c r="G4" s="195"/>
    </row>
    <row r="5" spans="1:11" s="51" customFormat="1" ht="27.75" customHeight="1" x14ac:dyDescent="0.2">
      <c r="A5" s="174" t="s">
        <v>561</v>
      </c>
      <c r="B5" s="175"/>
      <c r="C5" s="175"/>
      <c r="D5" s="175"/>
      <c r="E5" s="173"/>
      <c r="F5" s="173"/>
      <c r="G5" s="195"/>
    </row>
    <row r="6" spans="1:11" s="51" customFormat="1" ht="18" customHeight="1" x14ac:dyDescent="0.2">
      <c r="A6" s="67"/>
      <c r="B6" s="68"/>
      <c r="C6" s="68"/>
      <c r="D6" s="68"/>
      <c r="E6" s="69"/>
      <c r="F6" s="69"/>
      <c r="G6" s="51" t="s">
        <v>574</v>
      </c>
    </row>
    <row r="7" spans="1:11" s="152" customFormat="1" ht="41.25" customHeight="1" x14ac:dyDescent="0.2">
      <c r="A7" s="158" t="s">
        <v>557</v>
      </c>
      <c r="B7" s="194" t="s">
        <v>558</v>
      </c>
      <c r="C7" s="177"/>
      <c r="D7" s="159" t="s">
        <v>6</v>
      </c>
      <c r="E7" s="159" t="s">
        <v>562</v>
      </c>
      <c r="F7" s="159" t="s">
        <v>7</v>
      </c>
      <c r="G7" s="159" t="s">
        <v>8</v>
      </c>
      <c r="H7" s="157"/>
      <c r="I7" s="157"/>
      <c r="J7" s="157"/>
      <c r="K7" s="157"/>
    </row>
    <row r="8" spans="1:11" s="152" customFormat="1" ht="18.75" customHeight="1" x14ac:dyDescent="0.2">
      <c r="A8" s="53" t="s">
        <v>230</v>
      </c>
      <c r="B8" s="196" t="s">
        <v>503</v>
      </c>
      <c r="C8" s="197"/>
      <c r="D8" s="151">
        <f>'прил 17 2016-17'!G658</f>
        <v>11831.133000000002</v>
      </c>
      <c r="E8" s="151">
        <f>'прил 17 2016-17'!H658</f>
        <v>21209.256999999998</v>
      </c>
      <c r="F8" s="151">
        <f>'прил 17 2016-17'!I658</f>
        <v>33040.39</v>
      </c>
      <c r="G8" s="151">
        <f>'прил 17 2016-17'!J658</f>
        <v>33047.99</v>
      </c>
    </row>
    <row r="9" spans="1:11" s="152" customFormat="1" ht="25.5" x14ac:dyDescent="0.2">
      <c r="A9" s="54" t="s">
        <v>522</v>
      </c>
      <c r="B9" s="146" t="s">
        <v>21</v>
      </c>
      <c r="C9" s="147" t="s">
        <v>45</v>
      </c>
      <c r="D9" s="153">
        <f>'прил 17 2016-17'!G659</f>
        <v>0</v>
      </c>
      <c r="E9" s="153">
        <f>'прил 17 2016-17'!H659</f>
        <v>1371.02</v>
      </c>
      <c r="F9" s="153">
        <f>'прил 17 2016-17'!I659</f>
        <v>1371.02</v>
      </c>
      <c r="G9" s="153">
        <f>'прил 17 2016-17'!J659</f>
        <v>1371.02</v>
      </c>
    </row>
    <row r="10" spans="1:11" s="152" customFormat="1" ht="25.5" x14ac:dyDescent="0.2">
      <c r="A10" s="54" t="s">
        <v>523</v>
      </c>
      <c r="B10" s="146" t="s">
        <v>21</v>
      </c>
      <c r="C10" s="147" t="s">
        <v>200</v>
      </c>
      <c r="D10" s="153">
        <f>'прил 17 2016-17'!G660</f>
        <v>0</v>
      </c>
      <c r="E10" s="153">
        <f>'прил 17 2016-17'!H660</f>
        <v>1450.98</v>
      </c>
      <c r="F10" s="153">
        <f>'прил 17 2016-17'!I660</f>
        <v>1450.98</v>
      </c>
      <c r="G10" s="153">
        <f>'прил 17 2016-17'!J660</f>
        <v>1450.98</v>
      </c>
    </row>
    <row r="11" spans="1:11" s="152" customFormat="1" x14ac:dyDescent="0.2">
      <c r="A11" s="54" t="s">
        <v>524</v>
      </c>
      <c r="B11" s="146" t="s">
        <v>21</v>
      </c>
      <c r="C11" s="147" t="s">
        <v>135</v>
      </c>
      <c r="D11" s="153">
        <f>'прил 17 2016-17'!G661</f>
        <v>1089.79</v>
      </c>
      <c r="E11" s="153">
        <f>'прил 17 2016-17'!H661</f>
        <v>23234.769999999997</v>
      </c>
      <c r="F11" s="153">
        <f>'прил 17 2016-17'!I661</f>
        <v>24324.559999999998</v>
      </c>
      <c r="G11" s="153">
        <f>'прил 17 2016-17'!J661</f>
        <v>24324.559999999998</v>
      </c>
    </row>
    <row r="12" spans="1:11" s="152" customFormat="1" hidden="1" x14ac:dyDescent="0.2">
      <c r="A12" s="54" t="s">
        <v>525</v>
      </c>
      <c r="B12" s="146" t="s">
        <v>21</v>
      </c>
      <c r="C12" s="147" t="s">
        <v>86</v>
      </c>
      <c r="D12" s="153">
        <f>'прил 17 2016-17'!G662</f>
        <v>0</v>
      </c>
      <c r="E12" s="153">
        <f>'прил 17 2016-17'!H662</f>
        <v>0</v>
      </c>
      <c r="F12" s="153">
        <f>'прил 17 2016-17'!I662</f>
        <v>0</v>
      </c>
      <c r="G12" s="153">
        <f>'прил 17 2016-17'!J662</f>
        <v>0</v>
      </c>
    </row>
    <row r="13" spans="1:11" s="152" customFormat="1" ht="25.5" x14ac:dyDescent="0.2">
      <c r="A13" s="54" t="s">
        <v>526</v>
      </c>
      <c r="B13" s="146" t="s">
        <v>21</v>
      </c>
      <c r="C13" s="147" t="s">
        <v>155</v>
      </c>
      <c r="D13" s="153">
        <f>'прил 17 2016-17'!G663</f>
        <v>0</v>
      </c>
      <c r="E13" s="153">
        <f>'прил 17 2016-17'!H663</f>
        <v>4623.33</v>
      </c>
      <c r="F13" s="153">
        <f>'прил 17 2016-17'!I663</f>
        <v>4623.33</v>
      </c>
      <c r="G13" s="153">
        <f>'прил 17 2016-17'!J663</f>
        <v>4623.33</v>
      </c>
    </row>
    <row r="14" spans="1:11" s="152" customFormat="1" hidden="1" x14ac:dyDescent="0.2">
      <c r="A14" s="54" t="s">
        <v>527</v>
      </c>
      <c r="B14" s="146" t="s">
        <v>21</v>
      </c>
      <c r="C14" s="147" t="s">
        <v>19</v>
      </c>
      <c r="D14" s="153">
        <f>'прил 17 2016-17'!G664</f>
        <v>0</v>
      </c>
      <c r="E14" s="153">
        <f>'прил 17 2016-17'!H664</f>
        <v>0</v>
      </c>
      <c r="F14" s="153">
        <f>'прил 17 2016-17'!I664</f>
        <v>0</v>
      </c>
      <c r="G14" s="153">
        <f>'прил 17 2016-17'!J664</f>
        <v>0</v>
      </c>
    </row>
    <row r="15" spans="1:11" s="152" customFormat="1" x14ac:dyDescent="0.2">
      <c r="A15" s="54" t="s">
        <v>156</v>
      </c>
      <c r="B15" s="146" t="s">
        <v>21</v>
      </c>
      <c r="C15" s="147" t="s">
        <v>157</v>
      </c>
      <c r="D15" s="153">
        <f>'прил 17 2016-17'!G665</f>
        <v>0</v>
      </c>
      <c r="E15" s="153">
        <f>'прил 17 2016-17'!H665</f>
        <v>369</v>
      </c>
      <c r="F15" s="153">
        <f>'прил 17 2016-17'!I665</f>
        <v>369</v>
      </c>
      <c r="G15" s="153">
        <f>'прил 17 2016-17'!J665</f>
        <v>369</v>
      </c>
    </row>
    <row r="16" spans="1:11" s="152" customFormat="1" x14ac:dyDescent="0.2">
      <c r="A16" s="20" t="s">
        <v>167</v>
      </c>
      <c r="B16" s="146" t="s">
        <v>21</v>
      </c>
      <c r="C16" s="147" t="s">
        <v>168</v>
      </c>
      <c r="D16" s="153">
        <f>'прил 17 2016-17'!G666</f>
        <v>10741.343000000001</v>
      </c>
      <c r="E16" s="153">
        <f>'прил 17 2016-17'!H666</f>
        <v>-9839.8430000000008</v>
      </c>
      <c r="F16" s="153">
        <f>'прил 17 2016-17'!I666</f>
        <v>901.5</v>
      </c>
      <c r="G16" s="153">
        <f>'прил 17 2016-17'!J666</f>
        <v>909.1</v>
      </c>
    </row>
    <row r="17" spans="1:7" s="76" customFormat="1" x14ac:dyDescent="0.2">
      <c r="A17" s="53" t="s">
        <v>197</v>
      </c>
      <c r="B17" s="196" t="s">
        <v>509</v>
      </c>
      <c r="C17" s="197"/>
      <c r="D17" s="151">
        <f>'прил 17 2016-17'!G667</f>
        <v>505.5</v>
      </c>
      <c r="E17" s="151">
        <f>'прил 17 2016-17'!H667</f>
        <v>56.799999999999955</v>
      </c>
      <c r="F17" s="151">
        <f>'прил 17 2016-17'!I667</f>
        <v>562.29999999999995</v>
      </c>
      <c r="G17" s="151">
        <f>'прил 17 2016-17'!J667</f>
        <v>562.29999999999995</v>
      </c>
    </row>
    <row r="18" spans="1:7" s="152" customFormat="1" x14ac:dyDescent="0.2">
      <c r="A18" s="54" t="s">
        <v>528</v>
      </c>
      <c r="B18" s="146" t="s">
        <v>45</v>
      </c>
      <c r="C18" s="147" t="s">
        <v>200</v>
      </c>
      <c r="D18" s="153">
        <f>'прил 17 2016-17'!G668</f>
        <v>505.5</v>
      </c>
      <c r="E18" s="153">
        <f>'прил 17 2016-17'!H668</f>
        <v>56.799999999999955</v>
      </c>
      <c r="F18" s="153">
        <f>'прил 17 2016-17'!I668</f>
        <v>562.29999999999995</v>
      </c>
      <c r="G18" s="153">
        <f>'прил 17 2016-17'!J668</f>
        <v>562.29999999999995</v>
      </c>
    </row>
    <row r="19" spans="1:7" s="76" customFormat="1" ht="25.5" x14ac:dyDescent="0.2">
      <c r="A19" s="53" t="s">
        <v>288</v>
      </c>
      <c r="B19" s="196" t="s">
        <v>510</v>
      </c>
      <c r="C19" s="165"/>
      <c r="D19" s="151">
        <f>'прил 17 2016-17'!G669</f>
        <v>660</v>
      </c>
      <c r="E19" s="151">
        <f>'прил 17 2016-17'!H669</f>
        <v>184.02999999999997</v>
      </c>
      <c r="F19" s="151">
        <f>'прил 17 2016-17'!I669</f>
        <v>844.03</v>
      </c>
      <c r="G19" s="151">
        <f>'прил 17 2016-17'!J669</f>
        <v>844.03</v>
      </c>
    </row>
    <row r="20" spans="1:7" s="152" customFormat="1" hidden="1" x14ac:dyDescent="0.2">
      <c r="A20" s="54" t="s">
        <v>529</v>
      </c>
      <c r="B20" s="146" t="s">
        <v>200</v>
      </c>
      <c r="C20" s="147" t="s">
        <v>45</v>
      </c>
      <c r="D20" s="153">
        <f>'прил 17 2016-17'!G670</f>
        <v>0</v>
      </c>
      <c r="E20" s="153">
        <f>'прил 17 2016-17'!H670</f>
        <v>0</v>
      </c>
      <c r="F20" s="153">
        <f>'прил 17 2016-17'!I670</f>
        <v>0</v>
      </c>
      <c r="G20" s="153">
        <f>'прил 17 2016-17'!J670</f>
        <v>0</v>
      </c>
    </row>
    <row r="21" spans="1:7" s="152" customFormat="1" ht="38.25" x14ac:dyDescent="0.2">
      <c r="A21" s="54" t="s">
        <v>530</v>
      </c>
      <c r="B21" s="146" t="s">
        <v>200</v>
      </c>
      <c r="C21" s="147" t="s">
        <v>107</v>
      </c>
      <c r="D21" s="153">
        <f>'прил 17 2016-17'!G671</f>
        <v>575</v>
      </c>
      <c r="E21" s="153">
        <f>'прил 17 2016-17'!H671</f>
        <v>84.029999999999973</v>
      </c>
      <c r="F21" s="153">
        <f>'прил 17 2016-17'!I671</f>
        <v>659.03</v>
      </c>
      <c r="G21" s="153">
        <f>'прил 17 2016-17'!J671</f>
        <v>659.03</v>
      </c>
    </row>
    <row r="22" spans="1:7" s="152" customFormat="1" ht="25.5" x14ac:dyDescent="0.2">
      <c r="A22" s="54" t="s">
        <v>299</v>
      </c>
      <c r="B22" s="146" t="s">
        <v>200</v>
      </c>
      <c r="C22" s="147" t="s">
        <v>212</v>
      </c>
      <c r="D22" s="153">
        <f>'прил 17 2016-17'!G672</f>
        <v>85</v>
      </c>
      <c r="E22" s="153">
        <f>'прил 17 2016-17'!H672</f>
        <v>100</v>
      </c>
      <c r="F22" s="153">
        <f>'прил 17 2016-17'!I672</f>
        <v>185</v>
      </c>
      <c r="G22" s="153">
        <f>'прил 17 2016-17'!J672</f>
        <v>185</v>
      </c>
    </row>
    <row r="23" spans="1:7" s="76" customFormat="1" x14ac:dyDescent="0.2">
      <c r="A23" s="53" t="s">
        <v>177</v>
      </c>
      <c r="B23" s="196" t="s">
        <v>511</v>
      </c>
      <c r="C23" s="165"/>
      <c r="D23" s="151">
        <f>'прил 17 2016-17'!G673</f>
        <v>2853.76</v>
      </c>
      <c r="E23" s="151">
        <f>'прил 17 2016-17'!H673</f>
        <v>4561.43</v>
      </c>
      <c r="F23" s="151">
        <f>'прил 17 2016-17'!I673</f>
        <v>7415.1900000000005</v>
      </c>
      <c r="G23" s="151">
        <f>'прил 17 2016-17'!J673</f>
        <v>7382.59</v>
      </c>
    </row>
    <row r="24" spans="1:7" s="152" customFormat="1" hidden="1" x14ac:dyDescent="0.2">
      <c r="A24" s="54" t="s">
        <v>531</v>
      </c>
      <c r="B24" s="146" t="s">
        <v>135</v>
      </c>
      <c r="C24" s="147" t="s">
        <v>21</v>
      </c>
      <c r="D24" s="153">
        <f>'прил 17 2016-17'!G674</f>
        <v>0</v>
      </c>
      <c r="E24" s="153">
        <f>'прил 17 2016-17'!H674</f>
        <v>0</v>
      </c>
      <c r="F24" s="153">
        <f>'прил 17 2016-17'!I674</f>
        <v>0</v>
      </c>
      <c r="G24" s="153">
        <f>'прил 17 2016-17'!J674</f>
        <v>0</v>
      </c>
    </row>
    <row r="25" spans="1:7" s="152" customFormat="1" x14ac:dyDescent="0.2">
      <c r="A25" s="54" t="s">
        <v>314</v>
      </c>
      <c r="B25" s="146" t="s">
        <v>135</v>
      </c>
      <c r="C25" s="147" t="s">
        <v>86</v>
      </c>
      <c r="D25" s="153">
        <f>'прил 17 2016-17'!G675</f>
        <v>150</v>
      </c>
      <c r="E25" s="153">
        <f>'прил 17 2016-17'!H675</f>
        <v>915.8</v>
      </c>
      <c r="F25" s="153">
        <f>'прил 17 2016-17'!I675</f>
        <v>1065.8</v>
      </c>
      <c r="G25" s="153">
        <f>'прил 17 2016-17'!J675</f>
        <v>1065.8</v>
      </c>
    </row>
    <row r="26" spans="1:7" s="152" customFormat="1" x14ac:dyDescent="0.2">
      <c r="A26" s="54" t="s">
        <v>532</v>
      </c>
      <c r="B26" s="146" t="s">
        <v>135</v>
      </c>
      <c r="C26" s="147" t="s">
        <v>107</v>
      </c>
      <c r="D26" s="153">
        <f>'прил 17 2016-17'!G676</f>
        <v>0</v>
      </c>
      <c r="E26" s="153">
        <f>'прил 17 2016-17'!H676</f>
        <v>3576.9</v>
      </c>
      <c r="F26" s="153">
        <f>'прил 17 2016-17'!I676</f>
        <v>3576.9</v>
      </c>
      <c r="G26" s="153">
        <f>'прил 17 2016-17'!J676</f>
        <v>3544.3</v>
      </c>
    </row>
    <row r="27" spans="1:7" s="152" customFormat="1" x14ac:dyDescent="0.2">
      <c r="A27" s="54" t="s">
        <v>178</v>
      </c>
      <c r="B27" s="146" t="s">
        <v>135</v>
      </c>
      <c r="C27" s="147" t="s">
        <v>179</v>
      </c>
      <c r="D27" s="153">
        <f>'прил 17 2016-17'!G677</f>
        <v>2703.76</v>
      </c>
      <c r="E27" s="153">
        <f>'прил 17 2016-17'!H677</f>
        <v>68.730000000000018</v>
      </c>
      <c r="F27" s="153">
        <f>'прил 17 2016-17'!I677</f>
        <v>2772.49</v>
      </c>
      <c r="G27" s="153">
        <f>'прил 17 2016-17'!J677</f>
        <v>2772.49</v>
      </c>
    </row>
    <row r="28" spans="1:7" s="76" customFormat="1" x14ac:dyDescent="0.2">
      <c r="A28" s="53" t="s">
        <v>533</v>
      </c>
      <c r="B28" s="193" t="s">
        <v>512</v>
      </c>
      <c r="C28" s="164"/>
      <c r="D28" s="151">
        <f>'прил 17 2016-17'!G678</f>
        <v>2365.44</v>
      </c>
      <c r="E28" s="151">
        <f>'прил 17 2016-17'!H678</f>
        <v>-1407.24</v>
      </c>
      <c r="F28" s="151">
        <f>'прил 17 2016-17'!I678</f>
        <v>958.2</v>
      </c>
      <c r="G28" s="151">
        <f>'прил 17 2016-17'!J678</f>
        <v>958.2</v>
      </c>
    </row>
    <row r="29" spans="1:7" s="152" customFormat="1" hidden="1" x14ac:dyDescent="0.2">
      <c r="A29" s="54" t="s">
        <v>349</v>
      </c>
      <c r="B29" s="146" t="s">
        <v>86</v>
      </c>
      <c r="C29" s="147" t="s">
        <v>21</v>
      </c>
      <c r="D29" s="153">
        <f>'прил 17 2016-17'!G679</f>
        <v>0</v>
      </c>
      <c r="E29" s="153">
        <f>'прил 17 2016-17'!H679</f>
        <v>0</v>
      </c>
      <c r="F29" s="153">
        <f>'прил 17 2016-17'!I679</f>
        <v>0</v>
      </c>
      <c r="G29" s="153">
        <f>'прил 17 2016-17'!J679</f>
        <v>0</v>
      </c>
    </row>
    <row r="30" spans="1:7" s="152" customFormat="1" x14ac:dyDescent="0.2">
      <c r="A30" s="54" t="s">
        <v>356</v>
      </c>
      <c r="B30" s="146" t="s">
        <v>86</v>
      </c>
      <c r="C30" s="147" t="s">
        <v>45</v>
      </c>
      <c r="D30" s="153">
        <f>'прил 17 2016-17'!G680</f>
        <v>2365.44</v>
      </c>
      <c r="E30" s="153">
        <f>'прил 17 2016-17'!H680</f>
        <v>-1944.24</v>
      </c>
      <c r="F30" s="153">
        <f>'прил 17 2016-17'!I680</f>
        <v>421.2</v>
      </c>
      <c r="G30" s="153">
        <f>'прил 17 2016-17'!J680</f>
        <v>421.2</v>
      </c>
    </row>
    <row r="31" spans="1:7" s="152" customFormat="1" x14ac:dyDescent="0.2">
      <c r="A31" s="54" t="s">
        <v>534</v>
      </c>
      <c r="B31" s="146" t="s">
        <v>86</v>
      </c>
      <c r="C31" s="147" t="s">
        <v>200</v>
      </c>
      <c r="D31" s="153">
        <f>'прил 17 2016-17'!G681</f>
        <v>0</v>
      </c>
      <c r="E31" s="153">
        <f>'прил 17 2016-17'!H681</f>
        <v>537</v>
      </c>
      <c r="F31" s="153">
        <f>'прил 17 2016-17'!I681</f>
        <v>537</v>
      </c>
      <c r="G31" s="153">
        <f>'прил 17 2016-17'!J681</f>
        <v>537</v>
      </c>
    </row>
    <row r="32" spans="1:7" s="76" customFormat="1" hidden="1" x14ac:dyDescent="0.2">
      <c r="A32" s="53" t="s">
        <v>535</v>
      </c>
      <c r="B32" s="193" t="s">
        <v>513</v>
      </c>
      <c r="C32" s="164"/>
      <c r="D32" s="153">
        <f>'прил 17 2016-17'!G682</f>
        <v>0</v>
      </c>
      <c r="E32" s="153">
        <f>'прил 17 2016-17'!H682</f>
        <v>0</v>
      </c>
      <c r="F32" s="153">
        <f>'прил 17 2016-17'!I682</f>
        <v>0</v>
      </c>
      <c r="G32" s="153">
        <f>'прил 17 2016-17'!J682</f>
        <v>0</v>
      </c>
    </row>
    <row r="33" spans="1:7" s="152" customFormat="1" ht="25.5" hidden="1" x14ac:dyDescent="0.2">
      <c r="A33" s="55" t="s">
        <v>536</v>
      </c>
      <c r="B33" s="146" t="s">
        <v>155</v>
      </c>
      <c r="C33" s="147" t="s">
        <v>200</v>
      </c>
      <c r="D33" s="153">
        <f>'прил 17 2016-17'!G683</f>
        <v>0</v>
      </c>
      <c r="E33" s="153">
        <f>'прил 17 2016-17'!H683</f>
        <v>0</v>
      </c>
      <c r="F33" s="153">
        <f>'прил 17 2016-17'!I683</f>
        <v>0</v>
      </c>
      <c r="G33" s="153">
        <f>'прил 17 2016-17'!J683</f>
        <v>0</v>
      </c>
    </row>
    <row r="34" spans="1:7" s="76" customFormat="1" x14ac:dyDescent="0.2">
      <c r="A34" s="53" t="s">
        <v>380</v>
      </c>
      <c r="B34" s="193" t="s">
        <v>514</v>
      </c>
      <c r="C34" s="164"/>
      <c r="D34" s="151">
        <f>'прил 17 2016-17'!G684</f>
        <v>249694.5</v>
      </c>
      <c r="E34" s="151">
        <f>'прил 17 2016-17'!H684</f>
        <v>-506.37000000001422</v>
      </c>
      <c r="F34" s="151">
        <f>'прил 17 2016-17'!I684</f>
        <v>249188.13000000003</v>
      </c>
      <c r="G34" s="151">
        <f>'прил 17 2016-17'!J684</f>
        <v>246672.94999999998</v>
      </c>
    </row>
    <row r="35" spans="1:7" s="152" customFormat="1" x14ac:dyDescent="0.2">
      <c r="A35" s="54" t="s">
        <v>20</v>
      </c>
      <c r="B35" s="146" t="s">
        <v>19</v>
      </c>
      <c r="C35" s="147" t="s">
        <v>21</v>
      </c>
      <c r="D35" s="153">
        <f>'прил 17 2016-17'!G685</f>
        <v>12910.1</v>
      </c>
      <c r="E35" s="153">
        <f>'прил 17 2016-17'!H685</f>
        <v>4253.9800000000014</v>
      </c>
      <c r="F35" s="153">
        <f>'прил 17 2016-17'!I685</f>
        <v>17164.080000000002</v>
      </c>
      <c r="G35" s="153">
        <f>'прил 17 2016-17'!J685</f>
        <v>15164.08</v>
      </c>
    </row>
    <row r="36" spans="1:7" s="152" customFormat="1" x14ac:dyDescent="0.2">
      <c r="A36" s="54" t="s">
        <v>44</v>
      </c>
      <c r="B36" s="146" t="s">
        <v>19</v>
      </c>
      <c r="C36" s="147" t="s">
        <v>45</v>
      </c>
      <c r="D36" s="153">
        <f>'прил 17 2016-17'!G686</f>
        <v>224635.9</v>
      </c>
      <c r="E36" s="153">
        <f>'прил 17 2016-17'!H686</f>
        <v>-5229.7800000000152</v>
      </c>
      <c r="F36" s="153">
        <f>'прил 17 2016-17'!I686</f>
        <v>219406.12</v>
      </c>
      <c r="G36" s="153">
        <f>'прил 17 2016-17'!J686</f>
        <v>218890.93999999997</v>
      </c>
    </row>
    <row r="37" spans="1:7" s="152" customFormat="1" ht="25.5" x14ac:dyDescent="0.2">
      <c r="A37" s="54" t="s">
        <v>537</v>
      </c>
      <c r="B37" s="146" t="s">
        <v>19</v>
      </c>
      <c r="C37" s="147" t="s">
        <v>86</v>
      </c>
      <c r="D37" s="153">
        <f>'прил 17 2016-17'!G687</f>
        <v>600</v>
      </c>
      <c r="E37" s="153">
        <f>'прил 17 2016-17'!H687</f>
        <v>200</v>
      </c>
      <c r="F37" s="153">
        <f>'прил 17 2016-17'!I687</f>
        <v>800</v>
      </c>
      <c r="G37" s="153">
        <f>'прил 17 2016-17'!J687</f>
        <v>800</v>
      </c>
    </row>
    <row r="38" spans="1:7" s="152" customFormat="1" x14ac:dyDescent="0.2">
      <c r="A38" s="54" t="s">
        <v>89</v>
      </c>
      <c r="B38" s="146" t="s">
        <v>19</v>
      </c>
      <c r="C38" s="147" t="s">
        <v>19</v>
      </c>
      <c r="D38" s="153">
        <f>'прил 17 2016-17'!G688</f>
        <v>3511.1800000000003</v>
      </c>
      <c r="E38" s="153">
        <f>'прил 17 2016-17'!H688</f>
        <v>8.7699999999997544</v>
      </c>
      <c r="F38" s="153">
        <f>'прил 17 2016-17'!I688</f>
        <v>3519.95</v>
      </c>
      <c r="G38" s="153">
        <f>'прил 17 2016-17'!J688</f>
        <v>3519.95</v>
      </c>
    </row>
    <row r="39" spans="1:7" s="152" customFormat="1" x14ac:dyDescent="0.2">
      <c r="A39" s="54" t="s">
        <v>106</v>
      </c>
      <c r="B39" s="146" t="s">
        <v>19</v>
      </c>
      <c r="C39" s="147" t="s">
        <v>107</v>
      </c>
      <c r="D39" s="153">
        <f>'прил 17 2016-17'!G689</f>
        <v>8037.32</v>
      </c>
      <c r="E39" s="153">
        <f>'прил 17 2016-17'!H689</f>
        <v>260.65999999999985</v>
      </c>
      <c r="F39" s="153">
        <f>'прил 17 2016-17'!I689</f>
        <v>8297.98</v>
      </c>
      <c r="G39" s="153">
        <f>'прил 17 2016-17'!J689</f>
        <v>8297.98</v>
      </c>
    </row>
    <row r="40" spans="1:7" s="76" customFormat="1" x14ac:dyDescent="0.2">
      <c r="A40" s="53" t="s">
        <v>538</v>
      </c>
      <c r="B40" s="193" t="s">
        <v>515</v>
      </c>
      <c r="C40" s="164"/>
      <c r="D40" s="151">
        <f>'прил 17 2016-17'!G690</f>
        <v>14606.009999999998</v>
      </c>
      <c r="E40" s="151">
        <f>'прил 17 2016-17'!H690</f>
        <v>5842.9199999999992</v>
      </c>
      <c r="F40" s="151">
        <f>'прил 17 2016-17'!I690</f>
        <v>20448.93</v>
      </c>
      <c r="G40" s="151">
        <f>'прил 17 2016-17'!J690</f>
        <v>20448.89</v>
      </c>
    </row>
    <row r="41" spans="1:7" s="152" customFormat="1" x14ac:dyDescent="0.2">
      <c r="A41" s="54" t="s">
        <v>467</v>
      </c>
      <c r="B41" s="146" t="s">
        <v>466</v>
      </c>
      <c r="C41" s="147" t="s">
        <v>21</v>
      </c>
      <c r="D41" s="153">
        <f>'прил 17 2016-17'!G691</f>
        <v>12902.039999999999</v>
      </c>
      <c r="E41" s="153">
        <f>'прил 17 2016-17'!H691</f>
        <v>5644.8099999999995</v>
      </c>
      <c r="F41" s="153">
        <f>'прил 17 2016-17'!I691</f>
        <v>18546.849999999999</v>
      </c>
      <c r="G41" s="153">
        <f>'прил 17 2016-17'!J691</f>
        <v>18546.809999999998</v>
      </c>
    </row>
    <row r="42" spans="1:7" s="152" customFormat="1" x14ac:dyDescent="0.2">
      <c r="A42" s="54" t="s">
        <v>539</v>
      </c>
      <c r="B42" s="146" t="s">
        <v>466</v>
      </c>
      <c r="C42" s="147" t="s">
        <v>135</v>
      </c>
      <c r="D42" s="153">
        <f>'прил 17 2016-17'!G692</f>
        <v>1703.97</v>
      </c>
      <c r="E42" s="153">
        <f>'прил 17 2016-17'!H692</f>
        <v>198.1099999999999</v>
      </c>
      <c r="F42" s="153">
        <f>'прил 17 2016-17'!I692</f>
        <v>1902.08</v>
      </c>
      <c r="G42" s="153">
        <f>'прил 17 2016-17'!J692</f>
        <v>1902.08</v>
      </c>
    </row>
    <row r="43" spans="1:7" s="76" customFormat="1" x14ac:dyDescent="0.2">
      <c r="A43" s="53" t="s">
        <v>540</v>
      </c>
      <c r="B43" s="193" t="s">
        <v>516</v>
      </c>
      <c r="C43" s="164"/>
      <c r="D43" s="151">
        <f>'прил 17 2016-17'!G693</f>
        <v>550</v>
      </c>
      <c r="E43" s="151">
        <f>'прил 17 2016-17'!H693</f>
        <v>-75</v>
      </c>
      <c r="F43" s="151">
        <f>'прил 17 2016-17'!I693</f>
        <v>475</v>
      </c>
      <c r="G43" s="151">
        <f>'прил 17 2016-17'!J693</f>
        <v>475</v>
      </c>
    </row>
    <row r="44" spans="1:7" s="152" customFormat="1" hidden="1" x14ac:dyDescent="0.2">
      <c r="A44" s="54" t="s">
        <v>541</v>
      </c>
      <c r="B44" s="146" t="s">
        <v>107</v>
      </c>
      <c r="C44" s="147" t="s">
        <v>21</v>
      </c>
      <c r="D44" s="153">
        <f>'прил 17 2016-17'!G694</f>
        <v>0</v>
      </c>
      <c r="E44" s="153">
        <f>'прил 17 2016-17'!H694</f>
        <v>0</v>
      </c>
      <c r="F44" s="153">
        <f>'прил 17 2016-17'!I694</f>
        <v>0</v>
      </c>
      <c r="G44" s="153">
        <f>'прил 17 2016-17'!J694</f>
        <v>0</v>
      </c>
    </row>
    <row r="45" spans="1:7" s="152" customFormat="1" hidden="1" x14ac:dyDescent="0.2">
      <c r="A45" s="54" t="s">
        <v>542</v>
      </c>
      <c r="B45" s="146" t="s">
        <v>107</v>
      </c>
      <c r="C45" s="147" t="s">
        <v>45</v>
      </c>
      <c r="D45" s="153">
        <f>'прил 17 2016-17'!G695</f>
        <v>0</v>
      </c>
      <c r="E45" s="153">
        <f>'прил 17 2016-17'!H695</f>
        <v>0</v>
      </c>
      <c r="F45" s="153">
        <f>'прил 17 2016-17'!I695</f>
        <v>0</v>
      </c>
      <c r="G45" s="153">
        <f>'прил 17 2016-17'!J695</f>
        <v>0</v>
      </c>
    </row>
    <row r="46" spans="1:7" s="152" customFormat="1" hidden="1" x14ac:dyDescent="0.2">
      <c r="A46" s="54" t="s">
        <v>543</v>
      </c>
      <c r="B46" s="146" t="s">
        <v>107</v>
      </c>
      <c r="C46" s="147" t="s">
        <v>135</v>
      </c>
      <c r="D46" s="153">
        <f>'прил 17 2016-17'!G696</f>
        <v>0</v>
      </c>
      <c r="E46" s="153">
        <f>'прил 17 2016-17'!H696</f>
        <v>0</v>
      </c>
      <c r="F46" s="153">
        <f>'прил 17 2016-17'!I696</f>
        <v>0</v>
      </c>
      <c r="G46" s="153">
        <f>'прил 17 2016-17'!J696</f>
        <v>0</v>
      </c>
    </row>
    <row r="47" spans="1:7" s="152" customFormat="1" x14ac:dyDescent="0.2">
      <c r="A47" s="54" t="s">
        <v>397</v>
      </c>
      <c r="B47" s="146" t="s">
        <v>107</v>
      </c>
      <c r="C47" s="147" t="s">
        <v>107</v>
      </c>
      <c r="D47" s="153">
        <f>'прил 17 2016-17'!G697</f>
        <v>550</v>
      </c>
      <c r="E47" s="153">
        <f>'прил 17 2016-17'!H697</f>
        <v>-75</v>
      </c>
      <c r="F47" s="153">
        <f>'прил 17 2016-17'!I697</f>
        <v>475</v>
      </c>
      <c r="G47" s="153">
        <f>'прил 17 2016-17'!J697</f>
        <v>475</v>
      </c>
    </row>
    <row r="48" spans="1:7" s="76" customFormat="1" x14ac:dyDescent="0.2">
      <c r="A48" s="53" t="s">
        <v>132</v>
      </c>
      <c r="B48" s="193" t="s">
        <v>517</v>
      </c>
      <c r="C48" s="164"/>
      <c r="D48" s="151">
        <f>'прил 17 2016-17'!G698</f>
        <v>2844.5</v>
      </c>
      <c r="E48" s="151">
        <f>'прил 17 2016-17'!H698</f>
        <v>1090.2900000000002</v>
      </c>
      <c r="F48" s="151">
        <f>'прил 17 2016-17'!I698</f>
        <v>3934.79</v>
      </c>
      <c r="G48" s="151">
        <f>'прил 17 2016-17'!J698</f>
        <v>3966.69</v>
      </c>
    </row>
    <row r="49" spans="1:7" s="152" customFormat="1" x14ac:dyDescent="0.2">
      <c r="A49" s="54" t="s">
        <v>420</v>
      </c>
      <c r="B49" s="146" t="s">
        <v>133</v>
      </c>
      <c r="C49" s="147" t="s">
        <v>21</v>
      </c>
      <c r="D49" s="153">
        <f>'прил 17 2016-17'!G699</f>
        <v>123</v>
      </c>
      <c r="E49" s="153">
        <f>'прил 17 2016-17'!H699</f>
        <v>73.69</v>
      </c>
      <c r="F49" s="153">
        <f>'прил 17 2016-17'!I699</f>
        <v>196.69</v>
      </c>
      <c r="G49" s="153">
        <f>'прил 17 2016-17'!J699</f>
        <v>196.69</v>
      </c>
    </row>
    <row r="50" spans="1:7" s="152" customFormat="1" hidden="1" x14ac:dyDescent="0.2">
      <c r="A50" s="54" t="s">
        <v>544</v>
      </c>
      <c r="B50" s="146" t="s">
        <v>133</v>
      </c>
      <c r="C50" s="147" t="s">
        <v>45</v>
      </c>
      <c r="D50" s="153">
        <f>'прил 17 2016-17'!G700</f>
        <v>0</v>
      </c>
      <c r="E50" s="153">
        <f>'прил 17 2016-17'!H700</f>
        <v>0</v>
      </c>
      <c r="F50" s="153">
        <f>'прил 17 2016-17'!I700</f>
        <v>0</v>
      </c>
      <c r="G50" s="153">
        <f>'прил 17 2016-17'!J700</f>
        <v>0</v>
      </c>
    </row>
    <row r="51" spans="1:7" s="152" customFormat="1" x14ac:dyDescent="0.2">
      <c r="A51" s="54" t="s">
        <v>545</v>
      </c>
      <c r="B51" s="146" t="s">
        <v>133</v>
      </c>
      <c r="C51" s="147" t="s">
        <v>200</v>
      </c>
      <c r="D51" s="153">
        <f>'прил 17 2016-17'!G701</f>
        <v>809.2</v>
      </c>
      <c r="E51" s="153">
        <f>'прил 17 2016-17'!H701</f>
        <v>550.5</v>
      </c>
      <c r="F51" s="153">
        <f>'прил 17 2016-17'!I701</f>
        <v>1359.7</v>
      </c>
      <c r="G51" s="153">
        <f>'прил 17 2016-17'!J701</f>
        <v>1391.6</v>
      </c>
    </row>
    <row r="52" spans="1:7" s="152" customFormat="1" x14ac:dyDescent="0.2">
      <c r="A52" s="54" t="s">
        <v>546</v>
      </c>
      <c r="B52" s="146" t="s">
        <v>133</v>
      </c>
      <c r="C52" s="147" t="s">
        <v>135</v>
      </c>
      <c r="D52" s="153">
        <f>'прил 17 2016-17'!G702</f>
        <v>1712.3</v>
      </c>
      <c r="E52" s="153">
        <f>'прил 17 2016-17'!H702</f>
        <v>293.10000000000014</v>
      </c>
      <c r="F52" s="153">
        <f>'прил 17 2016-17'!I702</f>
        <v>2005.4</v>
      </c>
      <c r="G52" s="153">
        <f>'прил 17 2016-17'!J702</f>
        <v>2005.4</v>
      </c>
    </row>
    <row r="53" spans="1:7" s="152" customFormat="1" x14ac:dyDescent="0.2">
      <c r="A53" s="54" t="s">
        <v>447</v>
      </c>
      <c r="B53" s="146" t="s">
        <v>133</v>
      </c>
      <c r="C53" s="147" t="s">
        <v>155</v>
      </c>
      <c r="D53" s="153">
        <f>'прил 17 2016-17'!G703</f>
        <v>200</v>
      </c>
      <c r="E53" s="153">
        <f>'прил 17 2016-17'!H703</f>
        <v>173</v>
      </c>
      <c r="F53" s="153">
        <f>'прил 17 2016-17'!I703</f>
        <v>373</v>
      </c>
      <c r="G53" s="153">
        <f>'прил 17 2016-17'!J703</f>
        <v>373</v>
      </c>
    </row>
    <row r="54" spans="1:7" s="76" customFormat="1" x14ac:dyDescent="0.2">
      <c r="A54" s="53" t="s">
        <v>493</v>
      </c>
      <c r="B54" s="193" t="s">
        <v>518</v>
      </c>
      <c r="C54" s="164"/>
      <c r="D54" s="151">
        <f>'прил 17 2016-17'!G704</f>
        <v>700</v>
      </c>
      <c r="E54" s="151">
        <f>'прил 17 2016-17'!H704</f>
        <v>-92.5</v>
      </c>
      <c r="F54" s="151">
        <f>'прил 17 2016-17'!I704</f>
        <v>607.5</v>
      </c>
      <c r="G54" s="151">
        <f>'прил 17 2016-17'!J704</f>
        <v>607.5</v>
      </c>
    </row>
    <row r="55" spans="1:7" s="152" customFormat="1" x14ac:dyDescent="0.2">
      <c r="A55" s="54" t="s">
        <v>547</v>
      </c>
      <c r="B55" s="146" t="s">
        <v>157</v>
      </c>
      <c r="C55" s="147" t="s">
        <v>21</v>
      </c>
      <c r="D55" s="153">
        <f>'прил 17 2016-17'!G705</f>
        <v>700</v>
      </c>
      <c r="E55" s="153">
        <f>'прил 17 2016-17'!H705</f>
        <v>-92.5</v>
      </c>
      <c r="F55" s="153">
        <f>'прил 17 2016-17'!I705</f>
        <v>607.5</v>
      </c>
      <c r="G55" s="153">
        <f>'прил 17 2016-17'!J705</f>
        <v>607.5</v>
      </c>
    </row>
    <row r="56" spans="1:7" s="76" customFormat="1" x14ac:dyDescent="0.2">
      <c r="A56" s="53" t="s">
        <v>450</v>
      </c>
      <c r="B56" s="193" t="s">
        <v>519</v>
      </c>
      <c r="C56" s="164"/>
      <c r="D56" s="151">
        <f>'прил 17 2016-17'!G706</f>
        <v>0</v>
      </c>
      <c r="E56" s="151">
        <f>'прил 17 2016-17'!H706</f>
        <v>1519.04</v>
      </c>
      <c r="F56" s="151">
        <f>'прил 17 2016-17'!I706</f>
        <v>1519.04</v>
      </c>
      <c r="G56" s="151">
        <f>'прил 17 2016-17'!J706</f>
        <v>1519.04</v>
      </c>
    </row>
    <row r="57" spans="1:7" s="152" customFormat="1" x14ac:dyDescent="0.2">
      <c r="A57" s="54" t="s">
        <v>451</v>
      </c>
      <c r="B57" s="146" t="s">
        <v>179</v>
      </c>
      <c r="C57" s="147" t="s">
        <v>45</v>
      </c>
      <c r="D57" s="153">
        <f>'прил 17 2016-17'!G707</f>
        <v>0</v>
      </c>
      <c r="E57" s="153">
        <f>'прил 17 2016-17'!H707</f>
        <v>1519.04</v>
      </c>
      <c r="F57" s="153">
        <f>'прил 17 2016-17'!I707</f>
        <v>1519.04</v>
      </c>
      <c r="G57" s="153">
        <f>'прил 17 2016-17'!J707</f>
        <v>1519.04</v>
      </c>
    </row>
    <row r="58" spans="1:7" s="76" customFormat="1" ht="25.5" x14ac:dyDescent="0.2">
      <c r="A58" s="53" t="s">
        <v>184</v>
      </c>
      <c r="B58" s="193" t="s">
        <v>520</v>
      </c>
      <c r="C58" s="164"/>
      <c r="D58" s="151">
        <f>'прил 17 2016-17'!G708</f>
        <v>200</v>
      </c>
      <c r="E58" s="151">
        <f>'прил 17 2016-17'!H708</f>
        <v>27</v>
      </c>
      <c r="F58" s="151">
        <f>'прил 17 2016-17'!I708</f>
        <v>227</v>
      </c>
      <c r="G58" s="151">
        <f>'прил 17 2016-17'!J708</f>
        <v>227</v>
      </c>
    </row>
    <row r="59" spans="1:7" s="152" customFormat="1" ht="25.5" x14ac:dyDescent="0.2">
      <c r="A59" s="54" t="s">
        <v>185</v>
      </c>
      <c r="B59" s="146" t="s">
        <v>168</v>
      </c>
      <c r="C59" s="147" t="s">
        <v>21</v>
      </c>
      <c r="D59" s="153">
        <f>'прил 17 2016-17'!G709</f>
        <v>200</v>
      </c>
      <c r="E59" s="153">
        <f>'прил 17 2016-17'!H709</f>
        <v>27</v>
      </c>
      <c r="F59" s="153">
        <f>'прил 17 2016-17'!I709</f>
        <v>227</v>
      </c>
      <c r="G59" s="153">
        <f>'прил 17 2016-17'!J709</f>
        <v>227</v>
      </c>
    </row>
    <row r="60" spans="1:7" s="76" customFormat="1" ht="25.5" x14ac:dyDescent="0.2">
      <c r="A60" s="53" t="s">
        <v>548</v>
      </c>
      <c r="B60" s="193" t="s">
        <v>521</v>
      </c>
      <c r="C60" s="164"/>
      <c r="D60" s="151">
        <f>'прил 17 2016-17'!G710</f>
        <v>30166.12</v>
      </c>
      <c r="E60" s="151">
        <f>'прил 17 2016-17'!H710</f>
        <v>-4679.119999999999</v>
      </c>
      <c r="F60" s="151">
        <f>'прил 17 2016-17'!I710</f>
        <v>25487</v>
      </c>
      <c r="G60" s="151">
        <f>'прил 17 2016-17'!J710</f>
        <v>25487</v>
      </c>
    </row>
    <row r="61" spans="1:7" s="152" customFormat="1" ht="25.5" x14ac:dyDescent="0.2">
      <c r="A61" s="54" t="s">
        <v>549</v>
      </c>
      <c r="B61" s="146" t="s">
        <v>212</v>
      </c>
      <c r="C61" s="147" t="s">
        <v>21</v>
      </c>
      <c r="D61" s="153">
        <f>'прил 17 2016-17'!G711</f>
        <v>30166.12</v>
      </c>
      <c r="E61" s="153">
        <f>'прил 17 2016-17'!H711</f>
        <v>-9309.119999999999</v>
      </c>
      <c r="F61" s="153">
        <f>'прил 17 2016-17'!I711</f>
        <v>20857</v>
      </c>
      <c r="G61" s="153">
        <f>'прил 17 2016-17'!J711</f>
        <v>20857</v>
      </c>
    </row>
    <row r="62" spans="1:7" s="152" customFormat="1" ht="39.75" customHeight="1" x14ac:dyDescent="0.2">
      <c r="A62" s="54" t="s">
        <v>550</v>
      </c>
      <c r="B62" s="146" t="s">
        <v>212</v>
      </c>
      <c r="C62" s="147" t="s">
        <v>200</v>
      </c>
      <c r="D62" s="153">
        <f>'прил 17 2016-17'!G712</f>
        <v>0</v>
      </c>
      <c r="E62" s="153">
        <f>'прил 17 2016-17'!H712</f>
        <v>4630</v>
      </c>
      <c r="F62" s="153">
        <f>'прил 17 2016-17'!I712</f>
        <v>4630</v>
      </c>
      <c r="G62" s="153">
        <f>'прил 17 2016-17'!J712</f>
        <v>4630</v>
      </c>
    </row>
    <row r="63" spans="1:7" s="76" customFormat="1" x14ac:dyDescent="0.2">
      <c r="A63" s="53" t="s">
        <v>551</v>
      </c>
      <c r="B63" s="148" t="s">
        <v>501</v>
      </c>
      <c r="C63" s="149" t="s">
        <v>501</v>
      </c>
      <c r="D63" s="151">
        <v>-12906.82</v>
      </c>
      <c r="E63" s="151">
        <f>'прил 17 2016-17'!H713</f>
        <v>-12906.82</v>
      </c>
      <c r="F63" s="151">
        <f>'прил 17 2016-17'!I713</f>
        <v>4729.68</v>
      </c>
      <c r="G63" s="151">
        <f>'прил 17 2016-17'!J713</f>
        <v>9574.2000000000007</v>
      </c>
    </row>
    <row r="64" spans="1:7" s="76" customFormat="1" x14ac:dyDescent="0.2">
      <c r="A64" s="53" t="s">
        <v>552</v>
      </c>
      <c r="B64" s="148"/>
      <c r="C64" s="149"/>
      <c r="D64" s="151">
        <v>14823.72</v>
      </c>
      <c r="E64" s="151">
        <f>'прил 17 2016-17'!H714</f>
        <v>14823.716999999982</v>
      </c>
      <c r="F64" s="151">
        <f>'прил 17 2016-17'!I714</f>
        <v>349437.18</v>
      </c>
      <c r="G64" s="151">
        <f>'прил 17 2016-17'!J714</f>
        <v>351773.38</v>
      </c>
    </row>
    <row r="65" spans="1:7" s="152" customFormat="1" x14ac:dyDescent="0.2">
      <c r="A65" s="51"/>
      <c r="C65" s="154"/>
      <c r="D65" s="155"/>
      <c r="E65" s="155"/>
      <c r="F65" s="155"/>
      <c r="G65" s="155"/>
    </row>
    <row r="66" spans="1:7" s="152" customFormat="1" x14ac:dyDescent="0.2">
      <c r="A66" s="51"/>
      <c r="C66" s="154"/>
      <c r="D66" s="156"/>
      <c r="E66" s="157"/>
      <c r="F66" s="157"/>
    </row>
    <row r="67" spans="1:7" s="152" customFormat="1" x14ac:dyDescent="0.2">
      <c r="A67" s="51"/>
      <c r="C67" s="154"/>
      <c r="D67" s="156"/>
      <c r="E67" s="157"/>
      <c r="F67" s="157"/>
    </row>
  </sheetData>
  <mergeCells count="19">
    <mergeCell ref="B58:C58"/>
    <mergeCell ref="B60:C60"/>
    <mergeCell ref="B34:C34"/>
    <mergeCell ref="B40:C40"/>
    <mergeCell ref="B43:C43"/>
    <mergeCell ref="B48:C48"/>
    <mergeCell ref="B54:C54"/>
    <mergeCell ref="B56:C56"/>
    <mergeCell ref="E1:G1"/>
    <mergeCell ref="B32:C32"/>
    <mergeCell ref="B7:C7"/>
    <mergeCell ref="E2:G2"/>
    <mergeCell ref="B8:C8"/>
    <mergeCell ref="B17:C17"/>
    <mergeCell ref="B19:C19"/>
    <mergeCell ref="B23:C23"/>
    <mergeCell ref="B28:C28"/>
    <mergeCell ref="A5:G5"/>
    <mergeCell ref="A4:G4"/>
  </mergeCells>
  <pageMargins left="0.9055118110236221" right="0" top="0" bottom="0" header="0" footer="0"/>
  <pageSetup paperSize="9" scale="8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5"/>
  <sheetViews>
    <sheetView view="pageBreakPreview" zoomScaleNormal="90" zoomScaleSheetLayoutView="100" workbookViewId="0">
      <selection activeCell="K10" sqref="K10"/>
    </sheetView>
  </sheetViews>
  <sheetFormatPr defaultRowHeight="12.75" x14ac:dyDescent="0.2"/>
  <cols>
    <col min="1" max="1" width="41.85546875" style="77" customWidth="1"/>
    <col min="2" max="2" width="9.7109375" style="77" customWidth="1"/>
    <col min="3" max="3" width="8.5703125" style="77" customWidth="1"/>
    <col min="4" max="4" width="8.42578125" style="77" customWidth="1"/>
    <col min="5" max="5" width="10.5703125" style="77" customWidth="1"/>
    <col min="6" max="6" width="7.5703125" style="77" customWidth="1"/>
    <col min="7" max="7" width="11.85546875" style="145" hidden="1" customWidth="1"/>
    <col min="8" max="9" width="11.85546875" style="112" customWidth="1"/>
    <col min="10" max="10" width="11.85546875" style="77" bestFit="1" customWidth="1"/>
    <col min="11" max="16384" width="9.140625" style="77"/>
  </cols>
  <sheetData>
    <row r="1" spans="1:10" ht="12" customHeight="1" x14ac:dyDescent="0.2">
      <c r="B1" s="109"/>
      <c r="C1" s="109"/>
      <c r="D1" s="109"/>
      <c r="E1" s="110"/>
      <c r="F1" s="110"/>
      <c r="G1" s="129"/>
      <c r="H1" s="179" t="s">
        <v>575</v>
      </c>
      <c r="I1" s="198"/>
    </row>
    <row r="2" spans="1:10" ht="63" customHeight="1" x14ac:dyDescent="0.2">
      <c r="B2" s="109"/>
      <c r="C2" s="109"/>
      <c r="D2" s="109"/>
      <c r="E2" s="111"/>
      <c r="F2" s="130"/>
      <c r="G2" s="131"/>
      <c r="H2" s="199" t="s">
        <v>571</v>
      </c>
      <c r="I2" s="198"/>
      <c r="J2" s="198"/>
    </row>
    <row r="3" spans="1:10" ht="32.25" customHeight="1" x14ac:dyDescent="0.2">
      <c r="A3" s="183" t="s">
        <v>563</v>
      </c>
      <c r="B3" s="183"/>
      <c r="C3" s="183"/>
      <c r="D3" s="183"/>
      <c r="E3" s="183"/>
      <c r="F3" s="183"/>
      <c r="G3" s="203"/>
      <c r="H3" s="203"/>
      <c r="I3" s="203"/>
      <c r="J3" s="203"/>
    </row>
    <row r="4" spans="1:10" ht="24" customHeight="1" x14ac:dyDescent="0.25">
      <c r="A4" s="204" t="s">
        <v>619</v>
      </c>
      <c r="B4" s="205"/>
      <c r="C4" s="205"/>
      <c r="D4" s="205"/>
      <c r="E4" s="205"/>
      <c r="F4" s="205"/>
      <c r="G4" s="206"/>
      <c r="H4" s="206"/>
      <c r="I4" s="206"/>
      <c r="J4" s="206"/>
    </row>
    <row r="5" spans="1:10" ht="15" customHeight="1" x14ac:dyDescent="0.2">
      <c r="G5" s="132"/>
      <c r="H5" s="150"/>
      <c r="I5" s="150"/>
      <c r="J5" s="77" t="s">
        <v>574</v>
      </c>
    </row>
    <row r="6" spans="1:10" s="79" customFormat="1" ht="12.75" customHeight="1" x14ac:dyDescent="0.2">
      <c r="A6" s="181" t="s">
        <v>0</v>
      </c>
      <c r="B6" s="181" t="s">
        <v>9</v>
      </c>
      <c r="C6" s="182"/>
      <c r="D6" s="182"/>
      <c r="E6" s="182"/>
      <c r="F6" s="182"/>
      <c r="G6" s="200" t="s">
        <v>6</v>
      </c>
      <c r="H6" s="186" t="s">
        <v>4</v>
      </c>
      <c r="I6" s="186" t="s">
        <v>7</v>
      </c>
      <c r="J6" s="201" t="s">
        <v>565</v>
      </c>
    </row>
    <row r="7" spans="1:10" s="79" customFormat="1" ht="12" customHeight="1" x14ac:dyDescent="0.2">
      <c r="A7" s="182"/>
      <c r="B7" s="182"/>
      <c r="C7" s="182"/>
      <c r="D7" s="182"/>
      <c r="E7" s="182"/>
      <c r="F7" s="182"/>
      <c r="G7" s="200"/>
      <c r="H7" s="187"/>
      <c r="I7" s="187"/>
      <c r="J7" s="202"/>
    </row>
    <row r="8" spans="1:10" s="79" customFormat="1" ht="36" customHeight="1" x14ac:dyDescent="0.2">
      <c r="A8" s="182"/>
      <c r="B8" s="87" t="s">
        <v>10</v>
      </c>
      <c r="C8" s="87" t="s">
        <v>11</v>
      </c>
      <c r="D8" s="87" t="s">
        <v>12</v>
      </c>
      <c r="E8" s="87" t="s">
        <v>13</v>
      </c>
      <c r="F8" s="87" t="s">
        <v>14</v>
      </c>
      <c r="G8" s="200"/>
      <c r="H8" s="187"/>
      <c r="I8" s="187"/>
      <c r="J8" s="202"/>
    </row>
    <row r="9" spans="1:10" x14ac:dyDescent="0.2">
      <c r="A9" s="90">
        <v>1</v>
      </c>
      <c r="B9" s="90">
        <v>2</v>
      </c>
      <c r="C9" s="90">
        <v>3</v>
      </c>
      <c r="D9" s="90">
        <v>4</v>
      </c>
      <c r="E9" s="90">
        <v>5</v>
      </c>
      <c r="F9" s="90">
        <v>6</v>
      </c>
      <c r="G9" s="133" t="s">
        <v>15</v>
      </c>
      <c r="H9" s="114" t="s">
        <v>566</v>
      </c>
      <c r="I9" s="114" t="s">
        <v>567</v>
      </c>
      <c r="J9" s="134">
        <v>9</v>
      </c>
    </row>
    <row r="10" spans="1:10" s="79" customFormat="1" x14ac:dyDescent="0.2">
      <c r="A10" s="1" t="s">
        <v>16</v>
      </c>
      <c r="B10" s="2" t="s">
        <v>17</v>
      </c>
      <c r="C10" s="3"/>
      <c r="D10" s="3"/>
      <c r="E10" s="3"/>
      <c r="F10" s="3"/>
      <c r="G10" s="115">
        <f t="shared" ref="G10:J10" si="0">G11+G138</f>
        <v>234813.32</v>
      </c>
      <c r="H10" s="19">
        <f t="shared" si="0"/>
        <v>1588.8599999999872</v>
      </c>
      <c r="I10" s="19">
        <f t="shared" si="0"/>
        <v>236402.18000000002</v>
      </c>
      <c r="J10" s="19">
        <f t="shared" si="0"/>
        <v>233886.99999999997</v>
      </c>
    </row>
    <row r="11" spans="1:10" x14ac:dyDescent="0.2">
      <c r="A11" s="5" t="s">
        <v>18</v>
      </c>
      <c r="B11" s="3" t="s">
        <v>17</v>
      </c>
      <c r="C11" s="3" t="s">
        <v>19</v>
      </c>
      <c r="D11" s="3"/>
      <c r="E11" s="3"/>
      <c r="F11" s="3"/>
      <c r="G11" s="116">
        <f t="shared" ref="G11:J11" si="1">G28+G82+G91+G108+G12</f>
        <v>233101.02000000002</v>
      </c>
      <c r="H11" s="6">
        <f t="shared" si="1"/>
        <v>1295.759999999987</v>
      </c>
      <c r="I11" s="6">
        <f t="shared" si="1"/>
        <v>234396.78000000003</v>
      </c>
      <c r="J11" s="6">
        <f t="shared" si="1"/>
        <v>231881.59999999998</v>
      </c>
    </row>
    <row r="12" spans="1:10" x14ac:dyDescent="0.2">
      <c r="A12" s="5" t="s">
        <v>20</v>
      </c>
      <c r="B12" s="3" t="s">
        <v>17</v>
      </c>
      <c r="C12" s="3" t="s">
        <v>19</v>
      </c>
      <c r="D12" s="3" t="s">
        <v>21</v>
      </c>
      <c r="E12" s="3"/>
      <c r="F12" s="3"/>
      <c r="G12" s="116">
        <f t="shared" ref="G12:J12" si="2">G20+G24+G13</f>
        <v>12910.1</v>
      </c>
      <c r="H12" s="6">
        <f t="shared" si="2"/>
        <v>4253.9800000000014</v>
      </c>
      <c r="I12" s="6">
        <f t="shared" si="2"/>
        <v>17164.080000000002</v>
      </c>
      <c r="J12" s="6">
        <f t="shared" si="2"/>
        <v>15164.08</v>
      </c>
    </row>
    <row r="13" spans="1:10" ht="38.25" x14ac:dyDescent="0.2">
      <c r="A13" s="100" t="s">
        <v>22</v>
      </c>
      <c r="B13" s="3" t="s">
        <v>17</v>
      </c>
      <c r="C13" s="3" t="s">
        <v>19</v>
      </c>
      <c r="D13" s="3" t="s">
        <v>21</v>
      </c>
      <c r="E13" s="135" t="s">
        <v>23</v>
      </c>
      <c r="F13" s="3"/>
      <c r="G13" s="116">
        <f t="shared" ref="G13:J14" si="3">G14</f>
        <v>0</v>
      </c>
      <c r="H13" s="6">
        <f t="shared" si="3"/>
        <v>17164.080000000002</v>
      </c>
      <c r="I13" s="6">
        <f t="shared" si="3"/>
        <v>17164.080000000002</v>
      </c>
      <c r="J13" s="6">
        <f t="shared" si="3"/>
        <v>15164.08</v>
      </c>
    </row>
    <row r="14" spans="1:10" ht="38.25" x14ac:dyDescent="0.2">
      <c r="A14" s="101" t="s">
        <v>24</v>
      </c>
      <c r="B14" s="3" t="s">
        <v>17</v>
      </c>
      <c r="C14" s="3" t="s">
        <v>19</v>
      </c>
      <c r="D14" s="3" t="s">
        <v>21</v>
      </c>
      <c r="E14" s="3" t="s">
        <v>25</v>
      </c>
      <c r="F14" s="3"/>
      <c r="G14" s="136">
        <f t="shared" si="3"/>
        <v>0</v>
      </c>
      <c r="H14" s="6">
        <f t="shared" si="3"/>
        <v>17164.080000000002</v>
      </c>
      <c r="I14" s="6">
        <f t="shared" si="3"/>
        <v>17164.080000000002</v>
      </c>
      <c r="J14" s="6">
        <f t="shared" si="3"/>
        <v>15164.08</v>
      </c>
    </row>
    <row r="15" spans="1:10" ht="38.25" x14ac:dyDescent="0.2">
      <c r="A15" s="101" t="s">
        <v>26</v>
      </c>
      <c r="B15" s="3" t="s">
        <v>17</v>
      </c>
      <c r="C15" s="3" t="s">
        <v>19</v>
      </c>
      <c r="D15" s="3" t="s">
        <v>21</v>
      </c>
      <c r="E15" s="3" t="s">
        <v>27</v>
      </c>
      <c r="F15" s="3"/>
      <c r="G15" s="116">
        <f t="shared" ref="G15:J15" si="4">G16+G17+G18</f>
        <v>0</v>
      </c>
      <c r="H15" s="6">
        <f t="shared" si="4"/>
        <v>17164.080000000002</v>
      </c>
      <c r="I15" s="6">
        <f t="shared" si="4"/>
        <v>17164.080000000002</v>
      </c>
      <c r="J15" s="6">
        <f t="shared" si="4"/>
        <v>15164.08</v>
      </c>
    </row>
    <row r="16" spans="1:10" ht="63.75" x14ac:dyDescent="0.2">
      <c r="A16" s="5" t="s">
        <v>28</v>
      </c>
      <c r="B16" s="3" t="s">
        <v>17</v>
      </c>
      <c r="C16" s="3" t="s">
        <v>19</v>
      </c>
      <c r="D16" s="3" t="s">
        <v>21</v>
      </c>
      <c r="E16" s="3" t="s">
        <v>29</v>
      </c>
      <c r="F16" s="3" t="s">
        <v>30</v>
      </c>
      <c r="G16" s="136"/>
      <c r="H16" s="6">
        <v>122.08</v>
      </c>
      <c r="I16" s="6">
        <f>G16+H16</f>
        <v>122.08</v>
      </c>
      <c r="J16" s="6">
        <v>122.08</v>
      </c>
    </row>
    <row r="17" spans="1:10" ht="25.5" hidden="1" x14ac:dyDescent="0.2">
      <c r="A17" s="5" t="s">
        <v>31</v>
      </c>
      <c r="B17" s="3" t="s">
        <v>17</v>
      </c>
      <c r="C17" s="3" t="s">
        <v>19</v>
      </c>
      <c r="D17" s="3" t="s">
        <v>21</v>
      </c>
      <c r="E17" s="3" t="s">
        <v>29</v>
      </c>
      <c r="F17" s="3" t="s">
        <v>32</v>
      </c>
      <c r="G17" s="136"/>
      <c r="H17" s="6"/>
      <c r="I17" s="6">
        <f>G17+H17</f>
        <v>0</v>
      </c>
      <c r="J17" s="6"/>
    </row>
    <row r="18" spans="1:10" ht="63.75" x14ac:dyDescent="0.2">
      <c r="A18" s="91" t="s">
        <v>578</v>
      </c>
      <c r="B18" s="3" t="s">
        <v>17</v>
      </c>
      <c r="C18" s="3" t="s">
        <v>19</v>
      </c>
      <c r="D18" s="3" t="s">
        <v>21</v>
      </c>
      <c r="E18" s="3" t="s">
        <v>579</v>
      </c>
      <c r="F18" s="3"/>
      <c r="G18" s="116">
        <f t="shared" ref="G18:J18" si="5">G19</f>
        <v>0</v>
      </c>
      <c r="H18" s="6">
        <f t="shared" si="5"/>
        <v>17042</v>
      </c>
      <c r="I18" s="6">
        <f t="shared" si="5"/>
        <v>17042</v>
      </c>
      <c r="J18" s="6">
        <f t="shared" si="5"/>
        <v>15042</v>
      </c>
    </row>
    <row r="19" spans="1:10" ht="63.75" x14ac:dyDescent="0.2">
      <c r="A19" s="5" t="s">
        <v>28</v>
      </c>
      <c r="B19" s="3" t="s">
        <v>17</v>
      </c>
      <c r="C19" s="3" t="s">
        <v>19</v>
      </c>
      <c r="D19" s="3" t="s">
        <v>21</v>
      </c>
      <c r="E19" s="3" t="s">
        <v>579</v>
      </c>
      <c r="F19" s="3" t="s">
        <v>30</v>
      </c>
      <c r="G19" s="136"/>
      <c r="H19" s="6">
        <v>17042</v>
      </c>
      <c r="I19" s="6">
        <f>G19+H19</f>
        <v>17042</v>
      </c>
      <c r="J19" s="6">
        <f>17042-2000</f>
        <v>15042</v>
      </c>
    </row>
    <row r="20" spans="1:10" ht="25.5" x14ac:dyDescent="0.2">
      <c r="A20" s="10" t="s">
        <v>33</v>
      </c>
      <c r="B20" s="3" t="s">
        <v>17</v>
      </c>
      <c r="C20" s="3" t="s">
        <v>19</v>
      </c>
      <c r="D20" s="3" t="s">
        <v>21</v>
      </c>
      <c r="E20" s="3" t="s">
        <v>34</v>
      </c>
      <c r="F20" s="3"/>
      <c r="G20" s="136">
        <f t="shared" ref="G20:J22" si="6">G21</f>
        <v>11805</v>
      </c>
      <c r="H20" s="6">
        <f t="shared" si="6"/>
        <v>-11805</v>
      </c>
      <c r="I20" s="6">
        <f t="shared" si="6"/>
        <v>0</v>
      </c>
      <c r="J20" s="6">
        <f t="shared" si="6"/>
        <v>0</v>
      </c>
    </row>
    <row r="21" spans="1:10" ht="63.75" x14ac:dyDescent="0.2">
      <c r="A21" s="10" t="s">
        <v>35</v>
      </c>
      <c r="B21" s="3" t="s">
        <v>17</v>
      </c>
      <c r="C21" s="3" t="s">
        <v>19</v>
      </c>
      <c r="D21" s="3" t="s">
        <v>21</v>
      </c>
      <c r="E21" s="11" t="s">
        <v>36</v>
      </c>
      <c r="F21" s="3"/>
      <c r="G21" s="136">
        <f t="shared" si="6"/>
        <v>11805</v>
      </c>
      <c r="H21" s="6">
        <f t="shared" si="6"/>
        <v>-11805</v>
      </c>
      <c r="I21" s="6">
        <f t="shared" si="6"/>
        <v>0</v>
      </c>
      <c r="J21" s="6">
        <f t="shared" si="6"/>
        <v>0</v>
      </c>
    </row>
    <row r="22" spans="1:10" ht="63.75" x14ac:dyDescent="0.2">
      <c r="A22" s="12" t="s">
        <v>37</v>
      </c>
      <c r="B22" s="3" t="s">
        <v>17</v>
      </c>
      <c r="C22" s="3" t="s">
        <v>19</v>
      </c>
      <c r="D22" s="3" t="s">
        <v>21</v>
      </c>
      <c r="E22" s="13" t="s">
        <v>38</v>
      </c>
      <c r="F22" s="3"/>
      <c r="G22" s="136">
        <f t="shared" si="6"/>
        <v>11805</v>
      </c>
      <c r="H22" s="6">
        <f t="shared" si="6"/>
        <v>-11805</v>
      </c>
      <c r="I22" s="6">
        <f t="shared" si="6"/>
        <v>0</v>
      </c>
      <c r="J22" s="6">
        <f t="shared" si="6"/>
        <v>0</v>
      </c>
    </row>
    <row r="23" spans="1:10" ht="63.75" x14ac:dyDescent="0.2">
      <c r="A23" s="5" t="s">
        <v>28</v>
      </c>
      <c r="B23" s="3" t="s">
        <v>17</v>
      </c>
      <c r="C23" s="3" t="s">
        <v>19</v>
      </c>
      <c r="D23" s="3" t="s">
        <v>21</v>
      </c>
      <c r="E23" s="3" t="s">
        <v>39</v>
      </c>
      <c r="F23" s="3" t="s">
        <v>30</v>
      </c>
      <c r="G23" s="136">
        <v>11805</v>
      </c>
      <c r="H23" s="6">
        <v>-11805</v>
      </c>
      <c r="I23" s="6">
        <f>G23+H23</f>
        <v>0</v>
      </c>
      <c r="J23" s="6"/>
    </row>
    <row r="24" spans="1:10" x14ac:dyDescent="0.2">
      <c r="A24" s="5" t="s">
        <v>40</v>
      </c>
      <c r="B24" s="3" t="s">
        <v>17</v>
      </c>
      <c r="C24" s="3" t="s">
        <v>19</v>
      </c>
      <c r="D24" s="3" t="s">
        <v>21</v>
      </c>
      <c r="E24" s="3" t="s">
        <v>41</v>
      </c>
      <c r="F24" s="3"/>
      <c r="G24" s="136">
        <f t="shared" ref="G24:J24" si="7">G25</f>
        <v>1105.0999999999999</v>
      </c>
      <c r="H24" s="6">
        <f t="shared" si="7"/>
        <v>-1105.0999999999999</v>
      </c>
      <c r="I24" s="6">
        <f t="shared" si="7"/>
        <v>0</v>
      </c>
      <c r="J24" s="6">
        <f t="shared" si="7"/>
        <v>0</v>
      </c>
    </row>
    <row r="25" spans="1:10" ht="38.25" x14ac:dyDescent="0.2">
      <c r="A25" s="10" t="s">
        <v>42</v>
      </c>
      <c r="B25" s="3" t="s">
        <v>17</v>
      </c>
      <c r="C25" s="3" t="s">
        <v>19</v>
      </c>
      <c r="D25" s="3" t="s">
        <v>21</v>
      </c>
      <c r="E25" s="3" t="s">
        <v>43</v>
      </c>
      <c r="F25" s="3"/>
      <c r="G25" s="136">
        <f t="shared" ref="G25:J25" si="8">G26+G27</f>
        <v>1105.0999999999999</v>
      </c>
      <c r="H25" s="6">
        <f t="shared" si="8"/>
        <v>-1105.0999999999999</v>
      </c>
      <c r="I25" s="6">
        <f t="shared" si="8"/>
        <v>0</v>
      </c>
      <c r="J25" s="6">
        <f t="shared" si="8"/>
        <v>0</v>
      </c>
    </row>
    <row r="26" spans="1:10" ht="63.75" x14ac:dyDescent="0.2">
      <c r="A26" s="5" t="s">
        <v>28</v>
      </c>
      <c r="B26" s="3" t="s">
        <v>17</v>
      </c>
      <c r="C26" s="3" t="s">
        <v>19</v>
      </c>
      <c r="D26" s="3" t="s">
        <v>21</v>
      </c>
      <c r="E26" s="3" t="s">
        <v>43</v>
      </c>
      <c r="F26" s="3" t="s">
        <v>30</v>
      </c>
      <c r="G26" s="136">
        <v>1105.0999999999999</v>
      </c>
      <c r="H26" s="6">
        <v>-1105.0999999999999</v>
      </c>
      <c r="I26" s="6">
        <f>G26+H26</f>
        <v>0</v>
      </c>
      <c r="J26" s="6"/>
    </row>
    <row r="27" spans="1:10" ht="25.5" hidden="1" x14ac:dyDescent="0.2">
      <c r="A27" s="5" t="s">
        <v>31</v>
      </c>
      <c r="B27" s="3" t="s">
        <v>17</v>
      </c>
      <c r="C27" s="3" t="s">
        <v>19</v>
      </c>
      <c r="D27" s="3" t="s">
        <v>21</v>
      </c>
      <c r="E27" s="3" t="s">
        <v>43</v>
      </c>
      <c r="F27" s="3" t="s">
        <v>32</v>
      </c>
      <c r="G27" s="136"/>
      <c r="H27" s="6"/>
      <c r="I27" s="6">
        <f>G27+H27</f>
        <v>0</v>
      </c>
      <c r="J27" s="6"/>
    </row>
    <row r="28" spans="1:10" x14ac:dyDescent="0.2">
      <c r="A28" s="5" t="s">
        <v>44</v>
      </c>
      <c r="B28" s="3" t="s">
        <v>17</v>
      </c>
      <c r="C28" s="3" t="s">
        <v>19</v>
      </c>
      <c r="D28" s="3" t="s">
        <v>45</v>
      </c>
      <c r="E28" s="3"/>
      <c r="F28" s="3"/>
      <c r="G28" s="116">
        <f t="shared" ref="G28:J28" si="9">+G55+G67+G29</f>
        <v>208449.16</v>
      </c>
      <c r="H28" s="6">
        <f t="shared" si="9"/>
        <v>-3704.390000000014</v>
      </c>
      <c r="I28" s="6">
        <f t="shared" si="9"/>
        <v>204744.77</v>
      </c>
      <c r="J28" s="6">
        <f t="shared" si="9"/>
        <v>204229.58999999997</v>
      </c>
    </row>
    <row r="29" spans="1:10" ht="38.25" x14ac:dyDescent="0.2">
      <c r="A29" s="100" t="s">
        <v>22</v>
      </c>
      <c r="B29" s="3" t="s">
        <v>17</v>
      </c>
      <c r="C29" s="3" t="s">
        <v>19</v>
      </c>
      <c r="D29" s="3" t="s">
        <v>45</v>
      </c>
      <c r="E29" s="135" t="s">
        <v>23</v>
      </c>
      <c r="F29" s="3"/>
      <c r="G29" s="136">
        <f t="shared" ref="G29:J29" si="10">G30</f>
        <v>0</v>
      </c>
      <c r="H29" s="6">
        <f t="shared" si="10"/>
        <v>204744.77</v>
      </c>
      <c r="I29" s="6">
        <f t="shared" si="10"/>
        <v>204744.77</v>
      </c>
      <c r="J29" s="6">
        <f t="shared" si="10"/>
        <v>204229.58999999997</v>
      </c>
    </row>
    <row r="30" spans="1:10" ht="38.25" x14ac:dyDescent="0.2">
      <c r="A30" s="101" t="s">
        <v>24</v>
      </c>
      <c r="B30" s="3" t="s">
        <v>17</v>
      </c>
      <c r="C30" s="3" t="s">
        <v>19</v>
      </c>
      <c r="D30" s="3" t="s">
        <v>45</v>
      </c>
      <c r="E30" s="3" t="s">
        <v>25</v>
      </c>
      <c r="F30" s="3"/>
      <c r="G30" s="136">
        <f>G31+G45+G47+G49+G51+G53+G36+G41+G43</f>
        <v>0</v>
      </c>
      <c r="H30" s="6">
        <f>H31+H45+H47+H49+H51+H53+H36+H41+H43</f>
        <v>204744.77</v>
      </c>
      <c r="I30" s="6">
        <f>I31+I45+I47+I49+I51+I53+I36+I41+I43</f>
        <v>204744.77</v>
      </c>
      <c r="J30" s="6">
        <f>J31+J45+J47+J49+J51+J53+J36+J41+J43</f>
        <v>204229.58999999997</v>
      </c>
    </row>
    <row r="31" spans="1:10" ht="38.25" x14ac:dyDescent="0.2">
      <c r="A31" s="101" t="s">
        <v>46</v>
      </c>
      <c r="B31" s="3" t="s">
        <v>17</v>
      </c>
      <c r="C31" s="3" t="s">
        <v>19</v>
      </c>
      <c r="D31" s="3" t="s">
        <v>45</v>
      </c>
      <c r="E31" s="3" t="s">
        <v>47</v>
      </c>
      <c r="F31" s="3"/>
      <c r="G31" s="116">
        <f t="shared" ref="G31:I31" si="11">SUM(G32:G33)+G34</f>
        <v>0</v>
      </c>
      <c r="H31" s="6">
        <f t="shared" si="11"/>
        <v>45401.89</v>
      </c>
      <c r="I31" s="6">
        <f t="shared" si="11"/>
        <v>45401.89</v>
      </c>
      <c r="J31" s="6">
        <f>SUM(J32:J33)+J34</f>
        <v>44886.709999999992</v>
      </c>
    </row>
    <row r="32" spans="1:10" ht="63.75" x14ac:dyDescent="0.2">
      <c r="A32" s="5" t="s">
        <v>28</v>
      </c>
      <c r="B32" s="3" t="s">
        <v>17</v>
      </c>
      <c r="C32" s="3" t="s">
        <v>19</v>
      </c>
      <c r="D32" s="3" t="s">
        <v>45</v>
      </c>
      <c r="E32" s="3" t="s">
        <v>47</v>
      </c>
      <c r="F32" s="3" t="s">
        <v>30</v>
      </c>
      <c r="G32" s="136"/>
      <c r="H32" s="6">
        <f>33150.09-13132.9</f>
        <v>20017.189999999995</v>
      </c>
      <c r="I32" s="6">
        <f>G32+H32</f>
        <v>20017.189999999995</v>
      </c>
      <c r="J32" s="6">
        <f>33150.09-13132.9</f>
        <v>20017.189999999995</v>
      </c>
    </row>
    <row r="33" spans="1:10" ht="25.5" hidden="1" x14ac:dyDescent="0.2">
      <c r="A33" s="5" t="s">
        <v>31</v>
      </c>
      <c r="B33" s="3" t="s">
        <v>17</v>
      </c>
      <c r="C33" s="3" t="s">
        <v>19</v>
      </c>
      <c r="D33" s="3" t="s">
        <v>45</v>
      </c>
      <c r="E33" s="3" t="s">
        <v>47</v>
      </c>
      <c r="F33" s="3" t="s">
        <v>32</v>
      </c>
      <c r="G33" s="136"/>
      <c r="H33" s="6"/>
      <c r="I33" s="6">
        <f>G33+H33</f>
        <v>0</v>
      </c>
      <c r="J33" s="6"/>
    </row>
    <row r="34" spans="1:10" ht="63.75" x14ac:dyDescent="0.2">
      <c r="A34" s="91" t="s">
        <v>580</v>
      </c>
      <c r="B34" s="3" t="s">
        <v>17</v>
      </c>
      <c r="C34" s="3" t="s">
        <v>19</v>
      </c>
      <c r="D34" s="3" t="s">
        <v>45</v>
      </c>
      <c r="E34" s="3" t="s">
        <v>581</v>
      </c>
      <c r="F34" s="3"/>
      <c r="G34" s="116">
        <f t="shared" ref="G34:J34" si="12">G35</f>
        <v>0</v>
      </c>
      <c r="H34" s="6">
        <f t="shared" si="12"/>
        <v>25384.7</v>
      </c>
      <c r="I34" s="6">
        <f t="shared" si="12"/>
        <v>25384.7</v>
      </c>
      <c r="J34" s="6">
        <f t="shared" si="12"/>
        <v>24869.52</v>
      </c>
    </row>
    <row r="35" spans="1:10" ht="63.75" x14ac:dyDescent="0.2">
      <c r="A35" s="5" t="s">
        <v>28</v>
      </c>
      <c r="B35" s="3" t="s">
        <v>17</v>
      </c>
      <c r="C35" s="3" t="s">
        <v>19</v>
      </c>
      <c r="D35" s="3" t="s">
        <v>45</v>
      </c>
      <c r="E35" s="3" t="s">
        <v>581</v>
      </c>
      <c r="F35" s="3" t="s">
        <v>30</v>
      </c>
      <c r="G35" s="136"/>
      <c r="H35" s="6">
        <f>25734.7-350</f>
        <v>25384.7</v>
      </c>
      <c r="I35" s="6">
        <f>G35+H35</f>
        <v>25384.7</v>
      </c>
      <c r="J35" s="6">
        <f>27431.4-2561.88</f>
        <v>24869.52</v>
      </c>
    </row>
    <row r="36" spans="1:10" ht="38.25" x14ac:dyDescent="0.2">
      <c r="A36" s="101" t="s">
        <v>48</v>
      </c>
      <c r="B36" s="3" t="s">
        <v>17</v>
      </c>
      <c r="C36" s="3" t="s">
        <v>19</v>
      </c>
      <c r="D36" s="3" t="s">
        <v>45</v>
      </c>
      <c r="E36" s="3" t="s">
        <v>49</v>
      </c>
      <c r="F36" s="3"/>
      <c r="G36" s="116">
        <f t="shared" ref="G36:J36" si="13">SUM(G37:G38)+G39</f>
        <v>0</v>
      </c>
      <c r="H36" s="6">
        <f t="shared" si="13"/>
        <v>5248.58</v>
      </c>
      <c r="I36" s="6">
        <f t="shared" si="13"/>
        <v>5248.58</v>
      </c>
      <c r="J36" s="6">
        <f t="shared" si="13"/>
        <v>5248.58</v>
      </c>
    </row>
    <row r="37" spans="1:10" ht="63.75" x14ac:dyDescent="0.2">
      <c r="A37" s="5" t="s">
        <v>28</v>
      </c>
      <c r="B37" s="3" t="s">
        <v>17</v>
      </c>
      <c r="C37" s="3" t="s">
        <v>19</v>
      </c>
      <c r="D37" s="3" t="s">
        <v>45</v>
      </c>
      <c r="E37" s="3" t="s">
        <v>49</v>
      </c>
      <c r="F37" s="3" t="s">
        <v>30</v>
      </c>
      <c r="G37" s="136"/>
      <c r="H37" s="6">
        <v>4782.04</v>
      </c>
      <c r="I37" s="6">
        <f>G37+H37</f>
        <v>4782.04</v>
      </c>
      <c r="J37" s="6">
        <v>4782.04</v>
      </c>
    </row>
    <row r="38" spans="1:10" ht="25.5" x14ac:dyDescent="0.2">
      <c r="A38" s="5" t="s">
        <v>31</v>
      </c>
      <c r="B38" s="3" t="s">
        <v>17</v>
      </c>
      <c r="C38" s="3" t="s">
        <v>19</v>
      </c>
      <c r="D38" s="3" t="s">
        <v>45</v>
      </c>
      <c r="E38" s="3" t="s">
        <v>49</v>
      </c>
      <c r="F38" s="3" t="s">
        <v>32</v>
      </c>
      <c r="G38" s="136"/>
      <c r="H38" s="6">
        <v>50</v>
      </c>
      <c r="I38" s="6">
        <f>G38+H38</f>
        <v>50</v>
      </c>
      <c r="J38" s="6">
        <v>50</v>
      </c>
    </row>
    <row r="39" spans="1:10" ht="25.5" x14ac:dyDescent="0.2">
      <c r="A39" s="92" t="s">
        <v>582</v>
      </c>
      <c r="B39" s="3" t="s">
        <v>17</v>
      </c>
      <c r="C39" s="3" t="s">
        <v>19</v>
      </c>
      <c r="D39" s="3" t="s">
        <v>45</v>
      </c>
      <c r="E39" s="3" t="s">
        <v>583</v>
      </c>
      <c r="F39" s="3"/>
      <c r="G39" s="116">
        <f t="shared" ref="G39:J39" si="14">G40</f>
        <v>0</v>
      </c>
      <c r="H39" s="6">
        <f t="shared" si="14"/>
        <v>416.54</v>
      </c>
      <c r="I39" s="6">
        <f t="shared" si="14"/>
        <v>416.54</v>
      </c>
      <c r="J39" s="6">
        <f t="shared" si="14"/>
        <v>416.54</v>
      </c>
    </row>
    <row r="40" spans="1:10" ht="63.75" x14ac:dyDescent="0.2">
      <c r="A40" s="5" t="s">
        <v>28</v>
      </c>
      <c r="B40" s="3" t="s">
        <v>17</v>
      </c>
      <c r="C40" s="3" t="s">
        <v>19</v>
      </c>
      <c r="D40" s="3" t="s">
        <v>45</v>
      </c>
      <c r="E40" s="3" t="s">
        <v>583</v>
      </c>
      <c r="F40" s="3" t="s">
        <v>30</v>
      </c>
      <c r="G40" s="136"/>
      <c r="H40" s="6">
        <v>416.54</v>
      </c>
      <c r="I40" s="6">
        <f>G40+H40</f>
        <v>416.54</v>
      </c>
      <c r="J40" s="6">
        <v>416.54</v>
      </c>
    </row>
    <row r="41" spans="1:10" ht="63.75" x14ac:dyDescent="0.2">
      <c r="A41" s="101" t="s">
        <v>50</v>
      </c>
      <c r="B41" s="3" t="s">
        <v>17</v>
      </c>
      <c r="C41" s="3" t="s">
        <v>19</v>
      </c>
      <c r="D41" s="3" t="s">
        <v>45</v>
      </c>
      <c r="E41" s="3" t="s">
        <v>51</v>
      </c>
      <c r="F41" s="3"/>
      <c r="G41" s="136">
        <f t="shared" ref="G41:J41" si="15">G42</f>
        <v>0</v>
      </c>
      <c r="H41" s="6">
        <f t="shared" si="15"/>
        <v>5081</v>
      </c>
      <c r="I41" s="6">
        <f t="shared" si="15"/>
        <v>5081</v>
      </c>
      <c r="J41" s="6">
        <f t="shared" si="15"/>
        <v>5081</v>
      </c>
    </row>
    <row r="42" spans="1:10" ht="63.75" x14ac:dyDescent="0.2">
      <c r="A42" s="5" t="s">
        <v>28</v>
      </c>
      <c r="B42" s="3" t="s">
        <v>17</v>
      </c>
      <c r="C42" s="3" t="s">
        <v>19</v>
      </c>
      <c r="D42" s="3" t="s">
        <v>45</v>
      </c>
      <c r="E42" s="3" t="s">
        <v>51</v>
      </c>
      <c r="F42" s="3" t="s">
        <v>30</v>
      </c>
      <c r="G42" s="136"/>
      <c r="H42" s="6">
        <v>5081</v>
      </c>
      <c r="I42" s="6">
        <f>G42+H42</f>
        <v>5081</v>
      </c>
      <c r="J42" s="6">
        <v>5081</v>
      </c>
    </row>
    <row r="43" spans="1:10" ht="38.25" x14ac:dyDescent="0.2">
      <c r="A43" s="101" t="s">
        <v>52</v>
      </c>
      <c r="B43" s="3" t="s">
        <v>17</v>
      </c>
      <c r="C43" s="3" t="s">
        <v>19</v>
      </c>
      <c r="D43" s="3" t="s">
        <v>45</v>
      </c>
      <c r="E43" s="3" t="s">
        <v>53</v>
      </c>
      <c r="F43" s="3"/>
      <c r="G43" s="136">
        <f t="shared" ref="G43:J43" si="16">G44</f>
        <v>0</v>
      </c>
      <c r="H43" s="6">
        <f t="shared" si="16"/>
        <v>970</v>
      </c>
      <c r="I43" s="6">
        <f t="shared" si="16"/>
        <v>970</v>
      </c>
      <c r="J43" s="6">
        <f t="shared" si="16"/>
        <v>970</v>
      </c>
    </row>
    <row r="44" spans="1:10" ht="63.75" x14ac:dyDescent="0.2">
      <c r="A44" s="5" t="s">
        <v>28</v>
      </c>
      <c r="B44" s="3" t="s">
        <v>17</v>
      </c>
      <c r="C44" s="3" t="s">
        <v>19</v>
      </c>
      <c r="D44" s="3" t="s">
        <v>45</v>
      </c>
      <c r="E44" s="3" t="s">
        <v>53</v>
      </c>
      <c r="F44" s="3" t="s">
        <v>30</v>
      </c>
      <c r="G44" s="136"/>
      <c r="H44" s="6">
        <v>970</v>
      </c>
      <c r="I44" s="6">
        <f>G44+H44</f>
        <v>970</v>
      </c>
      <c r="J44" s="6">
        <v>970</v>
      </c>
    </row>
    <row r="45" spans="1:10" ht="63.75" hidden="1" x14ac:dyDescent="0.2">
      <c r="A45" s="100" t="s">
        <v>54</v>
      </c>
      <c r="B45" s="3" t="s">
        <v>17</v>
      </c>
      <c r="C45" s="3" t="s">
        <v>19</v>
      </c>
      <c r="D45" s="3" t="s">
        <v>45</v>
      </c>
      <c r="E45" s="100" t="s">
        <v>584</v>
      </c>
      <c r="F45" s="3"/>
      <c r="G45" s="136">
        <f t="shared" ref="G45:J45" si="17">G46</f>
        <v>0</v>
      </c>
      <c r="H45" s="6">
        <f t="shared" si="17"/>
        <v>0</v>
      </c>
      <c r="I45" s="6">
        <f t="shared" si="17"/>
        <v>0</v>
      </c>
      <c r="J45" s="6">
        <f t="shared" si="17"/>
        <v>0</v>
      </c>
    </row>
    <row r="46" spans="1:10" ht="25.5" hidden="1" x14ac:dyDescent="0.2">
      <c r="A46" s="5" t="s">
        <v>31</v>
      </c>
      <c r="B46" s="3" t="s">
        <v>17</v>
      </c>
      <c r="C46" s="3" t="s">
        <v>19</v>
      </c>
      <c r="D46" s="3" t="s">
        <v>45</v>
      </c>
      <c r="E46" s="100" t="s">
        <v>584</v>
      </c>
      <c r="F46" s="3" t="s">
        <v>32</v>
      </c>
      <c r="G46" s="136"/>
      <c r="H46" s="6"/>
      <c r="I46" s="6">
        <f>G46+H46</f>
        <v>0</v>
      </c>
      <c r="J46" s="6"/>
    </row>
    <row r="47" spans="1:10" ht="178.5" x14ac:dyDescent="0.2">
      <c r="A47" s="100" t="s">
        <v>55</v>
      </c>
      <c r="B47" s="3" t="s">
        <v>17</v>
      </c>
      <c r="C47" s="3" t="s">
        <v>19</v>
      </c>
      <c r="D47" s="3" t="s">
        <v>45</v>
      </c>
      <c r="E47" s="100" t="s">
        <v>585</v>
      </c>
      <c r="F47" s="3"/>
      <c r="G47" s="136">
        <f t="shared" ref="G47:J47" si="18">G48</f>
        <v>0</v>
      </c>
      <c r="H47" s="6">
        <f t="shared" si="18"/>
        <v>144254.79999999999</v>
      </c>
      <c r="I47" s="6">
        <f t="shared" si="18"/>
        <v>144254.79999999999</v>
      </c>
      <c r="J47" s="6">
        <f t="shared" si="18"/>
        <v>144254.79999999999</v>
      </c>
    </row>
    <row r="48" spans="1:10" ht="63.75" x14ac:dyDescent="0.2">
      <c r="A48" s="5" t="s">
        <v>28</v>
      </c>
      <c r="B48" s="3" t="s">
        <v>17</v>
      </c>
      <c r="C48" s="3" t="s">
        <v>19</v>
      </c>
      <c r="D48" s="3" t="s">
        <v>45</v>
      </c>
      <c r="E48" s="100" t="s">
        <v>585</v>
      </c>
      <c r="F48" s="3" t="s">
        <v>30</v>
      </c>
      <c r="G48" s="136"/>
      <c r="H48" s="6">
        <v>144254.79999999999</v>
      </c>
      <c r="I48" s="6">
        <f>G48+H48</f>
        <v>144254.79999999999</v>
      </c>
      <c r="J48" s="6">
        <v>144254.79999999999</v>
      </c>
    </row>
    <row r="49" spans="1:10" ht="63.75" x14ac:dyDescent="0.2">
      <c r="A49" s="100" t="s">
        <v>56</v>
      </c>
      <c r="B49" s="3" t="s">
        <v>17</v>
      </c>
      <c r="C49" s="3" t="s">
        <v>19</v>
      </c>
      <c r="D49" s="3" t="s">
        <v>45</v>
      </c>
      <c r="E49" s="100" t="s">
        <v>586</v>
      </c>
      <c r="F49" s="3"/>
      <c r="G49" s="136">
        <f t="shared" ref="G49:J49" si="19">G50</f>
        <v>0</v>
      </c>
      <c r="H49" s="6">
        <f t="shared" si="19"/>
        <v>2369</v>
      </c>
      <c r="I49" s="6">
        <f t="shared" si="19"/>
        <v>2369</v>
      </c>
      <c r="J49" s="6">
        <f t="shared" si="19"/>
        <v>2369</v>
      </c>
    </row>
    <row r="50" spans="1:10" ht="63.75" x14ac:dyDescent="0.2">
      <c r="A50" s="5" t="s">
        <v>28</v>
      </c>
      <c r="B50" s="3" t="s">
        <v>17</v>
      </c>
      <c r="C50" s="3" t="s">
        <v>19</v>
      </c>
      <c r="D50" s="3" t="s">
        <v>45</v>
      </c>
      <c r="E50" s="100" t="s">
        <v>586</v>
      </c>
      <c r="F50" s="3" t="s">
        <v>30</v>
      </c>
      <c r="G50" s="136"/>
      <c r="H50" s="6">
        <v>2369</v>
      </c>
      <c r="I50" s="6">
        <f>G50+H50</f>
        <v>2369</v>
      </c>
      <c r="J50" s="6">
        <v>2369</v>
      </c>
    </row>
    <row r="51" spans="1:10" ht="76.5" x14ac:dyDescent="0.2">
      <c r="A51" s="100" t="s">
        <v>57</v>
      </c>
      <c r="B51" s="3" t="s">
        <v>17</v>
      </c>
      <c r="C51" s="3" t="s">
        <v>19</v>
      </c>
      <c r="D51" s="3" t="s">
        <v>45</v>
      </c>
      <c r="E51" s="100" t="s">
        <v>587</v>
      </c>
      <c r="F51" s="3"/>
      <c r="G51" s="136">
        <f t="shared" ref="G51:J51" si="20">G52</f>
        <v>0</v>
      </c>
      <c r="H51" s="6">
        <f t="shared" si="20"/>
        <v>1419.5</v>
      </c>
      <c r="I51" s="6">
        <f t="shared" si="20"/>
        <v>1419.5</v>
      </c>
      <c r="J51" s="6">
        <f t="shared" si="20"/>
        <v>1419.5</v>
      </c>
    </row>
    <row r="52" spans="1:10" ht="63.75" x14ac:dyDescent="0.2">
      <c r="A52" s="5" t="s">
        <v>28</v>
      </c>
      <c r="B52" s="3" t="s">
        <v>17</v>
      </c>
      <c r="C52" s="3" t="s">
        <v>19</v>
      </c>
      <c r="D52" s="3" t="s">
        <v>45</v>
      </c>
      <c r="E52" s="100" t="s">
        <v>587</v>
      </c>
      <c r="F52" s="3" t="s">
        <v>30</v>
      </c>
      <c r="G52" s="136"/>
      <c r="H52" s="6">
        <v>1419.5</v>
      </c>
      <c r="I52" s="6">
        <f>G52+H52</f>
        <v>1419.5</v>
      </c>
      <c r="J52" s="6">
        <v>1419.5</v>
      </c>
    </row>
    <row r="53" spans="1:10" ht="63.75" hidden="1" x14ac:dyDescent="0.2">
      <c r="A53" s="100" t="s">
        <v>58</v>
      </c>
      <c r="B53" s="3" t="s">
        <v>17</v>
      </c>
      <c r="C53" s="3" t="s">
        <v>19</v>
      </c>
      <c r="D53" s="3" t="s">
        <v>45</v>
      </c>
      <c r="E53" s="100" t="s">
        <v>59</v>
      </c>
      <c r="F53" s="3"/>
      <c r="G53" s="136">
        <f t="shared" ref="G53:J53" si="21">G54</f>
        <v>0</v>
      </c>
      <c r="H53" s="6">
        <f t="shared" si="21"/>
        <v>0</v>
      </c>
      <c r="I53" s="6">
        <f t="shared" si="21"/>
        <v>0</v>
      </c>
      <c r="J53" s="6">
        <f t="shared" si="21"/>
        <v>0</v>
      </c>
    </row>
    <row r="54" spans="1:10" ht="63.75" hidden="1" x14ac:dyDescent="0.2">
      <c r="A54" s="5" t="s">
        <v>28</v>
      </c>
      <c r="B54" s="3" t="s">
        <v>17</v>
      </c>
      <c r="C54" s="3" t="s">
        <v>19</v>
      </c>
      <c r="D54" s="3" t="s">
        <v>45</v>
      </c>
      <c r="E54" s="100" t="s">
        <v>59</v>
      </c>
      <c r="F54" s="3" t="s">
        <v>30</v>
      </c>
      <c r="G54" s="136"/>
      <c r="H54" s="6"/>
      <c r="I54" s="6">
        <f>G54+H54</f>
        <v>0</v>
      </c>
      <c r="J54" s="6"/>
    </row>
    <row r="55" spans="1:10" ht="25.5" x14ac:dyDescent="0.2">
      <c r="A55" s="10" t="s">
        <v>33</v>
      </c>
      <c r="B55" s="3" t="s">
        <v>17</v>
      </c>
      <c r="C55" s="3" t="s">
        <v>19</v>
      </c>
      <c r="D55" s="3" t="s">
        <v>45</v>
      </c>
      <c r="E55" s="3" t="s">
        <v>34</v>
      </c>
      <c r="F55" s="3"/>
      <c r="G55" s="136">
        <f t="shared" ref="G55:J55" si="22">G56</f>
        <v>168869</v>
      </c>
      <c r="H55" s="6">
        <f t="shared" si="22"/>
        <v>-168869</v>
      </c>
      <c r="I55" s="6">
        <f t="shared" si="22"/>
        <v>0</v>
      </c>
      <c r="J55" s="6">
        <f t="shared" si="22"/>
        <v>0</v>
      </c>
    </row>
    <row r="56" spans="1:10" ht="38.25" x14ac:dyDescent="0.2">
      <c r="A56" s="10" t="s">
        <v>60</v>
      </c>
      <c r="B56" s="3" t="s">
        <v>17</v>
      </c>
      <c r="C56" s="3" t="s">
        <v>19</v>
      </c>
      <c r="D56" s="3" t="s">
        <v>45</v>
      </c>
      <c r="E56" s="3" t="s">
        <v>61</v>
      </c>
      <c r="F56" s="3"/>
      <c r="G56" s="136">
        <f t="shared" ref="G56:J56" si="23">G57+G60+G64</f>
        <v>168869</v>
      </c>
      <c r="H56" s="6">
        <f t="shared" si="23"/>
        <v>-168869</v>
      </c>
      <c r="I56" s="6">
        <f t="shared" si="23"/>
        <v>0</v>
      </c>
      <c r="J56" s="6">
        <f t="shared" si="23"/>
        <v>0</v>
      </c>
    </row>
    <row r="57" spans="1:10" ht="63.75" x14ac:dyDescent="0.2">
      <c r="A57" s="10" t="s">
        <v>62</v>
      </c>
      <c r="B57" s="3" t="s">
        <v>17</v>
      </c>
      <c r="C57" s="3" t="s">
        <v>19</v>
      </c>
      <c r="D57" s="3" t="s">
        <v>45</v>
      </c>
      <c r="E57" s="3" t="s">
        <v>63</v>
      </c>
      <c r="F57" s="3"/>
      <c r="G57" s="136">
        <f t="shared" ref="G57:J58" si="24">G58</f>
        <v>165748</v>
      </c>
      <c r="H57" s="6">
        <f t="shared" si="24"/>
        <v>-165748</v>
      </c>
      <c r="I57" s="6">
        <f t="shared" si="24"/>
        <v>0</v>
      </c>
      <c r="J57" s="6">
        <f t="shared" si="24"/>
        <v>0</v>
      </c>
    </row>
    <row r="58" spans="1:10" ht="84.75" customHeight="1" x14ac:dyDescent="0.2">
      <c r="A58" s="10" t="s">
        <v>64</v>
      </c>
      <c r="B58" s="3" t="s">
        <v>17</v>
      </c>
      <c r="C58" s="3" t="s">
        <v>19</v>
      </c>
      <c r="D58" s="3" t="s">
        <v>45</v>
      </c>
      <c r="E58" s="3" t="s">
        <v>65</v>
      </c>
      <c r="F58" s="3"/>
      <c r="G58" s="136">
        <f t="shared" si="24"/>
        <v>165748</v>
      </c>
      <c r="H58" s="6">
        <f t="shared" si="24"/>
        <v>-165748</v>
      </c>
      <c r="I58" s="6">
        <f t="shared" si="24"/>
        <v>0</v>
      </c>
      <c r="J58" s="6">
        <f t="shared" si="24"/>
        <v>0</v>
      </c>
    </row>
    <row r="59" spans="1:10" ht="63.75" x14ac:dyDescent="0.2">
      <c r="A59" s="5" t="s">
        <v>28</v>
      </c>
      <c r="B59" s="3" t="s">
        <v>17</v>
      </c>
      <c r="C59" s="3" t="s">
        <v>19</v>
      </c>
      <c r="D59" s="3" t="s">
        <v>45</v>
      </c>
      <c r="E59" s="3" t="s">
        <v>65</v>
      </c>
      <c r="F59" s="3" t="s">
        <v>30</v>
      </c>
      <c r="G59" s="136">
        <v>165748</v>
      </c>
      <c r="H59" s="6">
        <v>-165748</v>
      </c>
      <c r="I59" s="6">
        <f>H59+G59</f>
        <v>0</v>
      </c>
      <c r="J59" s="6"/>
    </row>
    <row r="60" spans="1:10" ht="63.75" x14ac:dyDescent="0.2">
      <c r="A60" s="10" t="s">
        <v>66</v>
      </c>
      <c r="B60" s="3" t="s">
        <v>17</v>
      </c>
      <c r="C60" s="3" t="s">
        <v>19</v>
      </c>
      <c r="D60" s="3" t="s">
        <v>45</v>
      </c>
      <c r="E60" s="3" t="s">
        <v>67</v>
      </c>
      <c r="F60" s="3"/>
      <c r="G60" s="136">
        <f t="shared" ref="G60:J60" si="25">G61</f>
        <v>2067</v>
      </c>
      <c r="H60" s="6">
        <f t="shared" si="25"/>
        <v>-2067</v>
      </c>
      <c r="I60" s="6">
        <f t="shared" si="25"/>
        <v>0</v>
      </c>
      <c r="J60" s="6">
        <f t="shared" si="25"/>
        <v>0</v>
      </c>
    </row>
    <row r="61" spans="1:10" ht="63.75" x14ac:dyDescent="0.2">
      <c r="A61" s="10" t="s">
        <v>68</v>
      </c>
      <c r="B61" s="3" t="s">
        <v>17</v>
      </c>
      <c r="C61" s="3" t="s">
        <v>19</v>
      </c>
      <c r="D61" s="3" t="s">
        <v>45</v>
      </c>
      <c r="E61" s="3" t="s">
        <v>69</v>
      </c>
      <c r="F61" s="3"/>
      <c r="G61" s="136">
        <f t="shared" ref="G61:J61" si="26">G62+G63</f>
        <v>2067</v>
      </c>
      <c r="H61" s="6">
        <f t="shared" si="26"/>
        <v>-2067</v>
      </c>
      <c r="I61" s="6">
        <f t="shared" si="26"/>
        <v>0</v>
      </c>
      <c r="J61" s="6">
        <f t="shared" si="26"/>
        <v>0</v>
      </c>
    </row>
    <row r="62" spans="1:10" ht="63.75" x14ac:dyDescent="0.2">
      <c r="A62" s="5" t="s">
        <v>28</v>
      </c>
      <c r="B62" s="3" t="s">
        <v>17</v>
      </c>
      <c r="C62" s="3" t="s">
        <v>19</v>
      </c>
      <c r="D62" s="3" t="s">
        <v>45</v>
      </c>
      <c r="E62" s="3" t="s">
        <v>69</v>
      </c>
      <c r="F62" s="3" t="s">
        <v>30</v>
      </c>
      <c r="G62" s="136">
        <v>2067</v>
      </c>
      <c r="H62" s="6">
        <v>-2067</v>
      </c>
      <c r="I62" s="6">
        <f>G62+H62</f>
        <v>0</v>
      </c>
      <c r="J62" s="6"/>
    </row>
    <row r="63" spans="1:10" ht="25.5" hidden="1" x14ac:dyDescent="0.2">
      <c r="A63" s="5" t="s">
        <v>31</v>
      </c>
      <c r="B63" s="3" t="s">
        <v>17</v>
      </c>
      <c r="C63" s="3" t="s">
        <v>19</v>
      </c>
      <c r="D63" s="3" t="s">
        <v>45</v>
      </c>
      <c r="E63" s="3" t="s">
        <v>69</v>
      </c>
      <c r="F63" s="3" t="s">
        <v>32</v>
      </c>
      <c r="G63" s="136"/>
      <c r="H63" s="6"/>
      <c r="I63" s="6">
        <f>G63+H63</f>
        <v>0</v>
      </c>
      <c r="J63" s="6"/>
    </row>
    <row r="64" spans="1:10" ht="76.5" x14ac:dyDescent="0.2">
      <c r="A64" s="10" t="s">
        <v>70</v>
      </c>
      <c r="B64" s="3" t="s">
        <v>17</v>
      </c>
      <c r="C64" s="3" t="s">
        <v>19</v>
      </c>
      <c r="D64" s="3" t="s">
        <v>45</v>
      </c>
      <c r="E64" s="3" t="s">
        <v>71</v>
      </c>
      <c r="F64" s="3"/>
      <c r="G64" s="136">
        <f t="shared" ref="G64:J64" si="27">G65+G66</f>
        <v>1054</v>
      </c>
      <c r="H64" s="6">
        <f t="shared" si="27"/>
        <v>-1054</v>
      </c>
      <c r="I64" s="6">
        <f t="shared" si="27"/>
        <v>0</v>
      </c>
      <c r="J64" s="6">
        <f t="shared" si="27"/>
        <v>0</v>
      </c>
    </row>
    <row r="65" spans="1:10" ht="63.75" x14ac:dyDescent="0.2">
      <c r="A65" s="5" t="s">
        <v>28</v>
      </c>
      <c r="B65" s="3" t="s">
        <v>17</v>
      </c>
      <c r="C65" s="3" t="s">
        <v>19</v>
      </c>
      <c r="D65" s="3" t="s">
        <v>45</v>
      </c>
      <c r="E65" s="3" t="s">
        <v>71</v>
      </c>
      <c r="F65" s="3" t="s">
        <v>30</v>
      </c>
      <c r="G65" s="136">
        <v>1054</v>
      </c>
      <c r="H65" s="6">
        <v>-1054</v>
      </c>
      <c r="I65" s="6">
        <f>G65+H65</f>
        <v>0</v>
      </c>
      <c r="J65" s="6"/>
    </row>
    <row r="66" spans="1:10" ht="25.5" hidden="1" x14ac:dyDescent="0.2">
      <c r="A66" s="5" t="s">
        <v>31</v>
      </c>
      <c r="B66" s="3" t="s">
        <v>17</v>
      </c>
      <c r="C66" s="3" t="s">
        <v>19</v>
      </c>
      <c r="D66" s="3" t="s">
        <v>45</v>
      </c>
      <c r="E66" s="3" t="s">
        <v>71</v>
      </c>
      <c r="F66" s="3" t="s">
        <v>32</v>
      </c>
      <c r="G66" s="136"/>
      <c r="H66" s="6"/>
      <c r="I66" s="6">
        <f>G66+H66</f>
        <v>0</v>
      </c>
      <c r="J66" s="6"/>
    </row>
    <row r="67" spans="1:10" x14ac:dyDescent="0.2">
      <c r="A67" s="5" t="s">
        <v>40</v>
      </c>
      <c r="B67" s="3" t="s">
        <v>17</v>
      </c>
      <c r="C67" s="3" t="s">
        <v>19</v>
      </c>
      <c r="D67" s="3" t="s">
        <v>45</v>
      </c>
      <c r="E67" s="3" t="s">
        <v>41</v>
      </c>
      <c r="F67" s="3"/>
      <c r="G67" s="136">
        <f t="shared" ref="G67:J67" si="28">G68+G71+G73+G75+G77+G80</f>
        <v>39580.159999999996</v>
      </c>
      <c r="H67" s="6">
        <f t="shared" si="28"/>
        <v>-39580.159999999996</v>
      </c>
      <c r="I67" s="6">
        <f t="shared" si="28"/>
        <v>0</v>
      </c>
      <c r="J67" s="6">
        <f t="shared" si="28"/>
        <v>0</v>
      </c>
    </row>
    <row r="68" spans="1:10" ht="38.25" x14ac:dyDescent="0.2">
      <c r="A68" s="10" t="s">
        <v>72</v>
      </c>
      <c r="B68" s="3" t="s">
        <v>17</v>
      </c>
      <c r="C68" s="3" t="s">
        <v>19</v>
      </c>
      <c r="D68" s="3" t="s">
        <v>45</v>
      </c>
      <c r="E68" s="3" t="s">
        <v>73</v>
      </c>
      <c r="F68" s="3"/>
      <c r="G68" s="136">
        <f t="shared" ref="G68:J68" si="29">G69+G70</f>
        <v>28826.959999999999</v>
      </c>
      <c r="H68" s="6">
        <f t="shared" si="29"/>
        <v>-28826.959999999999</v>
      </c>
      <c r="I68" s="6">
        <f t="shared" si="29"/>
        <v>0</v>
      </c>
      <c r="J68" s="6">
        <f t="shared" si="29"/>
        <v>0</v>
      </c>
    </row>
    <row r="69" spans="1:10" ht="51" x14ac:dyDescent="0.2">
      <c r="A69" s="14" t="s">
        <v>74</v>
      </c>
      <c r="B69" s="3" t="s">
        <v>17</v>
      </c>
      <c r="C69" s="3" t="s">
        <v>19</v>
      </c>
      <c r="D69" s="3" t="s">
        <v>45</v>
      </c>
      <c r="E69" s="3" t="s">
        <v>73</v>
      </c>
      <c r="F69" s="3" t="s">
        <v>30</v>
      </c>
      <c r="G69" s="136">
        <v>28826.959999999999</v>
      </c>
      <c r="H69" s="6">
        <v>-28826.959999999999</v>
      </c>
      <c r="I69" s="6">
        <f>G69+H69</f>
        <v>0</v>
      </c>
      <c r="J69" s="6"/>
    </row>
    <row r="70" spans="1:10" ht="25.5" hidden="1" x14ac:dyDescent="0.2">
      <c r="A70" s="5" t="s">
        <v>31</v>
      </c>
      <c r="B70" s="3" t="s">
        <v>17</v>
      </c>
      <c r="C70" s="3" t="s">
        <v>19</v>
      </c>
      <c r="D70" s="3" t="s">
        <v>45</v>
      </c>
      <c r="E70" s="3" t="s">
        <v>73</v>
      </c>
      <c r="F70" s="3" t="s">
        <v>32</v>
      </c>
      <c r="G70" s="136"/>
      <c r="H70" s="6"/>
      <c r="I70" s="6">
        <f>G70+H70</f>
        <v>0</v>
      </c>
      <c r="J70" s="6"/>
    </row>
    <row r="71" spans="1:10" ht="51" x14ac:dyDescent="0.2">
      <c r="A71" s="10" t="s">
        <v>75</v>
      </c>
      <c r="B71" s="3" t="s">
        <v>17</v>
      </c>
      <c r="C71" s="3" t="s">
        <v>19</v>
      </c>
      <c r="D71" s="3" t="s">
        <v>45</v>
      </c>
      <c r="E71" s="3" t="s">
        <v>76</v>
      </c>
      <c r="F71" s="3"/>
      <c r="G71" s="136">
        <f t="shared" ref="G71:J71" si="30">G72</f>
        <v>200</v>
      </c>
      <c r="H71" s="6">
        <f t="shared" si="30"/>
        <v>-200</v>
      </c>
      <c r="I71" s="6">
        <f t="shared" si="30"/>
        <v>0</v>
      </c>
      <c r="J71" s="6">
        <f t="shared" si="30"/>
        <v>0</v>
      </c>
    </row>
    <row r="72" spans="1:10" ht="25.5" x14ac:dyDescent="0.2">
      <c r="A72" s="5" t="s">
        <v>31</v>
      </c>
      <c r="B72" s="3" t="s">
        <v>17</v>
      </c>
      <c r="C72" s="3" t="s">
        <v>19</v>
      </c>
      <c r="D72" s="3" t="s">
        <v>45</v>
      </c>
      <c r="E72" s="3" t="s">
        <v>76</v>
      </c>
      <c r="F72" s="3" t="s">
        <v>32</v>
      </c>
      <c r="G72" s="136">
        <v>200</v>
      </c>
      <c r="H72" s="6">
        <v>-200</v>
      </c>
      <c r="I72" s="6">
        <f>G72+H72</f>
        <v>0</v>
      </c>
      <c r="J72" s="6"/>
    </row>
    <row r="73" spans="1:10" ht="38.25" x14ac:dyDescent="0.2">
      <c r="A73" s="10" t="s">
        <v>77</v>
      </c>
      <c r="B73" s="3" t="s">
        <v>17</v>
      </c>
      <c r="C73" s="3" t="s">
        <v>19</v>
      </c>
      <c r="D73" s="3" t="s">
        <v>45</v>
      </c>
      <c r="E73" s="3" t="s">
        <v>78</v>
      </c>
      <c r="F73" s="3"/>
      <c r="G73" s="136">
        <f t="shared" ref="G73:J73" si="31">G74</f>
        <v>4900</v>
      </c>
      <c r="H73" s="6">
        <f t="shared" si="31"/>
        <v>-4900</v>
      </c>
      <c r="I73" s="6">
        <f t="shared" si="31"/>
        <v>0</v>
      </c>
      <c r="J73" s="6">
        <f t="shared" si="31"/>
        <v>0</v>
      </c>
    </row>
    <row r="74" spans="1:10" ht="51" x14ac:dyDescent="0.2">
      <c r="A74" s="14" t="s">
        <v>74</v>
      </c>
      <c r="B74" s="3" t="s">
        <v>17</v>
      </c>
      <c r="C74" s="3" t="s">
        <v>19</v>
      </c>
      <c r="D74" s="3" t="s">
        <v>45</v>
      </c>
      <c r="E74" s="3" t="s">
        <v>78</v>
      </c>
      <c r="F74" s="3" t="s">
        <v>30</v>
      </c>
      <c r="G74" s="136">
        <v>4900</v>
      </c>
      <c r="H74" s="6">
        <v>-4900</v>
      </c>
      <c r="I74" s="6">
        <f>G74+H74</f>
        <v>0</v>
      </c>
      <c r="J74" s="6"/>
    </row>
    <row r="75" spans="1:10" ht="38.25" x14ac:dyDescent="0.2">
      <c r="A75" s="10" t="s">
        <v>79</v>
      </c>
      <c r="B75" s="3" t="s">
        <v>17</v>
      </c>
      <c r="C75" s="3" t="s">
        <v>19</v>
      </c>
      <c r="D75" s="3" t="s">
        <v>45</v>
      </c>
      <c r="E75" s="3" t="s">
        <v>80</v>
      </c>
      <c r="F75" s="3"/>
      <c r="G75" s="136">
        <f t="shared" ref="G75:J75" si="32">G76</f>
        <v>996</v>
      </c>
      <c r="H75" s="6">
        <f t="shared" si="32"/>
        <v>-996</v>
      </c>
      <c r="I75" s="6">
        <f t="shared" si="32"/>
        <v>0</v>
      </c>
      <c r="J75" s="6">
        <f t="shared" si="32"/>
        <v>0</v>
      </c>
    </row>
    <row r="76" spans="1:10" ht="51" x14ac:dyDescent="0.2">
      <c r="A76" s="14" t="s">
        <v>74</v>
      </c>
      <c r="B76" s="3" t="s">
        <v>17</v>
      </c>
      <c r="C76" s="3" t="s">
        <v>19</v>
      </c>
      <c r="D76" s="3" t="s">
        <v>45</v>
      </c>
      <c r="E76" s="3" t="s">
        <v>80</v>
      </c>
      <c r="F76" s="3" t="s">
        <v>30</v>
      </c>
      <c r="G76" s="136">
        <v>996</v>
      </c>
      <c r="H76" s="6">
        <v>-996</v>
      </c>
      <c r="I76" s="6">
        <f>G76+H76</f>
        <v>0</v>
      </c>
      <c r="J76" s="6"/>
    </row>
    <row r="77" spans="1:10" ht="38.25" x14ac:dyDescent="0.2">
      <c r="A77" s="15" t="s">
        <v>81</v>
      </c>
      <c r="B77" s="3" t="s">
        <v>17</v>
      </c>
      <c r="C77" s="3" t="s">
        <v>19</v>
      </c>
      <c r="D77" s="3" t="s">
        <v>45</v>
      </c>
      <c r="E77" s="3" t="s">
        <v>82</v>
      </c>
      <c r="F77" s="3"/>
      <c r="G77" s="136">
        <f t="shared" ref="G77:J77" si="33">G78+G79</f>
        <v>4607.2</v>
      </c>
      <c r="H77" s="6">
        <f t="shared" si="33"/>
        <v>-4607.2</v>
      </c>
      <c r="I77" s="6">
        <f t="shared" si="33"/>
        <v>0</v>
      </c>
      <c r="J77" s="6">
        <f t="shared" si="33"/>
        <v>0</v>
      </c>
    </row>
    <row r="78" spans="1:10" ht="51" x14ac:dyDescent="0.2">
      <c r="A78" s="14" t="s">
        <v>74</v>
      </c>
      <c r="B78" s="3" t="s">
        <v>17</v>
      </c>
      <c r="C78" s="3" t="s">
        <v>19</v>
      </c>
      <c r="D78" s="3" t="s">
        <v>45</v>
      </c>
      <c r="E78" s="3" t="s">
        <v>82</v>
      </c>
      <c r="F78" s="3" t="s">
        <v>30</v>
      </c>
      <c r="G78" s="136">
        <f>4657.2-50</f>
        <v>4607.2</v>
      </c>
      <c r="H78" s="6">
        <v>-4607.2</v>
      </c>
      <c r="I78" s="6">
        <f>G78+H78</f>
        <v>0</v>
      </c>
      <c r="J78" s="6"/>
    </row>
    <row r="79" spans="1:10" ht="25.5" hidden="1" x14ac:dyDescent="0.2">
      <c r="A79" s="5" t="s">
        <v>31</v>
      </c>
      <c r="B79" s="3" t="s">
        <v>17</v>
      </c>
      <c r="C79" s="3" t="s">
        <v>19</v>
      </c>
      <c r="D79" s="3" t="s">
        <v>45</v>
      </c>
      <c r="E79" s="3" t="s">
        <v>82</v>
      </c>
      <c r="F79" s="3" t="s">
        <v>32</v>
      </c>
      <c r="G79" s="136"/>
      <c r="H79" s="6"/>
      <c r="I79" s="6">
        <f>G79+H79</f>
        <v>0</v>
      </c>
      <c r="J79" s="6"/>
    </row>
    <row r="80" spans="1:10" ht="51" x14ac:dyDescent="0.2">
      <c r="A80" s="10" t="s">
        <v>83</v>
      </c>
      <c r="B80" s="3" t="s">
        <v>17</v>
      </c>
      <c r="C80" s="3" t="s">
        <v>19</v>
      </c>
      <c r="D80" s="3" t="s">
        <v>45</v>
      </c>
      <c r="E80" s="3" t="s">
        <v>84</v>
      </c>
      <c r="F80" s="3"/>
      <c r="G80" s="136">
        <f t="shared" ref="G80:J80" si="34">G81</f>
        <v>50</v>
      </c>
      <c r="H80" s="6">
        <f t="shared" si="34"/>
        <v>-50</v>
      </c>
      <c r="I80" s="6">
        <f t="shared" si="34"/>
        <v>0</v>
      </c>
      <c r="J80" s="6">
        <f t="shared" si="34"/>
        <v>0</v>
      </c>
    </row>
    <row r="81" spans="1:10" ht="25.5" x14ac:dyDescent="0.2">
      <c r="A81" s="5" t="s">
        <v>31</v>
      </c>
      <c r="B81" s="3" t="s">
        <v>17</v>
      </c>
      <c r="C81" s="3" t="s">
        <v>19</v>
      </c>
      <c r="D81" s="3" t="s">
        <v>45</v>
      </c>
      <c r="E81" s="3" t="s">
        <v>84</v>
      </c>
      <c r="F81" s="3" t="s">
        <v>32</v>
      </c>
      <c r="G81" s="136">
        <v>50</v>
      </c>
      <c r="H81" s="6">
        <v>-50</v>
      </c>
      <c r="I81" s="6">
        <f>G81+H81</f>
        <v>0</v>
      </c>
      <c r="J81" s="6"/>
    </row>
    <row r="82" spans="1:10" x14ac:dyDescent="0.2">
      <c r="A82" s="5" t="s">
        <v>85</v>
      </c>
      <c r="B82" s="3" t="s">
        <v>17</v>
      </c>
      <c r="C82" s="3" t="s">
        <v>19</v>
      </c>
      <c r="D82" s="3" t="s">
        <v>86</v>
      </c>
      <c r="E82" s="3"/>
      <c r="F82" s="3"/>
      <c r="G82" s="116">
        <f t="shared" ref="G82:J82" si="35">G83+G88</f>
        <v>600</v>
      </c>
      <c r="H82" s="6">
        <f t="shared" si="35"/>
        <v>200</v>
      </c>
      <c r="I82" s="6">
        <f t="shared" si="35"/>
        <v>800</v>
      </c>
      <c r="J82" s="6">
        <f t="shared" si="35"/>
        <v>800</v>
      </c>
    </row>
    <row r="83" spans="1:10" ht="38.25" x14ac:dyDescent="0.2">
      <c r="A83" s="100" t="s">
        <v>22</v>
      </c>
      <c r="B83" s="3" t="s">
        <v>17</v>
      </c>
      <c r="C83" s="3" t="s">
        <v>19</v>
      </c>
      <c r="D83" s="3" t="s">
        <v>86</v>
      </c>
      <c r="E83" s="3" t="s">
        <v>87</v>
      </c>
      <c r="F83" s="3"/>
      <c r="G83" s="136">
        <f t="shared" ref="G83:J84" si="36">G84</f>
        <v>0</v>
      </c>
      <c r="H83" s="6">
        <f t="shared" si="36"/>
        <v>800</v>
      </c>
      <c r="I83" s="6">
        <f t="shared" si="36"/>
        <v>800</v>
      </c>
      <c r="J83" s="6">
        <f t="shared" si="36"/>
        <v>800</v>
      </c>
    </row>
    <row r="84" spans="1:10" ht="38.25" x14ac:dyDescent="0.2">
      <c r="A84" s="101" t="s">
        <v>24</v>
      </c>
      <c r="B84" s="3" t="s">
        <v>17</v>
      </c>
      <c r="C84" s="3" t="s">
        <v>19</v>
      </c>
      <c r="D84" s="3" t="s">
        <v>86</v>
      </c>
      <c r="E84" s="3" t="s">
        <v>88</v>
      </c>
      <c r="F84" s="3"/>
      <c r="G84" s="136">
        <f t="shared" si="36"/>
        <v>0</v>
      </c>
      <c r="H84" s="6">
        <f t="shared" si="36"/>
        <v>800</v>
      </c>
      <c r="I84" s="6">
        <f t="shared" si="36"/>
        <v>800</v>
      </c>
      <c r="J84" s="6">
        <f t="shared" si="36"/>
        <v>800</v>
      </c>
    </row>
    <row r="85" spans="1:10" ht="38.25" x14ac:dyDescent="0.2">
      <c r="A85" s="101" t="s">
        <v>629</v>
      </c>
      <c r="B85" s="3" t="s">
        <v>17</v>
      </c>
      <c r="C85" s="3" t="s">
        <v>19</v>
      </c>
      <c r="D85" s="3" t="s">
        <v>86</v>
      </c>
      <c r="E85" s="3" t="s">
        <v>29</v>
      </c>
      <c r="F85" s="3"/>
      <c r="G85" s="136">
        <f t="shared" ref="G85:J85" si="37">G86+G87</f>
        <v>0</v>
      </c>
      <c r="H85" s="6">
        <f t="shared" si="37"/>
        <v>800</v>
      </c>
      <c r="I85" s="6">
        <f t="shared" si="37"/>
        <v>800</v>
      </c>
      <c r="J85" s="6">
        <f t="shared" si="37"/>
        <v>800</v>
      </c>
    </row>
    <row r="86" spans="1:10" ht="63.75" x14ac:dyDescent="0.2">
      <c r="A86" s="5" t="s">
        <v>28</v>
      </c>
      <c r="B86" s="3" t="s">
        <v>17</v>
      </c>
      <c r="C86" s="3" t="s">
        <v>19</v>
      </c>
      <c r="D86" s="3" t="s">
        <v>86</v>
      </c>
      <c r="E86" s="3" t="s">
        <v>29</v>
      </c>
      <c r="F86" s="3" t="s">
        <v>30</v>
      </c>
      <c r="G86" s="136"/>
      <c r="H86" s="6">
        <v>800</v>
      </c>
      <c r="I86" s="6">
        <f>G86+H86</f>
        <v>800</v>
      </c>
      <c r="J86" s="6">
        <v>800</v>
      </c>
    </row>
    <row r="87" spans="1:10" ht="25.5" hidden="1" x14ac:dyDescent="0.2">
      <c r="A87" s="5" t="s">
        <v>31</v>
      </c>
      <c r="B87" s="3" t="s">
        <v>17</v>
      </c>
      <c r="C87" s="3" t="s">
        <v>19</v>
      </c>
      <c r="D87" s="3" t="s">
        <v>86</v>
      </c>
      <c r="E87" s="3" t="s">
        <v>29</v>
      </c>
      <c r="F87" s="3" t="s">
        <v>32</v>
      </c>
      <c r="G87" s="136"/>
      <c r="H87" s="6"/>
      <c r="I87" s="6">
        <f>G87+H87</f>
        <v>0</v>
      </c>
      <c r="J87" s="6"/>
    </row>
    <row r="88" spans="1:10" x14ac:dyDescent="0.2">
      <c r="A88" s="5" t="s">
        <v>40</v>
      </c>
      <c r="B88" s="3" t="s">
        <v>17</v>
      </c>
      <c r="C88" s="3" t="s">
        <v>19</v>
      </c>
      <c r="D88" s="3" t="s">
        <v>86</v>
      </c>
      <c r="E88" s="3" t="s">
        <v>41</v>
      </c>
      <c r="F88" s="3"/>
      <c r="G88" s="136">
        <f t="shared" ref="G88:J89" si="38">G89</f>
        <v>600</v>
      </c>
      <c r="H88" s="6">
        <f t="shared" si="38"/>
        <v>-600</v>
      </c>
      <c r="I88" s="6">
        <f t="shared" si="38"/>
        <v>0</v>
      </c>
      <c r="J88" s="6">
        <f t="shared" si="38"/>
        <v>0</v>
      </c>
    </row>
    <row r="89" spans="1:10" ht="38.25" x14ac:dyDescent="0.2">
      <c r="A89" s="10" t="s">
        <v>630</v>
      </c>
      <c r="B89" s="3" t="s">
        <v>17</v>
      </c>
      <c r="C89" s="3" t="s">
        <v>19</v>
      </c>
      <c r="D89" s="3" t="s">
        <v>86</v>
      </c>
      <c r="E89" s="3" t="s">
        <v>73</v>
      </c>
      <c r="F89" s="3"/>
      <c r="G89" s="136">
        <f t="shared" si="38"/>
        <v>600</v>
      </c>
      <c r="H89" s="6">
        <f t="shared" si="38"/>
        <v>-600</v>
      </c>
      <c r="I89" s="6">
        <f t="shared" si="38"/>
        <v>0</v>
      </c>
      <c r="J89" s="6">
        <f t="shared" si="38"/>
        <v>0</v>
      </c>
    </row>
    <row r="90" spans="1:10" ht="51" x14ac:dyDescent="0.2">
      <c r="A90" s="14" t="s">
        <v>74</v>
      </c>
      <c r="B90" s="3" t="s">
        <v>17</v>
      </c>
      <c r="C90" s="3" t="s">
        <v>19</v>
      </c>
      <c r="D90" s="3" t="s">
        <v>86</v>
      </c>
      <c r="E90" s="3" t="s">
        <v>73</v>
      </c>
      <c r="F90" s="3" t="s">
        <v>30</v>
      </c>
      <c r="G90" s="136">
        <v>600</v>
      </c>
      <c r="H90" s="6">
        <v>-600</v>
      </c>
      <c r="I90" s="6">
        <f>G90+H90</f>
        <v>0</v>
      </c>
      <c r="J90" s="6"/>
    </row>
    <row r="91" spans="1:10" x14ac:dyDescent="0.2">
      <c r="A91" s="5" t="s">
        <v>89</v>
      </c>
      <c r="B91" s="3" t="s">
        <v>17</v>
      </c>
      <c r="C91" s="3" t="s">
        <v>19</v>
      </c>
      <c r="D91" s="3" t="s">
        <v>19</v>
      </c>
      <c r="E91" s="3"/>
      <c r="F91" s="3"/>
      <c r="G91" s="116">
        <f t="shared" ref="G91:J91" si="39">G105+G98+G102+G92</f>
        <v>3104.44</v>
      </c>
      <c r="H91" s="6">
        <f t="shared" si="39"/>
        <v>285.50999999999976</v>
      </c>
      <c r="I91" s="6">
        <f t="shared" si="39"/>
        <v>3389.95</v>
      </c>
      <c r="J91" s="6">
        <f t="shared" si="39"/>
        <v>3389.95</v>
      </c>
    </row>
    <row r="92" spans="1:10" ht="38.25" x14ac:dyDescent="0.2">
      <c r="A92" s="100" t="s">
        <v>22</v>
      </c>
      <c r="B92" s="3" t="s">
        <v>17</v>
      </c>
      <c r="C92" s="3" t="s">
        <v>19</v>
      </c>
      <c r="D92" s="3" t="s">
        <v>19</v>
      </c>
      <c r="E92" s="3" t="s">
        <v>87</v>
      </c>
      <c r="F92" s="3"/>
      <c r="G92" s="136">
        <f t="shared" ref="G92:J92" si="40">G93</f>
        <v>0</v>
      </c>
      <c r="H92" s="6">
        <f t="shared" si="40"/>
        <v>3389.95</v>
      </c>
      <c r="I92" s="6">
        <f t="shared" si="40"/>
        <v>3389.95</v>
      </c>
      <c r="J92" s="6">
        <f t="shared" si="40"/>
        <v>3389.95</v>
      </c>
    </row>
    <row r="93" spans="1:10" ht="38.25" x14ac:dyDescent="0.2">
      <c r="A93" s="101" t="s">
        <v>24</v>
      </c>
      <c r="B93" s="3" t="s">
        <v>17</v>
      </c>
      <c r="C93" s="3" t="s">
        <v>19</v>
      </c>
      <c r="D93" s="3" t="s">
        <v>19</v>
      </c>
      <c r="E93" s="3" t="s">
        <v>88</v>
      </c>
      <c r="F93" s="3"/>
      <c r="G93" s="136">
        <f t="shared" ref="G93:J93" si="41">G94+G96</f>
        <v>0</v>
      </c>
      <c r="H93" s="6">
        <f t="shared" si="41"/>
        <v>3389.95</v>
      </c>
      <c r="I93" s="6">
        <f t="shared" si="41"/>
        <v>3389.95</v>
      </c>
      <c r="J93" s="6">
        <f t="shared" si="41"/>
        <v>3389.95</v>
      </c>
    </row>
    <row r="94" spans="1:10" ht="63.75" x14ac:dyDescent="0.2">
      <c r="A94" s="101" t="s">
        <v>631</v>
      </c>
      <c r="B94" s="3" t="s">
        <v>17</v>
      </c>
      <c r="C94" s="3" t="s">
        <v>19</v>
      </c>
      <c r="D94" s="3" t="s">
        <v>19</v>
      </c>
      <c r="E94" s="3" t="s">
        <v>91</v>
      </c>
      <c r="F94" s="3"/>
      <c r="G94" s="136">
        <f t="shared" ref="G94:J94" si="42">G95</f>
        <v>0</v>
      </c>
      <c r="H94" s="6">
        <f t="shared" si="42"/>
        <v>1470.95</v>
      </c>
      <c r="I94" s="6">
        <f t="shared" si="42"/>
        <v>1470.95</v>
      </c>
      <c r="J94" s="6">
        <f t="shared" si="42"/>
        <v>1470.95</v>
      </c>
    </row>
    <row r="95" spans="1:10" ht="25.5" x14ac:dyDescent="0.2">
      <c r="A95" s="5" t="s">
        <v>31</v>
      </c>
      <c r="B95" s="3" t="s">
        <v>17</v>
      </c>
      <c r="C95" s="3" t="s">
        <v>19</v>
      </c>
      <c r="D95" s="3" t="s">
        <v>19</v>
      </c>
      <c r="E95" s="3" t="s">
        <v>91</v>
      </c>
      <c r="F95" s="3" t="s">
        <v>32</v>
      </c>
      <c r="G95" s="136"/>
      <c r="H95" s="6">
        <v>1470.95</v>
      </c>
      <c r="I95" s="6">
        <f>G95+H95</f>
        <v>1470.95</v>
      </c>
      <c r="J95" s="6">
        <v>1470.95</v>
      </c>
    </row>
    <row r="96" spans="1:10" ht="76.5" x14ac:dyDescent="0.2">
      <c r="A96" s="102" t="s">
        <v>588</v>
      </c>
      <c r="B96" s="3" t="s">
        <v>17</v>
      </c>
      <c r="C96" s="3" t="s">
        <v>19</v>
      </c>
      <c r="D96" s="3" t="s">
        <v>19</v>
      </c>
      <c r="E96" s="3" t="s">
        <v>92</v>
      </c>
      <c r="F96" s="3"/>
      <c r="G96" s="136">
        <f t="shared" ref="G96:J96" si="43">G97</f>
        <v>0</v>
      </c>
      <c r="H96" s="6">
        <f t="shared" si="43"/>
        <v>1919</v>
      </c>
      <c r="I96" s="6">
        <f t="shared" si="43"/>
        <v>1919</v>
      </c>
      <c r="J96" s="6">
        <f t="shared" si="43"/>
        <v>1919</v>
      </c>
    </row>
    <row r="97" spans="1:10" ht="25.5" x14ac:dyDescent="0.2">
      <c r="A97" s="5" t="s">
        <v>31</v>
      </c>
      <c r="B97" s="3" t="s">
        <v>17</v>
      </c>
      <c r="C97" s="3" t="s">
        <v>19</v>
      </c>
      <c r="D97" s="3" t="s">
        <v>19</v>
      </c>
      <c r="E97" s="3" t="s">
        <v>92</v>
      </c>
      <c r="F97" s="3" t="s">
        <v>32</v>
      </c>
      <c r="G97" s="136"/>
      <c r="H97" s="6">
        <v>1919</v>
      </c>
      <c r="I97" s="6">
        <f>G97+H97</f>
        <v>1919</v>
      </c>
      <c r="J97" s="6">
        <v>1919</v>
      </c>
    </row>
    <row r="98" spans="1:10" ht="38.25" x14ac:dyDescent="0.2">
      <c r="A98" s="10" t="s">
        <v>93</v>
      </c>
      <c r="B98" s="3" t="s">
        <v>17</v>
      </c>
      <c r="C98" s="3" t="s">
        <v>19</v>
      </c>
      <c r="D98" s="3" t="s">
        <v>19</v>
      </c>
      <c r="E98" s="11" t="s">
        <v>94</v>
      </c>
      <c r="F98" s="3"/>
      <c r="G98" s="136">
        <f t="shared" ref="G98:J100" si="44">G99</f>
        <v>1979.7</v>
      </c>
      <c r="H98" s="6">
        <f t="shared" si="44"/>
        <v>-1979.7</v>
      </c>
      <c r="I98" s="6">
        <f t="shared" si="44"/>
        <v>0</v>
      </c>
      <c r="J98" s="6">
        <f t="shared" si="44"/>
        <v>0</v>
      </c>
    </row>
    <row r="99" spans="1:10" ht="51" x14ac:dyDescent="0.2">
      <c r="A99" s="10" t="s">
        <v>95</v>
      </c>
      <c r="B99" s="3" t="s">
        <v>17</v>
      </c>
      <c r="C99" s="3" t="s">
        <v>19</v>
      </c>
      <c r="D99" s="3" t="s">
        <v>19</v>
      </c>
      <c r="E99" s="3" t="s">
        <v>96</v>
      </c>
      <c r="F99" s="3"/>
      <c r="G99" s="136">
        <f t="shared" si="44"/>
        <v>1979.7</v>
      </c>
      <c r="H99" s="6">
        <f t="shared" si="44"/>
        <v>-1979.7</v>
      </c>
      <c r="I99" s="6">
        <f t="shared" si="44"/>
        <v>0</v>
      </c>
      <c r="J99" s="6">
        <f t="shared" si="44"/>
        <v>0</v>
      </c>
    </row>
    <row r="100" spans="1:10" ht="76.5" x14ac:dyDescent="0.2">
      <c r="A100" s="10" t="s">
        <v>97</v>
      </c>
      <c r="B100" s="3" t="s">
        <v>17</v>
      </c>
      <c r="C100" s="3" t="s">
        <v>19</v>
      </c>
      <c r="D100" s="3" t="s">
        <v>19</v>
      </c>
      <c r="E100" s="3" t="s">
        <v>98</v>
      </c>
      <c r="F100" s="3"/>
      <c r="G100" s="136">
        <f t="shared" si="44"/>
        <v>1979.7</v>
      </c>
      <c r="H100" s="6">
        <f t="shared" si="44"/>
        <v>-1979.7</v>
      </c>
      <c r="I100" s="6">
        <f t="shared" si="44"/>
        <v>0</v>
      </c>
      <c r="J100" s="6">
        <f t="shared" si="44"/>
        <v>0</v>
      </c>
    </row>
    <row r="101" spans="1:10" ht="25.5" x14ac:dyDescent="0.2">
      <c r="A101" s="5" t="s">
        <v>31</v>
      </c>
      <c r="B101" s="3" t="s">
        <v>17</v>
      </c>
      <c r="C101" s="3" t="s">
        <v>19</v>
      </c>
      <c r="D101" s="3" t="s">
        <v>19</v>
      </c>
      <c r="E101" s="3" t="s">
        <v>98</v>
      </c>
      <c r="F101" s="3" t="s">
        <v>32</v>
      </c>
      <c r="G101" s="136">
        <v>1979.7</v>
      </c>
      <c r="H101" s="6">
        <v>-1979.7</v>
      </c>
      <c r="I101" s="6">
        <f>G101+H101</f>
        <v>0</v>
      </c>
      <c r="J101" s="6"/>
    </row>
    <row r="102" spans="1:10" x14ac:dyDescent="0.2">
      <c r="A102" s="5" t="s">
        <v>40</v>
      </c>
      <c r="B102" s="3" t="s">
        <v>17</v>
      </c>
      <c r="C102" s="3" t="s">
        <v>19</v>
      </c>
      <c r="D102" s="3" t="s">
        <v>19</v>
      </c>
      <c r="E102" s="3" t="s">
        <v>41</v>
      </c>
      <c r="F102" s="3"/>
      <c r="G102" s="136">
        <f t="shared" ref="G102:J103" si="45">G103</f>
        <v>1124.74</v>
      </c>
      <c r="H102" s="6">
        <f t="shared" si="45"/>
        <v>-1124.74</v>
      </c>
      <c r="I102" s="6">
        <f t="shared" si="45"/>
        <v>0</v>
      </c>
      <c r="J102" s="6">
        <f t="shared" si="45"/>
        <v>0</v>
      </c>
    </row>
    <row r="103" spans="1:10" ht="63.75" x14ac:dyDescent="0.2">
      <c r="A103" s="10" t="s">
        <v>99</v>
      </c>
      <c r="B103" s="3" t="s">
        <v>17</v>
      </c>
      <c r="C103" s="3" t="s">
        <v>19</v>
      </c>
      <c r="D103" s="3" t="s">
        <v>19</v>
      </c>
      <c r="E103" s="3" t="s">
        <v>100</v>
      </c>
      <c r="F103" s="3"/>
      <c r="G103" s="136">
        <f t="shared" si="45"/>
        <v>1124.74</v>
      </c>
      <c r="H103" s="6">
        <f t="shared" si="45"/>
        <v>-1124.74</v>
      </c>
      <c r="I103" s="6">
        <f t="shared" si="45"/>
        <v>0</v>
      </c>
      <c r="J103" s="6">
        <f t="shared" si="45"/>
        <v>0</v>
      </c>
    </row>
    <row r="104" spans="1:10" ht="25.5" x14ac:dyDescent="0.2">
      <c r="A104" s="5" t="s">
        <v>31</v>
      </c>
      <c r="B104" s="3" t="s">
        <v>17</v>
      </c>
      <c r="C104" s="3" t="s">
        <v>19</v>
      </c>
      <c r="D104" s="3" t="s">
        <v>19</v>
      </c>
      <c r="E104" s="3" t="s">
        <v>100</v>
      </c>
      <c r="F104" s="3" t="s">
        <v>32</v>
      </c>
      <c r="G104" s="136">
        <v>1124.74</v>
      </c>
      <c r="H104" s="6">
        <v>-1124.74</v>
      </c>
      <c r="I104" s="6">
        <f>G104+H104</f>
        <v>0</v>
      </c>
      <c r="J104" s="6"/>
    </row>
    <row r="105" spans="1:10" ht="25.5" hidden="1" x14ac:dyDescent="0.2">
      <c r="A105" s="5" t="s">
        <v>101</v>
      </c>
      <c r="B105" s="3" t="s">
        <v>17</v>
      </c>
      <c r="C105" s="3" t="s">
        <v>19</v>
      </c>
      <c r="D105" s="3" t="s">
        <v>19</v>
      </c>
      <c r="E105" s="3" t="s">
        <v>102</v>
      </c>
      <c r="F105" s="3"/>
      <c r="G105" s="136">
        <f t="shared" ref="G105:J105" si="46">G106</f>
        <v>0</v>
      </c>
      <c r="H105" s="6">
        <f t="shared" si="46"/>
        <v>0</v>
      </c>
      <c r="I105" s="6">
        <f t="shared" si="46"/>
        <v>0</v>
      </c>
      <c r="J105" s="6">
        <f t="shared" si="46"/>
        <v>0</v>
      </c>
    </row>
    <row r="106" spans="1:10" ht="25.5" hidden="1" x14ac:dyDescent="0.2">
      <c r="A106" s="5" t="s">
        <v>103</v>
      </c>
      <c r="B106" s="3" t="s">
        <v>17</v>
      </c>
      <c r="C106" s="3" t="s">
        <v>19</v>
      </c>
      <c r="D106" s="3" t="s">
        <v>19</v>
      </c>
      <c r="E106" s="3" t="s">
        <v>104</v>
      </c>
      <c r="F106" s="3"/>
      <c r="G106" s="136">
        <f>G107</f>
        <v>0</v>
      </c>
      <c r="H106" s="6">
        <f>H107</f>
        <v>0</v>
      </c>
      <c r="I106" s="6">
        <f>G106+H106</f>
        <v>0</v>
      </c>
      <c r="J106" s="6">
        <f>J107</f>
        <v>0</v>
      </c>
    </row>
    <row r="107" spans="1:10" ht="25.5" hidden="1" x14ac:dyDescent="0.2">
      <c r="A107" s="5" t="s">
        <v>105</v>
      </c>
      <c r="B107" s="3" t="s">
        <v>17</v>
      </c>
      <c r="C107" s="3" t="s">
        <v>19</v>
      </c>
      <c r="D107" s="3" t="s">
        <v>19</v>
      </c>
      <c r="E107" s="3" t="s">
        <v>104</v>
      </c>
      <c r="F107" s="3" t="s">
        <v>32</v>
      </c>
      <c r="G107" s="136"/>
      <c r="H107" s="6"/>
      <c r="I107" s="6">
        <f>G107+H107</f>
        <v>0</v>
      </c>
      <c r="J107" s="6"/>
    </row>
    <row r="108" spans="1:10" x14ac:dyDescent="0.2">
      <c r="A108" s="5" t="s">
        <v>106</v>
      </c>
      <c r="B108" s="3" t="s">
        <v>17</v>
      </c>
      <c r="C108" s="3" t="s">
        <v>19</v>
      </c>
      <c r="D108" s="3" t="s">
        <v>107</v>
      </c>
      <c r="E108" s="3"/>
      <c r="F108" s="3"/>
      <c r="G108" s="116">
        <f t="shared" ref="G108:J108" si="47">G127+G130+G109</f>
        <v>8037.32</v>
      </c>
      <c r="H108" s="6">
        <f t="shared" si="47"/>
        <v>260.65999999999985</v>
      </c>
      <c r="I108" s="6">
        <f t="shared" si="47"/>
        <v>8297.98</v>
      </c>
      <c r="J108" s="6">
        <f t="shared" si="47"/>
        <v>8297.98</v>
      </c>
    </row>
    <row r="109" spans="1:10" ht="38.25" x14ac:dyDescent="0.2">
      <c r="A109" s="100" t="s">
        <v>22</v>
      </c>
      <c r="B109" s="3" t="s">
        <v>17</v>
      </c>
      <c r="C109" s="3" t="s">
        <v>19</v>
      </c>
      <c r="D109" s="3" t="s">
        <v>107</v>
      </c>
      <c r="E109" s="3" t="s">
        <v>87</v>
      </c>
      <c r="F109" s="3"/>
      <c r="G109" s="116">
        <f t="shared" ref="G109:J109" si="48">G110+G119</f>
        <v>0</v>
      </c>
      <c r="H109" s="6">
        <f t="shared" si="48"/>
        <v>8297.98</v>
      </c>
      <c r="I109" s="6">
        <f t="shared" si="48"/>
        <v>8297.98</v>
      </c>
      <c r="J109" s="6">
        <f t="shared" si="48"/>
        <v>8297.98</v>
      </c>
    </row>
    <row r="110" spans="1:10" ht="63.75" x14ac:dyDescent="0.2">
      <c r="A110" s="101" t="s">
        <v>108</v>
      </c>
      <c r="B110" s="3" t="s">
        <v>17</v>
      </c>
      <c r="C110" s="3" t="s">
        <v>19</v>
      </c>
      <c r="D110" s="3" t="s">
        <v>107</v>
      </c>
      <c r="E110" s="3" t="s">
        <v>109</v>
      </c>
      <c r="F110" s="3"/>
      <c r="G110" s="136">
        <f t="shared" ref="G110:J110" si="49">SUM(G111:G117)</f>
        <v>0</v>
      </c>
      <c r="H110" s="6">
        <f t="shared" si="49"/>
        <v>1080.6600000000001</v>
      </c>
      <c r="I110" s="6">
        <f t="shared" si="49"/>
        <v>1080.6600000000001</v>
      </c>
      <c r="J110" s="6">
        <f t="shared" si="49"/>
        <v>1080.6600000000001</v>
      </c>
    </row>
    <row r="111" spans="1:10" x14ac:dyDescent="0.2">
      <c r="A111" s="17" t="s">
        <v>110</v>
      </c>
      <c r="B111" s="3" t="s">
        <v>17</v>
      </c>
      <c r="C111" s="3" t="s">
        <v>19</v>
      </c>
      <c r="D111" s="3" t="s">
        <v>107</v>
      </c>
      <c r="E111" s="3" t="s">
        <v>109</v>
      </c>
      <c r="F111" s="3" t="s">
        <v>111</v>
      </c>
      <c r="G111" s="136"/>
      <c r="H111" s="6">
        <v>1080.6600000000001</v>
      </c>
      <c r="I111" s="6">
        <f>G111+H111</f>
        <v>1080.6600000000001</v>
      </c>
      <c r="J111" s="6">
        <v>1080.6600000000001</v>
      </c>
    </row>
    <row r="112" spans="1:10" ht="38.25" hidden="1" x14ac:dyDescent="0.2">
      <c r="A112" s="5" t="s">
        <v>112</v>
      </c>
      <c r="B112" s="3" t="s">
        <v>17</v>
      </c>
      <c r="C112" s="3" t="s">
        <v>19</v>
      </c>
      <c r="D112" s="3" t="s">
        <v>107</v>
      </c>
      <c r="E112" s="3" t="s">
        <v>109</v>
      </c>
      <c r="F112" s="3" t="s">
        <v>113</v>
      </c>
      <c r="G112" s="136"/>
      <c r="H112" s="6"/>
      <c r="I112" s="6">
        <f>G112+H112</f>
        <v>0</v>
      </c>
      <c r="J112" s="6"/>
    </row>
    <row r="113" spans="1:10" ht="63.75" hidden="1" x14ac:dyDescent="0.2">
      <c r="A113" s="5" t="s">
        <v>114</v>
      </c>
      <c r="B113" s="3" t="s">
        <v>17</v>
      </c>
      <c r="C113" s="3" t="s">
        <v>19</v>
      </c>
      <c r="D113" s="3" t="s">
        <v>107</v>
      </c>
      <c r="E113" s="3" t="s">
        <v>109</v>
      </c>
      <c r="F113" s="3" t="s">
        <v>115</v>
      </c>
      <c r="G113" s="136"/>
      <c r="H113" s="6"/>
      <c r="I113" s="6">
        <f t="shared" ref="I113:I117" si="50">G113+H113</f>
        <v>0</v>
      </c>
      <c r="J113" s="6"/>
    </row>
    <row r="114" spans="1:10" ht="25.5" hidden="1" x14ac:dyDescent="0.2">
      <c r="A114" s="18" t="s">
        <v>116</v>
      </c>
      <c r="B114" s="3" t="s">
        <v>17</v>
      </c>
      <c r="C114" s="3" t="s">
        <v>19</v>
      </c>
      <c r="D114" s="3" t="s">
        <v>107</v>
      </c>
      <c r="E114" s="3" t="s">
        <v>109</v>
      </c>
      <c r="F114" s="3" t="s">
        <v>117</v>
      </c>
      <c r="G114" s="136"/>
      <c r="H114" s="6"/>
      <c r="I114" s="6">
        <f t="shared" si="50"/>
        <v>0</v>
      </c>
      <c r="J114" s="6"/>
    </row>
    <row r="115" spans="1:10" ht="38.25" hidden="1" x14ac:dyDescent="0.2">
      <c r="A115" s="5" t="s">
        <v>118</v>
      </c>
      <c r="B115" s="3" t="s">
        <v>17</v>
      </c>
      <c r="C115" s="3" t="s">
        <v>19</v>
      </c>
      <c r="D115" s="3" t="s">
        <v>107</v>
      </c>
      <c r="E115" s="3" t="s">
        <v>109</v>
      </c>
      <c r="F115" s="3" t="s">
        <v>119</v>
      </c>
      <c r="G115" s="136"/>
      <c r="H115" s="6"/>
      <c r="I115" s="6">
        <f t="shared" si="50"/>
        <v>0</v>
      </c>
      <c r="J115" s="6"/>
    </row>
    <row r="116" spans="1:10" ht="38.25" hidden="1" x14ac:dyDescent="0.2">
      <c r="A116" s="14" t="s">
        <v>120</v>
      </c>
      <c r="B116" s="3" t="s">
        <v>17</v>
      </c>
      <c r="C116" s="3" t="s">
        <v>19</v>
      </c>
      <c r="D116" s="3" t="s">
        <v>107</v>
      </c>
      <c r="E116" s="3" t="s">
        <v>109</v>
      </c>
      <c r="F116" s="3" t="s">
        <v>121</v>
      </c>
      <c r="G116" s="136"/>
      <c r="H116" s="6"/>
      <c r="I116" s="6">
        <f t="shared" si="50"/>
        <v>0</v>
      </c>
      <c r="J116" s="6"/>
    </row>
    <row r="117" spans="1:10" hidden="1" x14ac:dyDescent="0.2">
      <c r="A117" s="14" t="s">
        <v>122</v>
      </c>
      <c r="B117" s="3" t="s">
        <v>17</v>
      </c>
      <c r="C117" s="3" t="s">
        <v>19</v>
      </c>
      <c r="D117" s="3" t="s">
        <v>107</v>
      </c>
      <c r="E117" s="3" t="s">
        <v>109</v>
      </c>
      <c r="F117" s="3" t="s">
        <v>123</v>
      </c>
      <c r="G117" s="136"/>
      <c r="H117" s="6"/>
      <c r="I117" s="6">
        <f t="shared" si="50"/>
        <v>0</v>
      </c>
      <c r="J117" s="6"/>
    </row>
    <row r="118" spans="1:10" ht="38.25" x14ac:dyDescent="0.2">
      <c r="A118" s="101" t="s">
        <v>24</v>
      </c>
      <c r="B118" s="3" t="s">
        <v>17</v>
      </c>
      <c r="C118" s="3" t="s">
        <v>19</v>
      </c>
      <c r="D118" s="3" t="s">
        <v>107</v>
      </c>
      <c r="E118" s="3" t="s">
        <v>25</v>
      </c>
      <c r="F118" s="3"/>
      <c r="G118" s="136">
        <f t="shared" ref="G118:J118" si="51">G119</f>
        <v>0</v>
      </c>
      <c r="H118" s="6">
        <f t="shared" si="51"/>
        <v>7217.32</v>
      </c>
      <c r="I118" s="6">
        <f t="shared" si="51"/>
        <v>7217.32</v>
      </c>
      <c r="J118" s="6">
        <f t="shared" si="51"/>
        <v>7217.32</v>
      </c>
    </row>
    <row r="119" spans="1:10" ht="63.75" x14ac:dyDescent="0.2">
      <c r="A119" s="5" t="s">
        <v>124</v>
      </c>
      <c r="B119" s="3" t="s">
        <v>17</v>
      </c>
      <c r="C119" s="3" t="s">
        <v>19</v>
      </c>
      <c r="D119" s="3" t="s">
        <v>107</v>
      </c>
      <c r="E119" s="3" t="s">
        <v>125</v>
      </c>
      <c r="F119" s="3"/>
      <c r="G119" s="136">
        <f t="shared" ref="G119:J119" si="52">SUM(G120:G126)</f>
        <v>0</v>
      </c>
      <c r="H119" s="6">
        <f t="shared" si="52"/>
        <v>7217.32</v>
      </c>
      <c r="I119" s="6">
        <f t="shared" si="52"/>
        <v>7217.32</v>
      </c>
      <c r="J119" s="6">
        <f t="shared" si="52"/>
        <v>7217.32</v>
      </c>
    </row>
    <row r="120" spans="1:10" x14ac:dyDescent="0.2">
      <c r="A120" s="17" t="s">
        <v>110</v>
      </c>
      <c r="B120" s="3" t="s">
        <v>17</v>
      </c>
      <c r="C120" s="3" t="s">
        <v>19</v>
      </c>
      <c r="D120" s="3" t="s">
        <v>107</v>
      </c>
      <c r="E120" s="3" t="s">
        <v>125</v>
      </c>
      <c r="F120" s="3" t="s">
        <v>111</v>
      </c>
      <c r="G120" s="136"/>
      <c r="H120" s="6">
        <v>5468.4</v>
      </c>
      <c r="I120" s="6">
        <f>G120+H120</f>
        <v>5468.4</v>
      </c>
      <c r="J120" s="6">
        <v>5468.4</v>
      </c>
    </row>
    <row r="121" spans="1:10" ht="38.25" x14ac:dyDescent="0.2">
      <c r="A121" s="5" t="s">
        <v>112</v>
      </c>
      <c r="B121" s="3" t="s">
        <v>17</v>
      </c>
      <c r="C121" s="3" t="s">
        <v>19</v>
      </c>
      <c r="D121" s="3" t="s">
        <v>107</v>
      </c>
      <c r="E121" s="3" t="s">
        <v>125</v>
      </c>
      <c r="F121" s="3" t="s">
        <v>113</v>
      </c>
      <c r="G121" s="136"/>
      <c r="H121" s="6">
        <v>20</v>
      </c>
      <c r="I121" s="6">
        <f>G121+H121</f>
        <v>20</v>
      </c>
      <c r="J121" s="6">
        <v>20</v>
      </c>
    </row>
    <row r="122" spans="1:10" ht="63.75" hidden="1" x14ac:dyDescent="0.2">
      <c r="A122" s="5" t="s">
        <v>114</v>
      </c>
      <c r="B122" s="3" t="s">
        <v>17</v>
      </c>
      <c r="C122" s="3" t="s">
        <v>19</v>
      </c>
      <c r="D122" s="3" t="s">
        <v>107</v>
      </c>
      <c r="E122" s="3" t="s">
        <v>125</v>
      </c>
      <c r="F122" s="3" t="s">
        <v>115</v>
      </c>
      <c r="G122" s="136"/>
      <c r="H122" s="6"/>
      <c r="I122" s="6">
        <f t="shared" ref="I122:I182" si="53">G122+H122</f>
        <v>0</v>
      </c>
      <c r="J122" s="6"/>
    </row>
    <row r="123" spans="1:10" ht="25.5" x14ac:dyDescent="0.2">
      <c r="A123" s="18" t="s">
        <v>116</v>
      </c>
      <c r="B123" s="3" t="s">
        <v>17</v>
      </c>
      <c r="C123" s="3" t="s">
        <v>19</v>
      </c>
      <c r="D123" s="3" t="s">
        <v>107</v>
      </c>
      <c r="E123" s="3" t="s">
        <v>125</v>
      </c>
      <c r="F123" s="3" t="s">
        <v>117</v>
      </c>
      <c r="G123" s="136"/>
      <c r="H123" s="6">
        <f>100+30+15</f>
        <v>145</v>
      </c>
      <c r="I123" s="6">
        <f t="shared" si="53"/>
        <v>145</v>
      </c>
      <c r="J123" s="6">
        <f>100+30+15</f>
        <v>145</v>
      </c>
    </row>
    <row r="124" spans="1:10" ht="38.25" x14ac:dyDescent="0.2">
      <c r="A124" s="5" t="s">
        <v>118</v>
      </c>
      <c r="B124" s="3" t="s">
        <v>17</v>
      </c>
      <c r="C124" s="3" t="s">
        <v>19</v>
      </c>
      <c r="D124" s="3" t="s">
        <v>107</v>
      </c>
      <c r="E124" s="3" t="s">
        <v>125</v>
      </c>
      <c r="F124" s="3" t="s">
        <v>119</v>
      </c>
      <c r="G124" s="136"/>
      <c r="H124" s="6">
        <f>1593.37-20</f>
        <v>1573.37</v>
      </c>
      <c r="I124" s="6">
        <f t="shared" si="53"/>
        <v>1573.37</v>
      </c>
      <c r="J124" s="6">
        <f>1593.37-20</f>
        <v>1573.37</v>
      </c>
    </row>
    <row r="125" spans="1:10" ht="38.25" x14ac:dyDescent="0.2">
      <c r="A125" s="14" t="s">
        <v>120</v>
      </c>
      <c r="B125" s="3" t="s">
        <v>17</v>
      </c>
      <c r="C125" s="3" t="s">
        <v>19</v>
      </c>
      <c r="D125" s="3" t="s">
        <v>107</v>
      </c>
      <c r="E125" s="3" t="s">
        <v>125</v>
      </c>
      <c r="F125" s="3" t="s">
        <v>121</v>
      </c>
      <c r="G125" s="136"/>
      <c r="H125" s="6">
        <f>1.55</f>
        <v>1.55</v>
      </c>
      <c r="I125" s="6">
        <f t="shared" si="53"/>
        <v>1.55</v>
      </c>
      <c r="J125" s="6">
        <f>1.55</f>
        <v>1.55</v>
      </c>
    </row>
    <row r="126" spans="1:10" x14ac:dyDescent="0.2">
      <c r="A126" s="14" t="s">
        <v>122</v>
      </c>
      <c r="B126" s="3" t="s">
        <v>17</v>
      </c>
      <c r="C126" s="3" t="s">
        <v>19</v>
      </c>
      <c r="D126" s="3" t="s">
        <v>107</v>
      </c>
      <c r="E126" s="3" t="s">
        <v>125</v>
      </c>
      <c r="F126" s="3" t="s">
        <v>123</v>
      </c>
      <c r="G126" s="136"/>
      <c r="H126" s="6">
        <v>9</v>
      </c>
      <c r="I126" s="6">
        <f t="shared" si="53"/>
        <v>9</v>
      </c>
      <c r="J126" s="6">
        <v>9</v>
      </c>
    </row>
    <row r="127" spans="1:10" ht="44.25" customHeight="1" x14ac:dyDescent="0.2">
      <c r="A127" s="5" t="s">
        <v>126</v>
      </c>
      <c r="B127" s="3" t="s">
        <v>17</v>
      </c>
      <c r="C127" s="3" t="s">
        <v>19</v>
      </c>
      <c r="D127" s="3" t="s">
        <v>107</v>
      </c>
      <c r="E127" s="3" t="s">
        <v>127</v>
      </c>
      <c r="F127" s="3"/>
      <c r="G127" s="136">
        <f>G128</f>
        <v>1060.21</v>
      </c>
      <c r="H127" s="6">
        <f>H128</f>
        <v>-1060.21</v>
      </c>
      <c r="I127" s="6">
        <f t="shared" si="53"/>
        <v>0</v>
      </c>
      <c r="J127" s="6">
        <f>J128</f>
        <v>0</v>
      </c>
    </row>
    <row r="128" spans="1:10" x14ac:dyDescent="0.2">
      <c r="A128" s="5" t="s">
        <v>128</v>
      </c>
      <c r="B128" s="3" t="s">
        <v>17</v>
      </c>
      <c r="C128" s="3" t="s">
        <v>19</v>
      </c>
      <c r="D128" s="3" t="s">
        <v>107</v>
      </c>
      <c r="E128" s="3" t="s">
        <v>129</v>
      </c>
      <c r="F128" s="3"/>
      <c r="G128" s="136">
        <f t="shared" ref="G128:J128" si="54">G129</f>
        <v>1060.21</v>
      </c>
      <c r="H128" s="6">
        <f t="shared" si="54"/>
        <v>-1060.21</v>
      </c>
      <c r="I128" s="6">
        <f t="shared" si="54"/>
        <v>0</v>
      </c>
      <c r="J128" s="6">
        <f t="shared" si="54"/>
        <v>0</v>
      </c>
    </row>
    <row r="129" spans="1:10" x14ac:dyDescent="0.2">
      <c r="A129" s="17" t="s">
        <v>110</v>
      </c>
      <c r="B129" s="3" t="s">
        <v>17</v>
      </c>
      <c r="C129" s="3" t="s">
        <v>19</v>
      </c>
      <c r="D129" s="3" t="s">
        <v>107</v>
      </c>
      <c r="E129" s="3" t="s">
        <v>129</v>
      </c>
      <c r="F129" s="3" t="s">
        <v>111</v>
      </c>
      <c r="G129" s="136">
        <v>1060.21</v>
      </c>
      <c r="H129" s="6">
        <v>-1060.21</v>
      </c>
      <c r="I129" s="6">
        <f t="shared" si="53"/>
        <v>0</v>
      </c>
      <c r="J129" s="6"/>
    </row>
    <row r="130" spans="1:10" x14ac:dyDescent="0.2">
      <c r="A130" s="5" t="s">
        <v>40</v>
      </c>
      <c r="B130" s="3" t="s">
        <v>17</v>
      </c>
      <c r="C130" s="3" t="s">
        <v>19</v>
      </c>
      <c r="D130" s="3" t="s">
        <v>107</v>
      </c>
      <c r="E130" s="3" t="s">
        <v>41</v>
      </c>
      <c r="F130" s="3"/>
      <c r="G130" s="136">
        <f t="shared" ref="G130:J130" si="55">G131</f>
        <v>6977.11</v>
      </c>
      <c r="H130" s="6">
        <f t="shared" si="55"/>
        <v>-6977.11</v>
      </c>
      <c r="I130" s="6">
        <f t="shared" si="55"/>
        <v>0</v>
      </c>
      <c r="J130" s="6">
        <f t="shared" si="55"/>
        <v>0</v>
      </c>
    </row>
    <row r="131" spans="1:10" ht="63.75" x14ac:dyDescent="0.2">
      <c r="A131" s="5" t="s">
        <v>130</v>
      </c>
      <c r="B131" s="3" t="s">
        <v>17</v>
      </c>
      <c r="C131" s="3" t="s">
        <v>19</v>
      </c>
      <c r="D131" s="3" t="s">
        <v>107</v>
      </c>
      <c r="E131" s="3" t="s">
        <v>131</v>
      </c>
      <c r="F131" s="3"/>
      <c r="G131" s="116">
        <f t="shared" ref="G131:J131" si="56">SUM(G132:G137)</f>
        <v>6977.11</v>
      </c>
      <c r="H131" s="6">
        <f t="shared" si="56"/>
        <v>-6977.11</v>
      </c>
      <c r="I131" s="6">
        <f t="shared" si="56"/>
        <v>0</v>
      </c>
      <c r="J131" s="6">
        <f t="shared" si="56"/>
        <v>0</v>
      </c>
    </row>
    <row r="132" spans="1:10" x14ac:dyDescent="0.2">
      <c r="A132" s="17" t="s">
        <v>110</v>
      </c>
      <c r="B132" s="3" t="s">
        <v>17</v>
      </c>
      <c r="C132" s="3" t="s">
        <v>19</v>
      </c>
      <c r="D132" s="3" t="s">
        <v>107</v>
      </c>
      <c r="E132" s="3" t="s">
        <v>131</v>
      </c>
      <c r="F132" s="3" t="s">
        <v>111</v>
      </c>
      <c r="G132" s="136">
        <v>5170.1099999999997</v>
      </c>
      <c r="H132" s="6">
        <v>-5170.1099999999997</v>
      </c>
      <c r="I132" s="6">
        <f t="shared" ref="I132:I136" si="57">G132+H132</f>
        <v>0</v>
      </c>
      <c r="J132" s="6"/>
    </row>
    <row r="133" spans="1:10" ht="38.25" x14ac:dyDescent="0.2">
      <c r="A133" s="5" t="s">
        <v>112</v>
      </c>
      <c r="B133" s="3" t="s">
        <v>17</v>
      </c>
      <c r="C133" s="3" t="s">
        <v>19</v>
      </c>
      <c r="D133" s="3" t="s">
        <v>107</v>
      </c>
      <c r="E133" s="3" t="s">
        <v>131</v>
      </c>
      <c r="F133" s="3" t="s">
        <v>113</v>
      </c>
      <c r="G133" s="136">
        <v>20</v>
      </c>
      <c r="H133" s="6">
        <v>-20</v>
      </c>
      <c r="I133" s="6">
        <f t="shared" si="57"/>
        <v>0</v>
      </c>
      <c r="J133" s="6"/>
    </row>
    <row r="134" spans="1:10" ht="25.5" x14ac:dyDescent="0.2">
      <c r="A134" s="18" t="s">
        <v>116</v>
      </c>
      <c r="B134" s="3" t="s">
        <v>17</v>
      </c>
      <c r="C134" s="3" t="s">
        <v>19</v>
      </c>
      <c r="D134" s="3" t="s">
        <v>107</v>
      </c>
      <c r="E134" s="3" t="s">
        <v>131</v>
      </c>
      <c r="F134" s="3" t="s">
        <v>117</v>
      </c>
      <c r="G134" s="136">
        <v>135</v>
      </c>
      <c r="H134" s="6">
        <v>-135</v>
      </c>
      <c r="I134" s="6">
        <f t="shared" si="57"/>
        <v>0</v>
      </c>
      <c r="J134" s="6"/>
    </row>
    <row r="135" spans="1:10" ht="38.25" x14ac:dyDescent="0.2">
      <c r="A135" s="5" t="s">
        <v>118</v>
      </c>
      <c r="B135" s="3" t="s">
        <v>17</v>
      </c>
      <c r="C135" s="3" t="s">
        <v>19</v>
      </c>
      <c r="D135" s="3" t="s">
        <v>107</v>
      </c>
      <c r="E135" s="3" t="s">
        <v>131</v>
      </c>
      <c r="F135" s="3" t="s">
        <v>119</v>
      </c>
      <c r="G135" s="136">
        <f>200+20+103+134+340+50+100+90+100+100+250+100+60-20</f>
        <v>1627</v>
      </c>
      <c r="H135" s="6">
        <v>-1627</v>
      </c>
      <c r="I135" s="6">
        <f t="shared" si="57"/>
        <v>0</v>
      </c>
      <c r="J135" s="6"/>
    </row>
    <row r="136" spans="1:10" ht="38.25" x14ac:dyDescent="0.2">
      <c r="A136" s="14" t="s">
        <v>120</v>
      </c>
      <c r="B136" s="3" t="s">
        <v>17</v>
      </c>
      <c r="C136" s="3" t="s">
        <v>19</v>
      </c>
      <c r="D136" s="3" t="s">
        <v>107</v>
      </c>
      <c r="E136" s="3" t="s">
        <v>131</v>
      </c>
      <c r="F136" s="3" t="s">
        <v>121</v>
      </c>
      <c r="G136" s="136">
        <v>15</v>
      </c>
      <c r="H136" s="6">
        <v>-15</v>
      </c>
      <c r="I136" s="6">
        <f t="shared" si="57"/>
        <v>0</v>
      </c>
      <c r="J136" s="6"/>
    </row>
    <row r="137" spans="1:10" x14ac:dyDescent="0.2">
      <c r="A137" s="14" t="s">
        <v>122</v>
      </c>
      <c r="B137" s="3" t="s">
        <v>17</v>
      </c>
      <c r="C137" s="3" t="s">
        <v>19</v>
      </c>
      <c r="D137" s="3" t="s">
        <v>107</v>
      </c>
      <c r="E137" s="3" t="s">
        <v>131</v>
      </c>
      <c r="F137" s="3" t="s">
        <v>123</v>
      </c>
      <c r="G137" s="136">
        <v>10</v>
      </c>
      <c r="H137" s="6">
        <v>-10</v>
      </c>
      <c r="I137" s="6">
        <f>G137+H137</f>
        <v>0</v>
      </c>
      <c r="J137" s="6"/>
    </row>
    <row r="138" spans="1:10" x14ac:dyDescent="0.2">
      <c r="A138" s="5" t="s">
        <v>132</v>
      </c>
      <c r="B138" s="3" t="s">
        <v>17</v>
      </c>
      <c r="C138" s="3" t="s">
        <v>133</v>
      </c>
      <c r="D138" s="3"/>
      <c r="E138" s="3"/>
      <c r="F138" s="3"/>
      <c r="G138" s="136">
        <f t="shared" ref="G138:J138" si="58">G139</f>
        <v>1712.3</v>
      </c>
      <c r="H138" s="6">
        <f t="shared" si="58"/>
        <v>293.10000000000014</v>
      </c>
      <c r="I138" s="6">
        <f t="shared" si="58"/>
        <v>2005.4</v>
      </c>
      <c r="J138" s="6">
        <f t="shared" si="58"/>
        <v>2005.4</v>
      </c>
    </row>
    <row r="139" spans="1:10" x14ac:dyDescent="0.2">
      <c r="A139" s="5" t="s">
        <v>134</v>
      </c>
      <c r="B139" s="3" t="s">
        <v>17</v>
      </c>
      <c r="C139" s="3" t="s">
        <v>133</v>
      </c>
      <c r="D139" s="3" t="s">
        <v>135</v>
      </c>
      <c r="E139" s="3"/>
      <c r="F139" s="3"/>
      <c r="G139" s="116">
        <f t="shared" ref="G139:J139" si="59">G144+G140</f>
        <v>1712.3</v>
      </c>
      <c r="H139" s="6">
        <f t="shared" si="59"/>
        <v>293.10000000000014</v>
      </c>
      <c r="I139" s="6">
        <f t="shared" si="59"/>
        <v>2005.4</v>
      </c>
      <c r="J139" s="6">
        <f t="shared" si="59"/>
        <v>2005.4</v>
      </c>
    </row>
    <row r="140" spans="1:10" ht="38.25" x14ac:dyDescent="0.2">
      <c r="A140" s="100" t="s">
        <v>22</v>
      </c>
      <c r="B140" s="3" t="s">
        <v>17</v>
      </c>
      <c r="C140" s="3" t="s">
        <v>133</v>
      </c>
      <c r="D140" s="3" t="s">
        <v>135</v>
      </c>
      <c r="E140" s="3" t="s">
        <v>87</v>
      </c>
      <c r="F140" s="3"/>
      <c r="G140" s="136">
        <f t="shared" ref="G140:J142" si="60">G141</f>
        <v>0</v>
      </c>
      <c r="H140" s="6">
        <f t="shared" si="60"/>
        <v>2005.4</v>
      </c>
      <c r="I140" s="6">
        <f t="shared" si="60"/>
        <v>2005.4</v>
      </c>
      <c r="J140" s="6">
        <f t="shared" si="60"/>
        <v>2005.4</v>
      </c>
    </row>
    <row r="141" spans="1:10" ht="38.25" x14ac:dyDescent="0.2">
      <c r="A141" s="101" t="s">
        <v>24</v>
      </c>
      <c r="B141" s="3" t="s">
        <v>17</v>
      </c>
      <c r="C141" s="3" t="s">
        <v>133</v>
      </c>
      <c r="D141" s="3" t="s">
        <v>135</v>
      </c>
      <c r="E141" s="3" t="s">
        <v>88</v>
      </c>
      <c r="F141" s="3"/>
      <c r="G141" s="136">
        <f t="shared" si="60"/>
        <v>0</v>
      </c>
      <c r="H141" s="6">
        <f t="shared" si="60"/>
        <v>2005.4</v>
      </c>
      <c r="I141" s="6">
        <f t="shared" si="60"/>
        <v>2005.4</v>
      </c>
      <c r="J141" s="6">
        <f t="shared" si="60"/>
        <v>2005.4</v>
      </c>
    </row>
    <row r="142" spans="1:10" ht="102" x14ac:dyDescent="0.2">
      <c r="A142" s="100" t="s">
        <v>136</v>
      </c>
      <c r="B142" s="3" t="s">
        <v>17</v>
      </c>
      <c r="C142" s="3" t="s">
        <v>133</v>
      </c>
      <c r="D142" s="3" t="s">
        <v>135</v>
      </c>
      <c r="E142" s="3" t="s">
        <v>589</v>
      </c>
      <c r="F142" s="3"/>
      <c r="G142" s="136">
        <f t="shared" si="60"/>
        <v>0</v>
      </c>
      <c r="H142" s="6">
        <f t="shared" si="60"/>
        <v>2005.4</v>
      </c>
      <c r="I142" s="6">
        <f t="shared" si="60"/>
        <v>2005.4</v>
      </c>
      <c r="J142" s="6">
        <f t="shared" si="60"/>
        <v>2005.4</v>
      </c>
    </row>
    <row r="143" spans="1:10" ht="38.25" x14ac:dyDescent="0.2">
      <c r="A143" s="5" t="s">
        <v>137</v>
      </c>
      <c r="B143" s="3" t="s">
        <v>17</v>
      </c>
      <c r="C143" s="3" t="s">
        <v>133</v>
      </c>
      <c r="D143" s="3" t="s">
        <v>135</v>
      </c>
      <c r="E143" s="3" t="s">
        <v>589</v>
      </c>
      <c r="F143" s="3" t="s">
        <v>138</v>
      </c>
      <c r="G143" s="136"/>
      <c r="H143" s="6">
        <v>2005.4</v>
      </c>
      <c r="I143" s="6">
        <f>G143+H143</f>
        <v>2005.4</v>
      </c>
      <c r="J143" s="6">
        <v>2005.4</v>
      </c>
    </row>
    <row r="144" spans="1:10" ht="25.5" x14ac:dyDescent="0.2">
      <c r="A144" s="10" t="s">
        <v>33</v>
      </c>
      <c r="B144" s="3" t="s">
        <v>17</v>
      </c>
      <c r="C144" s="3" t="s">
        <v>133</v>
      </c>
      <c r="D144" s="3" t="s">
        <v>135</v>
      </c>
      <c r="E144" s="3" t="s">
        <v>34</v>
      </c>
      <c r="F144" s="3"/>
      <c r="G144" s="136">
        <f t="shared" ref="G144:J147" si="61">G145</f>
        <v>1712.3</v>
      </c>
      <c r="H144" s="6">
        <f t="shared" si="61"/>
        <v>-1712.3</v>
      </c>
      <c r="I144" s="6">
        <f t="shared" si="61"/>
        <v>0</v>
      </c>
      <c r="J144" s="6">
        <f t="shared" si="61"/>
        <v>0</v>
      </c>
    </row>
    <row r="145" spans="1:10" ht="38.25" x14ac:dyDescent="0.2">
      <c r="A145" s="10" t="s">
        <v>139</v>
      </c>
      <c r="B145" s="3" t="s">
        <v>17</v>
      </c>
      <c r="C145" s="3" t="s">
        <v>133</v>
      </c>
      <c r="D145" s="3" t="s">
        <v>135</v>
      </c>
      <c r="E145" s="3" t="s">
        <v>140</v>
      </c>
      <c r="F145" s="3"/>
      <c r="G145" s="136">
        <f t="shared" si="61"/>
        <v>1712.3</v>
      </c>
      <c r="H145" s="6">
        <f t="shared" si="61"/>
        <v>-1712.3</v>
      </c>
      <c r="I145" s="6">
        <f t="shared" si="61"/>
        <v>0</v>
      </c>
      <c r="J145" s="6">
        <f t="shared" si="61"/>
        <v>0</v>
      </c>
    </row>
    <row r="146" spans="1:10" ht="76.5" x14ac:dyDescent="0.2">
      <c r="A146" s="10" t="s">
        <v>141</v>
      </c>
      <c r="B146" s="3" t="s">
        <v>17</v>
      </c>
      <c r="C146" s="3" t="s">
        <v>133</v>
      </c>
      <c r="D146" s="3" t="s">
        <v>135</v>
      </c>
      <c r="E146" s="3" t="s">
        <v>142</v>
      </c>
      <c r="F146" s="3"/>
      <c r="G146" s="136">
        <f t="shared" si="61"/>
        <v>1712.3</v>
      </c>
      <c r="H146" s="6">
        <f t="shared" si="61"/>
        <v>-1712.3</v>
      </c>
      <c r="I146" s="6">
        <f t="shared" si="61"/>
        <v>0</v>
      </c>
      <c r="J146" s="6">
        <f t="shared" si="61"/>
        <v>0</v>
      </c>
    </row>
    <row r="147" spans="1:10" ht="102" x14ac:dyDescent="0.2">
      <c r="A147" s="10" t="s">
        <v>143</v>
      </c>
      <c r="B147" s="3" t="s">
        <v>17</v>
      </c>
      <c r="C147" s="3" t="s">
        <v>133</v>
      </c>
      <c r="D147" s="3" t="s">
        <v>135</v>
      </c>
      <c r="E147" s="3" t="s">
        <v>144</v>
      </c>
      <c r="F147" s="3"/>
      <c r="G147" s="136">
        <f t="shared" si="61"/>
        <v>1712.3</v>
      </c>
      <c r="H147" s="6">
        <f t="shared" si="61"/>
        <v>-1712.3</v>
      </c>
      <c r="I147" s="6">
        <f t="shared" si="61"/>
        <v>0</v>
      </c>
      <c r="J147" s="6">
        <f t="shared" si="61"/>
        <v>0</v>
      </c>
    </row>
    <row r="148" spans="1:10" ht="38.25" x14ac:dyDescent="0.2">
      <c r="A148" s="5" t="s">
        <v>137</v>
      </c>
      <c r="B148" s="3" t="s">
        <v>17</v>
      </c>
      <c r="C148" s="3" t="s">
        <v>133</v>
      </c>
      <c r="D148" s="3" t="s">
        <v>135</v>
      </c>
      <c r="E148" s="3" t="s">
        <v>144</v>
      </c>
      <c r="F148" s="3" t="s">
        <v>138</v>
      </c>
      <c r="G148" s="136">
        <v>1712.3</v>
      </c>
      <c r="H148" s="6">
        <v>-1712.3</v>
      </c>
      <c r="I148" s="6">
        <f>G148+H148</f>
        <v>0</v>
      </c>
      <c r="J148" s="6"/>
    </row>
    <row r="149" spans="1:10" ht="25.5" x14ac:dyDescent="0.2">
      <c r="A149" s="1" t="s">
        <v>145</v>
      </c>
      <c r="B149" s="2" t="s">
        <v>146</v>
      </c>
      <c r="C149" s="2"/>
      <c r="D149" s="2"/>
      <c r="E149" s="2"/>
      <c r="F149" s="2"/>
      <c r="G149" s="137">
        <f>G150+G193+G199+G208</f>
        <v>31877.62</v>
      </c>
      <c r="H149" s="19">
        <f>H150+H193+H199+H208</f>
        <v>242.94000000000142</v>
      </c>
      <c r="I149" s="19">
        <f>I150+I193+I199+I208</f>
        <v>32120.559999999998</v>
      </c>
      <c r="J149" s="19">
        <f>J150+J193+J199+J208</f>
        <v>32128.16</v>
      </c>
    </row>
    <row r="150" spans="1:10" x14ac:dyDescent="0.2">
      <c r="A150" s="5" t="s">
        <v>147</v>
      </c>
      <c r="B150" s="3" t="s">
        <v>146</v>
      </c>
      <c r="C150" s="3" t="s">
        <v>21</v>
      </c>
      <c r="D150" s="3"/>
      <c r="E150" s="3"/>
      <c r="F150" s="3"/>
      <c r="G150" s="136">
        <f>G151+G157+G178+G185</f>
        <v>6</v>
      </c>
      <c r="H150" s="6">
        <f>H151+H157+H178+H185</f>
        <v>5838.26</v>
      </c>
      <c r="I150" s="6">
        <f>I151+I157+I178+I185</f>
        <v>5844.26</v>
      </c>
      <c r="J150" s="6">
        <f>J151+J157+J178+J185</f>
        <v>5851.8600000000006</v>
      </c>
    </row>
    <row r="151" spans="1:10" ht="51" x14ac:dyDescent="0.2">
      <c r="A151" s="20" t="s">
        <v>148</v>
      </c>
      <c r="B151" s="3" t="s">
        <v>146</v>
      </c>
      <c r="C151" s="3" t="s">
        <v>21</v>
      </c>
      <c r="D151" s="3" t="s">
        <v>135</v>
      </c>
      <c r="E151" s="3"/>
      <c r="F151" s="3"/>
      <c r="G151" s="136">
        <f t="shared" ref="G151:J151" si="62">G155+G152</f>
        <v>0</v>
      </c>
      <c r="H151" s="6">
        <f t="shared" si="62"/>
        <v>1696.7</v>
      </c>
      <c r="I151" s="6">
        <f t="shared" si="62"/>
        <v>1696.7</v>
      </c>
      <c r="J151" s="6">
        <f t="shared" si="62"/>
        <v>1696.7</v>
      </c>
    </row>
    <row r="152" spans="1:10" ht="51" x14ac:dyDescent="0.2">
      <c r="A152" s="100" t="s">
        <v>149</v>
      </c>
      <c r="B152" s="3" t="s">
        <v>146</v>
      </c>
      <c r="C152" s="3" t="s">
        <v>21</v>
      </c>
      <c r="D152" s="3" t="s">
        <v>135</v>
      </c>
      <c r="E152" s="3" t="s">
        <v>150</v>
      </c>
      <c r="F152" s="3"/>
      <c r="G152" s="136">
        <f t="shared" ref="G152:J153" si="63">G153</f>
        <v>0</v>
      </c>
      <c r="H152" s="6">
        <f t="shared" si="63"/>
        <v>1696.7</v>
      </c>
      <c r="I152" s="6">
        <f t="shared" si="63"/>
        <v>1696.7</v>
      </c>
      <c r="J152" s="6">
        <f t="shared" si="63"/>
        <v>1696.7</v>
      </c>
    </row>
    <row r="153" spans="1:10" ht="38.25" x14ac:dyDescent="0.2">
      <c r="A153" s="101" t="s">
        <v>151</v>
      </c>
      <c r="B153" s="3" t="s">
        <v>146</v>
      </c>
      <c r="C153" s="3" t="s">
        <v>21</v>
      </c>
      <c r="D153" s="3" t="s">
        <v>135</v>
      </c>
      <c r="E153" s="3" t="s">
        <v>590</v>
      </c>
      <c r="F153" s="3"/>
      <c r="G153" s="136">
        <f t="shared" si="63"/>
        <v>0</v>
      </c>
      <c r="H153" s="6">
        <f t="shared" si="63"/>
        <v>1696.7</v>
      </c>
      <c r="I153" s="6">
        <f t="shared" si="63"/>
        <v>1696.7</v>
      </c>
      <c r="J153" s="6">
        <f t="shared" si="63"/>
        <v>1696.7</v>
      </c>
    </row>
    <row r="154" spans="1:10" x14ac:dyDescent="0.2">
      <c r="A154" s="17" t="s">
        <v>110</v>
      </c>
      <c r="B154" s="3" t="s">
        <v>146</v>
      </c>
      <c r="C154" s="3" t="s">
        <v>21</v>
      </c>
      <c r="D154" s="3" t="s">
        <v>135</v>
      </c>
      <c r="E154" s="3" t="s">
        <v>590</v>
      </c>
      <c r="F154" s="3" t="s">
        <v>111</v>
      </c>
      <c r="G154" s="136"/>
      <c r="H154" s="6">
        <v>1696.7</v>
      </c>
      <c r="I154" s="6">
        <f>G154+H154</f>
        <v>1696.7</v>
      </c>
      <c r="J154" s="6">
        <v>1696.7</v>
      </c>
    </row>
    <row r="155" spans="1:10" ht="51" hidden="1" x14ac:dyDescent="0.2">
      <c r="A155" s="21" t="s">
        <v>153</v>
      </c>
      <c r="B155" s="3" t="s">
        <v>146</v>
      </c>
      <c r="C155" s="3" t="s">
        <v>21</v>
      </c>
      <c r="D155" s="3" t="s">
        <v>135</v>
      </c>
      <c r="E155" s="3" t="s">
        <v>127</v>
      </c>
      <c r="F155" s="3"/>
      <c r="G155" s="136">
        <f t="shared" ref="G155:J155" si="64">G156</f>
        <v>0</v>
      </c>
      <c r="H155" s="6">
        <f t="shared" si="64"/>
        <v>0</v>
      </c>
      <c r="I155" s="6">
        <f t="shared" si="64"/>
        <v>0</v>
      </c>
      <c r="J155" s="6">
        <f t="shared" si="64"/>
        <v>0</v>
      </c>
    </row>
    <row r="156" spans="1:10" hidden="1" x14ac:dyDescent="0.2">
      <c r="A156" s="17" t="s">
        <v>110</v>
      </c>
      <c r="B156" s="3" t="s">
        <v>146</v>
      </c>
      <c r="C156" s="3" t="s">
        <v>21</v>
      </c>
      <c r="D156" s="3" t="s">
        <v>135</v>
      </c>
      <c r="E156" s="3" t="s">
        <v>129</v>
      </c>
      <c r="F156" s="3" t="s">
        <v>111</v>
      </c>
      <c r="G156" s="136"/>
      <c r="H156" s="6"/>
      <c r="I156" s="6">
        <f t="shared" si="53"/>
        <v>0</v>
      </c>
      <c r="J156" s="6"/>
    </row>
    <row r="157" spans="1:10" ht="38.25" x14ac:dyDescent="0.2">
      <c r="A157" s="21" t="s">
        <v>154</v>
      </c>
      <c r="B157" s="3" t="s">
        <v>146</v>
      </c>
      <c r="C157" s="3" t="s">
        <v>21</v>
      </c>
      <c r="D157" s="3" t="s">
        <v>155</v>
      </c>
      <c r="E157" s="3"/>
      <c r="F157" s="3"/>
      <c r="G157" s="116">
        <f t="shared" ref="G157:J157" si="65">G166+G158+G173</f>
        <v>0</v>
      </c>
      <c r="H157" s="6">
        <f t="shared" si="65"/>
        <v>3778.56</v>
      </c>
      <c r="I157" s="6">
        <f t="shared" si="65"/>
        <v>3778.56</v>
      </c>
      <c r="J157" s="6">
        <f t="shared" si="65"/>
        <v>3778.56</v>
      </c>
    </row>
    <row r="158" spans="1:10" ht="51" x14ac:dyDescent="0.2">
      <c r="A158" s="100" t="s">
        <v>149</v>
      </c>
      <c r="B158" s="3" t="s">
        <v>146</v>
      </c>
      <c r="C158" s="3" t="s">
        <v>21</v>
      </c>
      <c r="D158" s="3" t="s">
        <v>155</v>
      </c>
      <c r="E158" s="3" t="s">
        <v>150</v>
      </c>
      <c r="F158" s="3"/>
      <c r="G158" s="136">
        <f t="shared" ref="G158:J158" si="66">G159</f>
        <v>0</v>
      </c>
      <c r="H158" s="6">
        <f t="shared" si="66"/>
        <v>3360.56</v>
      </c>
      <c r="I158" s="6">
        <f t="shared" si="66"/>
        <v>3360.56</v>
      </c>
      <c r="J158" s="6">
        <f t="shared" si="66"/>
        <v>3360.56</v>
      </c>
    </row>
    <row r="159" spans="1:10" ht="38.25" x14ac:dyDescent="0.2">
      <c r="A159" s="101" t="s">
        <v>151</v>
      </c>
      <c r="B159" s="3" t="s">
        <v>146</v>
      </c>
      <c r="C159" s="3" t="s">
        <v>21</v>
      </c>
      <c r="D159" s="3" t="s">
        <v>155</v>
      </c>
      <c r="E159" s="3" t="s">
        <v>590</v>
      </c>
      <c r="F159" s="3"/>
      <c r="G159" s="136">
        <f t="shared" ref="G159:J159" si="67">SUM(G160:G165)</f>
        <v>0</v>
      </c>
      <c r="H159" s="6">
        <f t="shared" si="67"/>
        <v>3360.56</v>
      </c>
      <c r="I159" s="6">
        <f t="shared" si="67"/>
        <v>3360.56</v>
      </c>
      <c r="J159" s="6">
        <f t="shared" si="67"/>
        <v>3360.56</v>
      </c>
    </row>
    <row r="160" spans="1:10" x14ac:dyDescent="0.2">
      <c r="A160" s="17" t="s">
        <v>110</v>
      </c>
      <c r="B160" s="3" t="s">
        <v>146</v>
      </c>
      <c r="C160" s="3" t="s">
        <v>21</v>
      </c>
      <c r="D160" s="3" t="s">
        <v>155</v>
      </c>
      <c r="E160" s="3" t="s">
        <v>590</v>
      </c>
      <c r="F160" s="3" t="s">
        <v>111</v>
      </c>
      <c r="G160" s="136"/>
      <c r="H160" s="6">
        <v>2747.51</v>
      </c>
      <c r="I160" s="6">
        <f t="shared" ref="I160:I164" si="68">G160+H160</f>
        <v>2747.51</v>
      </c>
      <c r="J160" s="6">
        <v>2747.51</v>
      </c>
    </row>
    <row r="161" spans="1:10" ht="38.25" x14ac:dyDescent="0.2">
      <c r="A161" s="5" t="s">
        <v>112</v>
      </c>
      <c r="B161" s="3" t="s">
        <v>146</v>
      </c>
      <c r="C161" s="3" t="s">
        <v>21</v>
      </c>
      <c r="D161" s="3" t="s">
        <v>155</v>
      </c>
      <c r="E161" s="3" t="s">
        <v>590</v>
      </c>
      <c r="F161" s="3" t="s">
        <v>113</v>
      </c>
      <c r="G161" s="136"/>
      <c r="H161" s="6">
        <v>16</v>
      </c>
      <c r="I161" s="6">
        <f t="shared" si="68"/>
        <v>16</v>
      </c>
      <c r="J161" s="6">
        <v>16</v>
      </c>
    </row>
    <row r="162" spans="1:10" ht="25.5" x14ac:dyDescent="0.2">
      <c r="A162" s="18" t="s">
        <v>116</v>
      </c>
      <c r="B162" s="3" t="s">
        <v>146</v>
      </c>
      <c r="C162" s="3" t="s">
        <v>21</v>
      </c>
      <c r="D162" s="3" t="s">
        <v>155</v>
      </c>
      <c r="E162" s="3" t="s">
        <v>152</v>
      </c>
      <c r="F162" s="3" t="s">
        <v>117</v>
      </c>
      <c r="G162" s="136"/>
      <c r="H162" s="6">
        <f>574.49-418</f>
        <v>156.49</v>
      </c>
      <c r="I162" s="6">
        <f t="shared" si="68"/>
        <v>156.49</v>
      </c>
      <c r="J162" s="6">
        <f>574.49-418</f>
        <v>156.49</v>
      </c>
    </row>
    <row r="163" spans="1:10" ht="38.25" x14ac:dyDescent="0.2">
      <c r="A163" s="5" t="s">
        <v>118</v>
      </c>
      <c r="B163" s="3" t="s">
        <v>146</v>
      </c>
      <c r="C163" s="3" t="s">
        <v>21</v>
      </c>
      <c r="D163" s="3" t="s">
        <v>155</v>
      </c>
      <c r="E163" s="3" t="s">
        <v>152</v>
      </c>
      <c r="F163" s="3" t="s">
        <v>119</v>
      </c>
      <c r="G163" s="136"/>
      <c r="H163" s="6">
        <f>445.41-19.99</f>
        <v>425.42</v>
      </c>
      <c r="I163" s="6">
        <f t="shared" si="68"/>
        <v>425.42</v>
      </c>
      <c r="J163" s="6">
        <f>445.41-19.99</f>
        <v>425.42</v>
      </c>
    </row>
    <row r="164" spans="1:10" ht="38.25" x14ac:dyDescent="0.2">
      <c r="A164" s="14" t="s">
        <v>120</v>
      </c>
      <c r="B164" s="3" t="s">
        <v>146</v>
      </c>
      <c r="C164" s="3" t="s">
        <v>21</v>
      </c>
      <c r="D164" s="3" t="s">
        <v>155</v>
      </c>
      <c r="E164" s="3" t="s">
        <v>152</v>
      </c>
      <c r="F164" s="3" t="s">
        <v>121</v>
      </c>
      <c r="G164" s="136"/>
      <c r="H164" s="6">
        <v>10</v>
      </c>
      <c r="I164" s="6">
        <f t="shared" si="68"/>
        <v>10</v>
      </c>
      <c r="J164" s="6">
        <v>10</v>
      </c>
    </row>
    <row r="165" spans="1:10" x14ac:dyDescent="0.2">
      <c r="A165" s="14" t="s">
        <v>122</v>
      </c>
      <c r="B165" s="3" t="s">
        <v>146</v>
      </c>
      <c r="C165" s="3" t="s">
        <v>21</v>
      </c>
      <c r="D165" s="3" t="s">
        <v>155</v>
      </c>
      <c r="E165" s="3" t="s">
        <v>152</v>
      </c>
      <c r="F165" s="3" t="s">
        <v>123</v>
      </c>
      <c r="G165" s="136"/>
      <c r="H165" s="6">
        <v>5.14</v>
      </c>
      <c r="I165" s="6">
        <f>G165+H165</f>
        <v>5.14</v>
      </c>
      <c r="J165" s="6">
        <v>5.14</v>
      </c>
    </row>
    <row r="166" spans="1:10" ht="51" hidden="1" x14ac:dyDescent="0.2">
      <c r="A166" s="21" t="s">
        <v>153</v>
      </c>
      <c r="B166" s="3" t="s">
        <v>146</v>
      </c>
      <c r="C166" s="3" t="s">
        <v>21</v>
      </c>
      <c r="D166" s="3" t="s">
        <v>155</v>
      </c>
      <c r="E166" s="3" t="s">
        <v>127</v>
      </c>
      <c r="F166" s="3"/>
      <c r="G166" s="136">
        <f t="shared" ref="G166:J166" si="69">G167+G168+G169+G170+G171+G172</f>
        <v>0</v>
      </c>
      <c r="H166" s="6">
        <f t="shared" si="69"/>
        <v>0</v>
      </c>
      <c r="I166" s="6">
        <f t="shared" si="69"/>
        <v>0</v>
      </c>
      <c r="J166" s="6">
        <f t="shared" si="69"/>
        <v>0</v>
      </c>
    </row>
    <row r="167" spans="1:10" hidden="1" x14ac:dyDescent="0.2">
      <c r="A167" s="17" t="s">
        <v>110</v>
      </c>
      <c r="B167" s="3" t="s">
        <v>146</v>
      </c>
      <c r="C167" s="3" t="s">
        <v>21</v>
      </c>
      <c r="D167" s="3" t="s">
        <v>155</v>
      </c>
      <c r="E167" s="3" t="s">
        <v>129</v>
      </c>
      <c r="F167" s="3" t="s">
        <v>111</v>
      </c>
      <c r="G167" s="136"/>
      <c r="H167" s="6"/>
      <c r="I167" s="6">
        <f t="shared" si="53"/>
        <v>0</v>
      </c>
      <c r="J167" s="6"/>
    </row>
    <row r="168" spans="1:10" ht="38.25" hidden="1" x14ac:dyDescent="0.2">
      <c r="A168" s="5" t="s">
        <v>112</v>
      </c>
      <c r="B168" s="3" t="s">
        <v>146</v>
      </c>
      <c r="C168" s="3" t="s">
        <v>21</v>
      </c>
      <c r="D168" s="3" t="s">
        <v>155</v>
      </c>
      <c r="E168" s="3" t="s">
        <v>129</v>
      </c>
      <c r="F168" s="3" t="s">
        <v>113</v>
      </c>
      <c r="G168" s="136"/>
      <c r="H168" s="6"/>
      <c r="I168" s="6">
        <f t="shared" si="53"/>
        <v>0</v>
      </c>
      <c r="J168" s="6"/>
    </row>
    <row r="169" spans="1:10" ht="25.5" hidden="1" x14ac:dyDescent="0.2">
      <c r="A169" s="18" t="s">
        <v>116</v>
      </c>
      <c r="B169" s="3" t="s">
        <v>146</v>
      </c>
      <c r="C169" s="3" t="s">
        <v>21</v>
      </c>
      <c r="D169" s="3" t="s">
        <v>155</v>
      </c>
      <c r="E169" s="3" t="s">
        <v>129</v>
      </c>
      <c r="F169" s="3" t="s">
        <v>117</v>
      </c>
      <c r="G169" s="136"/>
      <c r="H169" s="6"/>
      <c r="I169" s="6">
        <f t="shared" si="53"/>
        <v>0</v>
      </c>
      <c r="J169" s="6"/>
    </row>
    <row r="170" spans="1:10" ht="38.25" hidden="1" x14ac:dyDescent="0.2">
      <c r="A170" s="5" t="s">
        <v>118</v>
      </c>
      <c r="B170" s="3" t="s">
        <v>146</v>
      </c>
      <c r="C170" s="3" t="s">
        <v>21</v>
      </c>
      <c r="D170" s="3" t="s">
        <v>155</v>
      </c>
      <c r="E170" s="3" t="s">
        <v>129</v>
      </c>
      <c r="F170" s="3" t="s">
        <v>119</v>
      </c>
      <c r="G170" s="136"/>
      <c r="H170" s="6"/>
      <c r="I170" s="6">
        <f t="shared" si="53"/>
        <v>0</v>
      </c>
      <c r="J170" s="6"/>
    </row>
    <row r="171" spans="1:10" ht="38.25" hidden="1" x14ac:dyDescent="0.2">
      <c r="A171" s="14" t="s">
        <v>120</v>
      </c>
      <c r="B171" s="3" t="s">
        <v>146</v>
      </c>
      <c r="C171" s="3" t="s">
        <v>21</v>
      </c>
      <c r="D171" s="3" t="s">
        <v>155</v>
      </c>
      <c r="E171" s="3" t="s">
        <v>129</v>
      </c>
      <c r="F171" s="3" t="s">
        <v>121</v>
      </c>
      <c r="G171" s="136"/>
      <c r="H171" s="6"/>
      <c r="I171" s="6">
        <f t="shared" si="53"/>
        <v>0</v>
      </c>
      <c r="J171" s="6"/>
    </row>
    <row r="172" spans="1:10" hidden="1" x14ac:dyDescent="0.2">
      <c r="A172" s="14" t="s">
        <v>122</v>
      </c>
      <c r="B172" s="3" t="s">
        <v>146</v>
      </c>
      <c r="C172" s="3" t="s">
        <v>21</v>
      </c>
      <c r="D172" s="3" t="s">
        <v>155</v>
      </c>
      <c r="E172" s="3" t="s">
        <v>129</v>
      </c>
      <c r="F172" s="3" t="s">
        <v>123</v>
      </c>
      <c r="G172" s="136"/>
      <c r="H172" s="6"/>
      <c r="I172" s="6">
        <f t="shared" si="53"/>
        <v>0</v>
      </c>
      <c r="J172" s="6"/>
    </row>
    <row r="173" spans="1:10" ht="51" x14ac:dyDescent="0.2">
      <c r="A173" s="100" t="s">
        <v>149</v>
      </c>
      <c r="B173" s="3" t="s">
        <v>146</v>
      </c>
      <c r="C173" s="3" t="s">
        <v>21</v>
      </c>
      <c r="D173" s="3" t="s">
        <v>155</v>
      </c>
      <c r="E173" s="3" t="s">
        <v>150</v>
      </c>
      <c r="F173" s="3"/>
      <c r="G173" s="116">
        <f t="shared" ref="G173:J174" si="70">G174</f>
        <v>0</v>
      </c>
      <c r="H173" s="6">
        <f t="shared" si="70"/>
        <v>418</v>
      </c>
      <c r="I173" s="6">
        <f t="shared" si="70"/>
        <v>418</v>
      </c>
      <c r="J173" s="6">
        <f t="shared" si="70"/>
        <v>418</v>
      </c>
    </row>
    <row r="174" spans="1:10" ht="51" x14ac:dyDescent="0.2">
      <c r="A174" s="101" t="s">
        <v>186</v>
      </c>
      <c r="B174" s="3" t="s">
        <v>146</v>
      </c>
      <c r="C174" s="3" t="s">
        <v>21</v>
      </c>
      <c r="D174" s="3" t="s">
        <v>155</v>
      </c>
      <c r="E174" s="3" t="s">
        <v>187</v>
      </c>
      <c r="F174" s="3"/>
      <c r="G174" s="116">
        <f t="shared" si="70"/>
        <v>0</v>
      </c>
      <c r="H174" s="6">
        <f t="shared" si="70"/>
        <v>418</v>
      </c>
      <c r="I174" s="6">
        <f t="shared" si="70"/>
        <v>418</v>
      </c>
      <c r="J174" s="6">
        <f t="shared" si="70"/>
        <v>418</v>
      </c>
    </row>
    <row r="175" spans="1:10" ht="51" x14ac:dyDescent="0.2">
      <c r="A175" s="93" t="s">
        <v>632</v>
      </c>
      <c r="B175" s="3" t="s">
        <v>146</v>
      </c>
      <c r="C175" s="3" t="s">
        <v>21</v>
      </c>
      <c r="D175" s="3" t="s">
        <v>155</v>
      </c>
      <c r="E175" s="3" t="s">
        <v>592</v>
      </c>
      <c r="F175" s="3"/>
      <c r="G175" s="116">
        <f t="shared" ref="G175:J175" si="71">G176+G177</f>
        <v>0</v>
      </c>
      <c r="H175" s="6">
        <f t="shared" si="71"/>
        <v>418</v>
      </c>
      <c r="I175" s="6">
        <f t="shared" si="71"/>
        <v>418</v>
      </c>
      <c r="J175" s="6">
        <f t="shared" si="71"/>
        <v>418</v>
      </c>
    </row>
    <row r="176" spans="1:10" ht="25.5" x14ac:dyDescent="0.2">
      <c r="A176" s="18" t="s">
        <v>116</v>
      </c>
      <c r="B176" s="3" t="s">
        <v>146</v>
      </c>
      <c r="C176" s="3" t="s">
        <v>21</v>
      </c>
      <c r="D176" s="3" t="s">
        <v>155</v>
      </c>
      <c r="E176" s="3" t="s">
        <v>592</v>
      </c>
      <c r="F176" s="3" t="s">
        <v>117</v>
      </c>
      <c r="G176" s="136"/>
      <c r="H176" s="6">
        <v>418</v>
      </c>
      <c r="I176" s="6">
        <f>G176+H176</f>
        <v>418</v>
      </c>
      <c r="J176" s="6">
        <v>418</v>
      </c>
    </row>
    <row r="177" spans="1:10" ht="38.25" hidden="1" x14ac:dyDescent="0.2">
      <c r="A177" s="5" t="s">
        <v>118</v>
      </c>
      <c r="B177" s="3" t="s">
        <v>146</v>
      </c>
      <c r="C177" s="3" t="s">
        <v>21</v>
      </c>
      <c r="D177" s="3" t="s">
        <v>155</v>
      </c>
      <c r="E177" s="3" t="s">
        <v>593</v>
      </c>
      <c r="F177" s="3" t="s">
        <v>119</v>
      </c>
      <c r="G177" s="136"/>
      <c r="H177" s="6"/>
      <c r="I177" s="6">
        <f>G177+H177</f>
        <v>0</v>
      </c>
      <c r="J177" s="6"/>
    </row>
    <row r="178" spans="1:10" x14ac:dyDescent="0.2">
      <c r="A178" s="21" t="s">
        <v>156</v>
      </c>
      <c r="B178" s="3" t="s">
        <v>146</v>
      </c>
      <c r="C178" s="3" t="s">
        <v>21</v>
      </c>
      <c r="D178" s="3" t="s">
        <v>157</v>
      </c>
      <c r="E178" s="3"/>
      <c r="F178" s="3"/>
      <c r="G178" s="136">
        <f t="shared" ref="G178:J180" si="72">G179</f>
        <v>0</v>
      </c>
      <c r="H178" s="6">
        <f t="shared" si="72"/>
        <v>369</v>
      </c>
      <c r="I178" s="6">
        <f t="shared" si="72"/>
        <v>369</v>
      </c>
      <c r="J178" s="6">
        <f t="shared" si="72"/>
        <v>369</v>
      </c>
    </row>
    <row r="179" spans="1:10" x14ac:dyDescent="0.2">
      <c r="A179" s="102" t="s">
        <v>158</v>
      </c>
      <c r="B179" s="3" t="s">
        <v>146</v>
      </c>
      <c r="C179" s="3" t="s">
        <v>21</v>
      </c>
      <c r="D179" s="3" t="s">
        <v>157</v>
      </c>
      <c r="E179" s="3" t="s">
        <v>159</v>
      </c>
      <c r="F179" s="3"/>
      <c r="G179" s="136">
        <f t="shared" si="72"/>
        <v>0</v>
      </c>
      <c r="H179" s="6">
        <f t="shared" si="72"/>
        <v>369</v>
      </c>
      <c r="I179" s="6">
        <f t="shared" si="72"/>
        <v>369</v>
      </c>
      <c r="J179" s="6">
        <f t="shared" si="72"/>
        <v>369</v>
      </c>
    </row>
    <row r="180" spans="1:10" x14ac:dyDescent="0.2">
      <c r="A180" s="102" t="s">
        <v>160</v>
      </c>
      <c r="B180" s="3" t="s">
        <v>146</v>
      </c>
      <c r="C180" s="3" t="s">
        <v>21</v>
      </c>
      <c r="D180" s="3" t="s">
        <v>157</v>
      </c>
      <c r="E180" s="102" t="s">
        <v>161</v>
      </c>
      <c r="F180" s="3"/>
      <c r="G180" s="136">
        <f t="shared" si="72"/>
        <v>0</v>
      </c>
      <c r="H180" s="6">
        <f t="shared" si="72"/>
        <v>369</v>
      </c>
      <c r="I180" s="6">
        <f t="shared" si="72"/>
        <v>369</v>
      </c>
      <c r="J180" s="6">
        <f t="shared" si="72"/>
        <v>369</v>
      </c>
    </row>
    <row r="181" spans="1:10" x14ac:dyDescent="0.2">
      <c r="A181" s="21" t="s">
        <v>162</v>
      </c>
      <c r="B181" s="3" t="s">
        <v>146</v>
      </c>
      <c r="C181" s="3" t="s">
        <v>21</v>
      </c>
      <c r="D181" s="3" t="s">
        <v>157</v>
      </c>
      <c r="E181" s="102" t="s">
        <v>163</v>
      </c>
      <c r="F181" s="3" t="s">
        <v>164</v>
      </c>
      <c r="G181" s="136"/>
      <c r="H181" s="6">
        <v>369</v>
      </c>
      <c r="I181" s="6">
        <f>G181+H181</f>
        <v>369</v>
      </c>
      <c r="J181" s="6">
        <v>369</v>
      </c>
    </row>
    <row r="182" spans="1:10" x14ac:dyDescent="0.2">
      <c r="A182" s="21" t="s">
        <v>156</v>
      </c>
      <c r="B182" s="3" t="s">
        <v>146</v>
      </c>
      <c r="C182" s="3" t="s">
        <v>21</v>
      </c>
      <c r="D182" s="3" t="s">
        <v>157</v>
      </c>
      <c r="E182" s="3" t="s">
        <v>34</v>
      </c>
      <c r="F182" s="3"/>
      <c r="G182" s="136">
        <f t="shared" ref="G182:J183" si="73">G183</f>
        <v>480</v>
      </c>
      <c r="H182" s="6">
        <f t="shared" si="73"/>
        <v>-480</v>
      </c>
      <c r="I182" s="6">
        <f t="shared" si="53"/>
        <v>0</v>
      </c>
      <c r="J182" s="6">
        <f t="shared" si="73"/>
        <v>0</v>
      </c>
    </row>
    <row r="183" spans="1:10" x14ac:dyDescent="0.2">
      <c r="A183" s="21" t="s">
        <v>165</v>
      </c>
      <c r="B183" s="3" t="s">
        <v>146</v>
      </c>
      <c r="C183" s="3" t="s">
        <v>21</v>
      </c>
      <c r="D183" s="3" t="s">
        <v>157</v>
      </c>
      <c r="E183" s="3" t="s">
        <v>166</v>
      </c>
      <c r="F183" s="3"/>
      <c r="G183" s="136">
        <f t="shared" si="73"/>
        <v>480</v>
      </c>
      <c r="H183" s="6">
        <f t="shared" si="73"/>
        <v>-480</v>
      </c>
      <c r="I183" s="6">
        <f t="shared" si="73"/>
        <v>0</v>
      </c>
      <c r="J183" s="6">
        <f t="shared" si="73"/>
        <v>0</v>
      </c>
    </row>
    <row r="184" spans="1:10" x14ac:dyDescent="0.2">
      <c r="A184" s="21" t="s">
        <v>162</v>
      </c>
      <c r="B184" s="3" t="s">
        <v>146</v>
      </c>
      <c r="C184" s="3" t="s">
        <v>21</v>
      </c>
      <c r="D184" s="3" t="s">
        <v>157</v>
      </c>
      <c r="E184" s="3" t="s">
        <v>166</v>
      </c>
      <c r="F184" s="3" t="s">
        <v>164</v>
      </c>
      <c r="G184" s="136">
        <v>480</v>
      </c>
      <c r="H184" s="6">
        <v>-480</v>
      </c>
      <c r="I184" s="6">
        <f>G184+H184</f>
        <v>0</v>
      </c>
      <c r="J184" s="6"/>
    </row>
    <row r="185" spans="1:10" x14ac:dyDescent="0.2">
      <c r="A185" s="14" t="s">
        <v>167</v>
      </c>
      <c r="B185" s="22" t="s">
        <v>146</v>
      </c>
      <c r="C185" s="22" t="s">
        <v>21</v>
      </c>
      <c r="D185" s="22" t="s">
        <v>168</v>
      </c>
      <c r="E185" s="3"/>
      <c r="F185" s="3"/>
      <c r="G185" s="136">
        <f t="shared" ref="G185:J185" si="74">G189+G186</f>
        <v>6</v>
      </c>
      <c r="H185" s="6">
        <f t="shared" si="74"/>
        <v>-6</v>
      </c>
      <c r="I185" s="6">
        <f t="shared" si="74"/>
        <v>0</v>
      </c>
      <c r="J185" s="6">
        <f t="shared" si="74"/>
        <v>7.6</v>
      </c>
    </row>
    <row r="186" spans="1:10" x14ac:dyDescent="0.2">
      <c r="A186" s="102" t="s">
        <v>158</v>
      </c>
      <c r="B186" s="22" t="s">
        <v>146</v>
      </c>
      <c r="C186" s="22" t="s">
        <v>21</v>
      </c>
      <c r="D186" s="22" t="s">
        <v>168</v>
      </c>
      <c r="E186" s="102" t="s">
        <v>169</v>
      </c>
      <c r="F186" s="3"/>
      <c r="G186" s="136">
        <f t="shared" ref="G186:J187" si="75">G187</f>
        <v>0</v>
      </c>
      <c r="H186" s="6">
        <f t="shared" si="75"/>
        <v>0</v>
      </c>
      <c r="I186" s="6">
        <f t="shared" si="75"/>
        <v>0</v>
      </c>
      <c r="J186" s="6">
        <f t="shared" si="75"/>
        <v>7.6</v>
      </c>
    </row>
    <row r="187" spans="1:10" ht="38.25" x14ac:dyDescent="0.2">
      <c r="A187" s="103" t="s">
        <v>170</v>
      </c>
      <c r="B187" s="22" t="s">
        <v>146</v>
      </c>
      <c r="C187" s="22" t="s">
        <v>21</v>
      </c>
      <c r="D187" s="22" t="s">
        <v>168</v>
      </c>
      <c r="E187" s="102" t="s">
        <v>594</v>
      </c>
      <c r="F187" s="3"/>
      <c r="G187" s="136">
        <f t="shared" si="75"/>
        <v>0</v>
      </c>
      <c r="H187" s="6">
        <f t="shared" si="75"/>
        <v>0</v>
      </c>
      <c r="I187" s="6">
        <f t="shared" si="75"/>
        <v>0</v>
      </c>
      <c r="J187" s="6">
        <f t="shared" si="75"/>
        <v>7.6</v>
      </c>
    </row>
    <row r="188" spans="1:10" ht="38.25" x14ac:dyDescent="0.2">
      <c r="A188" s="5" t="s">
        <v>118</v>
      </c>
      <c r="B188" s="22" t="s">
        <v>146</v>
      </c>
      <c r="C188" s="22" t="s">
        <v>21</v>
      </c>
      <c r="D188" s="22" t="s">
        <v>168</v>
      </c>
      <c r="E188" s="102" t="s">
        <v>594</v>
      </c>
      <c r="F188" s="3" t="s">
        <v>119</v>
      </c>
      <c r="G188" s="136"/>
      <c r="H188" s="6">
        <v>0</v>
      </c>
      <c r="I188" s="6">
        <f>G188+H188</f>
        <v>0</v>
      </c>
      <c r="J188" s="6">
        <v>7.6</v>
      </c>
    </row>
    <row r="189" spans="1:10" ht="25.5" x14ac:dyDescent="0.2">
      <c r="A189" s="10" t="s">
        <v>171</v>
      </c>
      <c r="B189" s="22" t="s">
        <v>146</v>
      </c>
      <c r="C189" s="22" t="s">
        <v>21</v>
      </c>
      <c r="D189" s="22" t="s">
        <v>168</v>
      </c>
      <c r="E189" s="3" t="s">
        <v>172</v>
      </c>
      <c r="F189" s="3"/>
      <c r="G189" s="136">
        <f t="shared" ref="G189:J191" si="76">G190</f>
        <v>6</v>
      </c>
      <c r="H189" s="6">
        <f t="shared" si="76"/>
        <v>-6</v>
      </c>
      <c r="I189" s="6">
        <f t="shared" si="76"/>
        <v>0</v>
      </c>
      <c r="J189" s="6">
        <f t="shared" si="76"/>
        <v>0</v>
      </c>
    </row>
    <row r="190" spans="1:10" ht="51" x14ac:dyDescent="0.2">
      <c r="A190" s="10" t="s">
        <v>173</v>
      </c>
      <c r="B190" s="22" t="s">
        <v>146</v>
      </c>
      <c r="C190" s="22" t="s">
        <v>21</v>
      </c>
      <c r="D190" s="22" t="s">
        <v>168</v>
      </c>
      <c r="E190" s="3" t="s">
        <v>174</v>
      </c>
      <c r="F190" s="3"/>
      <c r="G190" s="136">
        <f t="shared" si="76"/>
        <v>6</v>
      </c>
      <c r="H190" s="6">
        <f t="shared" si="76"/>
        <v>-6</v>
      </c>
      <c r="I190" s="6">
        <f t="shared" si="76"/>
        <v>0</v>
      </c>
      <c r="J190" s="6">
        <f t="shared" si="76"/>
        <v>0</v>
      </c>
    </row>
    <row r="191" spans="1:10" ht="89.25" x14ac:dyDescent="0.2">
      <c r="A191" s="10" t="s">
        <v>175</v>
      </c>
      <c r="B191" s="22" t="s">
        <v>146</v>
      </c>
      <c r="C191" s="22" t="s">
        <v>21</v>
      </c>
      <c r="D191" s="22" t="s">
        <v>168</v>
      </c>
      <c r="E191" s="3" t="s">
        <v>176</v>
      </c>
      <c r="F191" s="3"/>
      <c r="G191" s="136">
        <f t="shared" si="76"/>
        <v>6</v>
      </c>
      <c r="H191" s="6">
        <f t="shared" si="76"/>
        <v>-6</v>
      </c>
      <c r="I191" s="6">
        <f t="shared" si="76"/>
        <v>0</v>
      </c>
      <c r="J191" s="6">
        <f t="shared" si="76"/>
        <v>0</v>
      </c>
    </row>
    <row r="192" spans="1:10" ht="38.25" x14ac:dyDescent="0.2">
      <c r="A192" s="5" t="s">
        <v>118</v>
      </c>
      <c r="B192" s="22" t="s">
        <v>146</v>
      </c>
      <c r="C192" s="22" t="s">
        <v>21</v>
      </c>
      <c r="D192" s="22" t="s">
        <v>168</v>
      </c>
      <c r="E192" s="3" t="s">
        <v>176</v>
      </c>
      <c r="F192" s="3" t="s">
        <v>119</v>
      </c>
      <c r="G192" s="136">
        <v>6</v>
      </c>
      <c r="H192" s="6">
        <v>-6</v>
      </c>
      <c r="I192" s="6">
        <f>G192+H192</f>
        <v>0</v>
      </c>
      <c r="J192" s="6"/>
    </row>
    <row r="193" spans="1:10" s="117" customFormat="1" x14ac:dyDescent="0.2">
      <c r="A193" s="20" t="s">
        <v>177</v>
      </c>
      <c r="B193" s="3" t="s">
        <v>146</v>
      </c>
      <c r="C193" s="3" t="s">
        <v>135</v>
      </c>
      <c r="D193" s="3"/>
      <c r="E193" s="3"/>
      <c r="F193" s="3"/>
      <c r="G193" s="136">
        <f t="shared" ref="G193:J195" si="77">G194</f>
        <v>1000</v>
      </c>
      <c r="H193" s="6">
        <f t="shared" si="77"/>
        <v>-1000</v>
      </c>
      <c r="I193" s="6">
        <f t="shared" si="77"/>
        <v>0</v>
      </c>
      <c r="J193" s="6">
        <f t="shared" si="77"/>
        <v>0</v>
      </c>
    </row>
    <row r="194" spans="1:10" ht="25.5" x14ac:dyDescent="0.2">
      <c r="A194" s="21" t="s">
        <v>178</v>
      </c>
      <c r="B194" s="3" t="s">
        <v>146</v>
      </c>
      <c r="C194" s="3" t="s">
        <v>135</v>
      </c>
      <c r="D194" s="3" t="s">
        <v>179</v>
      </c>
      <c r="E194" s="3"/>
      <c r="F194" s="3"/>
      <c r="G194" s="136">
        <f t="shared" si="77"/>
        <v>1000</v>
      </c>
      <c r="H194" s="6">
        <f t="shared" si="77"/>
        <v>-1000</v>
      </c>
      <c r="I194" s="6">
        <f t="shared" si="77"/>
        <v>0</v>
      </c>
      <c r="J194" s="6">
        <f t="shared" si="77"/>
        <v>0</v>
      </c>
    </row>
    <row r="195" spans="1:10" x14ac:dyDescent="0.2">
      <c r="A195" s="5" t="s">
        <v>40</v>
      </c>
      <c r="B195" s="3" t="s">
        <v>146</v>
      </c>
      <c r="C195" s="3" t="s">
        <v>135</v>
      </c>
      <c r="D195" s="3" t="s">
        <v>179</v>
      </c>
      <c r="E195" s="3" t="s">
        <v>41</v>
      </c>
      <c r="F195" s="3"/>
      <c r="G195" s="136">
        <f t="shared" si="77"/>
        <v>1000</v>
      </c>
      <c r="H195" s="6">
        <f t="shared" si="77"/>
        <v>-1000</v>
      </c>
      <c r="I195" s="6">
        <f t="shared" si="77"/>
        <v>0</v>
      </c>
      <c r="J195" s="6">
        <f t="shared" si="77"/>
        <v>0</v>
      </c>
    </row>
    <row r="196" spans="1:10" ht="25.5" x14ac:dyDescent="0.2">
      <c r="A196" s="24" t="s">
        <v>180</v>
      </c>
      <c r="B196" s="3" t="s">
        <v>146</v>
      </c>
      <c r="C196" s="3" t="s">
        <v>135</v>
      </c>
      <c r="D196" s="3" t="s">
        <v>179</v>
      </c>
      <c r="E196" s="3" t="s">
        <v>181</v>
      </c>
      <c r="F196" s="3"/>
      <c r="G196" s="136">
        <f t="shared" ref="G196:J196" si="78">G197+G198</f>
        <v>1000</v>
      </c>
      <c r="H196" s="6">
        <f t="shared" si="78"/>
        <v>-1000</v>
      </c>
      <c r="I196" s="6">
        <f t="shared" si="78"/>
        <v>0</v>
      </c>
      <c r="J196" s="6">
        <f t="shared" si="78"/>
        <v>0</v>
      </c>
    </row>
    <row r="197" spans="1:10" ht="38.25" x14ac:dyDescent="0.2">
      <c r="A197" s="5" t="s">
        <v>118</v>
      </c>
      <c r="B197" s="3" t="s">
        <v>146</v>
      </c>
      <c r="C197" s="3" t="s">
        <v>135</v>
      </c>
      <c r="D197" s="3" t="s">
        <v>179</v>
      </c>
      <c r="E197" s="3" t="s">
        <v>181</v>
      </c>
      <c r="F197" s="3" t="s">
        <v>119</v>
      </c>
      <c r="G197" s="136">
        <v>300</v>
      </c>
      <c r="H197" s="6">
        <v>-300</v>
      </c>
      <c r="I197" s="6">
        <f>G197+H197</f>
        <v>0</v>
      </c>
      <c r="J197" s="6"/>
    </row>
    <row r="198" spans="1:10" ht="38.25" x14ac:dyDescent="0.2">
      <c r="A198" s="14" t="s">
        <v>182</v>
      </c>
      <c r="B198" s="3" t="s">
        <v>146</v>
      </c>
      <c r="C198" s="3" t="s">
        <v>135</v>
      </c>
      <c r="D198" s="3" t="s">
        <v>179</v>
      </c>
      <c r="E198" s="3" t="s">
        <v>181</v>
      </c>
      <c r="F198" s="3" t="s">
        <v>183</v>
      </c>
      <c r="G198" s="136">
        <v>700</v>
      </c>
      <c r="H198" s="6">
        <v>-700</v>
      </c>
      <c r="I198" s="6">
        <f>G198+H198</f>
        <v>0</v>
      </c>
      <c r="J198" s="6"/>
    </row>
    <row r="199" spans="1:10" ht="25.5" x14ac:dyDescent="0.2">
      <c r="A199" s="21" t="s">
        <v>184</v>
      </c>
      <c r="B199" s="3" t="s">
        <v>146</v>
      </c>
      <c r="C199" s="3" t="s">
        <v>168</v>
      </c>
      <c r="D199" s="3"/>
      <c r="E199" s="3"/>
      <c r="F199" s="3"/>
      <c r="G199" s="136">
        <f>G205</f>
        <v>200</v>
      </c>
      <c r="H199" s="6">
        <f>H200</f>
        <v>27</v>
      </c>
      <c r="I199" s="6">
        <f>I200</f>
        <v>227</v>
      </c>
      <c r="J199" s="6">
        <f>J200</f>
        <v>227</v>
      </c>
    </row>
    <row r="200" spans="1:10" ht="25.5" x14ac:dyDescent="0.2">
      <c r="A200" s="21" t="s">
        <v>185</v>
      </c>
      <c r="B200" s="3" t="s">
        <v>146</v>
      </c>
      <c r="C200" s="3" t="s">
        <v>168</v>
      </c>
      <c r="D200" s="3" t="s">
        <v>21</v>
      </c>
      <c r="E200" s="3"/>
      <c r="F200" s="3"/>
      <c r="G200" s="136">
        <f t="shared" ref="G200:J200" si="79">G201+G205</f>
        <v>200</v>
      </c>
      <c r="H200" s="6">
        <f t="shared" si="79"/>
        <v>27</v>
      </c>
      <c r="I200" s="6">
        <f t="shared" si="79"/>
        <v>227</v>
      </c>
      <c r="J200" s="6">
        <f t="shared" si="79"/>
        <v>227</v>
      </c>
    </row>
    <row r="201" spans="1:10" ht="51" x14ac:dyDescent="0.2">
      <c r="A201" s="100" t="s">
        <v>149</v>
      </c>
      <c r="B201" s="3" t="s">
        <v>146</v>
      </c>
      <c r="C201" s="3" t="s">
        <v>168</v>
      </c>
      <c r="D201" s="3" t="s">
        <v>21</v>
      </c>
      <c r="E201" s="3" t="s">
        <v>150</v>
      </c>
      <c r="F201" s="3"/>
      <c r="G201" s="136">
        <f t="shared" ref="G201:J203" si="80">G202</f>
        <v>0</v>
      </c>
      <c r="H201" s="6">
        <f t="shared" si="80"/>
        <v>227</v>
      </c>
      <c r="I201" s="6">
        <f t="shared" si="80"/>
        <v>227</v>
      </c>
      <c r="J201" s="6">
        <f t="shared" si="80"/>
        <v>227</v>
      </c>
    </row>
    <row r="202" spans="1:10" ht="43.5" customHeight="1" x14ac:dyDescent="0.2">
      <c r="A202" s="101" t="s">
        <v>186</v>
      </c>
      <c r="B202" s="3" t="s">
        <v>146</v>
      </c>
      <c r="C202" s="3" t="s">
        <v>168</v>
      </c>
      <c r="D202" s="3" t="s">
        <v>21</v>
      </c>
      <c r="E202" s="3" t="s">
        <v>187</v>
      </c>
      <c r="F202" s="3"/>
      <c r="G202" s="136">
        <f t="shared" si="80"/>
        <v>0</v>
      </c>
      <c r="H202" s="6">
        <f t="shared" si="80"/>
        <v>227</v>
      </c>
      <c r="I202" s="6">
        <f t="shared" si="80"/>
        <v>227</v>
      </c>
      <c r="J202" s="6">
        <f t="shared" si="80"/>
        <v>227</v>
      </c>
    </row>
    <row r="203" spans="1:10" ht="51" x14ac:dyDescent="0.2">
      <c r="A203" s="101" t="s">
        <v>633</v>
      </c>
      <c r="B203" s="3" t="s">
        <v>146</v>
      </c>
      <c r="C203" s="3" t="s">
        <v>168</v>
      </c>
      <c r="D203" s="3" t="s">
        <v>21</v>
      </c>
      <c r="E203" s="3" t="s">
        <v>189</v>
      </c>
      <c r="F203" s="3"/>
      <c r="G203" s="136">
        <f t="shared" si="80"/>
        <v>0</v>
      </c>
      <c r="H203" s="6">
        <f t="shared" si="80"/>
        <v>227</v>
      </c>
      <c r="I203" s="6">
        <f t="shared" si="80"/>
        <v>227</v>
      </c>
      <c r="J203" s="6">
        <f t="shared" si="80"/>
        <v>227</v>
      </c>
    </row>
    <row r="204" spans="1:10" ht="25.5" x14ac:dyDescent="0.2">
      <c r="A204" s="14" t="s">
        <v>190</v>
      </c>
      <c r="B204" s="3" t="s">
        <v>146</v>
      </c>
      <c r="C204" s="3" t="s">
        <v>168</v>
      </c>
      <c r="D204" s="3" t="s">
        <v>21</v>
      </c>
      <c r="E204" s="3" t="s">
        <v>189</v>
      </c>
      <c r="F204" s="3" t="s">
        <v>191</v>
      </c>
      <c r="G204" s="136"/>
      <c r="H204" s="6">
        <v>227</v>
      </c>
      <c r="I204" s="6">
        <f>G204+H204</f>
        <v>227</v>
      </c>
      <c r="J204" s="6">
        <v>227</v>
      </c>
    </row>
    <row r="205" spans="1:10" ht="25.5" x14ac:dyDescent="0.2">
      <c r="A205" s="21" t="s">
        <v>192</v>
      </c>
      <c r="B205" s="3" t="s">
        <v>146</v>
      </c>
      <c r="C205" s="3" t="s">
        <v>168</v>
      </c>
      <c r="D205" s="3" t="s">
        <v>21</v>
      </c>
      <c r="E205" s="3" t="s">
        <v>193</v>
      </c>
      <c r="F205" s="3"/>
      <c r="G205" s="136">
        <f t="shared" ref="G205:J206" si="81">G206</f>
        <v>200</v>
      </c>
      <c r="H205" s="6">
        <f t="shared" si="81"/>
        <v>-200</v>
      </c>
      <c r="I205" s="6">
        <f>G205+H205</f>
        <v>0</v>
      </c>
      <c r="J205" s="6">
        <f t="shared" si="81"/>
        <v>0</v>
      </c>
    </row>
    <row r="206" spans="1:10" x14ac:dyDescent="0.2">
      <c r="A206" s="21" t="s">
        <v>194</v>
      </c>
      <c r="B206" s="3" t="s">
        <v>146</v>
      </c>
      <c r="C206" s="3" t="s">
        <v>168</v>
      </c>
      <c r="D206" s="3" t="s">
        <v>21</v>
      </c>
      <c r="E206" s="3" t="s">
        <v>195</v>
      </c>
      <c r="F206" s="3"/>
      <c r="G206" s="136">
        <f t="shared" si="81"/>
        <v>200</v>
      </c>
      <c r="H206" s="6">
        <f t="shared" si="81"/>
        <v>-200</v>
      </c>
      <c r="I206" s="6">
        <f t="shared" si="81"/>
        <v>0</v>
      </c>
      <c r="J206" s="6">
        <f t="shared" si="81"/>
        <v>0</v>
      </c>
    </row>
    <row r="207" spans="1:10" ht="25.5" x14ac:dyDescent="0.2">
      <c r="A207" s="14" t="s">
        <v>190</v>
      </c>
      <c r="B207" s="3" t="s">
        <v>146</v>
      </c>
      <c r="C207" s="3" t="s">
        <v>168</v>
      </c>
      <c r="D207" s="3" t="s">
        <v>21</v>
      </c>
      <c r="E207" s="3" t="s">
        <v>195</v>
      </c>
      <c r="F207" s="3" t="s">
        <v>191</v>
      </c>
      <c r="G207" s="136">
        <v>200</v>
      </c>
      <c r="H207" s="6">
        <v>-200</v>
      </c>
      <c r="I207" s="6">
        <f>G207+H207</f>
        <v>0</v>
      </c>
      <c r="J207" s="6"/>
    </row>
    <row r="208" spans="1:10" x14ac:dyDescent="0.2">
      <c r="A208" s="14" t="s">
        <v>196</v>
      </c>
      <c r="B208" s="3" t="s">
        <v>146</v>
      </c>
      <c r="C208" s="3"/>
      <c r="D208" s="3"/>
      <c r="E208" s="3"/>
      <c r="F208" s="3"/>
      <c r="G208" s="136">
        <f t="shared" ref="G208:J208" si="82">G209+G219</f>
        <v>30671.62</v>
      </c>
      <c r="H208" s="6">
        <f t="shared" si="82"/>
        <v>-4622.3199999999988</v>
      </c>
      <c r="I208" s="6">
        <f t="shared" si="82"/>
        <v>26049.3</v>
      </c>
      <c r="J208" s="6">
        <f t="shared" si="82"/>
        <v>26049.3</v>
      </c>
    </row>
    <row r="209" spans="1:10" x14ac:dyDescent="0.2">
      <c r="A209" s="21" t="s">
        <v>197</v>
      </c>
      <c r="B209" s="3" t="s">
        <v>146</v>
      </c>
      <c r="C209" s="3" t="s">
        <v>45</v>
      </c>
      <c r="D209" s="3" t="s">
        <v>198</v>
      </c>
      <c r="E209" s="3"/>
      <c r="F209" s="3"/>
      <c r="G209" s="136">
        <f t="shared" ref="G209:J209" si="83">G210</f>
        <v>505.5</v>
      </c>
      <c r="H209" s="6">
        <f t="shared" si="83"/>
        <v>56.799999999999955</v>
      </c>
      <c r="I209" s="6">
        <f t="shared" si="83"/>
        <v>562.29999999999995</v>
      </c>
      <c r="J209" s="6">
        <f t="shared" si="83"/>
        <v>562.29999999999995</v>
      </c>
    </row>
    <row r="210" spans="1:10" x14ac:dyDescent="0.2">
      <c r="A210" s="5" t="s">
        <v>199</v>
      </c>
      <c r="B210" s="3" t="s">
        <v>146</v>
      </c>
      <c r="C210" s="3" t="s">
        <v>45</v>
      </c>
      <c r="D210" s="3" t="s">
        <v>200</v>
      </c>
      <c r="E210" s="3"/>
      <c r="F210" s="3"/>
      <c r="G210" s="136">
        <f t="shared" ref="G210:J210" si="84">G215+G211</f>
        <v>505.5</v>
      </c>
      <c r="H210" s="6">
        <f t="shared" si="84"/>
        <v>56.799999999999955</v>
      </c>
      <c r="I210" s="6">
        <f t="shared" si="84"/>
        <v>562.29999999999995</v>
      </c>
      <c r="J210" s="6">
        <f t="shared" si="84"/>
        <v>562.29999999999995</v>
      </c>
    </row>
    <row r="211" spans="1:10" ht="51" x14ac:dyDescent="0.2">
      <c r="A211" s="100" t="s">
        <v>149</v>
      </c>
      <c r="B211" s="3" t="s">
        <v>146</v>
      </c>
      <c r="C211" s="3" t="s">
        <v>45</v>
      </c>
      <c r="D211" s="3" t="s">
        <v>200</v>
      </c>
      <c r="E211" s="3" t="s">
        <v>150</v>
      </c>
      <c r="F211" s="3"/>
      <c r="G211" s="136">
        <f t="shared" ref="G211:J213" si="85">G212</f>
        <v>0</v>
      </c>
      <c r="H211" s="6">
        <f t="shared" si="85"/>
        <v>562.29999999999995</v>
      </c>
      <c r="I211" s="6">
        <f t="shared" si="85"/>
        <v>562.29999999999995</v>
      </c>
      <c r="J211" s="6">
        <f t="shared" si="85"/>
        <v>562.29999999999995</v>
      </c>
    </row>
    <row r="212" spans="1:10" ht="51" x14ac:dyDescent="0.2">
      <c r="A212" s="101" t="s">
        <v>186</v>
      </c>
      <c r="B212" s="3" t="s">
        <v>146</v>
      </c>
      <c r="C212" s="3" t="s">
        <v>45</v>
      </c>
      <c r="D212" s="3" t="s">
        <v>200</v>
      </c>
      <c r="E212" s="3" t="s">
        <v>187</v>
      </c>
      <c r="F212" s="3"/>
      <c r="G212" s="136">
        <f t="shared" si="85"/>
        <v>0</v>
      </c>
      <c r="H212" s="6">
        <f t="shared" si="85"/>
        <v>562.29999999999995</v>
      </c>
      <c r="I212" s="6">
        <f t="shared" si="85"/>
        <v>562.29999999999995</v>
      </c>
      <c r="J212" s="6">
        <f t="shared" si="85"/>
        <v>562.29999999999995</v>
      </c>
    </row>
    <row r="213" spans="1:10" ht="38.25" x14ac:dyDescent="0.2">
      <c r="A213" s="25" t="s">
        <v>595</v>
      </c>
      <c r="B213" s="3" t="s">
        <v>146</v>
      </c>
      <c r="C213" s="3" t="s">
        <v>45</v>
      </c>
      <c r="D213" s="3" t="s">
        <v>200</v>
      </c>
      <c r="E213" s="3" t="s">
        <v>202</v>
      </c>
      <c r="F213" s="3"/>
      <c r="G213" s="136">
        <f t="shared" si="85"/>
        <v>0</v>
      </c>
      <c r="H213" s="6">
        <f t="shared" si="85"/>
        <v>562.29999999999995</v>
      </c>
      <c r="I213" s="6">
        <f t="shared" si="85"/>
        <v>562.29999999999995</v>
      </c>
      <c r="J213" s="6">
        <f t="shared" si="85"/>
        <v>562.29999999999995</v>
      </c>
    </row>
    <row r="214" spans="1:10" x14ac:dyDescent="0.2">
      <c r="A214" s="26" t="s">
        <v>203</v>
      </c>
      <c r="B214" s="3" t="s">
        <v>146</v>
      </c>
      <c r="C214" s="3" t="s">
        <v>45</v>
      </c>
      <c r="D214" s="3" t="s">
        <v>200</v>
      </c>
      <c r="E214" s="3" t="s">
        <v>204</v>
      </c>
      <c r="F214" s="3" t="s">
        <v>205</v>
      </c>
      <c r="G214" s="136"/>
      <c r="H214" s="6">
        <v>562.29999999999995</v>
      </c>
      <c r="I214" s="6">
        <f>G214+H214</f>
        <v>562.29999999999995</v>
      </c>
      <c r="J214" s="6">
        <v>562.29999999999995</v>
      </c>
    </row>
    <row r="215" spans="1:10" ht="38.25" x14ac:dyDescent="0.2">
      <c r="A215" s="10" t="s">
        <v>206</v>
      </c>
      <c r="B215" s="3" t="s">
        <v>146</v>
      </c>
      <c r="C215" s="3" t="s">
        <v>45</v>
      </c>
      <c r="D215" s="3" t="s">
        <v>200</v>
      </c>
      <c r="E215" s="3" t="s">
        <v>207</v>
      </c>
      <c r="F215" s="3"/>
      <c r="G215" s="136">
        <f t="shared" ref="G215:J217" si="86">G216</f>
        <v>505.5</v>
      </c>
      <c r="H215" s="6">
        <f t="shared" si="86"/>
        <v>-505.5</v>
      </c>
      <c r="I215" s="6">
        <f t="shared" si="86"/>
        <v>0</v>
      </c>
      <c r="J215" s="6">
        <f t="shared" si="86"/>
        <v>0</v>
      </c>
    </row>
    <row r="216" spans="1:10" ht="63.75" x14ac:dyDescent="0.2">
      <c r="A216" s="10" t="s">
        <v>208</v>
      </c>
      <c r="B216" s="3" t="s">
        <v>146</v>
      </c>
      <c r="C216" s="3" t="s">
        <v>45</v>
      </c>
      <c r="D216" s="3" t="s">
        <v>200</v>
      </c>
      <c r="E216" s="3" t="s">
        <v>209</v>
      </c>
      <c r="F216" s="3"/>
      <c r="G216" s="136">
        <f t="shared" si="86"/>
        <v>505.5</v>
      </c>
      <c r="H216" s="6">
        <f t="shared" si="86"/>
        <v>-505.5</v>
      </c>
      <c r="I216" s="6">
        <f t="shared" si="86"/>
        <v>0</v>
      </c>
      <c r="J216" s="6">
        <f t="shared" si="86"/>
        <v>0</v>
      </c>
    </row>
    <row r="217" spans="1:10" ht="114.75" x14ac:dyDescent="0.2">
      <c r="A217" s="25" t="s">
        <v>201</v>
      </c>
      <c r="B217" s="3" t="s">
        <v>146</v>
      </c>
      <c r="C217" s="3" t="s">
        <v>45</v>
      </c>
      <c r="D217" s="3" t="s">
        <v>200</v>
      </c>
      <c r="E217" s="3" t="s">
        <v>210</v>
      </c>
      <c r="F217" s="3"/>
      <c r="G217" s="136">
        <f t="shared" si="86"/>
        <v>505.5</v>
      </c>
      <c r="H217" s="6">
        <f t="shared" si="86"/>
        <v>-505.5</v>
      </c>
      <c r="I217" s="6">
        <f t="shared" si="86"/>
        <v>0</v>
      </c>
      <c r="J217" s="6">
        <f t="shared" si="86"/>
        <v>0</v>
      </c>
    </row>
    <row r="218" spans="1:10" x14ac:dyDescent="0.2">
      <c r="A218" s="26" t="s">
        <v>203</v>
      </c>
      <c r="B218" s="3" t="s">
        <v>146</v>
      </c>
      <c r="C218" s="3" t="s">
        <v>45</v>
      </c>
      <c r="D218" s="3" t="s">
        <v>200</v>
      </c>
      <c r="E218" s="3" t="s">
        <v>210</v>
      </c>
      <c r="F218" s="3" t="s">
        <v>205</v>
      </c>
      <c r="G218" s="136">
        <v>505.5</v>
      </c>
      <c r="H218" s="6">
        <v>-505.5</v>
      </c>
      <c r="I218" s="6">
        <f>G218+H218</f>
        <v>0</v>
      </c>
      <c r="J218" s="6"/>
    </row>
    <row r="219" spans="1:10" ht="38.25" x14ac:dyDescent="0.2">
      <c r="A219" s="21" t="s">
        <v>211</v>
      </c>
      <c r="B219" s="3" t="s">
        <v>146</v>
      </c>
      <c r="C219" s="3" t="s">
        <v>212</v>
      </c>
      <c r="D219" s="3" t="s">
        <v>198</v>
      </c>
      <c r="E219" s="3"/>
      <c r="F219" s="3"/>
      <c r="G219" s="116">
        <f t="shared" ref="G219:I219" si="87">G220+G235</f>
        <v>30166.12</v>
      </c>
      <c r="H219" s="6">
        <f t="shared" si="87"/>
        <v>-4679.119999999999</v>
      </c>
      <c r="I219" s="6">
        <f t="shared" si="87"/>
        <v>25487</v>
      </c>
      <c r="J219" s="6">
        <f>J220+J235</f>
        <v>25487</v>
      </c>
    </row>
    <row r="220" spans="1:10" ht="38.25" x14ac:dyDescent="0.2">
      <c r="A220" s="21" t="s">
        <v>213</v>
      </c>
      <c r="B220" s="3" t="s">
        <v>146</v>
      </c>
      <c r="C220" s="3" t="s">
        <v>212</v>
      </c>
      <c r="D220" s="3" t="s">
        <v>21</v>
      </c>
      <c r="E220" s="3"/>
      <c r="F220" s="3"/>
      <c r="G220" s="136">
        <f t="shared" ref="G220:J220" si="88">G232+G228+G221</f>
        <v>30166.12</v>
      </c>
      <c r="H220" s="6">
        <f t="shared" si="88"/>
        <v>-9309.119999999999</v>
      </c>
      <c r="I220" s="6">
        <f t="shared" si="88"/>
        <v>20857</v>
      </c>
      <c r="J220" s="6">
        <f t="shared" si="88"/>
        <v>20857</v>
      </c>
    </row>
    <row r="221" spans="1:10" ht="51" x14ac:dyDescent="0.2">
      <c r="A221" s="100" t="s">
        <v>149</v>
      </c>
      <c r="B221" s="3" t="s">
        <v>146</v>
      </c>
      <c r="C221" s="3" t="s">
        <v>212</v>
      </c>
      <c r="D221" s="3" t="s">
        <v>21</v>
      </c>
      <c r="E221" s="3" t="s">
        <v>150</v>
      </c>
      <c r="F221" s="3"/>
      <c r="G221" s="136">
        <f t="shared" ref="G221:J221" si="89">G222+G226</f>
        <v>0</v>
      </c>
      <c r="H221" s="6">
        <f t="shared" si="89"/>
        <v>20857</v>
      </c>
      <c r="I221" s="6">
        <f t="shared" si="89"/>
        <v>20857</v>
      </c>
      <c r="J221" s="6">
        <f t="shared" si="89"/>
        <v>20857</v>
      </c>
    </row>
    <row r="222" spans="1:10" ht="51" x14ac:dyDescent="0.2">
      <c r="A222" s="101" t="s">
        <v>186</v>
      </c>
      <c r="B222" s="3" t="s">
        <v>146</v>
      </c>
      <c r="C222" s="3" t="s">
        <v>212</v>
      </c>
      <c r="D222" s="3" t="s">
        <v>21</v>
      </c>
      <c r="E222" s="3" t="s">
        <v>187</v>
      </c>
      <c r="F222" s="3"/>
      <c r="G222" s="116">
        <f t="shared" ref="G222:J222" si="90">G223</f>
        <v>0</v>
      </c>
      <c r="H222" s="6">
        <f t="shared" si="90"/>
        <v>20857</v>
      </c>
      <c r="I222" s="6">
        <f t="shared" si="90"/>
        <v>20857</v>
      </c>
      <c r="J222" s="6">
        <f t="shared" si="90"/>
        <v>20857</v>
      </c>
    </row>
    <row r="223" spans="1:10" ht="51" x14ac:dyDescent="0.2">
      <c r="A223" s="93" t="s">
        <v>633</v>
      </c>
      <c r="B223" s="3" t="s">
        <v>146</v>
      </c>
      <c r="C223" s="3" t="s">
        <v>212</v>
      </c>
      <c r="D223" s="3" t="s">
        <v>21</v>
      </c>
      <c r="E223" s="3" t="s">
        <v>189</v>
      </c>
      <c r="F223" s="3"/>
      <c r="G223" s="116">
        <f t="shared" ref="G223:J223" si="91">G224+G226</f>
        <v>0</v>
      </c>
      <c r="H223" s="6">
        <f t="shared" si="91"/>
        <v>20857</v>
      </c>
      <c r="I223" s="6">
        <f t="shared" si="91"/>
        <v>20857</v>
      </c>
      <c r="J223" s="6">
        <f t="shared" si="91"/>
        <v>20857</v>
      </c>
    </row>
    <row r="224" spans="1:10" ht="38.25" x14ac:dyDescent="0.2">
      <c r="A224" s="21" t="s">
        <v>214</v>
      </c>
      <c r="B224" s="3" t="s">
        <v>146</v>
      </c>
      <c r="C224" s="3" t="s">
        <v>212</v>
      </c>
      <c r="D224" s="3" t="s">
        <v>21</v>
      </c>
      <c r="E224" s="3" t="s">
        <v>570</v>
      </c>
      <c r="F224" s="3"/>
      <c r="G224" s="136">
        <f t="shared" ref="G224:J226" si="92">G225</f>
        <v>0</v>
      </c>
      <c r="H224" s="6">
        <f t="shared" si="92"/>
        <v>20857</v>
      </c>
      <c r="I224" s="6">
        <f t="shared" si="92"/>
        <v>20857</v>
      </c>
      <c r="J224" s="6">
        <f t="shared" si="92"/>
        <v>20857</v>
      </c>
    </row>
    <row r="225" spans="1:10" ht="25.5" x14ac:dyDescent="0.2">
      <c r="A225" s="5" t="s">
        <v>215</v>
      </c>
      <c r="B225" s="3" t="s">
        <v>146</v>
      </c>
      <c r="C225" s="3" t="s">
        <v>212</v>
      </c>
      <c r="D225" s="3" t="s">
        <v>21</v>
      </c>
      <c r="E225" s="3" t="s">
        <v>570</v>
      </c>
      <c r="F225" s="3" t="s">
        <v>216</v>
      </c>
      <c r="G225" s="136"/>
      <c r="H225" s="6">
        <v>20857</v>
      </c>
      <c r="I225" s="6">
        <f>G225+H225</f>
        <v>20857</v>
      </c>
      <c r="J225" s="6">
        <v>20857</v>
      </c>
    </row>
    <row r="226" spans="1:10" ht="38.25" hidden="1" x14ac:dyDescent="0.2">
      <c r="A226" s="5" t="s">
        <v>217</v>
      </c>
      <c r="B226" s="27" t="s">
        <v>146</v>
      </c>
      <c r="C226" s="27" t="s">
        <v>212</v>
      </c>
      <c r="D226" s="27" t="s">
        <v>21</v>
      </c>
      <c r="E226" s="3" t="s">
        <v>218</v>
      </c>
      <c r="F226" s="3"/>
      <c r="G226" s="136">
        <f t="shared" si="92"/>
        <v>0</v>
      </c>
      <c r="H226" s="6">
        <f t="shared" si="92"/>
        <v>0</v>
      </c>
      <c r="I226" s="6">
        <f t="shared" si="92"/>
        <v>0</v>
      </c>
      <c r="J226" s="6">
        <f t="shared" si="92"/>
        <v>0</v>
      </c>
    </row>
    <row r="227" spans="1:10" ht="25.5" hidden="1" x14ac:dyDescent="0.2">
      <c r="A227" s="5" t="s">
        <v>215</v>
      </c>
      <c r="B227" s="27" t="s">
        <v>146</v>
      </c>
      <c r="C227" s="27" t="s">
        <v>212</v>
      </c>
      <c r="D227" s="3" t="s">
        <v>21</v>
      </c>
      <c r="E227" s="3" t="s">
        <v>218</v>
      </c>
      <c r="F227" s="3" t="s">
        <v>216</v>
      </c>
      <c r="G227" s="136"/>
      <c r="H227" s="6"/>
      <c r="I227" s="6">
        <f>G227+H227</f>
        <v>0</v>
      </c>
      <c r="J227" s="6"/>
    </row>
    <row r="228" spans="1:10" ht="38.25" x14ac:dyDescent="0.2">
      <c r="A228" s="10" t="s">
        <v>206</v>
      </c>
      <c r="B228" s="3" t="s">
        <v>146</v>
      </c>
      <c r="C228" s="3" t="s">
        <v>212</v>
      </c>
      <c r="D228" s="3" t="s">
        <v>21</v>
      </c>
      <c r="E228" s="3" t="s">
        <v>209</v>
      </c>
      <c r="F228" s="3"/>
      <c r="G228" s="136">
        <f t="shared" ref="G228:J230" si="93">G229</f>
        <v>9309</v>
      </c>
      <c r="H228" s="6">
        <f t="shared" si="93"/>
        <v>-9309</v>
      </c>
      <c r="I228" s="6">
        <f t="shared" si="93"/>
        <v>0</v>
      </c>
      <c r="J228" s="6">
        <f t="shared" si="93"/>
        <v>0</v>
      </c>
    </row>
    <row r="229" spans="1:10" ht="102" x14ac:dyDescent="0.2">
      <c r="A229" s="25" t="s">
        <v>219</v>
      </c>
      <c r="B229" s="27" t="s">
        <v>146</v>
      </c>
      <c r="C229" s="27" t="s">
        <v>212</v>
      </c>
      <c r="D229" s="27" t="s">
        <v>21</v>
      </c>
      <c r="E229" s="27" t="s">
        <v>220</v>
      </c>
      <c r="F229" s="27"/>
      <c r="G229" s="136">
        <f t="shared" si="93"/>
        <v>9309</v>
      </c>
      <c r="H229" s="6">
        <f t="shared" si="93"/>
        <v>-9309</v>
      </c>
      <c r="I229" s="6">
        <f t="shared" si="93"/>
        <v>0</v>
      </c>
      <c r="J229" s="6">
        <f t="shared" si="93"/>
        <v>0</v>
      </c>
    </row>
    <row r="230" spans="1:10" ht="114.75" x14ac:dyDescent="0.2">
      <c r="A230" s="25" t="s">
        <v>221</v>
      </c>
      <c r="B230" s="27" t="s">
        <v>146</v>
      </c>
      <c r="C230" s="27" t="s">
        <v>212</v>
      </c>
      <c r="D230" s="27" t="s">
        <v>21</v>
      </c>
      <c r="E230" s="27" t="s">
        <v>222</v>
      </c>
      <c r="F230" s="27"/>
      <c r="G230" s="136">
        <f t="shared" si="93"/>
        <v>9309</v>
      </c>
      <c r="H230" s="6">
        <f t="shared" si="93"/>
        <v>-9309</v>
      </c>
      <c r="I230" s="6">
        <f t="shared" si="93"/>
        <v>0</v>
      </c>
      <c r="J230" s="6">
        <f t="shared" si="93"/>
        <v>0</v>
      </c>
    </row>
    <row r="231" spans="1:10" ht="25.5" x14ac:dyDescent="0.2">
      <c r="A231" s="5" t="s">
        <v>215</v>
      </c>
      <c r="B231" s="27" t="s">
        <v>146</v>
      </c>
      <c r="C231" s="27" t="s">
        <v>212</v>
      </c>
      <c r="D231" s="27" t="s">
        <v>21</v>
      </c>
      <c r="E231" s="27" t="s">
        <v>222</v>
      </c>
      <c r="F231" s="27" t="s">
        <v>216</v>
      </c>
      <c r="G231" s="136">
        <v>9309</v>
      </c>
      <c r="H231" s="6">
        <v>-9309</v>
      </c>
      <c r="I231" s="6">
        <f>G231+H231</f>
        <v>0</v>
      </c>
      <c r="J231" s="6"/>
    </row>
    <row r="232" spans="1:10" x14ac:dyDescent="0.2">
      <c r="A232" s="5" t="s">
        <v>223</v>
      </c>
      <c r="B232" s="3" t="s">
        <v>146</v>
      </c>
      <c r="C232" s="3" t="s">
        <v>212</v>
      </c>
      <c r="D232" s="3" t="s">
        <v>21</v>
      </c>
      <c r="E232" s="3" t="s">
        <v>224</v>
      </c>
      <c r="F232" s="3"/>
      <c r="G232" s="136">
        <f t="shared" ref="G232:J233" si="94">G233</f>
        <v>20857.12</v>
      </c>
      <c r="H232" s="6">
        <f t="shared" si="94"/>
        <v>-20857.12</v>
      </c>
      <c r="I232" s="6">
        <f t="shared" si="94"/>
        <v>0</v>
      </c>
      <c r="J232" s="6">
        <f t="shared" si="94"/>
        <v>0</v>
      </c>
    </row>
    <row r="233" spans="1:10" ht="38.25" x14ac:dyDescent="0.2">
      <c r="A233" s="5" t="s">
        <v>225</v>
      </c>
      <c r="B233" s="3" t="s">
        <v>146</v>
      </c>
      <c r="C233" s="3" t="s">
        <v>212</v>
      </c>
      <c r="D233" s="3" t="s">
        <v>21</v>
      </c>
      <c r="E233" s="3" t="s">
        <v>226</v>
      </c>
      <c r="F233" s="3"/>
      <c r="G233" s="136">
        <f t="shared" si="94"/>
        <v>20857.12</v>
      </c>
      <c r="H233" s="6">
        <f t="shared" si="94"/>
        <v>-20857.12</v>
      </c>
      <c r="I233" s="6">
        <f t="shared" si="94"/>
        <v>0</v>
      </c>
      <c r="J233" s="6">
        <f t="shared" si="94"/>
        <v>0</v>
      </c>
    </row>
    <row r="234" spans="1:10" ht="25.5" x14ac:dyDescent="0.2">
      <c r="A234" s="14" t="s">
        <v>227</v>
      </c>
      <c r="B234" s="3" t="s">
        <v>146</v>
      </c>
      <c r="C234" s="3" t="s">
        <v>212</v>
      </c>
      <c r="D234" s="3" t="s">
        <v>21</v>
      </c>
      <c r="E234" s="3" t="s">
        <v>226</v>
      </c>
      <c r="F234" s="3" t="s">
        <v>216</v>
      </c>
      <c r="G234" s="138">
        <v>20857.12</v>
      </c>
      <c r="H234" s="28">
        <v>-20857.12</v>
      </c>
      <c r="I234" s="6">
        <f>G234+H234</f>
        <v>0</v>
      </c>
      <c r="J234" s="28"/>
    </row>
    <row r="235" spans="1:10" ht="38.25" x14ac:dyDescent="0.2">
      <c r="A235" s="94" t="s">
        <v>597</v>
      </c>
      <c r="B235" s="3" t="s">
        <v>146</v>
      </c>
      <c r="C235" s="3" t="s">
        <v>212</v>
      </c>
      <c r="D235" s="3" t="s">
        <v>200</v>
      </c>
      <c r="E235" s="3"/>
      <c r="F235" s="3"/>
      <c r="G235" s="116">
        <f t="shared" ref="G235:J236" si="95">G236</f>
        <v>0</v>
      </c>
      <c r="H235" s="6">
        <f t="shared" si="95"/>
        <v>4630</v>
      </c>
      <c r="I235" s="6">
        <f t="shared" si="95"/>
        <v>4630</v>
      </c>
      <c r="J235" s="6">
        <f t="shared" si="95"/>
        <v>4630</v>
      </c>
    </row>
    <row r="236" spans="1:10" ht="51" x14ac:dyDescent="0.2">
      <c r="A236" s="100" t="s">
        <v>149</v>
      </c>
      <c r="B236" s="3" t="s">
        <v>146</v>
      </c>
      <c r="C236" s="3" t="s">
        <v>212</v>
      </c>
      <c r="D236" s="3" t="s">
        <v>200</v>
      </c>
      <c r="E236" s="3" t="s">
        <v>150</v>
      </c>
      <c r="F236" s="3"/>
      <c r="G236" s="116">
        <f t="shared" si="95"/>
        <v>0</v>
      </c>
      <c r="H236" s="6">
        <f t="shared" si="95"/>
        <v>4630</v>
      </c>
      <c r="I236" s="6">
        <f t="shared" si="95"/>
        <v>4630</v>
      </c>
      <c r="J236" s="6">
        <f t="shared" si="95"/>
        <v>4630</v>
      </c>
    </row>
    <row r="237" spans="1:10" ht="51" x14ac:dyDescent="0.2">
      <c r="A237" s="101" t="s">
        <v>186</v>
      </c>
      <c r="B237" s="3" t="s">
        <v>146</v>
      </c>
      <c r="C237" s="3" t="s">
        <v>212</v>
      </c>
      <c r="D237" s="3" t="s">
        <v>200</v>
      </c>
      <c r="E237" s="3" t="s">
        <v>187</v>
      </c>
      <c r="F237" s="3"/>
      <c r="G237" s="116">
        <f t="shared" ref="G237:J237" si="96">G241+G238</f>
        <v>0</v>
      </c>
      <c r="H237" s="6">
        <f t="shared" si="96"/>
        <v>4630</v>
      </c>
      <c r="I237" s="6">
        <f t="shared" si="96"/>
        <v>4630</v>
      </c>
      <c r="J237" s="6">
        <f t="shared" si="96"/>
        <v>4630</v>
      </c>
    </row>
    <row r="238" spans="1:10" ht="51" hidden="1" x14ac:dyDescent="0.2">
      <c r="A238" s="93" t="s">
        <v>596</v>
      </c>
      <c r="B238" s="3" t="s">
        <v>146</v>
      </c>
      <c r="C238" s="3" t="s">
        <v>212</v>
      </c>
      <c r="D238" s="3" t="s">
        <v>200</v>
      </c>
      <c r="E238" s="118" t="s">
        <v>189</v>
      </c>
      <c r="F238" s="3"/>
      <c r="G238" s="116">
        <f t="shared" ref="G238:J239" si="97">G239</f>
        <v>0</v>
      </c>
      <c r="H238" s="6">
        <f t="shared" si="97"/>
        <v>0</v>
      </c>
      <c r="I238" s="6">
        <f t="shared" si="97"/>
        <v>0</v>
      </c>
      <c r="J238" s="6">
        <f t="shared" si="97"/>
        <v>0</v>
      </c>
    </row>
    <row r="239" spans="1:10" ht="25.5" hidden="1" x14ac:dyDescent="0.2">
      <c r="A239" s="95" t="s">
        <v>598</v>
      </c>
      <c r="B239" s="3" t="s">
        <v>146</v>
      </c>
      <c r="C239" s="3" t="s">
        <v>212</v>
      </c>
      <c r="D239" s="3" t="s">
        <v>200</v>
      </c>
      <c r="E239" s="3" t="s">
        <v>599</v>
      </c>
      <c r="F239" s="3"/>
      <c r="G239" s="116">
        <f t="shared" si="97"/>
        <v>0</v>
      </c>
      <c r="H239" s="6">
        <f t="shared" si="97"/>
        <v>0</v>
      </c>
      <c r="I239" s="6">
        <f t="shared" si="97"/>
        <v>0</v>
      </c>
      <c r="J239" s="6">
        <f t="shared" si="97"/>
        <v>0</v>
      </c>
    </row>
    <row r="240" spans="1:10" hidden="1" x14ac:dyDescent="0.2">
      <c r="A240" s="14" t="s">
        <v>600</v>
      </c>
      <c r="B240" s="3" t="s">
        <v>146</v>
      </c>
      <c r="C240" s="3" t="s">
        <v>212</v>
      </c>
      <c r="D240" s="3" t="s">
        <v>200</v>
      </c>
      <c r="E240" s="3" t="s">
        <v>599</v>
      </c>
      <c r="F240" s="3" t="s">
        <v>601</v>
      </c>
      <c r="G240" s="138"/>
      <c r="H240" s="28"/>
      <c r="I240" s="6">
        <f>G240+H240</f>
        <v>0</v>
      </c>
      <c r="J240" s="6"/>
    </row>
    <row r="241" spans="1:10" ht="63.75" x14ac:dyDescent="0.2">
      <c r="A241" s="96" t="s">
        <v>602</v>
      </c>
      <c r="B241" s="3" t="s">
        <v>146</v>
      </c>
      <c r="C241" s="3" t="s">
        <v>212</v>
      </c>
      <c r="D241" s="3" t="s">
        <v>200</v>
      </c>
      <c r="E241" s="3" t="s">
        <v>603</v>
      </c>
      <c r="F241" s="3"/>
      <c r="G241" s="116">
        <f>G242</f>
        <v>0</v>
      </c>
      <c r="H241" s="6">
        <f>H242</f>
        <v>4630</v>
      </c>
      <c r="I241" s="6">
        <f>I242</f>
        <v>4630</v>
      </c>
      <c r="J241" s="6">
        <f>J242</f>
        <v>4630</v>
      </c>
    </row>
    <row r="242" spans="1:10" x14ac:dyDescent="0.2">
      <c r="A242" s="14" t="s">
        <v>600</v>
      </c>
      <c r="B242" s="3" t="s">
        <v>146</v>
      </c>
      <c r="C242" s="3" t="s">
        <v>212</v>
      </c>
      <c r="D242" s="3" t="s">
        <v>200</v>
      </c>
      <c r="E242" s="3" t="s">
        <v>603</v>
      </c>
      <c r="F242" s="3" t="s">
        <v>601</v>
      </c>
      <c r="G242" s="138"/>
      <c r="H242" s="28">
        <v>4630</v>
      </c>
      <c r="I242" s="6">
        <f>G242+H242</f>
        <v>4630</v>
      </c>
      <c r="J242" s="28">
        <v>4630</v>
      </c>
    </row>
    <row r="243" spans="1:10" x14ac:dyDescent="0.2">
      <c r="A243" s="1" t="s">
        <v>228</v>
      </c>
      <c r="B243" s="2" t="s">
        <v>229</v>
      </c>
      <c r="C243" s="3"/>
      <c r="D243" s="3"/>
      <c r="E243" s="3"/>
      <c r="F243" s="3"/>
      <c r="G243" s="139">
        <f>G244+G352+G378+G423+G470+G525+G559+G499</f>
        <v>34049.183000000005</v>
      </c>
      <c r="H243" s="29">
        <f>H244+H352+H378+H423+H470+H525+H559+H499</f>
        <v>19483.386999999992</v>
      </c>
      <c r="I243" s="29">
        <f>I244+I352+I378+I423+I470+I525+I559+I499</f>
        <v>53532.569999999992</v>
      </c>
      <c r="J243" s="29">
        <f>J244+J352+J378+J423+J470+J525+J559+J499</f>
        <v>53531.869999999995</v>
      </c>
    </row>
    <row r="244" spans="1:10" x14ac:dyDescent="0.2">
      <c r="A244" s="20" t="s">
        <v>230</v>
      </c>
      <c r="B244" s="3" t="s">
        <v>229</v>
      </c>
      <c r="C244" s="3" t="s">
        <v>21</v>
      </c>
      <c r="D244" s="3"/>
      <c r="E244" s="3"/>
      <c r="F244" s="3"/>
      <c r="G244" s="136">
        <f t="shared" ref="G244:J244" si="98">G245+G249+G266+G305+G298</f>
        <v>11501.043000000001</v>
      </c>
      <c r="H244" s="6">
        <f t="shared" si="98"/>
        <v>14549.326999999997</v>
      </c>
      <c r="I244" s="6">
        <f t="shared" si="98"/>
        <v>26050.37</v>
      </c>
      <c r="J244" s="6">
        <f t="shared" si="98"/>
        <v>26050.37</v>
      </c>
    </row>
    <row r="245" spans="1:10" ht="38.25" x14ac:dyDescent="0.2">
      <c r="A245" s="20" t="s">
        <v>231</v>
      </c>
      <c r="B245" s="3" t="s">
        <v>229</v>
      </c>
      <c r="C245" s="3" t="s">
        <v>21</v>
      </c>
      <c r="D245" s="3" t="s">
        <v>45</v>
      </c>
      <c r="E245" s="3"/>
      <c r="F245" s="3"/>
      <c r="G245" s="136">
        <f t="shared" ref="G245:J247" si="99">G246</f>
        <v>0</v>
      </c>
      <c r="H245" s="6">
        <f t="shared" si="99"/>
        <v>1371.02</v>
      </c>
      <c r="I245" s="6">
        <f t="shared" si="99"/>
        <v>1371.02</v>
      </c>
      <c r="J245" s="6">
        <f t="shared" si="99"/>
        <v>1371.02</v>
      </c>
    </row>
    <row r="246" spans="1:10" ht="25.5" x14ac:dyDescent="0.2">
      <c r="A246" s="102" t="s">
        <v>232</v>
      </c>
      <c r="B246" s="3" t="s">
        <v>229</v>
      </c>
      <c r="C246" s="3" t="s">
        <v>21</v>
      </c>
      <c r="D246" s="3" t="s">
        <v>45</v>
      </c>
      <c r="E246" s="100" t="s">
        <v>233</v>
      </c>
      <c r="F246" s="3"/>
      <c r="G246" s="136">
        <f t="shared" si="99"/>
        <v>0</v>
      </c>
      <c r="H246" s="6">
        <f t="shared" si="99"/>
        <v>1371.02</v>
      </c>
      <c r="I246" s="6">
        <f t="shared" si="99"/>
        <v>1371.02</v>
      </c>
      <c r="J246" s="6">
        <f t="shared" si="99"/>
        <v>1371.02</v>
      </c>
    </row>
    <row r="247" spans="1:10" ht="25.5" x14ac:dyDescent="0.2">
      <c r="A247" s="102" t="s">
        <v>234</v>
      </c>
      <c r="B247" s="3" t="s">
        <v>229</v>
      </c>
      <c r="C247" s="3" t="s">
        <v>21</v>
      </c>
      <c r="D247" s="3" t="s">
        <v>45</v>
      </c>
      <c r="E247" s="100" t="s">
        <v>235</v>
      </c>
      <c r="F247" s="3"/>
      <c r="G247" s="136">
        <f t="shared" si="99"/>
        <v>0</v>
      </c>
      <c r="H247" s="6">
        <f t="shared" si="99"/>
        <v>1371.02</v>
      </c>
      <c r="I247" s="6">
        <f t="shared" si="99"/>
        <v>1371.02</v>
      </c>
      <c r="J247" s="6">
        <f t="shared" si="99"/>
        <v>1371.02</v>
      </c>
    </row>
    <row r="248" spans="1:10" x14ac:dyDescent="0.2">
      <c r="A248" s="17" t="s">
        <v>110</v>
      </c>
      <c r="B248" s="3" t="s">
        <v>229</v>
      </c>
      <c r="C248" s="3" t="s">
        <v>21</v>
      </c>
      <c r="D248" s="3" t="s">
        <v>45</v>
      </c>
      <c r="E248" s="100" t="s">
        <v>235</v>
      </c>
      <c r="F248" s="3" t="s">
        <v>111</v>
      </c>
      <c r="G248" s="140"/>
      <c r="H248" s="30">
        <v>1371.02</v>
      </c>
      <c r="I248" s="6">
        <f>G248+H248</f>
        <v>1371.02</v>
      </c>
      <c r="J248" s="30">
        <v>1371.02</v>
      </c>
    </row>
    <row r="249" spans="1:10" ht="51" x14ac:dyDescent="0.2">
      <c r="A249" s="20" t="s">
        <v>236</v>
      </c>
      <c r="B249" s="3" t="s">
        <v>229</v>
      </c>
      <c r="C249" s="3" t="s">
        <v>21</v>
      </c>
      <c r="D249" s="3" t="s">
        <v>200</v>
      </c>
      <c r="E249" s="3"/>
      <c r="F249" s="3"/>
      <c r="G249" s="136">
        <f t="shared" ref="G249:J249" si="100">G250+G257</f>
        <v>0</v>
      </c>
      <c r="H249" s="6">
        <f t="shared" si="100"/>
        <v>1450.98</v>
      </c>
      <c r="I249" s="6">
        <f t="shared" si="100"/>
        <v>1450.98</v>
      </c>
      <c r="J249" s="6">
        <f t="shared" si="100"/>
        <v>1450.98</v>
      </c>
    </row>
    <row r="250" spans="1:10" ht="38.25" x14ac:dyDescent="0.2">
      <c r="A250" s="102" t="s">
        <v>237</v>
      </c>
      <c r="B250" s="3" t="s">
        <v>229</v>
      </c>
      <c r="C250" s="3" t="s">
        <v>21</v>
      </c>
      <c r="D250" s="3" t="s">
        <v>200</v>
      </c>
      <c r="E250" s="100" t="s">
        <v>238</v>
      </c>
      <c r="F250" s="3"/>
      <c r="G250" s="136">
        <f t="shared" ref="G250:J250" si="101">G251+G253</f>
        <v>0</v>
      </c>
      <c r="H250" s="6">
        <f t="shared" si="101"/>
        <v>1450.98</v>
      </c>
      <c r="I250" s="6">
        <f t="shared" si="101"/>
        <v>1450.98</v>
      </c>
      <c r="J250" s="6">
        <f t="shared" si="101"/>
        <v>1450.98</v>
      </c>
    </row>
    <row r="251" spans="1:10" ht="25.5" x14ac:dyDescent="0.2">
      <c r="A251" s="102" t="s">
        <v>239</v>
      </c>
      <c r="B251" s="3" t="s">
        <v>229</v>
      </c>
      <c r="C251" s="3" t="s">
        <v>21</v>
      </c>
      <c r="D251" s="3" t="s">
        <v>200</v>
      </c>
      <c r="E251" s="100" t="s">
        <v>240</v>
      </c>
      <c r="F251" s="3"/>
      <c r="G251" s="136">
        <f t="shared" ref="G251:J251" si="102">G252</f>
        <v>0</v>
      </c>
      <c r="H251" s="6">
        <f t="shared" si="102"/>
        <v>953.75</v>
      </c>
      <c r="I251" s="6">
        <f t="shared" si="102"/>
        <v>953.75</v>
      </c>
      <c r="J251" s="6">
        <f t="shared" si="102"/>
        <v>953.75</v>
      </c>
    </row>
    <row r="252" spans="1:10" x14ac:dyDescent="0.2">
      <c r="A252" s="17" t="s">
        <v>110</v>
      </c>
      <c r="B252" s="3" t="s">
        <v>229</v>
      </c>
      <c r="C252" s="3" t="s">
        <v>21</v>
      </c>
      <c r="D252" s="3" t="s">
        <v>200</v>
      </c>
      <c r="E252" s="100" t="s">
        <v>240</v>
      </c>
      <c r="F252" s="3" t="s">
        <v>111</v>
      </c>
      <c r="G252" s="140"/>
      <c r="H252" s="30">
        <v>953.75</v>
      </c>
      <c r="I252" s="6">
        <f t="shared" ref="I252" si="103">G252+H252</f>
        <v>953.75</v>
      </c>
      <c r="J252" s="30">
        <v>953.75</v>
      </c>
    </row>
    <row r="253" spans="1:10" ht="38.25" x14ac:dyDescent="0.2">
      <c r="A253" s="102" t="s">
        <v>241</v>
      </c>
      <c r="B253" s="3" t="s">
        <v>229</v>
      </c>
      <c r="C253" s="3" t="s">
        <v>21</v>
      </c>
      <c r="D253" s="3" t="s">
        <v>200</v>
      </c>
      <c r="E253" s="100" t="s">
        <v>242</v>
      </c>
      <c r="F253" s="3"/>
      <c r="G253" s="136">
        <f t="shared" ref="G253:J253" si="104">SUM(G254:G256)</f>
        <v>0</v>
      </c>
      <c r="H253" s="6">
        <f t="shared" si="104"/>
        <v>497.23</v>
      </c>
      <c r="I253" s="6">
        <f t="shared" si="104"/>
        <v>497.23</v>
      </c>
      <c r="J253" s="6">
        <f t="shared" si="104"/>
        <v>497.23</v>
      </c>
    </row>
    <row r="254" spans="1:10" x14ac:dyDescent="0.2">
      <c r="A254" s="17" t="s">
        <v>110</v>
      </c>
      <c r="B254" s="3" t="s">
        <v>229</v>
      </c>
      <c r="C254" s="3" t="s">
        <v>21</v>
      </c>
      <c r="D254" s="3" t="s">
        <v>200</v>
      </c>
      <c r="E254" s="100" t="s">
        <v>242</v>
      </c>
      <c r="F254" s="3" t="s">
        <v>111</v>
      </c>
      <c r="G254" s="140"/>
      <c r="H254" s="30">
        <v>397.23</v>
      </c>
      <c r="I254" s="6">
        <f t="shared" ref="I254:I255" si="105">G254+H254</f>
        <v>397.23</v>
      </c>
      <c r="J254" s="30">
        <v>397.23</v>
      </c>
    </row>
    <row r="255" spans="1:10" ht="38.25" x14ac:dyDescent="0.2">
      <c r="A255" s="5" t="s">
        <v>112</v>
      </c>
      <c r="B255" s="3" t="s">
        <v>229</v>
      </c>
      <c r="C255" s="3" t="s">
        <v>21</v>
      </c>
      <c r="D255" s="3" t="s">
        <v>200</v>
      </c>
      <c r="E255" s="102" t="s">
        <v>242</v>
      </c>
      <c r="F255" s="3" t="s">
        <v>113</v>
      </c>
      <c r="G255" s="140"/>
      <c r="H255" s="30">
        <v>100</v>
      </c>
      <c r="I255" s="6">
        <f t="shared" si="105"/>
        <v>100</v>
      </c>
      <c r="J255" s="30">
        <v>100</v>
      </c>
    </row>
    <row r="256" spans="1:10" ht="38.25" hidden="1" x14ac:dyDescent="0.2">
      <c r="A256" s="5" t="s">
        <v>118</v>
      </c>
      <c r="B256" s="3" t="s">
        <v>229</v>
      </c>
      <c r="C256" s="3" t="s">
        <v>21</v>
      </c>
      <c r="D256" s="3" t="s">
        <v>200</v>
      </c>
      <c r="E256" s="102" t="s">
        <v>242</v>
      </c>
      <c r="F256" s="3" t="s">
        <v>119</v>
      </c>
      <c r="G256" s="140"/>
      <c r="H256" s="30"/>
      <c r="I256" s="6">
        <f>G256+H256</f>
        <v>0</v>
      </c>
      <c r="J256" s="30"/>
    </row>
    <row r="257" spans="1:10" ht="25.5" hidden="1" x14ac:dyDescent="0.2">
      <c r="A257" s="20" t="s">
        <v>243</v>
      </c>
      <c r="B257" s="3" t="s">
        <v>229</v>
      </c>
      <c r="C257" s="3" t="s">
        <v>21</v>
      </c>
      <c r="D257" s="3" t="s">
        <v>200</v>
      </c>
      <c r="E257" s="3" t="s">
        <v>127</v>
      </c>
      <c r="F257" s="3"/>
      <c r="G257" s="140">
        <f t="shared" ref="G257:J257" si="106">G260+G264+G258</f>
        <v>0</v>
      </c>
      <c r="H257" s="30">
        <f t="shared" si="106"/>
        <v>0</v>
      </c>
      <c r="I257" s="30">
        <f t="shared" si="106"/>
        <v>0</v>
      </c>
      <c r="J257" s="30">
        <f t="shared" si="106"/>
        <v>0</v>
      </c>
    </row>
    <row r="258" spans="1:10" s="120" customFormat="1" ht="38.25" hidden="1" x14ac:dyDescent="0.2">
      <c r="A258" s="31" t="s">
        <v>244</v>
      </c>
      <c r="B258" s="32">
        <v>800</v>
      </c>
      <c r="C258" s="27" t="s">
        <v>21</v>
      </c>
      <c r="D258" s="27" t="s">
        <v>200</v>
      </c>
      <c r="E258" s="27" t="s">
        <v>245</v>
      </c>
      <c r="F258" s="27"/>
      <c r="G258" s="140">
        <f t="shared" ref="G258:J258" si="107">G259</f>
        <v>0</v>
      </c>
      <c r="H258" s="30">
        <f t="shared" si="107"/>
        <v>0</v>
      </c>
      <c r="I258" s="30">
        <f t="shared" si="107"/>
        <v>0</v>
      </c>
      <c r="J258" s="30">
        <f t="shared" si="107"/>
        <v>0</v>
      </c>
    </row>
    <row r="259" spans="1:10" hidden="1" x14ac:dyDescent="0.2">
      <c r="A259" s="17" t="s">
        <v>110</v>
      </c>
      <c r="B259" s="32">
        <v>800</v>
      </c>
      <c r="C259" s="27" t="s">
        <v>21</v>
      </c>
      <c r="D259" s="27" t="s">
        <v>200</v>
      </c>
      <c r="E259" s="27" t="s">
        <v>245</v>
      </c>
      <c r="F259" s="27" t="s">
        <v>111</v>
      </c>
      <c r="G259" s="140"/>
      <c r="H259" s="30"/>
      <c r="I259" s="6">
        <f>G259+H259</f>
        <v>0</v>
      </c>
      <c r="J259" s="30"/>
    </row>
    <row r="260" spans="1:10" hidden="1" x14ac:dyDescent="0.2">
      <c r="A260" s="20" t="s">
        <v>128</v>
      </c>
      <c r="B260" s="3" t="s">
        <v>229</v>
      </c>
      <c r="C260" s="3" t="s">
        <v>21</v>
      </c>
      <c r="D260" s="3" t="s">
        <v>200</v>
      </c>
      <c r="E260" s="3" t="s">
        <v>129</v>
      </c>
      <c r="F260" s="3"/>
      <c r="G260" s="136">
        <f t="shared" ref="G260:J260" si="108">G261+G262+G263</f>
        <v>0</v>
      </c>
      <c r="H260" s="6">
        <f t="shared" si="108"/>
        <v>0</v>
      </c>
      <c r="I260" s="6">
        <f t="shared" si="108"/>
        <v>0</v>
      </c>
      <c r="J260" s="6">
        <f t="shared" si="108"/>
        <v>0</v>
      </c>
    </row>
    <row r="261" spans="1:10" hidden="1" x14ac:dyDescent="0.2">
      <c r="A261" s="17" t="s">
        <v>110</v>
      </c>
      <c r="B261" s="3" t="s">
        <v>229</v>
      </c>
      <c r="C261" s="3" t="s">
        <v>21</v>
      </c>
      <c r="D261" s="3" t="s">
        <v>200</v>
      </c>
      <c r="E261" s="3" t="s">
        <v>129</v>
      </c>
      <c r="F261" s="3" t="s">
        <v>111</v>
      </c>
      <c r="G261" s="136"/>
      <c r="H261" s="30"/>
      <c r="I261" s="6">
        <f>G261+H261</f>
        <v>0</v>
      </c>
      <c r="J261" s="30"/>
    </row>
    <row r="262" spans="1:10" ht="38.25" hidden="1" x14ac:dyDescent="0.2">
      <c r="A262" s="5" t="s">
        <v>112</v>
      </c>
      <c r="B262" s="3" t="s">
        <v>229</v>
      </c>
      <c r="C262" s="3" t="s">
        <v>21</v>
      </c>
      <c r="D262" s="3" t="s">
        <v>200</v>
      </c>
      <c r="E262" s="3" t="s">
        <v>129</v>
      </c>
      <c r="F262" s="3" t="s">
        <v>113</v>
      </c>
      <c r="G262" s="140"/>
      <c r="H262" s="30"/>
      <c r="I262" s="6">
        <f>G262+H262</f>
        <v>0</v>
      </c>
      <c r="J262" s="30"/>
    </row>
    <row r="263" spans="1:10" ht="38.25" hidden="1" x14ac:dyDescent="0.2">
      <c r="A263" s="5" t="s">
        <v>118</v>
      </c>
      <c r="B263" s="3" t="s">
        <v>229</v>
      </c>
      <c r="C263" s="3" t="s">
        <v>21</v>
      </c>
      <c r="D263" s="3" t="s">
        <v>200</v>
      </c>
      <c r="E263" s="3" t="s">
        <v>129</v>
      </c>
      <c r="F263" s="3" t="s">
        <v>119</v>
      </c>
      <c r="G263" s="140"/>
      <c r="H263" s="30"/>
      <c r="I263" s="6">
        <f>G263+H263</f>
        <v>0</v>
      </c>
      <c r="J263" s="30"/>
    </row>
    <row r="264" spans="1:10" ht="25.5" hidden="1" x14ac:dyDescent="0.2">
      <c r="A264" s="20" t="s">
        <v>239</v>
      </c>
      <c r="B264" s="3" t="s">
        <v>229</v>
      </c>
      <c r="C264" s="3" t="s">
        <v>21</v>
      </c>
      <c r="D264" s="3" t="s">
        <v>200</v>
      </c>
      <c r="E264" s="3" t="s">
        <v>246</v>
      </c>
      <c r="F264" s="3"/>
      <c r="G264" s="136">
        <f t="shared" ref="G264:J264" si="109">G265</f>
        <v>0</v>
      </c>
      <c r="H264" s="6">
        <f t="shared" si="109"/>
        <v>0</v>
      </c>
      <c r="I264" s="6">
        <f t="shared" si="109"/>
        <v>0</v>
      </c>
      <c r="J264" s="6">
        <f t="shared" si="109"/>
        <v>0</v>
      </c>
    </row>
    <row r="265" spans="1:10" hidden="1" x14ac:dyDescent="0.2">
      <c r="A265" s="17" t="s">
        <v>110</v>
      </c>
      <c r="B265" s="3" t="s">
        <v>229</v>
      </c>
      <c r="C265" s="3" t="s">
        <v>21</v>
      </c>
      <c r="D265" s="3" t="s">
        <v>200</v>
      </c>
      <c r="E265" s="3" t="s">
        <v>246</v>
      </c>
      <c r="F265" s="3" t="s">
        <v>111</v>
      </c>
      <c r="G265" s="140"/>
      <c r="H265" s="30"/>
      <c r="I265" s="6">
        <f>G265+H265</f>
        <v>0</v>
      </c>
      <c r="J265" s="30"/>
    </row>
    <row r="266" spans="1:10" ht="51" x14ac:dyDescent="0.2">
      <c r="A266" s="20" t="s">
        <v>148</v>
      </c>
      <c r="B266" s="3" t="s">
        <v>229</v>
      </c>
      <c r="C266" s="3" t="s">
        <v>21</v>
      </c>
      <c r="D266" s="3" t="s">
        <v>135</v>
      </c>
      <c r="E266" s="3"/>
      <c r="F266" s="3"/>
      <c r="G266" s="140">
        <f t="shared" ref="G266:J266" si="110">+G288+G292+G267+G276</f>
        <v>765.7</v>
      </c>
      <c r="H266" s="30">
        <f t="shared" si="110"/>
        <v>20716.399999999998</v>
      </c>
      <c r="I266" s="30">
        <f t="shared" si="110"/>
        <v>21482.1</v>
      </c>
      <c r="J266" s="30">
        <f t="shared" si="110"/>
        <v>21482.1</v>
      </c>
    </row>
    <row r="267" spans="1:10" ht="38.25" x14ac:dyDescent="0.2">
      <c r="A267" s="100" t="s">
        <v>247</v>
      </c>
      <c r="B267" s="3" t="s">
        <v>229</v>
      </c>
      <c r="C267" s="3" t="s">
        <v>21</v>
      </c>
      <c r="D267" s="3" t="s">
        <v>135</v>
      </c>
      <c r="E267" s="3" t="s">
        <v>248</v>
      </c>
      <c r="F267" s="3"/>
      <c r="G267" s="140">
        <f t="shared" ref="G267:J267" si="111">G268</f>
        <v>0</v>
      </c>
      <c r="H267" s="30">
        <f t="shared" si="111"/>
        <v>20728.5</v>
      </c>
      <c r="I267" s="30">
        <f t="shared" si="111"/>
        <v>20728.5</v>
      </c>
      <c r="J267" s="30">
        <f t="shared" si="111"/>
        <v>20728.5</v>
      </c>
    </row>
    <row r="268" spans="1:10" ht="38.25" x14ac:dyDescent="0.2">
      <c r="A268" s="101" t="s">
        <v>634</v>
      </c>
      <c r="B268" s="3" t="s">
        <v>229</v>
      </c>
      <c r="C268" s="3" t="s">
        <v>21</v>
      </c>
      <c r="D268" s="3" t="s">
        <v>135</v>
      </c>
      <c r="E268" s="135" t="s">
        <v>250</v>
      </c>
      <c r="F268" s="3"/>
      <c r="G268" s="30">
        <f t="shared" ref="G268:J268" si="112">SUM(G269:G275)</f>
        <v>0</v>
      </c>
      <c r="H268" s="30">
        <f t="shared" si="112"/>
        <v>20728.5</v>
      </c>
      <c r="I268" s="30">
        <f t="shared" si="112"/>
        <v>20728.5</v>
      </c>
      <c r="J268" s="30">
        <f t="shared" si="112"/>
        <v>20728.5</v>
      </c>
    </row>
    <row r="269" spans="1:10" x14ac:dyDescent="0.2">
      <c r="A269" s="17" t="s">
        <v>110</v>
      </c>
      <c r="B269" s="3" t="s">
        <v>229</v>
      </c>
      <c r="C269" s="3" t="s">
        <v>21</v>
      </c>
      <c r="D269" s="3" t="s">
        <v>135</v>
      </c>
      <c r="E269" s="135" t="s">
        <v>251</v>
      </c>
      <c r="F269" s="3" t="s">
        <v>111</v>
      </c>
      <c r="G269" s="140"/>
      <c r="H269" s="30">
        <v>12081.66</v>
      </c>
      <c r="I269" s="30">
        <f t="shared" ref="I269:I274" si="113">G269+H269</f>
        <v>12081.66</v>
      </c>
      <c r="J269" s="30">
        <v>12081.66</v>
      </c>
    </row>
    <row r="270" spans="1:10" ht="38.25" x14ac:dyDescent="0.2">
      <c r="A270" s="5" t="s">
        <v>112</v>
      </c>
      <c r="B270" s="3" t="s">
        <v>229</v>
      </c>
      <c r="C270" s="3" t="s">
        <v>21</v>
      </c>
      <c r="D270" s="3" t="s">
        <v>135</v>
      </c>
      <c r="E270" s="135" t="s">
        <v>250</v>
      </c>
      <c r="F270" s="3" t="s">
        <v>113</v>
      </c>
      <c r="G270" s="140"/>
      <c r="H270" s="30">
        <v>91.4</v>
      </c>
      <c r="I270" s="30">
        <f t="shared" si="113"/>
        <v>91.4</v>
      </c>
      <c r="J270" s="30">
        <v>91.4</v>
      </c>
    </row>
    <row r="271" spans="1:10" ht="63.75" x14ac:dyDescent="0.2">
      <c r="A271" s="5" t="s">
        <v>114</v>
      </c>
      <c r="B271" s="3" t="s">
        <v>229</v>
      </c>
      <c r="C271" s="3" t="s">
        <v>21</v>
      </c>
      <c r="D271" s="3" t="s">
        <v>135</v>
      </c>
      <c r="E271" s="135" t="s">
        <v>250</v>
      </c>
      <c r="F271" s="3" t="s">
        <v>115</v>
      </c>
      <c r="G271" s="140"/>
      <c r="H271" s="30">
        <f>81.3+180</f>
        <v>261.3</v>
      </c>
      <c r="I271" s="30">
        <f t="shared" si="113"/>
        <v>261.3</v>
      </c>
      <c r="J271" s="30">
        <f>81.3+180</f>
        <v>261.3</v>
      </c>
    </row>
    <row r="272" spans="1:10" ht="25.5" x14ac:dyDescent="0.2">
      <c r="A272" s="18" t="s">
        <v>116</v>
      </c>
      <c r="B272" s="3" t="s">
        <v>229</v>
      </c>
      <c r="C272" s="3" t="s">
        <v>21</v>
      </c>
      <c r="D272" s="3" t="s">
        <v>135</v>
      </c>
      <c r="E272" s="135" t="s">
        <v>250</v>
      </c>
      <c r="F272" s="3" t="s">
        <v>117</v>
      </c>
      <c r="G272" s="140"/>
      <c r="H272" s="30">
        <v>748.4</v>
      </c>
      <c r="I272" s="30">
        <f t="shared" si="113"/>
        <v>748.4</v>
      </c>
      <c r="J272" s="30">
        <v>748.4</v>
      </c>
    </row>
    <row r="273" spans="1:10" ht="38.25" x14ac:dyDescent="0.2">
      <c r="A273" s="5" t="s">
        <v>118</v>
      </c>
      <c r="B273" s="3" t="s">
        <v>229</v>
      </c>
      <c r="C273" s="3" t="s">
        <v>21</v>
      </c>
      <c r="D273" s="3" t="s">
        <v>135</v>
      </c>
      <c r="E273" s="135" t="s">
        <v>250</v>
      </c>
      <c r="F273" s="3" t="s">
        <v>119</v>
      </c>
      <c r="G273" s="140"/>
      <c r="H273" s="30">
        <f>4863.22+57.5+2000</f>
        <v>6920.72</v>
      </c>
      <c r="I273" s="30">
        <f t="shared" si="113"/>
        <v>6920.72</v>
      </c>
      <c r="J273" s="30">
        <f>4863.22+57.5+2000</f>
        <v>6920.72</v>
      </c>
    </row>
    <row r="274" spans="1:10" ht="38.25" x14ac:dyDescent="0.2">
      <c r="A274" s="14" t="s">
        <v>252</v>
      </c>
      <c r="B274" s="3" t="s">
        <v>229</v>
      </c>
      <c r="C274" s="3" t="s">
        <v>21</v>
      </c>
      <c r="D274" s="3" t="s">
        <v>135</v>
      </c>
      <c r="E274" s="135" t="s">
        <v>250</v>
      </c>
      <c r="F274" s="3" t="s">
        <v>121</v>
      </c>
      <c r="G274" s="140"/>
      <c r="H274" s="30">
        <v>539.78</v>
      </c>
      <c r="I274" s="30">
        <f t="shared" si="113"/>
        <v>539.78</v>
      </c>
      <c r="J274" s="30">
        <v>539.78</v>
      </c>
    </row>
    <row r="275" spans="1:10" x14ac:dyDescent="0.2">
      <c r="A275" s="14" t="s">
        <v>122</v>
      </c>
      <c r="B275" s="3" t="s">
        <v>229</v>
      </c>
      <c r="C275" s="3" t="s">
        <v>21</v>
      </c>
      <c r="D275" s="3" t="s">
        <v>135</v>
      </c>
      <c r="E275" s="135" t="s">
        <v>250</v>
      </c>
      <c r="F275" s="3" t="s">
        <v>123</v>
      </c>
      <c r="G275" s="140"/>
      <c r="H275" s="30">
        <v>85.24</v>
      </c>
      <c r="I275" s="30">
        <f>G275+H275</f>
        <v>85.24</v>
      </c>
      <c r="J275" s="30">
        <v>85.24</v>
      </c>
    </row>
    <row r="276" spans="1:10" x14ac:dyDescent="0.2">
      <c r="A276" s="102" t="s">
        <v>158</v>
      </c>
      <c r="B276" s="3" t="s">
        <v>229</v>
      </c>
      <c r="C276" s="3" t="s">
        <v>21</v>
      </c>
      <c r="D276" s="3" t="s">
        <v>135</v>
      </c>
      <c r="E276" s="102" t="s">
        <v>169</v>
      </c>
      <c r="F276" s="3"/>
      <c r="G276" s="140">
        <f t="shared" ref="G276:J276" si="114">G277+G280+G286</f>
        <v>0</v>
      </c>
      <c r="H276" s="30">
        <f t="shared" si="114"/>
        <v>753.6</v>
      </c>
      <c r="I276" s="30">
        <f t="shared" si="114"/>
        <v>753.6</v>
      </c>
      <c r="J276" s="30">
        <f t="shared" si="114"/>
        <v>753.6</v>
      </c>
    </row>
    <row r="277" spans="1:10" ht="25.5" hidden="1" x14ac:dyDescent="0.2">
      <c r="A277" s="104" t="s">
        <v>232</v>
      </c>
      <c r="B277" s="121" t="s">
        <v>229</v>
      </c>
      <c r="C277" s="121" t="s">
        <v>21</v>
      </c>
      <c r="D277" s="121" t="s">
        <v>135</v>
      </c>
      <c r="E277" s="104" t="s">
        <v>233</v>
      </c>
      <c r="F277" s="121"/>
      <c r="G277" s="140">
        <f t="shared" ref="G277:J278" si="115">G278</f>
        <v>0</v>
      </c>
      <c r="H277" s="30">
        <f t="shared" si="115"/>
        <v>0</v>
      </c>
      <c r="I277" s="30">
        <f t="shared" si="115"/>
        <v>0</v>
      </c>
      <c r="J277" s="30">
        <f t="shared" si="115"/>
        <v>0</v>
      </c>
    </row>
    <row r="278" spans="1:10" ht="25.5" hidden="1" x14ac:dyDescent="0.2">
      <c r="A278" s="104" t="s">
        <v>253</v>
      </c>
      <c r="B278" s="121" t="s">
        <v>229</v>
      </c>
      <c r="C278" s="121" t="s">
        <v>21</v>
      </c>
      <c r="D278" s="121" t="s">
        <v>135</v>
      </c>
      <c r="E278" s="104" t="s">
        <v>235</v>
      </c>
      <c r="F278" s="121"/>
      <c r="G278" s="140">
        <f t="shared" si="115"/>
        <v>0</v>
      </c>
      <c r="H278" s="30">
        <f t="shared" si="115"/>
        <v>0</v>
      </c>
      <c r="I278" s="30">
        <f t="shared" si="115"/>
        <v>0</v>
      </c>
      <c r="J278" s="30">
        <f t="shared" si="115"/>
        <v>0</v>
      </c>
    </row>
    <row r="279" spans="1:10" hidden="1" x14ac:dyDescent="0.2">
      <c r="A279" s="98" t="s">
        <v>110</v>
      </c>
      <c r="B279" s="121" t="s">
        <v>229</v>
      </c>
      <c r="C279" s="121" t="s">
        <v>21</v>
      </c>
      <c r="D279" s="121" t="s">
        <v>135</v>
      </c>
      <c r="E279" s="104" t="s">
        <v>235</v>
      </c>
      <c r="F279" s="121" t="s">
        <v>111</v>
      </c>
      <c r="G279" s="140"/>
      <c r="H279" s="30"/>
      <c r="I279" s="30">
        <f>G279+H279</f>
        <v>0</v>
      </c>
      <c r="J279" s="30"/>
    </row>
    <row r="280" spans="1:10" ht="102" customHeight="1" x14ac:dyDescent="0.2">
      <c r="A280" s="102" t="s">
        <v>254</v>
      </c>
      <c r="B280" s="3" t="s">
        <v>229</v>
      </c>
      <c r="C280" s="3" t="s">
        <v>21</v>
      </c>
      <c r="D280" s="3" t="s">
        <v>135</v>
      </c>
      <c r="E280" s="102" t="s">
        <v>604</v>
      </c>
      <c r="F280" s="3"/>
      <c r="G280" s="140">
        <f t="shared" ref="G280:J280" si="116">SUM(G281:G285)</f>
        <v>0</v>
      </c>
      <c r="H280" s="30">
        <f t="shared" si="116"/>
        <v>753</v>
      </c>
      <c r="I280" s="30">
        <f t="shared" si="116"/>
        <v>753</v>
      </c>
      <c r="J280" s="30">
        <f t="shared" si="116"/>
        <v>753</v>
      </c>
    </row>
    <row r="281" spans="1:10" x14ac:dyDescent="0.2">
      <c r="A281" s="17" t="s">
        <v>110</v>
      </c>
      <c r="B281" s="3" t="s">
        <v>229</v>
      </c>
      <c r="C281" s="3" t="s">
        <v>21</v>
      </c>
      <c r="D281" s="3" t="s">
        <v>135</v>
      </c>
      <c r="E281" s="102" t="s">
        <v>604</v>
      </c>
      <c r="F281" s="3" t="s">
        <v>111</v>
      </c>
      <c r="G281" s="140"/>
      <c r="H281" s="6">
        <v>614.04</v>
      </c>
      <c r="I281" s="30">
        <f t="shared" ref="I281:I284" si="117">G281+H281</f>
        <v>614.04</v>
      </c>
      <c r="J281" s="6">
        <v>614.04</v>
      </c>
    </row>
    <row r="282" spans="1:10" ht="38.25" x14ac:dyDescent="0.2">
      <c r="A282" s="5" t="s">
        <v>112</v>
      </c>
      <c r="B282" s="3" t="s">
        <v>229</v>
      </c>
      <c r="C282" s="3" t="s">
        <v>21</v>
      </c>
      <c r="D282" s="3" t="s">
        <v>135</v>
      </c>
      <c r="E282" s="102" t="s">
        <v>604</v>
      </c>
      <c r="F282" s="3" t="s">
        <v>113</v>
      </c>
      <c r="G282" s="140"/>
      <c r="H282" s="6">
        <v>1</v>
      </c>
      <c r="I282" s="30">
        <f t="shared" si="117"/>
        <v>1</v>
      </c>
      <c r="J282" s="6">
        <v>1</v>
      </c>
    </row>
    <row r="283" spans="1:10" ht="63.75" hidden="1" x14ac:dyDescent="0.2">
      <c r="A283" s="5" t="s">
        <v>114</v>
      </c>
      <c r="B283" s="3" t="s">
        <v>229</v>
      </c>
      <c r="C283" s="3" t="s">
        <v>21</v>
      </c>
      <c r="D283" s="3" t="s">
        <v>135</v>
      </c>
      <c r="E283" s="102" t="s">
        <v>604</v>
      </c>
      <c r="F283" s="3" t="s">
        <v>115</v>
      </c>
      <c r="G283" s="140"/>
      <c r="H283" s="6"/>
      <c r="I283" s="30">
        <f t="shared" si="117"/>
        <v>0</v>
      </c>
      <c r="J283" s="6"/>
    </row>
    <row r="284" spans="1:10" ht="25.5" hidden="1" x14ac:dyDescent="0.2">
      <c r="A284" s="18" t="s">
        <v>116</v>
      </c>
      <c r="B284" s="3" t="s">
        <v>229</v>
      </c>
      <c r="C284" s="3" t="s">
        <v>21</v>
      </c>
      <c r="D284" s="3" t="s">
        <v>135</v>
      </c>
      <c r="E284" s="102" t="s">
        <v>604</v>
      </c>
      <c r="F284" s="3" t="s">
        <v>117</v>
      </c>
      <c r="G284" s="140"/>
      <c r="H284" s="30"/>
      <c r="I284" s="30">
        <f t="shared" si="117"/>
        <v>0</v>
      </c>
      <c r="J284" s="30"/>
    </row>
    <row r="285" spans="1:10" ht="38.25" x14ac:dyDescent="0.2">
      <c r="A285" s="5" t="s">
        <v>118</v>
      </c>
      <c r="B285" s="3" t="s">
        <v>229</v>
      </c>
      <c r="C285" s="3" t="s">
        <v>21</v>
      </c>
      <c r="D285" s="3" t="s">
        <v>135</v>
      </c>
      <c r="E285" s="102" t="s">
        <v>604</v>
      </c>
      <c r="F285" s="3" t="s">
        <v>119</v>
      </c>
      <c r="G285" s="140"/>
      <c r="H285" s="30">
        <v>137.96</v>
      </c>
      <c r="I285" s="30">
        <f>G285+H285</f>
        <v>137.96</v>
      </c>
      <c r="J285" s="30">
        <v>137.96</v>
      </c>
    </row>
    <row r="286" spans="1:10" ht="127.5" x14ac:dyDescent="0.2">
      <c r="A286" s="10" t="s">
        <v>255</v>
      </c>
      <c r="B286" s="3" t="s">
        <v>229</v>
      </c>
      <c r="C286" s="3" t="s">
        <v>21</v>
      </c>
      <c r="D286" s="3" t="s">
        <v>135</v>
      </c>
      <c r="E286" s="102" t="s">
        <v>256</v>
      </c>
      <c r="F286" s="3"/>
      <c r="G286" s="140">
        <f t="shared" ref="G286:J286" si="118">G287</f>
        <v>0</v>
      </c>
      <c r="H286" s="30">
        <f t="shared" si="118"/>
        <v>0.6</v>
      </c>
      <c r="I286" s="30">
        <f t="shared" si="118"/>
        <v>0.6</v>
      </c>
      <c r="J286" s="30">
        <f t="shared" si="118"/>
        <v>0.6</v>
      </c>
    </row>
    <row r="287" spans="1:10" ht="38.25" x14ac:dyDescent="0.2">
      <c r="A287" s="5" t="s">
        <v>118</v>
      </c>
      <c r="B287" s="3" t="s">
        <v>229</v>
      </c>
      <c r="C287" s="3" t="s">
        <v>21</v>
      </c>
      <c r="D287" s="3" t="s">
        <v>135</v>
      </c>
      <c r="E287" s="102" t="s">
        <v>256</v>
      </c>
      <c r="F287" s="3" t="s">
        <v>119</v>
      </c>
      <c r="G287" s="140"/>
      <c r="H287" s="30">
        <v>0.6</v>
      </c>
      <c r="I287" s="30">
        <f>G287+H287</f>
        <v>0.6</v>
      </c>
      <c r="J287" s="30">
        <v>0.6</v>
      </c>
    </row>
    <row r="288" spans="1:10" ht="38.25" x14ac:dyDescent="0.2">
      <c r="A288" s="10" t="s">
        <v>257</v>
      </c>
      <c r="B288" s="3" t="s">
        <v>229</v>
      </c>
      <c r="C288" s="3" t="s">
        <v>21</v>
      </c>
      <c r="D288" s="3" t="s">
        <v>135</v>
      </c>
      <c r="E288" s="3" t="s">
        <v>87</v>
      </c>
      <c r="F288" s="3"/>
      <c r="G288" s="140">
        <f t="shared" ref="G288:J290" si="119">G289</f>
        <v>0.7</v>
      </c>
      <c r="H288" s="30">
        <f t="shared" si="119"/>
        <v>-0.7</v>
      </c>
      <c r="I288" s="30">
        <f t="shared" si="119"/>
        <v>0</v>
      </c>
      <c r="J288" s="30">
        <f t="shared" si="119"/>
        <v>0</v>
      </c>
    </row>
    <row r="289" spans="1:10" ht="63.75" x14ac:dyDescent="0.2">
      <c r="A289" s="10" t="s">
        <v>258</v>
      </c>
      <c r="B289" s="3" t="s">
        <v>229</v>
      </c>
      <c r="C289" s="3" t="s">
        <v>21</v>
      </c>
      <c r="D289" s="3" t="s">
        <v>135</v>
      </c>
      <c r="E289" s="3" t="s">
        <v>259</v>
      </c>
      <c r="F289" s="3"/>
      <c r="G289" s="140">
        <f t="shared" si="119"/>
        <v>0.7</v>
      </c>
      <c r="H289" s="30">
        <f t="shared" si="119"/>
        <v>-0.7</v>
      </c>
      <c r="I289" s="30">
        <f t="shared" si="119"/>
        <v>0</v>
      </c>
      <c r="J289" s="30">
        <f t="shared" si="119"/>
        <v>0</v>
      </c>
    </row>
    <row r="290" spans="1:10" ht="127.5" x14ac:dyDescent="0.2">
      <c r="A290" s="10" t="s">
        <v>255</v>
      </c>
      <c r="B290" s="3" t="s">
        <v>229</v>
      </c>
      <c r="C290" s="3" t="s">
        <v>21</v>
      </c>
      <c r="D290" s="3" t="s">
        <v>135</v>
      </c>
      <c r="E290" s="3" t="s">
        <v>260</v>
      </c>
      <c r="F290" s="3"/>
      <c r="G290" s="140">
        <f t="shared" si="119"/>
        <v>0.7</v>
      </c>
      <c r="H290" s="30">
        <f t="shared" si="119"/>
        <v>-0.7</v>
      </c>
      <c r="I290" s="30">
        <f t="shared" si="119"/>
        <v>0</v>
      </c>
      <c r="J290" s="30">
        <f t="shared" si="119"/>
        <v>0</v>
      </c>
    </row>
    <row r="291" spans="1:10" ht="38.25" x14ac:dyDescent="0.2">
      <c r="A291" s="5" t="s">
        <v>118</v>
      </c>
      <c r="B291" s="3" t="s">
        <v>229</v>
      </c>
      <c r="C291" s="3" t="s">
        <v>21</v>
      </c>
      <c r="D291" s="3" t="s">
        <v>135</v>
      </c>
      <c r="E291" s="3" t="s">
        <v>260</v>
      </c>
      <c r="F291" s="3" t="s">
        <v>119</v>
      </c>
      <c r="G291" s="140">
        <v>0.7</v>
      </c>
      <c r="H291" s="30">
        <v>-0.7</v>
      </c>
      <c r="I291" s="30">
        <f>G291+H291</f>
        <v>0</v>
      </c>
      <c r="J291" s="30"/>
    </row>
    <row r="292" spans="1:10" ht="38.25" x14ac:dyDescent="0.2">
      <c r="A292" s="10" t="s">
        <v>206</v>
      </c>
      <c r="B292" s="3" t="s">
        <v>229</v>
      </c>
      <c r="C292" s="3" t="s">
        <v>21</v>
      </c>
      <c r="D292" s="3" t="s">
        <v>135</v>
      </c>
      <c r="E292" s="3" t="s">
        <v>207</v>
      </c>
      <c r="F292" s="3"/>
      <c r="G292" s="140">
        <f t="shared" ref="G292:J293" si="120">G293</f>
        <v>765</v>
      </c>
      <c r="H292" s="30">
        <f t="shared" si="120"/>
        <v>-765</v>
      </c>
      <c r="I292" s="30">
        <f t="shared" si="120"/>
        <v>0</v>
      </c>
      <c r="J292" s="30">
        <f t="shared" si="120"/>
        <v>0</v>
      </c>
    </row>
    <row r="293" spans="1:10" ht="63.75" x14ac:dyDescent="0.2">
      <c r="A293" s="10" t="s">
        <v>208</v>
      </c>
      <c r="B293" s="3" t="s">
        <v>229</v>
      </c>
      <c r="C293" s="3" t="s">
        <v>21</v>
      </c>
      <c r="D293" s="3" t="s">
        <v>135</v>
      </c>
      <c r="E293" s="3" t="s">
        <v>209</v>
      </c>
      <c r="F293" s="3"/>
      <c r="G293" s="140">
        <f t="shared" si="120"/>
        <v>765</v>
      </c>
      <c r="H293" s="30">
        <f t="shared" si="120"/>
        <v>-765</v>
      </c>
      <c r="I293" s="30">
        <f t="shared" si="120"/>
        <v>0</v>
      </c>
      <c r="J293" s="30">
        <f t="shared" si="120"/>
        <v>0</v>
      </c>
    </row>
    <row r="294" spans="1:10" ht="114.75" x14ac:dyDescent="0.2">
      <c r="A294" s="10" t="s">
        <v>261</v>
      </c>
      <c r="B294" s="3" t="s">
        <v>229</v>
      </c>
      <c r="C294" s="3" t="s">
        <v>21</v>
      </c>
      <c r="D294" s="3" t="s">
        <v>135</v>
      </c>
      <c r="E294" s="3" t="s">
        <v>262</v>
      </c>
      <c r="F294" s="3"/>
      <c r="G294" s="140">
        <f t="shared" ref="G294:J294" si="121">G295+G296+G297</f>
        <v>765</v>
      </c>
      <c r="H294" s="30">
        <f t="shared" si="121"/>
        <v>-765</v>
      </c>
      <c r="I294" s="30">
        <f t="shared" si="121"/>
        <v>0</v>
      </c>
      <c r="J294" s="30">
        <f t="shared" si="121"/>
        <v>0</v>
      </c>
    </row>
    <row r="295" spans="1:10" x14ac:dyDescent="0.2">
      <c r="A295" s="17" t="s">
        <v>110</v>
      </c>
      <c r="B295" s="3" t="s">
        <v>229</v>
      </c>
      <c r="C295" s="3" t="s">
        <v>21</v>
      </c>
      <c r="D295" s="3" t="s">
        <v>135</v>
      </c>
      <c r="E295" s="3" t="s">
        <v>262</v>
      </c>
      <c r="F295" s="3" t="s">
        <v>111</v>
      </c>
      <c r="G295" s="136">
        <v>492.41</v>
      </c>
      <c r="H295" s="6">
        <v>-492.41</v>
      </c>
      <c r="I295" s="30">
        <f>G295+H295</f>
        <v>0</v>
      </c>
      <c r="J295" s="6"/>
    </row>
    <row r="296" spans="1:10" ht="38.25" x14ac:dyDescent="0.2">
      <c r="A296" s="5" t="s">
        <v>112</v>
      </c>
      <c r="B296" s="3" t="s">
        <v>229</v>
      </c>
      <c r="C296" s="3" t="s">
        <v>21</v>
      </c>
      <c r="D296" s="3" t="s">
        <v>135</v>
      </c>
      <c r="E296" s="3" t="s">
        <v>262</v>
      </c>
      <c r="F296" s="3" t="s">
        <v>113</v>
      </c>
      <c r="G296" s="136">
        <v>1</v>
      </c>
      <c r="H296" s="6">
        <v>-1</v>
      </c>
      <c r="I296" s="30">
        <f>G296+H296</f>
        <v>0</v>
      </c>
      <c r="J296" s="6"/>
    </row>
    <row r="297" spans="1:10" ht="38.25" x14ac:dyDescent="0.2">
      <c r="A297" s="5" t="s">
        <v>118</v>
      </c>
      <c r="B297" s="3" t="s">
        <v>229</v>
      </c>
      <c r="C297" s="3" t="s">
        <v>21</v>
      </c>
      <c r="D297" s="3" t="s">
        <v>135</v>
      </c>
      <c r="E297" s="3" t="s">
        <v>262</v>
      </c>
      <c r="F297" s="3" t="s">
        <v>119</v>
      </c>
      <c r="G297" s="140">
        <f>278.59-7</f>
        <v>271.58999999999997</v>
      </c>
      <c r="H297" s="30">
        <v>-271.58999999999997</v>
      </c>
      <c r="I297" s="30">
        <f>G297+H297</f>
        <v>0</v>
      </c>
      <c r="J297" s="30"/>
    </row>
    <row r="298" spans="1:10" ht="38.25" x14ac:dyDescent="0.2">
      <c r="A298" s="21" t="s">
        <v>154</v>
      </c>
      <c r="B298" s="3" t="s">
        <v>229</v>
      </c>
      <c r="C298" s="3" t="s">
        <v>21</v>
      </c>
      <c r="D298" s="3" t="s">
        <v>155</v>
      </c>
      <c r="E298" s="3"/>
      <c r="F298" s="3"/>
      <c r="G298" s="136">
        <f t="shared" ref="G298:J300" si="122">G299</f>
        <v>0</v>
      </c>
      <c r="H298" s="6">
        <f t="shared" si="122"/>
        <v>844.77</v>
      </c>
      <c r="I298" s="6">
        <f t="shared" si="122"/>
        <v>844.77</v>
      </c>
      <c r="J298" s="6">
        <f t="shared" si="122"/>
        <v>844.77</v>
      </c>
    </row>
    <row r="299" spans="1:10" x14ac:dyDescent="0.2">
      <c r="A299" s="102" t="s">
        <v>158</v>
      </c>
      <c r="B299" s="3" t="s">
        <v>229</v>
      </c>
      <c r="C299" s="3" t="s">
        <v>21</v>
      </c>
      <c r="D299" s="3" t="s">
        <v>155</v>
      </c>
      <c r="E299" s="102" t="s">
        <v>169</v>
      </c>
      <c r="F299" s="3"/>
      <c r="G299" s="136">
        <f t="shared" si="122"/>
        <v>0</v>
      </c>
      <c r="H299" s="6">
        <f t="shared" si="122"/>
        <v>844.77</v>
      </c>
      <c r="I299" s="6">
        <f t="shared" si="122"/>
        <v>844.77</v>
      </c>
      <c r="J299" s="6">
        <f t="shared" si="122"/>
        <v>844.77</v>
      </c>
    </row>
    <row r="300" spans="1:10" ht="25.5" x14ac:dyDescent="0.2">
      <c r="A300" s="102" t="s">
        <v>232</v>
      </c>
      <c r="B300" s="3" t="s">
        <v>229</v>
      </c>
      <c r="C300" s="3" t="s">
        <v>21</v>
      </c>
      <c r="D300" s="3" t="s">
        <v>155</v>
      </c>
      <c r="E300" s="102" t="s">
        <v>238</v>
      </c>
      <c r="F300" s="3"/>
      <c r="G300" s="136">
        <f t="shared" si="122"/>
        <v>0</v>
      </c>
      <c r="H300" s="6">
        <f t="shared" si="122"/>
        <v>844.77</v>
      </c>
      <c r="I300" s="6">
        <f t="shared" si="122"/>
        <v>844.77</v>
      </c>
      <c r="J300" s="6">
        <f t="shared" si="122"/>
        <v>844.77</v>
      </c>
    </row>
    <row r="301" spans="1:10" ht="38.25" x14ac:dyDescent="0.2">
      <c r="A301" s="102" t="s">
        <v>635</v>
      </c>
      <c r="B301" s="3" t="s">
        <v>229</v>
      </c>
      <c r="C301" s="3" t="s">
        <v>21</v>
      </c>
      <c r="D301" s="3" t="s">
        <v>155</v>
      </c>
      <c r="E301" s="102" t="s">
        <v>242</v>
      </c>
      <c r="F301" s="3"/>
      <c r="G301" s="136">
        <f t="shared" ref="G301:J301" si="123">G302+G304+G303</f>
        <v>0</v>
      </c>
      <c r="H301" s="6">
        <f t="shared" si="123"/>
        <v>844.77</v>
      </c>
      <c r="I301" s="6">
        <f t="shared" si="123"/>
        <v>844.77</v>
      </c>
      <c r="J301" s="6">
        <f t="shared" si="123"/>
        <v>844.77</v>
      </c>
    </row>
    <row r="302" spans="1:10" ht="18.75" customHeight="1" x14ac:dyDescent="0.2">
      <c r="A302" s="17" t="s">
        <v>110</v>
      </c>
      <c r="B302" s="3" t="s">
        <v>229</v>
      </c>
      <c r="C302" s="3" t="s">
        <v>21</v>
      </c>
      <c r="D302" s="3" t="s">
        <v>155</v>
      </c>
      <c r="E302" s="102" t="s">
        <v>242</v>
      </c>
      <c r="F302" s="3" t="s">
        <v>111</v>
      </c>
      <c r="G302" s="136"/>
      <c r="H302" s="6">
        <v>826.77</v>
      </c>
      <c r="I302" s="6">
        <f>G302+H302</f>
        <v>826.77</v>
      </c>
      <c r="J302" s="6">
        <v>826.77</v>
      </c>
    </row>
    <row r="303" spans="1:10" ht="25.5" x14ac:dyDescent="0.2">
      <c r="A303" s="18" t="s">
        <v>116</v>
      </c>
      <c r="B303" s="3" t="s">
        <v>229</v>
      </c>
      <c r="C303" s="3" t="s">
        <v>21</v>
      </c>
      <c r="D303" s="3" t="s">
        <v>155</v>
      </c>
      <c r="E303" s="102" t="s">
        <v>242</v>
      </c>
      <c r="F303" s="3" t="s">
        <v>117</v>
      </c>
      <c r="G303" s="136"/>
      <c r="H303" s="6">
        <v>10</v>
      </c>
      <c r="I303" s="6">
        <f t="shared" ref="I303" si="124">G303+H303</f>
        <v>10</v>
      </c>
      <c r="J303" s="6">
        <v>10</v>
      </c>
    </row>
    <row r="304" spans="1:10" ht="38.25" x14ac:dyDescent="0.2">
      <c r="A304" s="5" t="s">
        <v>118</v>
      </c>
      <c r="B304" s="3" t="s">
        <v>229</v>
      </c>
      <c r="C304" s="3" t="s">
        <v>21</v>
      </c>
      <c r="D304" s="3" t="s">
        <v>155</v>
      </c>
      <c r="E304" s="102" t="s">
        <v>242</v>
      </c>
      <c r="F304" s="3" t="s">
        <v>119</v>
      </c>
      <c r="G304" s="136"/>
      <c r="H304" s="6">
        <v>8</v>
      </c>
      <c r="I304" s="6">
        <f>G304+H304</f>
        <v>8</v>
      </c>
      <c r="J304" s="6">
        <v>8</v>
      </c>
    </row>
    <row r="305" spans="1:10" x14ac:dyDescent="0.2">
      <c r="A305" s="20" t="s">
        <v>167</v>
      </c>
      <c r="B305" s="3" t="s">
        <v>229</v>
      </c>
      <c r="C305" s="3" t="s">
        <v>21</v>
      </c>
      <c r="D305" s="3" t="s">
        <v>168</v>
      </c>
      <c r="E305" s="3"/>
      <c r="F305" s="3"/>
      <c r="G305" s="136">
        <f t="shared" ref="G305:J305" si="125">G335+G318+G326+G339+G306</f>
        <v>10735.343000000001</v>
      </c>
      <c r="H305" s="6">
        <f t="shared" si="125"/>
        <v>-9833.8430000000008</v>
      </c>
      <c r="I305" s="78">
        <f>I335+I318+I326+I339+I306</f>
        <v>901.5</v>
      </c>
      <c r="J305" s="6">
        <f t="shared" si="125"/>
        <v>901.5</v>
      </c>
    </row>
    <row r="306" spans="1:10" x14ac:dyDescent="0.2">
      <c r="A306" s="102" t="s">
        <v>158</v>
      </c>
      <c r="B306" s="3" t="s">
        <v>229</v>
      </c>
      <c r="C306" s="3" t="s">
        <v>21</v>
      </c>
      <c r="D306" s="3" t="s">
        <v>168</v>
      </c>
      <c r="E306" s="3" t="s">
        <v>159</v>
      </c>
      <c r="F306" s="3"/>
      <c r="G306" s="136">
        <f>G307+G310+G312</f>
        <v>0</v>
      </c>
      <c r="H306" s="6">
        <f t="shared" ref="H306:J306" si="126">H307+H310+H312</f>
        <v>901.5</v>
      </c>
      <c r="I306" s="6">
        <f t="shared" si="126"/>
        <v>901.5</v>
      </c>
      <c r="J306" s="6">
        <f t="shared" si="126"/>
        <v>901.5</v>
      </c>
    </row>
    <row r="307" spans="1:10" ht="38.25" x14ac:dyDescent="0.2">
      <c r="A307" s="20" t="s">
        <v>264</v>
      </c>
      <c r="B307" s="3" t="s">
        <v>229</v>
      </c>
      <c r="C307" s="3" t="s">
        <v>21</v>
      </c>
      <c r="D307" s="3" t="s">
        <v>168</v>
      </c>
      <c r="E307" s="3" t="s">
        <v>605</v>
      </c>
      <c r="F307" s="3"/>
      <c r="G307" s="136">
        <f>G308+G309</f>
        <v>0</v>
      </c>
      <c r="H307" s="6">
        <f t="shared" ref="H307:J307" si="127">H308+H309</f>
        <v>53.1</v>
      </c>
      <c r="I307" s="6">
        <f t="shared" si="127"/>
        <v>53.1</v>
      </c>
      <c r="J307" s="6">
        <f t="shared" si="127"/>
        <v>53.1</v>
      </c>
    </row>
    <row r="308" spans="1:10" ht="25.5" x14ac:dyDescent="0.2">
      <c r="A308" s="18" t="s">
        <v>116</v>
      </c>
      <c r="B308" s="3" t="s">
        <v>229</v>
      </c>
      <c r="C308" s="3" t="s">
        <v>21</v>
      </c>
      <c r="D308" s="3" t="s">
        <v>168</v>
      </c>
      <c r="E308" s="3" t="s">
        <v>605</v>
      </c>
      <c r="F308" s="3" t="s">
        <v>117</v>
      </c>
      <c r="G308" s="136"/>
      <c r="H308" s="6">
        <v>10</v>
      </c>
      <c r="I308" s="6">
        <f>G308+H308</f>
        <v>10</v>
      </c>
      <c r="J308" s="6">
        <v>10</v>
      </c>
    </row>
    <row r="309" spans="1:10" ht="38.25" x14ac:dyDescent="0.2">
      <c r="A309" s="5" t="s">
        <v>118</v>
      </c>
      <c r="B309" s="3" t="s">
        <v>229</v>
      </c>
      <c r="C309" s="3" t="s">
        <v>21</v>
      </c>
      <c r="D309" s="3" t="s">
        <v>168</v>
      </c>
      <c r="E309" s="3" t="s">
        <v>605</v>
      </c>
      <c r="F309" s="3" t="s">
        <v>119</v>
      </c>
      <c r="G309" s="136"/>
      <c r="H309" s="6">
        <v>43.1</v>
      </c>
      <c r="I309" s="6">
        <f>G309+H309</f>
        <v>43.1</v>
      </c>
      <c r="J309" s="6">
        <v>43.1</v>
      </c>
    </row>
    <row r="310" spans="1:10" ht="76.5" x14ac:dyDescent="0.2">
      <c r="A310" s="20" t="s">
        <v>265</v>
      </c>
      <c r="B310" s="3" t="s">
        <v>229</v>
      </c>
      <c r="C310" s="3" t="s">
        <v>21</v>
      </c>
      <c r="D310" s="3" t="s">
        <v>168</v>
      </c>
      <c r="E310" s="3" t="s">
        <v>606</v>
      </c>
      <c r="F310" s="3"/>
      <c r="G310" s="136">
        <f t="shared" ref="G310:J310" si="128">G311</f>
        <v>0</v>
      </c>
      <c r="H310" s="6">
        <f t="shared" si="128"/>
        <v>213.8</v>
      </c>
      <c r="I310" s="6">
        <f t="shared" si="128"/>
        <v>213.8</v>
      </c>
      <c r="J310" s="6">
        <f t="shared" si="128"/>
        <v>213.8</v>
      </c>
    </row>
    <row r="311" spans="1:10" ht="38.25" x14ac:dyDescent="0.2">
      <c r="A311" s="5" t="s">
        <v>110</v>
      </c>
      <c r="B311" s="3" t="s">
        <v>229</v>
      </c>
      <c r="C311" s="3" t="s">
        <v>21</v>
      </c>
      <c r="D311" s="3" t="s">
        <v>168</v>
      </c>
      <c r="E311" s="3" t="s">
        <v>606</v>
      </c>
      <c r="F311" s="3" t="s">
        <v>111</v>
      </c>
      <c r="G311" s="136"/>
      <c r="H311" s="6">
        <v>213.8</v>
      </c>
      <c r="I311" s="6">
        <f>G311+H311</f>
        <v>213.8</v>
      </c>
      <c r="J311" s="6">
        <v>213.8</v>
      </c>
    </row>
    <row r="312" spans="1:10" ht="25.5" x14ac:dyDescent="0.2">
      <c r="A312" s="20" t="s">
        <v>266</v>
      </c>
      <c r="B312" s="3" t="s">
        <v>229</v>
      </c>
      <c r="C312" s="3" t="s">
        <v>21</v>
      </c>
      <c r="D312" s="3" t="s">
        <v>168</v>
      </c>
      <c r="E312" s="3" t="s">
        <v>607</v>
      </c>
      <c r="F312" s="3"/>
      <c r="G312" s="136">
        <f t="shared" ref="G312:J312" si="129">SUM(G313:G317)</f>
        <v>0</v>
      </c>
      <c r="H312" s="6">
        <f t="shared" si="129"/>
        <v>634.6</v>
      </c>
      <c r="I312" s="6">
        <f t="shared" si="129"/>
        <v>634.6</v>
      </c>
      <c r="J312" s="6">
        <f t="shared" si="129"/>
        <v>634.6</v>
      </c>
    </row>
    <row r="313" spans="1:10" ht="38.25" x14ac:dyDescent="0.2">
      <c r="A313" s="5" t="s">
        <v>110</v>
      </c>
      <c r="B313" s="3" t="s">
        <v>229</v>
      </c>
      <c r="C313" s="3" t="s">
        <v>21</v>
      </c>
      <c r="D313" s="3" t="s">
        <v>168</v>
      </c>
      <c r="E313" s="3" t="s">
        <v>607</v>
      </c>
      <c r="F313" s="3" t="s">
        <v>111</v>
      </c>
      <c r="G313" s="136"/>
      <c r="H313" s="6">
        <v>484.16</v>
      </c>
      <c r="I313" s="6">
        <f>G313+H313</f>
        <v>484.16</v>
      </c>
      <c r="J313" s="6">
        <v>484.16</v>
      </c>
    </row>
    <row r="314" spans="1:10" ht="38.25" x14ac:dyDescent="0.2">
      <c r="A314" s="5" t="s">
        <v>112</v>
      </c>
      <c r="B314" s="3" t="s">
        <v>229</v>
      </c>
      <c r="C314" s="3" t="s">
        <v>21</v>
      </c>
      <c r="D314" s="3" t="s">
        <v>168</v>
      </c>
      <c r="E314" s="3" t="s">
        <v>607</v>
      </c>
      <c r="F314" s="3" t="s">
        <v>113</v>
      </c>
      <c r="G314" s="136"/>
      <c r="H314" s="6">
        <v>1</v>
      </c>
      <c r="I314" s="6">
        <f>G314+H314</f>
        <v>1</v>
      </c>
      <c r="J314" s="6">
        <v>1</v>
      </c>
    </row>
    <row r="315" spans="1:10" ht="63.75" hidden="1" x14ac:dyDescent="0.2">
      <c r="A315" s="5" t="s">
        <v>114</v>
      </c>
      <c r="B315" s="3" t="s">
        <v>229</v>
      </c>
      <c r="C315" s="3" t="s">
        <v>21</v>
      </c>
      <c r="D315" s="3" t="s">
        <v>168</v>
      </c>
      <c r="E315" s="3" t="s">
        <v>607</v>
      </c>
      <c r="F315" s="3" t="s">
        <v>115</v>
      </c>
      <c r="G315" s="136"/>
      <c r="H315" s="6"/>
      <c r="I315" s="6">
        <f>G315+H315</f>
        <v>0</v>
      </c>
      <c r="J315" s="6"/>
    </row>
    <row r="316" spans="1:10" ht="25.5" hidden="1" x14ac:dyDescent="0.2">
      <c r="A316" s="18" t="s">
        <v>116</v>
      </c>
      <c r="B316" s="3" t="s">
        <v>229</v>
      </c>
      <c r="C316" s="3" t="s">
        <v>21</v>
      </c>
      <c r="D316" s="3" t="s">
        <v>168</v>
      </c>
      <c r="E316" s="3" t="s">
        <v>607</v>
      </c>
      <c r="F316" s="3" t="s">
        <v>117</v>
      </c>
      <c r="G316" s="136"/>
      <c r="H316" s="6"/>
      <c r="I316" s="6">
        <f>G316+H316</f>
        <v>0</v>
      </c>
      <c r="J316" s="6"/>
    </row>
    <row r="317" spans="1:10" ht="38.25" x14ac:dyDescent="0.2">
      <c r="A317" s="5" t="s">
        <v>118</v>
      </c>
      <c r="B317" s="3" t="s">
        <v>229</v>
      </c>
      <c r="C317" s="3" t="s">
        <v>21</v>
      </c>
      <c r="D317" s="3" t="s">
        <v>168</v>
      </c>
      <c r="E317" s="3" t="s">
        <v>607</v>
      </c>
      <c r="F317" s="3" t="s">
        <v>119</v>
      </c>
      <c r="G317" s="136"/>
      <c r="H317" s="6">
        <v>149.44</v>
      </c>
      <c r="I317" s="6">
        <f>G317+H317</f>
        <v>149.44</v>
      </c>
      <c r="J317" s="6">
        <v>149.44</v>
      </c>
    </row>
    <row r="318" spans="1:10" ht="25.5" x14ac:dyDescent="0.2">
      <c r="A318" s="10" t="s">
        <v>267</v>
      </c>
      <c r="B318" s="3" t="s">
        <v>229</v>
      </c>
      <c r="C318" s="3" t="s">
        <v>21</v>
      </c>
      <c r="D318" s="3" t="s">
        <v>168</v>
      </c>
      <c r="E318" s="3" t="s">
        <v>268</v>
      </c>
      <c r="F318" s="3"/>
      <c r="G318" s="136">
        <f t="shared" ref="G318:J319" si="130">G319</f>
        <v>617.20000000000005</v>
      </c>
      <c r="H318" s="6">
        <f t="shared" si="130"/>
        <v>-617.20000000000005</v>
      </c>
      <c r="I318" s="6">
        <f t="shared" si="130"/>
        <v>0</v>
      </c>
      <c r="J318" s="6">
        <f t="shared" si="130"/>
        <v>0</v>
      </c>
    </row>
    <row r="319" spans="1:10" ht="38.25" x14ac:dyDescent="0.2">
      <c r="A319" s="10" t="s">
        <v>269</v>
      </c>
      <c r="B319" s="3" t="s">
        <v>229</v>
      </c>
      <c r="C319" s="3" t="s">
        <v>21</v>
      </c>
      <c r="D319" s="3" t="s">
        <v>168</v>
      </c>
      <c r="E319" s="3" t="s">
        <v>270</v>
      </c>
      <c r="F319" s="3"/>
      <c r="G319" s="136">
        <f t="shared" si="130"/>
        <v>617.20000000000005</v>
      </c>
      <c r="H319" s="6">
        <f t="shared" si="130"/>
        <v>-617.20000000000005</v>
      </c>
      <c r="I319" s="6">
        <f t="shared" si="130"/>
        <v>0</v>
      </c>
      <c r="J319" s="6">
        <f t="shared" si="130"/>
        <v>0</v>
      </c>
    </row>
    <row r="320" spans="1:10" ht="63.75" x14ac:dyDescent="0.2">
      <c r="A320" s="10" t="s">
        <v>271</v>
      </c>
      <c r="B320" s="3" t="s">
        <v>229</v>
      </c>
      <c r="C320" s="3" t="s">
        <v>21</v>
      </c>
      <c r="D320" s="3" t="s">
        <v>168</v>
      </c>
      <c r="E320" s="3" t="s">
        <v>272</v>
      </c>
      <c r="F320" s="3"/>
      <c r="G320" s="136">
        <f t="shared" ref="G320:J320" si="131">G321+G322+G323+G324+G325</f>
        <v>617.20000000000005</v>
      </c>
      <c r="H320" s="6">
        <f t="shared" si="131"/>
        <v>-617.20000000000005</v>
      </c>
      <c r="I320" s="6">
        <f t="shared" si="131"/>
        <v>0</v>
      </c>
      <c r="J320" s="6">
        <f t="shared" si="131"/>
        <v>0</v>
      </c>
    </row>
    <row r="321" spans="1:10" s="117" customFormat="1" ht="38.25" x14ac:dyDescent="0.2">
      <c r="A321" s="5" t="s">
        <v>110</v>
      </c>
      <c r="B321" s="3" t="s">
        <v>229</v>
      </c>
      <c r="C321" s="3" t="s">
        <v>21</v>
      </c>
      <c r="D321" s="3" t="s">
        <v>168</v>
      </c>
      <c r="E321" s="3" t="s">
        <v>272</v>
      </c>
      <c r="F321" s="3" t="s">
        <v>111</v>
      </c>
      <c r="G321" s="136">
        <f>454.56+12.2</f>
        <v>466.76</v>
      </c>
      <c r="H321" s="6">
        <v>-466.76</v>
      </c>
      <c r="I321" s="6">
        <f>G321+H321</f>
        <v>0</v>
      </c>
      <c r="J321" s="6"/>
    </row>
    <row r="322" spans="1:10" ht="38.25" x14ac:dyDescent="0.2">
      <c r="A322" s="5" t="s">
        <v>112</v>
      </c>
      <c r="B322" s="3" t="s">
        <v>229</v>
      </c>
      <c r="C322" s="3" t="s">
        <v>21</v>
      </c>
      <c r="D322" s="3" t="s">
        <v>168</v>
      </c>
      <c r="E322" s="3" t="s">
        <v>272</v>
      </c>
      <c r="F322" s="3" t="s">
        <v>113</v>
      </c>
      <c r="G322" s="136">
        <v>1</v>
      </c>
      <c r="H322" s="6">
        <v>-1</v>
      </c>
      <c r="I322" s="6">
        <f>G322+H322</f>
        <v>0</v>
      </c>
      <c r="J322" s="6"/>
    </row>
    <row r="323" spans="1:10" ht="63.75" hidden="1" x14ac:dyDescent="0.2">
      <c r="A323" s="5" t="s">
        <v>114</v>
      </c>
      <c r="B323" s="3" t="s">
        <v>229</v>
      </c>
      <c r="C323" s="3" t="s">
        <v>21</v>
      </c>
      <c r="D323" s="3" t="s">
        <v>168</v>
      </c>
      <c r="E323" s="3" t="s">
        <v>272</v>
      </c>
      <c r="F323" s="3" t="s">
        <v>115</v>
      </c>
      <c r="G323" s="136"/>
      <c r="H323" s="6"/>
      <c r="I323" s="6">
        <f>G323+H323</f>
        <v>0</v>
      </c>
      <c r="J323" s="6"/>
    </row>
    <row r="324" spans="1:10" ht="25.5" hidden="1" x14ac:dyDescent="0.2">
      <c r="A324" s="18" t="s">
        <v>116</v>
      </c>
      <c r="B324" s="3" t="s">
        <v>229</v>
      </c>
      <c r="C324" s="3" t="s">
        <v>21</v>
      </c>
      <c r="D324" s="3" t="s">
        <v>168</v>
      </c>
      <c r="E324" s="3" t="s">
        <v>272</v>
      </c>
      <c r="F324" s="3" t="s">
        <v>117</v>
      </c>
      <c r="G324" s="136"/>
      <c r="H324" s="6"/>
      <c r="I324" s="6">
        <f>G324+H324</f>
        <v>0</v>
      </c>
      <c r="J324" s="6"/>
    </row>
    <row r="325" spans="1:10" ht="38.25" x14ac:dyDescent="0.2">
      <c r="A325" s="5" t="s">
        <v>118</v>
      </c>
      <c r="B325" s="3" t="s">
        <v>229</v>
      </c>
      <c r="C325" s="3" t="s">
        <v>21</v>
      </c>
      <c r="D325" s="3" t="s">
        <v>168</v>
      </c>
      <c r="E325" s="3" t="s">
        <v>272</v>
      </c>
      <c r="F325" s="3" t="s">
        <v>119</v>
      </c>
      <c r="G325" s="136">
        <v>149.44</v>
      </c>
      <c r="H325" s="6">
        <v>-149.44</v>
      </c>
      <c r="I325" s="6">
        <f>G325+H325</f>
        <v>0</v>
      </c>
      <c r="J325" s="6"/>
    </row>
    <row r="326" spans="1:10" ht="38.25" x14ac:dyDescent="0.2">
      <c r="A326" s="10" t="s">
        <v>206</v>
      </c>
      <c r="B326" s="3" t="s">
        <v>229</v>
      </c>
      <c r="C326" s="3" t="s">
        <v>21</v>
      </c>
      <c r="D326" s="3" t="s">
        <v>168</v>
      </c>
      <c r="E326" s="3" t="s">
        <v>207</v>
      </c>
      <c r="F326" s="3"/>
      <c r="G326" s="136">
        <f t="shared" ref="G326:J326" si="132">G327</f>
        <v>262.60000000000002</v>
      </c>
      <c r="H326" s="6">
        <f t="shared" si="132"/>
        <v>-262.60000000000002</v>
      </c>
      <c r="I326" s="6">
        <f t="shared" si="132"/>
        <v>0</v>
      </c>
      <c r="J326" s="6">
        <f t="shared" si="132"/>
        <v>0</v>
      </c>
    </row>
    <row r="327" spans="1:10" ht="63.75" x14ac:dyDescent="0.2">
      <c r="A327" s="10" t="s">
        <v>208</v>
      </c>
      <c r="B327" s="3" t="s">
        <v>229</v>
      </c>
      <c r="C327" s="3" t="s">
        <v>21</v>
      </c>
      <c r="D327" s="3" t="s">
        <v>168</v>
      </c>
      <c r="E327" s="3" t="s">
        <v>209</v>
      </c>
      <c r="F327" s="3"/>
      <c r="G327" s="136">
        <f t="shared" ref="G327:J327" si="133">G328+G331</f>
        <v>262.60000000000002</v>
      </c>
      <c r="H327" s="6">
        <f t="shared" si="133"/>
        <v>-262.60000000000002</v>
      </c>
      <c r="I327" s="6">
        <f t="shared" si="133"/>
        <v>0</v>
      </c>
      <c r="J327" s="6">
        <f t="shared" si="133"/>
        <v>0</v>
      </c>
    </row>
    <row r="328" spans="1:10" ht="102" x14ac:dyDescent="0.2">
      <c r="A328" s="10" t="s">
        <v>273</v>
      </c>
      <c r="B328" s="3" t="s">
        <v>229</v>
      </c>
      <c r="C328" s="3" t="s">
        <v>21</v>
      </c>
      <c r="D328" s="3" t="s">
        <v>168</v>
      </c>
      <c r="E328" s="3" t="s">
        <v>274</v>
      </c>
      <c r="F328" s="3"/>
      <c r="G328" s="136">
        <f t="shared" ref="G328:J328" si="134">G329+G330</f>
        <v>51</v>
      </c>
      <c r="H328" s="6">
        <f t="shared" si="134"/>
        <v>-51</v>
      </c>
      <c r="I328" s="6">
        <f t="shared" si="134"/>
        <v>0</v>
      </c>
      <c r="J328" s="6">
        <f t="shared" si="134"/>
        <v>0</v>
      </c>
    </row>
    <row r="329" spans="1:10" ht="25.5" hidden="1" x14ac:dyDescent="0.2">
      <c r="A329" s="18" t="s">
        <v>116</v>
      </c>
      <c r="B329" s="3" t="s">
        <v>229</v>
      </c>
      <c r="C329" s="3" t="s">
        <v>21</v>
      </c>
      <c r="D329" s="3" t="s">
        <v>168</v>
      </c>
      <c r="E329" s="3" t="s">
        <v>274</v>
      </c>
      <c r="F329" s="3" t="s">
        <v>117</v>
      </c>
      <c r="G329" s="136"/>
      <c r="H329" s="6"/>
      <c r="I329" s="6">
        <f>G329+H329</f>
        <v>0</v>
      </c>
      <c r="J329" s="6"/>
    </row>
    <row r="330" spans="1:10" ht="38.25" x14ac:dyDescent="0.2">
      <c r="A330" s="5" t="s">
        <v>118</v>
      </c>
      <c r="B330" s="3" t="s">
        <v>229</v>
      </c>
      <c r="C330" s="3" t="s">
        <v>21</v>
      </c>
      <c r="D330" s="3" t="s">
        <v>168</v>
      </c>
      <c r="E330" s="3" t="s">
        <v>274</v>
      </c>
      <c r="F330" s="3" t="s">
        <v>119</v>
      </c>
      <c r="G330" s="136">
        <v>51</v>
      </c>
      <c r="H330" s="6">
        <v>-51</v>
      </c>
      <c r="I330" s="6">
        <f>G330+H330</f>
        <v>0</v>
      </c>
      <c r="J330" s="6"/>
    </row>
    <row r="331" spans="1:10" ht="118.5" customHeight="1" x14ac:dyDescent="0.2">
      <c r="A331" s="10" t="s">
        <v>275</v>
      </c>
      <c r="B331" s="3" t="s">
        <v>229</v>
      </c>
      <c r="C331" s="3" t="s">
        <v>21</v>
      </c>
      <c r="D331" s="3" t="s">
        <v>168</v>
      </c>
      <c r="E331" s="3" t="s">
        <v>276</v>
      </c>
      <c r="F331" s="3"/>
      <c r="G331" s="136">
        <f t="shared" ref="G331:J331" si="135">G332</f>
        <v>211.6</v>
      </c>
      <c r="H331" s="6">
        <f t="shared" si="135"/>
        <v>-211.6</v>
      </c>
      <c r="I331" s="6">
        <f t="shared" si="135"/>
        <v>0</v>
      </c>
      <c r="J331" s="6">
        <f t="shared" si="135"/>
        <v>0</v>
      </c>
    </row>
    <row r="332" spans="1:10" x14ac:dyDescent="0.2">
      <c r="A332" s="17" t="s">
        <v>110</v>
      </c>
      <c r="B332" s="3" t="s">
        <v>229</v>
      </c>
      <c r="C332" s="3" t="s">
        <v>21</v>
      </c>
      <c r="D332" s="3" t="s">
        <v>168</v>
      </c>
      <c r="E332" s="3" t="s">
        <v>276</v>
      </c>
      <c r="F332" s="3" t="s">
        <v>111</v>
      </c>
      <c r="G332" s="136">
        <v>211.6</v>
      </c>
      <c r="H332" s="6">
        <v>-211.6</v>
      </c>
      <c r="I332" s="6">
        <f>G332+H332</f>
        <v>0</v>
      </c>
      <c r="J332" s="6"/>
    </row>
    <row r="333" spans="1:10" ht="25.5" hidden="1" x14ac:dyDescent="0.2">
      <c r="A333" s="18" t="s">
        <v>116</v>
      </c>
      <c r="B333" s="3" t="s">
        <v>229</v>
      </c>
      <c r="C333" s="3" t="s">
        <v>21</v>
      </c>
      <c r="D333" s="3" t="s">
        <v>168</v>
      </c>
      <c r="E333" s="3" t="s">
        <v>277</v>
      </c>
      <c r="F333" s="3" t="s">
        <v>117</v>
      </c>
      <c r="G333" s="136"/>
      <c r="H333" s="6"/>
      <c r="I333" s="6">
        <f t="shared" ref="I333:I335" si="136">G333+H333</f>
        <v>0</v>
      </c>
      <c r="J333" s="6"/>
    </row>
    <row r="334" spans="1:10" ht="38.25" hidden="1" x14ac:dyDescent="0.2">
      <c r="A334" s="5" t="s">
        <v>118</v>
      </c>
      <c r="B334" s="3" t="s">
        <v>229</v>
      </c>
      <c r="C334" s="3" t="s">
        <v>21</v>
      </c>
      <c r="D334" s="3" t="s">
        <v>168</v>
      </c>
      <c r="E334" s="3" t="s">
        <v>277</v>
      </c>
      <c r="F334" s="3" t="s">
        <v>119</v>
      </c>
      <c r="G334" s="136"/>
      <c r="H334" s="6"/>
      <c r="I334" s="6">
        <f t="shared" si="136"/>
        <v>0</v>
      </c>
      <c r="J334" s="6"/>
    </row>
    <row r="335" spans="1:10" ht="25.5" x14ac:dyDescent="0.2">
      <c r="A335" s="20" t="s">
        <v>278</v>
      </c>
      <c r="B335" s="3" t="s">
        <v>229</v>
      </c>
      <c r="C335" s="3" t="s">
        <v>21</v>
      </c>
      <c r="D335" s="3" t="s">
        <v>168</v>
      </c>
      <c r="E335" s="3" t="s">
        <v>279</v>
      </c>
      <c r="F335" s="3"/>
      <c r="G335" s="140">
        <f>G336</f>
        <v>134.19999999999999</v>
      </c>
      <c r="H335" s="30">
        <f>H336</f>
        <v>-134.19999999999999</v>
      </c>
      <c r="I335" s="6">
        <f t="shared" si="136"/>
        <v>0</v>
      </c>
      <c r="J335" s="30">
        <f>J336</f>
        <v>0</v>
      </c>
    </row>
    <row r="336" spans="1:10" ht="25.5" x14ac:dyDescent="0.2">
      <c r="A336" s="20" t="s">
        <v>280</v>
      </c>
      <c r="B336" s="3" t="s">
        <v>229</v>
      </c>
      <c r="C336" s="3" t="s">
        <v>21</v>
      </c>
      <c r="D336" s="3" t="s">
        <v>168</v>
      </c>
      <c r="E336" s="3" t="s">
        <v>281</v>
      </c>
      <c r="F336" s="3"/>
      <c r="G336" s="136">
        <f t="shared" ref="G336:J336" si="137">G338+G337</f>
        <v>134.19999999999999</v>
      </c>
      <c r="H336" s="6">
        <f t="shared" si="137"/>
        <v>-134.19999999999999</v>
      </c>
      <c r="I336" s="6">
        <f t="shared" si="137"/>
        <v>0</v>
      </c>
      <c r="J336" s="6">
        <f t="shared" si="137"/>
        <v>0</v>
      </c>
    </row>
    <row r="337" spans="1:10" s="117" customFormat="1" ht="63.75" x14ac:dyDescent="0.2">
      <c r="A337" s="5" t="s">
        <v>114</v>
      </c>
      <c r="B337" s="3" t="s">
        <v>229</v>
      </c>
      <c r="C337" s="3" t="s">
        <v>21</v>
      </c>
      <c r="D337" s="3" t="s">
        <v>168</v>
      </c>
      <c r="E337" s="3" t="s">
        <v>281</v>
      </c>
      <c r="F337" s="3" t="s">
        <v>115</v>
      </c>
      <c r="G337" s="136">
        <v>134.19999999999999</v>
      </c>
      <c r="H337" s="6">
        <v>-134.19999999999999</v>
      </c>
      <c r="I337" s="6">
        <f>G337+H337</f>
        <v>0</v>
      </c>
      <c r="J337" s="6"/>
    </row>
    <row r="338" spans="1:10" ht="38.25" hidden="1" x14ac:dyDescent="0.2">
      <c r="A338" s="5" t="s">
        <v>118</v>
      </c>
      <c r="B338" s="3" t="s">
        <v>229</v>
      </c>
      <c r="C338" s="3" t="s">
        <v>21</v>
      </c>
      <c r="D338" s="3" t="s">
        <v>168</v>
      </c>
      <c r="E338" s="3" t="s">
        <v>281</v>
      </c>
      <c r="F338" s="3" t="s">
        <v>119</v>
      </c>
      <c r="G338" s="140"/>
      <c r="H338" s="30"/>
      <c r="I338" s="6">
        <f>G338+H338</f>
        <v>0</v>
      </c>
      <c r="J338" s="30"/>
    </row>
    <row r="339" spans="1:10" x14ac:dyDescent="0.2">
      <c r="A339" s="5" t="s">
        <v>40</v>
      </c>
      <c r="B339" s="3" t="s">
        <v>229</v>
      </c>
      <c r="C339" s="3" t="s">
        <v>21</v>
      </c>
      <c r="D339" s="3" t="s">
        <v>168</v>
      </c>
      <c r="E339" s="3" t="s">
        <v>41</v>
      </c>
      <c r="F339" s="3"/>
      <c r="G339" s="140">
        <f t="shared" ref="G339:J339" si="138">G340+G342</f>
        <v>9721.3430000000008</v>
      </c>
      <c r="H339" s="30">
        <f t="shared" si="138"/>
        <v>-9721.3430000000008</v>
      </c>
      <c r="I339" s="30">
        <f t="shared" si="138"/>
        <v>0</v>
      </c>
      <c r="J339" s="30">
        <f t="shared" si="138"/>
        <v>0</v>
      </c>
    </row>
    <row r="340" spans="1:10" ht="38.25" x14ac:dyDescent="0.2">
      <c r="A340" s="10" t="s">
        <v>282</v>
      </c>
      <c r="B340" s="3" t="s">
        <v>229</v>
      </c>
      <c r="C340" s="3" t="s">
        <v>21</v>
      </c>
      <c r="D340" s="3" t="s">
        <v>168</v>
      </c>
      <c r="E340" s="3" t="s">
        <v>283</v>
      </c>
      <c r="F340" s="3"/>
      <c r="G340" s="140">
        <f t="shared" ref="G340:J340" si="139">SUM(G341:G341)</f>
        <v>414</v>
      </c>
      <c r="H340" s="30">
        <f t="shared" si="139"/>
        <v>-414</v>
      </c>
      <c r="I340" s="30">
        <f t="shared" si="139"/>
        <v>0</v>
      </c>
      <c r="J340" s="30">
        <f t="shared" si="139"/>
        <v>0</v>
      </c>
    </row>
    <row r="341" spans="1:10" ht="38.25" x14ac:dyDescent="0.2">
      <c r="A341" s="5" t="s">
        <v>118</v>
      </c>
      <c r="B341" s="3" t="s">
        <v>229</v>
      </c>
      <c r="C341" s="3" t="s">
        <v>21</v>
      </c>
      <c r="D341" s="3" t="s">
        <v>168</v>
      </c>
      <c r="E341" s="3" t="s">
        <v>283</v>
      </c>
      <c r="F341" s="3" t="s">
        <v>119</v>
      </c>
      <c r="G341" s="140">
        <v>414</v>
      </c>
      <c r="H341" s="30">
        <v>-414</v>
      </c>
      <c r="I341" s="6">
        <f t="shared" ref="I341" si="140">G341+H341</f>
        <v>0</v>
      </c>
      <c r="J341" s="30"/>
    </row>
    <row r="342" spans="1:10" ht="51" x14ac:dyDescent="0.2">
      <c r="A342" s="24" t="s">
        <v>284</v>
      </c>
      <c r="B342" s="3" t="s">
        <v>229</v>
      </c>
      <c r="C342" s="3" t="s">
        <v>21</v>
      </c>
      <c r="D342" s="3" t="s">
        <v>168</v>
      </c>
      <c r="E342" s="3" t="s">
        <v>285</v>
      </c>
      <c r="F342" s="3"/>
      <c r="G342" s="140">
        <f t="shared" ref="G342:J342" si="141">SUM(G343:G350)</f>
        <v>9307.3430000000008</v>
      </c>
      <c r="H342" s="30">
        <f t="shared" si="141"/>
        <v>-9307.3430000000008</v>
      </c>
      <c r="I342" s="30">
        <f t="shared" si="141"/>
        <v>0</v>
      </c>
      <c r="J342" s="30">
        <f t="shared" si="141"/>
        <v>0</v>
      </c>
    </row>
    <row r="343" spans="1:10" x14ac:dyDescent="0.2">
      <c r="A343" s="17" t="s">
        <v>110</v>
      </c>
      <c r="B343" s="3" t="s">
        <v>229</v>
      </c>
      <c r="C343" s="3" t="s">
        <v>21</v>
      </c>
      <c r="D343" s="3" t="s">
        <v>168</v>
      </c>
      <c r="E343" s="3" t="s">
        <v>285</v>
      </c>
      <c r="F343" s="3" t="s">
        <v>111</v>
      </c>
      <c r="G343" s="136">
        <f>1858.39+216.663</f>
        <v>2075.0529999999999</v>
      </c>
      <c r="H343" s="6">
        <v>-2075.0529999999999</v>
      </c>
      <c r="I343" s="6">
        <f t="shared" ref="I343:I349" si="142">G343+H343</f>
        <v>0</v>
      </c>
      <c r="J343" s="6"/>
    </row>
    <row r="344" spans="1:10" ht="38.25" x14ac:dyDescent="0.2">
      <c r="A344" s="5" t="s">
        <v>112</v>
      </c>
      <c r="B344" s="3" t="s">
        <v>229</v>
      </c>
      <c r="C344" s="3" t="s">
        <v>21</v>
      </c>
      <c r="D344" s="3" t="s">
        <v>168</v>
      </c>
      <c r="E344" s="3" t="s">
        <v>285</v>
      </c>
      <c r="F344" s="3" t="s">
        <v>113</v>
      </c>
      <c r="G344" s="136">
        <v>91.4</v>
      </c>
      <c r="H344" s="6">
        <v>-91.4</v>
      </c>
      <c r="I344" s="6">
        <f t="shared" si="142"/>
        <v>0</v>
      </c>
      <c r="J344" s="6"/>
    </row>
    <row r="345" spans="1:10" ht="54.75" customHeight="1" x14ac:dyDescent="0.2">
      <c r="A345" s="5" t="s">
        <v>114</v>
      </c>
      <c r="B345" s="3" t="s">
        <v>229</v>
      </c>
      <c r="C345" s="3" t="s">
        <v>21</v>
      </c>
      <c r="D345" s="3" t="s">
        <v>168</v>
      </c>
      <c r="E345" s="3" t="s">
        <v>285</v>
      </c>
      <c r="F345" s="3" t="s">
        <v>115</v>
      </c>
      <c r="G345" s="136">
        <v>128.19</v>
      </c>
      <c r="H345" s="6">
        <v>-128.19</v>
      </c>
      <c r="I345" s="6">
        <f t="shared" si="142"/>
        <v>0</v>
      </c>
      <c r="J345" s="6"/>
    </row>
    <row r="346" spans="1:10" ht="25.5" x14ac:dyDescent="0.2">
      <c r="A346" s="18" t="s">
        <v>116</v>
      </c>
      <c r="B346" s="3" t="s">
        <v>229</v>
      </c>
      <c r="C346" s="3" t="s">
        <v>21</v>
      </c>
      <c r="D346" s="3" t="s">
        <v>168</v>
      </c>
      <c r="E346" s="3" t="s">
        <v>285</v>
      </c>
      <c r="F346" s="3" t="s">
        <v>117</v>
      </c>
      <c r="G346" s="136">
        <v>619.6</v>
      </c>
      <c r="H346" s="6">
        <v>-619.6</v>
      </c>
      <c r="I346" s="6">
        <f t="shared" si="142"/>
        <v>0</v>
      </c>
      <c r="J346" s="6"/>
    </row>
    <row r="347" spans="1:10" x14ac:dyDescent="0.2">
      <c r="A347" s="18"/>
      <c r="B347" s="3" t="s">
        <v>229</v>
      </c>
      <c r="C347" s="3" t="s">
        <v>21</v>
      </c>
      <c r="D347" s="3" t="s">
        <v>168</v>
      </c>
      <c r="E347" s="3" t="s">
        <v>285</v>
      </c>
      <c r="F347" s="3" t="s">
        <v>286</v>
      </c>
      <c r="G347" s="136"/>
      <c r="H347" s="6"/>
      <c r="I347" s="6">
        <f t="shared" si="142"/>
        <v>0</v>
      </c>
      <c r="J347" s="6"/>
    </row>
    <row r="348" spans="1:10" ht="38.25" x14ac:dyDescent="0.2">
      <c r="A348" s="5" t="s">
        <v>118</v>
      </c>
      <c r="B348" s="3" t="s">
        <v>229</v>
      </c>
      <c r="C348" s="3" t="s">
        <v>21</v>
      </c>
      <c r="D348" s="3" t="s">
        <v>168</v>
      </c>
      <c r="E348" s="3" t="s">
        <v>285</v>
      </c>
      <c r="F348" s="3" t="s">
        <v>119</v>
      </c>
      <c r="G348" s="136">
        <f>5151.57-128.19+883.3</f>
        <v>5906.68</v>
      </c>
      <c r="H348" s="6">
        <v>-5906.68</v>
      </c>
      <c r="I348" s="6">
        <f t="shared" si="142"/>
        <v>0</v>
      </c>
      <c r="J348" s="6"/>
    </row>
    <row r="349" spans="1:10" ht="38.25" x14ac:dyDescent="0.2">
      <c r="A349" s="14" t="s">
        <v>252</v>
      </c>
      <c r="B349" s="3" t="s">
        <v>229</v>
      </c>
      <c r="C349" s="3" t="s">
        <v>21</v>
      </c>
      <c r="D349" s="3" t="s">
        <v>168</v>
      </c>
      <c r="E349" s="3" t="s">
        <v>285</v>
      </c>
      <c r="F349" s="3" t="s">
        <v>121</v>
      </c>
      <c r="G349" s="136">
        <v>421.5</v>
      </c>
      <c r="H349" s="6">
        <v>-421.5</v>
      </c>
      <c r="I349" s="6">
        <f t="shared" si="142"/>
        <v>0</v>
      </c>
      <c r="J349" s="6"/>
    </row>
    <row r="350" spans="1:10" x14ac:dyDescent="0.2">
      <c r="A350" s="14" t="s">
        <v>122</v>
      </c>
      <c r="B350" s="3" t="s">
        <v>229</v>
      </c>
      <c r="C350" s="3" t="s">
        <v>21</v>
      </c>
      <c r="D350" s="3" t="s">
        <v>168</v>
      </c>
      <c r="E350" s="3" t="s">
        <v>285</v>
      </c>
      <c r="F350" s="3" t="s">
        <v>123</v>
      </c>
      <c r="G350" s="136">
        <v>64.92</v>
      </c>
      <c r="H350" s="6">
        <v>-64.92</v>
      </c>
      <c r="I350" s="6">
        <f>G350+H350</f>
        <v>0</v>
      </c>
      <c r="J350" s="6"/>
    </row>
    <row r="351" spans="1:10" hidden="1" x14ac:dyDescent="0.2">
      <c r="A351" s="14" t="s">
        <v>122</v>
      </c>
      <c r="B351" s="3" t="s">
        <v>229</v>
      </c>
      <c r="C351" s="3" t="s">
        <v>21</v>
      </c>
      <c r="D351" s="3" t="s">
        <v>168</v>
      </c>
      <c r="E351" s="3" t="s">
        <v>287</v>
      </c>
      <c r="F351" s="3" t="s">
        <v>123</v>
      </c>
      <c r="G351" s="140"/>
      <c r="H351" s="30"/>
      <c r="I351" s="6">
        <f t="shared" ref="I351" si="143">G351+H351</f>
        <v>0</v>
      </c>
      <c r="J351" s="30"/>
    </row>
    <row r="352" spans="1:10" ht="25.5" x14ac:dyDescent="0.2">
      <c r="A352" s="20" t="s">
        <v>288</v>
      </c>
      <c r="B352" s="3" t="s">
        <v>229</v>
      </c>
      <c r="C352" s="3" t="s">
        <v>200</v>
      </c>
      <c r="D352" s="3"/>
      <c r="E352" s="3"/>
      <c r="F352" s="3"/>
      <c r="G352" s="140">
        <f t="shared" ref="G352:J352" si="144">G353+G362</f>
        <v>660</v>
      </c>
      <c r="H352" s="30">
        <f t="shared" si="144"/>
        <v>184.02999999999997</v>
      </c>
      <c r="I352" s="30">
        <f t="shared" si="144"/>
        <v>844.03</v>
      </c>
      <c r="J352" s="30">
        <f t="shared" si="144"/>
        <v>844.03</v>
      </c>
    </row>
    <row r="353" spans="1:10" ht="38.25" x14ac:dyDescent="0.2">
      <c r="A353" s="20" t="s">
        <v>289</v>
      </c>
      <c r="B353" s="3" t="s">
        <v>229</v>
      </c>
      <c r="C353" s="3" t="s">
        <v>200</v>
      </c>
      <c r="D353" s="3" t="s">
        <v>107</v>
      </c>
      <c r="E353" s="3"/>
      <c r="F353" s="3"/>
      <c r="G353" s="136">
        <f t="shared" ref="G353:J353" si="145">G354+G359</f>
        <v>575</v>
      </c>
      <c r="H353" s="6">
        <f t="shared" si="145"/>
        <v>84.029999999999973</v>
      </c>
      <c r="I353" s="6">
        <f t="shared" si="145"/>
        <v>659.03</v>
      </c>
      <c r="J353" s="6">
        <f t="shared" si="145"/>
        <v>659.03</v>
      </c>
    </row>
    <row r="354" spans="1:10" ht="51" x14ac:dyDescent="0.2">
      <c r="A354" s="100" t="s">
        <v>290</v>
      </c>
      <c r="B354" s="3" t="s">
        <v>229</v>
      </c>
      <c r="C354" s="3" t="s">
        <v>200</v>
      </c>
      <c r="D354" s="3" t="s">
        <v>107</v>
      </c>
      <c r="E354" s="135" t="s">
        <v>291</v>
      </c>
      <c r="F354" s="3"/>
      <c r="G354" s="136">
        <f t="shared" ref="G354:J355" si="146">G355</f>
        <v>0</v>
      </c>
      <c r="H354" s="6">
        <f t="shared" si="146"/>
        <v>659.03</v>
      </c>
      <c r="I354" s="6">
        <f t="shared" si="146"/>
        <v>659.03</v>
      </c>
      <c r="J354" s="6">
        <f t="shared" si="146"/>
        <v>659.03</v>
      </c>
    </row>
    <row r="355" spans="1:10" ht="38.25" x14ac:dyDescent="0.2">
      <c r="A355" s="101" t="s">
        <v>292</v>
      </c>
      <c r="B355" s="3" t="s">
        <v>229</v>
      </c>
      <c r="C355" s="3" t="s">
        <v>200</v>
      </c>
      <c r="D355" s="3" t="s">
        <v>107</v>
      </c>
      <c r="E355" s="135" t="s">
        <v>293</v>
      </c>
      <c r="F355" s="3"/>
      <c r="G355" s="136">
        <f t="shared" si="146"/>
        <v>0</v>
      </c>
      <c r="H355" s="6">
        <f t="shared" si="146"/>
        <v>659.03</v>
      </c>
      <c r="I355" s="6">
        <f t="shared" si="146"/>
        <v>659.03</v>
      </c>
      <c r="J355" s="6">
        <f t="shared" si="146"/>
        <v>659.03</v>
      </c>
    </row>
    <row r="356" spans="1:10" ht="63.75" x14ac:dyDescent="0.2">
      <c r="A356" s="101" t="s">
        <v>294</v>
      </c>
      <c r="B356" s="3" t="s">
        <v>229</v>
      </c>
      <c r="C356" s="3" t="s">
        <v>200</v>
      </c>
      <c r="D356" s="3" t="s">
        <v>107</v>
      </c>
      <c r="E356" s="142" t="s">
        <v>295</v>
      </c>
      <c r="F356" s="3"/>
      <c r="G356" s="136">
        <f t="shared" ref="G356:J356" si="147">G357+G358</f>
        <v>0</v>
      </c>
      <c r="H356" s="6">
        <f t="shared" si="147"/>
        <v>659.03</v>
      </c>
      <c r="I356" s="6">
        <f t="shared" si="147"/>
        <v>659.03</v>
      </c>
      <c r="J356" s="6">
        <f t="shared" si="147"/>
        <v>659.03</v>
      </c>
    </row>
    <row r="357" spans="1:10" x14ac:dyDescent="0.2">
      <c r="A357" s="17" t="s">
        <v>110</v>
      </c>
      <c r="B357" s="3" t="s">
        <v>229</v>
      </c>
      <c r="C357" s="3" t="s">
        <v>200</v>
      </c>
      <c r="D357" s="3" t="s">
        <v>107</v>
      </c>
      <c r="E357" s="142" t="s">
        <v>295</v>
      </c>
      <c r="F357" s="3" t="s">
        <v>111</v>
      </c>
      <c r="G357" s="140"/>
      <c r="H357" s="30">
        <v>584.03</v>
      </c>
      <c r="I357" s="6">
        <f>G357+H357</f>
        <v>584.03</v>
      </c>
      <c r="J357" s="30">
        <v>584.03</v>
      </c>
    </row>
    <row r="358" spans="1:10" ht="38.25" x14ac:dyDescent="0.2">
      <c r="A358" s="5" t="s">
        <v>118</v>
      </c>
      <c r="B358" s="3" t="s">
        <v>229</v>
      </c>
      <c r="C358" s="3" t="s">
        <v>200</v>
      </c>
      <c r="D358" s="3" t="s">
        <v>107</v>
      </c>
      <c r="E358" s="142" t="s">
        <v>295</v>
      </c>
      <c r="F358" s="3" t="s">
        <v>119</v>
      </c>
      <c r="G358" s="140"/>
      <c r="H358" s="30">
        <v>75</v>
      </c>
      <c r="I358" s="6">
        <f>G358+H358</f>
        <v>75</v>
      </c>
      <c r="J358" s="30">
        <v>75</v>
      </c>
    </row>
    <row r="359" spans="1:10" ht="38.25" x14ac:dyDescent="0.2">
      <c r="A359" s="20" t="s">
        <v>296</v>
      </c>
      <c r="B359" s="3" t="s">
        <v>229</v>
      </c>
      <c r="C359" s="3" t="s">
        <v>200</v>
      </c>
      <c r="D359" s="3" t="s">
        <v>107</v>
      </c>
      <c r="E359" s="3" t="s">
        <v>297</v>
      </c>
      <c r="F359" s="3"/>
      <c r="G359" s="140">
        <f t="shared" ref="G359:J359" si="148">G360+G361</f>
        <v>575</v>
      </c>
      <c r="H359" s="30">
        <f t="shared" si="148"/>
        <v>-575</v>
      </c>
      <c r="I359" s="30">
        <f t="shared" si="148"/>
        <v>0</v>
      </c>
      <c r="J359" s="30">
        <f t="shared" si="148"/>
        <v>0</v>
      </c>
    </row>
    <row r="360" spans="1:10" x14ac:dyDescent="0.2">
      <c r="A360" s="17" t="s">
        <v>110</v>
      </c>
      <c r="B360" s="3" t="s">
        <v>229</v>
      </c>
      <c r="C360" s="3" t="s">
        <v>200</v>
      </c>
      <c r="D360" s="3" t="s">
        <v>107</v>
      </c>
      <c r="E360" s="3" t="s">
        <v>298</v>
      </c>
      <c r="F360" s="3" t="s">
        <v>111</v>
      </c>
      <c r="G360" s="140">
        <v>500</v>
      </c>
      <c r="H360" s="30">
        <v>-500</v>
      </c>
      <c r="I360" s="6">
        <f>G360+H360</f>
        <v>0</v>
      </c>
      <c r="J360" s="30"/>
    </row>
    <row r="361" spans="1:10" ht="38.25" x14ac:dyDescent="0.2">
      <c r="A361" s="5" t="s">
        <v>118</v>
      </c>
      <c r="B361" s="3" t="s">
        <v>229</v>
      </c>
      <c r="C361" s="3" t="s">
        <v>200</v>
      </c>
      <c r="D361" s="3" t="s">
        <v>107</v>
      </c>
      <c r="E361" s="3" t="s">
        <v>298</v>
      </c>
      <c r="F361" s="3" t="s">
        <v>119</v>
      </c>
      <c r="G361" s="140">
        <v>75</v>
      </c>
      <c r="H361" s="30">
        <v>-75</v>
      </c>
      <c r="I361" s="6">
        <f>G361+H361</f>
        <v>0</v>
      </c>
      <c r="J361" s="30"/>
    </row>
    <row r="362" spans="1:10" ht="30" customHeight="1" x14ac:dyDescent="0.2">
      <c r="A362" s="34" t="s">
        <v>299</v>
      </c>
      <c r="B362" s="3" t="s">
        <v>229</v>
      </c>
      <c r="C362" s="3" t="s">
        <v>200</v>
      </c>
      <c r="D362" s="3" t="s">
        <v>212</v>
      </c>
      <c r="E362" s="3"/>
      <c r="F362" s="3"/>
      <c r="G362" s="140">
        <f t="shared" ref="G362:J362" si="149">G371+G363</f>
        <v>85</v>
      </c>
      <c r="H362" s="30">
        <f t="shared" si="149"/>
        <v>100</v>
      </c>
      <c r="I362" s="30">
        <f t="shared" si="149"/>
        <v>185</v>
      </c>
      <c r="J362" s="30">
        <f t="shared" si="149"/>
        <v>185</v>
      </c>
    </row>
    <row r="363" spans="1:10" ht="51" x14ac:dyDescent="0.2">
      <c r="A363" s="100" t="s">
        <v>290</v>
      </c>
      <c r="B363" s="3" t="s">
        <v>229</v>
      </c>
      <c r="C363" s="3" t="s">
        <v>200</v>
      </c>
      <c r="D363" s="3" t="s">
        <v>212</v>
      </c>
      <c r="E363" s="135" t="s">
        <v>291</v>
      </c>
      <c r="F363" s="3"/>
      <c r="G363" s="140">
        <f t="shared" ref="G363:J363" si="150">G364</f>
        <v>0</v>
      </c>
      <c r="H363" s="30">
        <f t="shared" si="150"/>
        <v>185</v>
      </c>
      <c r="I363" s="30">
        <f t="shared" si="150"/>
        <v>185</v>
      </c>
      <c r="J363" s="30">
        <f t="shared" si="150"/>
        <v>185</v>
      </c>
    </row>
    <row r="364" spans="1:10" ht="38.25" x14ac:dyDescent="0.2">
      <c r="A364" s="101" t="s">
        <v>292</v>
      </c>
      <c r="B364" s="3" t="s">
        <v>229</v>
      </c>
      <c r="C364" s="3" t="s">
        <v>200</v>
      </c>
      <c r="D364" s="3" t="s">
        <v>212</v>
      </c>
      <c r="E364" s="135" t="s">
        <v>293</v>
      </c>
      <c r="F364" s="3"/>
      <c r="G364" s="140">
        <f t="shared" ref="G364:J364" si="151">G365+G369+G367</f>
        <v>0</v>
      </c>
      <c r="H364" s="30">
        <f t="shared" si="151"/>
        <v>185</v>
      </c>
      <c r="I364" s="30">
        <f t="shared" si="151"/>
        <v>185</v>
      </c>
      <c r="J364" s="30">
        <f t="shared" si="151"/>
        <v>185</v>
      </c>
    </row>
    <row r="365" spans="1:10" ht="76.5" x14ac:dyDescent="0.2">
      <c r="A365" s="101" t="s">
        <v>300</v>
      </c>
      <c r="B365" s="3" t="s">
        <v>229</v>
      </c>
      <c r="C365" s="3" t="s">
        <v>200</v>
      </c>
      <c r="D365" s="3" t="s">
        <v>212</v>
      </c>
      <c r="E365" s="142" t="s">
        <v>301</v>
      </c>
      <c r="F365" s="3"/>
      <c r="G365" s="140">
        <f t="shared" ref="G365:J365" si="152">G366</f>
        <v>0</v>
      </c>
      <c r="H365" s="30">
        <f t="shared" si="152"/>
        <v>20</v>
      </c>
      <c r="I365" s="30">
        <f t="shared" si="152"/>
        <v>20</v>
      </c>
      <c r="J365" s="30">
        <f t="shared" si="152"/>
        <v>20</v>
      </c>
    </row>
    <row r="366" spans="1:10" ht="38.25" x14ac:dyDescent="0.2">
      <c r="A366" s="5" t="s">
        <v>118</v>
      </c>
      <c r="B366" s="3" t="s">
        <v>229</v>
      </c>
      <c r="C366" s="3" t="s">
        <v>200</v>
      </c>
      <c r="D366" s="3" t="s">
        <v>212</v>
      </c>
      <c r="E366" s="142" t="s">
        <v>301</v>
      </c>
      <c r="F366" s="3" t="s">
        <v>119</v>
      </c>
      <c r="G366" s="140"/>
      <c r="H366" s="30">
        <v>20</v>
      </c>
      <c r="I366" s="6">
        <f t="shared" ref="I366" si="153">G366+H366</f>
        <v>20</v>
      </c>
      <c r="J366" s="30">
        <v>20</v>
      </c>
    </row>
    <row r="367" spans="1:10" ht="51" x14ac:dyDescent="0.2">
      <c r="A367" s="105" t="s">
        <v>302</v>
      </c>
      <c r="B367" s="3" t="s">
        <v>229</v>
      </c>
      <c r="C367" s="3" t="s">
        <v>200</v>
      </c>
      <c r="D367" s="3" t="s">
        <v>212</v>
      </c>
      <c r="E367" s="142" t="s">
        <v>303</v>
      </c>
      <c r="F367" s="3"/>
      <c r="G367" s="140">
        <f t="shared" ref="G367:J367" si="154">G368</f>
        <v>0</v>
      </c>
      <c r="H367" s="30">
        <f t="shared" si="154"/>
        <v>150</v>
      </c>
      <c r="I367" s="30">
        <f t="shared" si="154"/>
        <v>150</v>
      </c>
      <c r="J367" s="30">
        <f t="shared" si="154"/>
        <v>150</v>
      </c>
    </row>
    <row r="368" spans="1:10" ht="38.25" x14ac:dyDescent="0.2">
      <c r="A368" s="5" t="s">
        <v>118</v>
      </c>
      <c r="B368" s="3" t="s">
        <v>229</v>
      </c>
      <c r="C368" s="3" t="s">
        <v>200</v>
      </c>
      <c r="D368" s="3" t="s">
        <v>212</v>
      </c>
      <c r="E368" s="142" t="s">
        <v>304</v>
      </c>
      <c r="F368" s="3" t="s">
        <v>119</v>
      </c>
      <c r="G368" s="140"/>
      <c r="H368" s="30">
        <v>150</v>
      </c>
      <c r="I368" s="6">
        <f t="shared" ref="I368" si="155">G368+H368</f>
        <v>150</v>
      </c>
      <c r="J368" s="30">
        <v>150</v>
      </c>
    </row>
    <row r="369" spans="1:10" ht="63.75" x14ac:dyDescent="0.2">
      <c r="A369" s="101" t="s">
        <v>305</v>
      </c>
      <c r="B369" s="3" t="s">
        <v>229</v>
      </c>
      <c r="C369" s="3" t="s">
        <v>200</v>
      </c>
      <c r="D369" s="3" t="s">
        <v>212</v>
      </c>
      <c r="E369" s="142" t="s">
        <v>306</v>
      </c>
      <c r="F369" s="3"/>
      <c r="G369" s="140">
        <f t="shared" ref="G369:J369" si="156">G370</f>
        <v>0</v>
      </c>
      <c r="H369" s="30">
        <f t="shared" si="156"/>
        <v>15</v>
      </c>
      <c r="I369" s="30">
        <f t="shared" si="156"/>
        <v>15</v>
      </c>
      <c r="J369" s="30">
        <f t="shared" si="156"/>
        <v>15</v>
      </c>
    </row>
    <row r="370" spans="1:10" ht="38.25" x14ac:dyDescent="0.2">
      <c r="A370" s="5" t="s">
        <v>118</v>
      </c>
      <c r="B370" s="3" t="s">
        <v>229</v>
      </c>
      <c r="C370" s="3" t="s">
        <v>200</v>
      </c>
      <c r="D370" s="3" t="s">
        <v>212</v>
      </c>
      <c r="E370" s="3" t="s">
        <v>307</v>
      </c>
      <c r="F370" s="3" t="s">
        <v>119</v>
      </c>
      <c r="G370" s="140"/>
      <c r="H370" s="30">
        <v>15</v>
      </c>
      <c r="I370" s="6">
        <f t="shared" ref="I370" si="157">G370+H370</f>
        <v>15</v>
      </c>
      <c r="J370" s="30">
        <v>15</v>
      </c>
    </row>
    <row r="371" spans="1:10" x14ac:dyDescent="0.2">
      <c r="A371" s="5" t="s">
        <v>40</v>
      </c>
      <c r="B371" s="3" t="s">
        <v>229</v>
      </c>
      <c r="C371" s="3" t="s">
        <v>200</v>
      </c>
      <c r="D371" s="3" t="s">
        <v>212</v>
      </c>
      <c r="E371" s="3" t="s">
        <v>41</v>
      </c>
      <c r="F371" s="3"/>
      <c r="G371" s="140">
        <f t="shared" ref="G371:J371" si="158">G372+G374+G376</f>
        <v>85</v>
      </c>
      <c r="H371" s="30">
        <f t="shared" si="158"/>
        <v>-85</v>
      </c>
      <c r="I371" s="30">
        <f t="shared" si="158"/>
        <v>0</v>
      </c>
      <c r="J371" s="30">
        <f t="shared" si="158"/>
        <v>0</v>
      </c>
    </row>
    <row r="372" spans="1:10" ht="63.75" x14ac:dyDescent="0.2">
      <c r="A372" s="10" t="s">
        <v>308</v>
      </c>
      <c r="B372" s="3" t="s">
        <v>229</v>
      </c>
      <c r="C372" s="3" t="s">
        <v>200</v>
      </c>
      <c r="D372" s="3" t="s">
        <v>212</v>
      </c>
      <c r="E372" s="3" t="s">
        <v>309</v>
      </c>
      <c r="F372" s="3"/>
      <c r="G372" s="140">
        <f>G373</f>
        <v>20</v>
      </c>
      <c r="H372" s="30">
        <f>H373</f>
        <v>-20</v>
      </c>
      <c r="I372" s="6">
        <f t="shared" ref="I372:I377" si="159">G372+H372</f>
        <v>0</v>
      </c>
      <c r="J372" s="30">
        <f>J373</f>
        <v>0</v>
      </c>
    </row>
    <row r="373" spans="1:10" ht="38.25" x14ac:dyDescent="0.2">
      <c r="A373" s="5" t="s">
        <v>118</v>
      </c>
      <c r="B373" s="3" t="s">
        <v>229</v>
      </c>
      <c r="C373" s="3" t="s">
        <v>200</v>
      </c>
      <c r="D373" s="3" t="s">
        <v>212</v>
      </c>
      <c r="E373" s="3" t="s">
        <v>309</v>
      </c>
      <c r="F373" s="3" t="s">
        <v>119</v>
      </c>
      <c r="G373" s="140">
        <v>20</v>
      </c>
      <c r="H373" s="30">
        <v>-20</v>
      </c>
      <c r="I373" s="6">
        <f t="shared" si="159"/>
        <v>0</v>
      </c>
      <c r="J373" s="30"/>
    </row>
    <row r="374" spans="1:10" ht="38.25" x14ac:dyDescent="0.2">
      <c r="A374" s="10" t="s">
        <v>310</v>
      </c>
      <c r="B374" s="3" t="s">
        <v>229</v>
      </c>
      <c r="C374" s="3" t="s">
        <v>200</v>
      </c>
      <c r="D374" s="3" t="s">
        <v>212</v>
      </c>
      <c r="E374" s="3" t="s">
        <v>311</v>
      </c>
      <c r="F374" s="3"/>
      <c r="G374" s="140">
        <f>G375</f>
        <v>15</v>
      </c>
      <c r="H374" s="30">
        <f>H375</f>
        <v>-15</v>
      </c>
      <c r="I374" s="6">
        <f t="shared" si="159"/>
        <v>0</v>
      </c>
      <c r="J374" s="30">
        <f>J375</f>
        <v>0</v>
      </c>
    </row>
    <row r="375" spans="1:10" ht="38.25" x14ac:dyDescent="0.2">
      <c r="A375" s="5" t="s">
        <v>118</v>
      </c>
      <c r="B375" s="3" t="s">
        <v>229</v>
      </c>
      <c r="C375" s="3" t="s">
        <v>200</v>
      </c>
      <c r="D375" s="3" t="s">
        <v>212</v>
      </c>
      <c r="E375" s="3" t="s">
        <v>311</v>
      </c>
      <c r="F375" s="3" t="s">
        <v>119</v>
      </c>
      <c r="G375" s="140">
        <v>15</v>
      </c>
      <c r="H375" s="30">
        <v>-15</v>
      </c>
      <c r="I375" s="6">
        <f t="shared" si="159"/>
        <v>0</v>
      </c>
      <c r="J375" s="30"/>
    </row>
    <row r="376" spans="1:10" s="117" customFormat="1" ht="38.25" x14ac:dyDescent="0.2">
      <c r="A376" s="10" t="s">
        <v>312</v>
      </c>
      <c r="B376" s="3" t="s">
        <v>229</v>
      </c>
      <c r="C376" s="3" t="s">
        <v>200</v>
      </c>
      <c r="D376" s="3" t="s">
        <v>212</v>
      </c>
      <c r="E376" s="3" t="s">
        <v>313</v>
      </c>
      <c r="F376" s="3"/>
      <c r="G376" s="140">
        <f>G377</f>
        <v>50</v>
      </c>
      <c r="H376" s="30">
        <f>H377</f>
        <v>-50</v>
      </c>
      <c r="I376" s="6">
        <f t="shared" si="159"/>
        <v>0</v>
      </c>
      <c r="J376" s="30">
        <f>J377</f>
        <v>0</v>
      </c>
    </row>
    <row r="377" spans="1:10" s="117" customFormat="1" ht="38.25" x14ac:dyDescent="0.2">
      <c r="A377" s="5" t="s">
        <v>118</v>
      </c>
      <c r="B377" s="3" t="s">
        <v>229</v>
      </c>
      <c r="C377" s="3" t="s">
        <v>200</v>
      </c>
      <c r="D377" s="3" t="s">
        <v>212</v>
      </c>
      <c r="E377" s="3" t="s">
        <v>313</v>
      </c>
      <c r="F377" s="3" t="s">
        <v>119</v>
      </c>
      <c r="G377" s="140">
        <v>50</v>
      </c>
      <c r="H377" s="30">
        <v>-50</v>
      </c>
      <c r="I377" s="6">
        <f t="shared" si="159"/>
        <v>0</v>
      </c>
      <c r="J377" s="30"/>
    </row>
    <row r="378" spans="1:10" x14ac:dyDescent="0.2">
      <c r="A378" s="20" t="s">
        <v>177</v>
      </c>
      <c r="B378" s="3" t="s">
        <v>229</v>
      </c>
      <c r="C378" s="3" t="s">
        <v>135</v>
      </c>
      <c r="D378" s="3"/>
      <c r="E378" s="3"/>
      <c r="F378" s="3"/>
      <c r="G378" s="140">
        <f t="shared" ref="G378:J378" si="160">G379+G397+G392</f>
        <v>1853.76</v>
      </c>
      <c r="H378" s="30">
        <f t="shared" si="160"/>
        <v>5561.43</v>
      </c>
      <c r="I378" s="30">
        <f t="shared" si="160"/>
        <v>7415.1900000000005</v>
      </c>
      <c r="J378" s="30">
        <f t="shared" si="160"/>
        <v>7382.59</v>
      </c>
    </row>
    <row r="379" spans="1:10" x14ac:dyDescent="0.2">
      <c r="A379" s="20" t="s">
        <v>314</v>
      </c>
      <c r="B379" s="3" t="s">
        <v>229</v>
      </c>
      <c r="C379" s="3" t="s">
        <v>135</v>
      </c>
      <c r="D379" s="3" t="s">
        <v>86</v>
      </c>
      <c r="E379" s="3"/>
      <c r="F379" s="3"/>
      <c r="G379" s="119">
        <f t="shared" ref="G379:J379" si="161">G389+G380+G384</f>
        <v>150</v>
      </c>
      <c r="H379" s="30">
        <f t="shared" si="161"/>
        <v>915.8</v>
      </c>
      <c r="I379" s="30">
        <f t="shared" si="161"/>
        <v>1065.8</v>
      </c>
      <c r="J379" s="30">
        <f t="shared" si="161"/>
        <v>1065.8</v>
      </c>
    </row>
    <row r="380" spans="1:10" ht="38.25" x14ac:dyDescent="0.2">
      <c r="A380" s="100" t="s">
        <v>247</v>
      </c>
      <c r="B380" s="3" t="s">
        <v>229</v>
      </c>
      <c r="C380" s="3" t="s">
        <v>135</v>
      </c>
      <c r="D380" s="3" t="s">
        <v>86</v>
      </c>
      <c r="E380" s="3" t="s">
        <v>248</v>
      </c>
      <c r="F380" s="3"/>
      <c r="G380" s="140">
        <f t="shared" ref="G380:J382" si="162">G381</f>
        <v>0</v>
      </c>
      <c r="H380" s="30">
        <f t="shared" si="162"/>
        <v>350</v>
      </c>
      <c r="I380" s="30">
        <f t="shared" si="162"/>
        <v>350</v>
      </c>
      <c r="J380" s="30">
        <f t="shared" si="162"/>
        <v>350</v>
      </c>
    </row>
    <row r="381" spans="1:10" ht="38.25" x14ac:dyDescent="0.2">
      <c r="A381" s="101" t="s">
        <v>315</v>
      </c>
      <c r="B381" s="3" t="s">
        <v>229</v>
      </c>
      <c r="C381" s="3" t="s">
        <v>135</v>
      </c>
      <c r="D381" s="3" t="s">
        <v>86</v>
      </c>
      <c r="E381" s="3" t="s">
        <v>316</v>
      </c>
      <c r="F381" s="3"/>
      <c r="G381" s="140">
        <f t="shared" si="162"/>
        <v>0</v>
      </c>
      <c r="H381" s="30">
        <f t="shared" si="162"/>
        <v>350</v>
      </c>
      <c r="I381" s="30">
        <f t="shared" si="162"/>
        <v>350</v>
      </c>
      <c r="J381" s="30">
        <f t="shared" si="162"/>
        <v>350</v>
      </c>
    </row>
    <row r="382" spans="1:10" ht="38.25" x14ac:dyDescent="0.2">
      <c r="A382" s="105" t="s">
        <v>317</v>
      </c>
      <c r="B382" s="3" t="s">
        <v>229</v>
      </c>
      <c r="C382" s="3" t="s">
        <v>135</v>
      </c>
      <c r="D382" s="3" t="s">
        <v>86</v>
      </c>
      <c r="E382" s="3"/>
      <c r="F382" s="3"/>
      <c r="G382" s="140">
        <f t="shared" si="162"/>
        <v>0</v>
      </c>
      <c r="H382" s="30">
        <f t="shared" si="162"/>
        <v>350</v>
      </c>
      <c r="I382" s="30">
        <f t="shared" si="162"/>
        <v>350</v>
      </c>
      <c r="J382" s="30">
        <f t="shared" si="162"/>
        <v>350</v>
      </c>
    </row>
    <row r="383" spans="1:10" ht="38.25" x14ac:dyDescent="0.2">
      <c r="A383" s="5" t="s">
        <v>118</v>
      </c>
      <c r="B383" s="3" t="s">
        <v>229</v>
      </c>
      <c r="C383" s="3" t="s">
        <v>135</v>
      </c>
      <c r="D383" s="3" t="s">
        <v>86</v>
      </c>
      <c r="E383" s="3" t="s">
        <v>316</v>
      </c>
      <c r="F383" s="3" t="s">
        <v>119</v>
      </c>
      <c r="G383" s="140"/>
      <c r="H383" s="30">
        <v>350</v>
      </c>
      <c r="I383" s="30">
        <f>G383+H383</f>
        <v>350</v>
      </c>
      <c r="J383" s="30">
        <v>350</v>
      </c>
    </row>
    <row r="384" spans="1:10" x14ac:dyDescent="0.2">
      <c r="A384" s="91" t="s">
        <v>158</v>
      </c>
      <c r="B384" s="3" t="s">
        <v>229</v>
      </c>
      <c r="C384" s="3" t="s">
        <v>135</v>
      </c>
      <c r="D384" s="3" t="s">
        <v>86</v>
      </c>
      <c r="E384" s="3" t="s">
        <v>159</v>
      </c>
      <c r="F384" s="3"/>
      <c r="G384" s="119">
        <f t="shared" ref="G384:J384" si="163">G385+G387</f>
        <v>0</v>
      </c>
      <c r="H384" s="30">
        <f t="shared" si="163"/>
        <v>715.8</v>
      </c>
      <c r="I384" s="30">
        <f t="shared" si="163"/>
        <v>715.8</v>
      </c>
      <c r="J384" s="30">
        <f t="shared" si="163"/>
        <v>715.8</v>
      </c>
    </row>
    <row r="385" spans="1:10" ht="191.25" x14ac:dyDescent="0.2">
      <c r="A385" s="99" t="s">
        <v>608</v>
      </c>
      <c r="B385" s="3" t="s">
        <v>229</v>
      </c>
      <c r="C385" s="3" t="s">
        <v>135</v>
      </c>
      <c r="D385" s="3" t="s">
        <v>86</v>
      </c>
      <c r="E385" s="3" t="s">
        <v>609</v>
      </c>
      <c r="F385" s="3"/>
      <c r="G385" s="119">
        <f t="shared" ref="G385:J385" si="164">G386</f>
        <v>0</v>
      </c>
      <c r="H385" s="30">
        <f t="shared" si="164"/>
        <v>500.6</v>
      </c>
      <c r="I385" s="30">
        <f t="shared" si="164"/>
        <v>500.6</v>
      </c>
      <c r="J385" s="30">
        <f t="shared" si="164"/>
        <v>500.6</v>
      </c>
    </row>
    <row r="386" spans="1:10" ht="38.25" x14ac:dyDescent="0.2">
      <c r="A386" s="5" t="s">
        <v>118</v>
      </c>
      <c r="B386" s="3" t="s">
        <v>229</v>
      </c>
      <c r="C386" s="3" t="s">
        <v>135</v>
      </c>
      <c r="D386" s="3" t="s">
        <v>86</v>
      </c>
      <c r="E386" s="3" t="s">
        <v>609</v>
      </c>
      <c r="F386" s="3" t="s">
        <v>119</v>
      </c>
      <c r="G386" s="140"/>
      <c r="H386" s="30">
        <v>500.6</v>
      </c>
      <c r="I386" s="30">
        <f>G386+H386</f>
        <v>500.6</v>
      </c>
      <c r="J386" s="30">
        <v>500.6</v>
      </c>
    </row>
    <row r="387" spans="1:10" ht="140.25" x14ac:dyDescent="0.2">
      <c r="A387" s="99" t="s">
        <v>610</v>
      </c>
      <c r="B387" s="3" t="s">
        <v>229</v>
      </c>
      <c r="C387" s="3" t="s">
        <v>135</v>
      </c>
      <c r="D387" s="3" t="s">
        <v>86</v>
      </c>
      <c r="E387" s="3" t="s">
        <v>611</v>
      </c>
      <c r="F387" s="3"/>
      <c r="G387" s="119">
        <f t="shared" ref="G387:J387" si="165">G388</f>
        <v>0</v>
      </c>
      <c r="H387" s="30">
        <f t="shared" si="165"/>
        <v>215.2</v>
      </c>
      <c r="I387" s="30">
        <f t="shared" si="165"/>
        <v>215.2</v>
      </c>
      <c r="J387" s="30">
        <f t="shared" si="165"/>
        <v>215.2</v>
      </c>
    </row>
    <row r="388" spans="1:10" ht="38.25" x14ac:dyDescent="0.2">
      <c r="A388" s="5" t="s">
        <v>118</v>
      </c>
      <c r="B388" s="3" t="s">
        <v>229</v>
      </c>
      <c r="C388" s="3" t="s">
        <v>135</v>
      </c>
      <c r="D388" s="3" t="s">
        <v>86</v>
      </c>
      <c r="E388" s="3" t="s">
        <v>611</v>
      </c>
      <c r="F388" s="3" t="s">
        <v>119</v>
      </c>
      <c r="G388" s="140"/>
      <c r="H388" s="30">
        <v>215.2</v>
      </c>
      <c r="I388" s="30">
        <f>G388+H388</f>
        <v>215.2</v>
      </c>
      <c r="J388" s="30">
        <v>215.2</v>
      </c>
    </row>
    <row r="389" spans="1:10" x14ac:dyDescent="0.2">
      <c r="A389" s="5" t="s">
        <v>40</v>
      </c>
      <c r="B389" s="3" t="s">
        <v>229</v>
      </c>
      <c r="C389" s="3" t="s">
        <v>135</v>
      </c>
      <c r="D389" s="3" t="s">
        <v>86</v>
      </c>
      <c r="E389" s="3" t="s">
        <v>41</v>
      </c>
      <c r="F389" s="3"/>
      <c r="G389" s="140">
        <f t="shared" ref="G389:J390" si="166">G390</f>
        <v>150</v>
      </c>
      <c r="H389" s="30">
        <f t="shared" si="166"/>
        <v>-150</v>
      </c>
      <c r="I389" s="30">
        <f t="shared" si="166"/>
        <v>0</v>
      </c>
      <c r="J389" s="30">
        <f t="shared" si="166"/>
        <v>0</v>
      </c>
    </row>
    <row r="390" spans="1:10" ht="38.25" x14ac:dyDescent="0.2">
      <c r="A390" s="10" t="s">
        <v>318</v>
      </c>
      <c r="B390" s="3" t="s">
        <v>229</v>
      </c>
      <c r="C390" s="3" t="s">
        <v>135</v>
      </c>
      <c r="D390" s="3" t="s">
        <v>86</v>
      </c>
      <c r="E390" s="3" t="s">
        <v>319</v>
      </c>
      <c r="F390" s="3"/>
      <c r="G390" s="140">
        <f t="shared" si="166"/>
        <v>150</v>
      </c>
      <c r="H390" s="30">
        <f t="shared" si="166"/>
        <v>-150</v>
      </c>
      <c r="I390" s="30">
        <f t="shared" si="166"/>
        <v>0</v>
      </c>
      <c r="J390" s="30">
        <f t="shared" si="166"/>
        <v>0</v>
      </c>
    </row>
    <row r="391" spans="1:10" ht="38.25" x14ac:dyDescent="0.2">
      <c r="A391" s="5" t="s">
        <v>118</v>
      </c>
      <c r="B391" s="3" t="s">
        <v>229</v>
      </c>
      <c r="C391" s="3" t="s">
        <v>135</v>
      </c>
      <c r="D391" s="3" t="s">
        <v>86</v>
      </c>
      <c r="E391" s="3" t="s">
        <v>319</v>
      </c>
      <c r="F391" s="3" t="s">
        <v>119</v>
      </c>
      <c r="G391" s="140">
        <v>150</v>
      </c>
      <c r="H391" s="30">
        <v>-150</v>
      </c>
      <c r="I391" s="6">
        <f>G391+H391</f>
        <v>0</v>
      </c>
      <c r="J391" s="30"/>
    </row>
    <row r="392" spans="1:10" s="37" customFormat="1" x14ac:dyDescent="0.2">
      <c r="A392" s="5" t="s">
        <v>320</v>
      </c>
      <c r="B392" s="3" t="s">
        <v>229</v>
      </c>
      <c r="C392" s="3" t="s">
        <v>135</v>
      </c>
      <c r="D392" s="3" t="s">
        <v>107</v>
      </c>
      <c r="E392" s="3"/>
      <c r="F392" s="3"/>
      <c r="G392" s="136">
        <f t="shared" ref="G392:J395" si="167">G393</f>
        <v>0</v>
      </c>
      <c r="H392" s="6">
        <f t="shared" si="167"/>
        <v>3576.9</v>
      </c>
      <c r="I392" s="6">
        <f t="shared" si="167"/>
        <v>3576.9</v>
      </c>
      <c r="J392" s="6">
        <f t="shared" si="167"/>
        <v>3544.3</v>
      </c>
    </row>
    <row r="393" spans="1:10" s="37" customFormat="1" ht="51" x14ac:dyDescent="0.2">
      <c r="A393" s="106" t="s">
        <v>290</v>
      </c>
      <c r="B393" s="3" t="s">
        <v>229</v>
      </c>
      <c r="C393" s="3" t="s">
        <v>135</v>
      </c>
      <c r="D393" s="3" t="s">
        <v>107</v>
      </c>
      <c r="E393" s="3" t="s">
        <v>321</v>
      </c>
      <c r="F393" s="3"/>
      <c r="G393" s="136">
        <f t="shared" si="167"/>
        <v>0</v>
      </c>
      <c r="H393" s="6">
        <f t="shared" si="167"/>
        <v>3576.9</v>
      </c>
      <c r="I393" s="6">
        <f t="shared" si="167"/>
        <v>3576.9</v>
      </c>
      <c r="J393" s="6">
        <f t="shared" si="167"/>
        <v>3544.3</v>
      </c>
    </row>
    <row r="394" spans="1:10" s="37" customFormat="1" ht="25.5" x14ac:dyDescent="0.2">
      <c r="A394" s="106" t="s">
        <v>322</v>
      </c>
      <c r="B394" s="3" t="s">
        <v>229</v>
      </c>
      <c r="C394" s="3" t="s">
        <v>135</v>
      </c>
      <c r="D394" s="3" t="s">
        <v>107</v>
      </c>
      <c r="E394" s="3" t="s">
        <v>323</v>
      </c>
      <c r="F394" s="3"/>
      <c r="G394" s="136">
        <f t="shared" si="167"/>
        <v>0</v>
      </c>
      <c r="H394" s="6">
        <f t="shared" si="167"/>
        <v>3576.9</v>
      </c>
      <c r="I394" s="6">
        <f t="shared" si="167"/>
        <v>3576.9</v>
      </c>
      <c r="J394" s="6">
        <f t="shared" si="167"/>
        <v>3544.3</v>
      </c>
    </row>
    <row r="395" spans="1:10" s="37" customFormat="1" ht="25.5" x14ac:dyDescent="0.2">
      <c r="A395" s="105" t="s">
        <v>568</v>
      </c>
      <c r="B395" s="3" t="s">
        <v>229</v>
      </c>
      <c r="C395" s="3" t="s">
        <v>135</v>
      </c>
      <c r="D395" s="3" t="s">
        <v>107</v>
      </c>
      <c r="E395" s="3" t="s">
        <v>569</v>
      </c>
      <c r="F395" s="3"/>
      <c r="G395" s="136">
        <f t="shared" si="167"/>
        <v>0</v>
      </c>
      <c r="H395" s="6">
        <f t="shared" si="167"/>
        <v>3576.9</v>
      </c>
      <c r="I395" s="6">
        <f t="shared" si="167"/>
        <v>3576.9</v>
      </c>
      <c r="J395" s="6">
        <f t="shared" si="167"/>
        <v>3544.3</v>
      </c>
    </row>
    <row r="396" spans="1:10" s="37" customFormat="1" ht="38.25" x14ac:dyDescent="0.2">
      <c r="A396" s="5" t="s">
        <v>118</v>
      </c>
      <c r="B396" s="3" t="s">
        <v>229</v>
      </c>
      <c r="C396" s="3" t="s">
        <v>135</v>
      </c>
      <c r="D396" s="3" t="s">
        <v>107</v>
      </c>
      <c r="E396" s="3" t="s">
        <v>569</v>
      </c>
      <c r="F396" s="3" t="s">
        <v>119</v>
      </c>
      <c r="G396" s="140"/>
      <c r="H396" s="30">
        <v>3576.9</v>
      </c>
      <c r="I396" s="6">
        <f>G396+H396</f>
        <v>3576.9</v>
      </c>
      <c r="J396" s="30">
        <v>3544.3</v>
      </c>
    </row>
    <row r="397" spans="1:10" s="37" customFormat="1" ht="25.5" x14ac:dyDescent="0.2">
      <c r="A397" s="20" t="s">
        <v>325</v>
      </c>
      <c r="B397" s="3" t="s">
        <v>229</v>
      </c>
      <c r="C397" s="3" t="s">
        <v>135</v>
      </c>
      <c r="D397" s="3" t="s">
        <v>179</v>
      </c>
      <c r="E397" s="3"/>
      <c r="F397" s="3"/>
      <c r="G397" s="140">
        <f t="shared" ref="G397:J397" si="168">G414+G398+G404+G410</f>
        <v>1703.76</v>
      </c>
      <c r="H397" s="30">
        <f t="shared" si="168"/>
        <v>1068.73</v>
      </c>
      <c r="I397" s="30">
        <f t="shared" si="168"/>
        <v>2772.49</v>
      </c>
      <c r="J397" s="30">
        <f t="shared" si="168"/>
        <v>2772.49</v>
      </c>
    </row>
    <row r="398" spans="1:10" s="37" customFormat="1" ht="38.25" x14ac:dyDescent="0.2">
      <c r="A398" s="100" t="s">
        <v>247</v>
      </c>
      <c r="B398" s="3" t="s">
        <v>229</v>
      </c>
      <c r="C398" s="3" t="s">
        <v>135</v>
      </c>
      <c r="D398" s="3" t="s">
        <v>179</v>
      </c>
      <c r="E398" s="3" t="s">
        <v>248</v>
      </c>
      <c r="F398" s="3"/>
      <c r="G398" s="140">
        <f t="shared" ref="G398:J399" si="169">G399</f>
        <v>0</v>
      </c>
      <c r="H398" s="30">
        <f t="shared" si="169"/>
        <v>1156</v>
      </c>
      <c r="I398" s="30">
        <f t="shared" si="169"/>
        <v>1156</v>
      </c>
      <c r="J398" s="30">
        <f t="shared" si="169"/>
        <v>1156</v>
      </c>
    </row>
    <row r="399" spans="1:10" s="37" customFormat="1" ht="51" x14ac:dyDescent="0.2">
      <c r="A399" s="101" t="s">
        <v>326</v>
      </c>
      <c r="B399" s="3" t="s">
        <v>229</v>
      </c>
      <c r="C399" s="3" t="s">
        <v>135</v>
      </c>
      <c r="D399" s="3" t="s">
        <v>179</v>
      </c>
      <c r="E399" s="3" t="s">
        <v>327</v>
      </c>
      <c r="F399" s="3"/>
      <c r="G399" s="140">
        <f t="shared" si="169"/>
        <v>0</v>
      </c>
      <c r="H399" s="30">
        <f t="shared" si="169"/>
        <v>1156</v>
      </c>
      <c r="I399" s="30">
        <f t="shared" si="169"/>
        <v>1156</v>
      </c>
      <c r="J399" s="30">
        <f t="shared" si="169"/>
        <v>1156</v>
      </c>
    </row>
    <row r="400" spans="1:10" s="37" customFormat="1" ht="38.25" x14ac:dyDescent="0.2">
      <c r="A400" s="101" t="s">
        <v>328</v>
      </c>
      <c r="B400" s="3" t="s">
        <v>229</v>
      </c>
      <c r="C400" s="3" t="s">
        <v>135</v>
      </c>
      <c r="D400" s="3" t="s">
        <v>179</v>
      </c>
      <c r="E400" s="3" t="s">
        <v>329</v>
      </c>
      <c r="F400" s="3"/>
      <c r="G400" s="140">
        <f t="shared" ref="G400:J400" si="170">SUM(G401:G403)</f>
        <v>0</v>
      </c>
      <c r="H400" s="30">
        <f t="shared" si="170"/>
        <v>1156</v>
      </c>
      <c r="I400" s="30">
        <f t="shared" si="170"/>
        <v>1156</v>
      </c>
      <c r="J400" s="30">
        <f t="shared" si="170"/>
        <v>1156</v>
      </c>
    </row>
    <row r="401" spans="1:10" s="37" customFormat="1" ht="38.25" x14ac:dyDescent="0.2">
      <c r="A401" s="5" t="s">
        <v>118</v>
      </c>
      <c r="B401" s="3" t="s">
        <v>229</v>
      </c>
      <c r="C401" s="3" t="s">
        <v>135</v>
      </c>
      <c r="D401" s="3" t="s">
        <v>179</v>
      </c>
      <c r="E401" s="3" t="s">
        <v>329</v>
      </c>
      <c r="F401" s="3" t="s">
        <v>119</v>
      </c>
      <c r="G401" s="140"/>
      <c r="H401" s="30">
        <v>276</v>
      </c>
      <c r="I401" s="30">
        <f>G401+H401</f>
        <v>276</v>
      </c>
      <c r="J401" s="30">
        <v>276</v>
      </c>
    </row>
    <row r="402" spans="1:10" s="37" customFormat="1" ht="38.25" hidden="1" x14ac:dyDescent="0.2">
      <c r="A402" s="5" t="s">
        <v>330</v>
      </c>
      <c r="B402" s="3" t="s">
        <v>229</v>
      </c>
      <c r="C402" s="3" t="s">
        <v>135</v>
      </c>
      <c r="D402" s="3" t="s">
        <v>179</v>
      </c>
      <c r="E402" s="3" t="s">
        <v>329</v>
      </c>
      <c r="F402" s="3" t="s">
        <v>331</v>
      </c>
      <c r="G402" s="140"/>
      <c r="H402" s="30"/>
      <c r="I402" s="30">
        <f>G402+H402</f>
        <v>0</v>
      </c>
      <c r="J402" s="30"/>
    </row>
    <row r="403" spans="1:10" s="37" customFormat="1" ht="38.25" x14ac:dyDescent="0.2">
      <c r="A403" s="20" t="s">
        <v>182</v>
      </c>
      <c r="B403" s="3" t="s">
        <v>229</v>
      </c>
      <c r="C403" s="3" t="s">
        <v>135</v>
      </c>
      <c r="D403" s="3" t="s">
        <v>179</v>
      </c>
      <c r="E403" s="3" t="s">
        <v>329</v>
      </c>
      <c r="F403" s="3" t="s">
        <v>183</v>
      </c>
      <c r="G403" s="140"/>
      <c r="H403" s="30">
        <f>650+12+218</f>
        <v>880</v>
      </c>
      <c r="I403" s="30">
        <f>G403+H403</f>
        <v>880</v>
      </c>
      <c r="J403" s="30">
        <f>650+12+218</f>
        <v>880</v>
      </c>
    </row>
    <row r="404" spans="1:10" s="37" customFormat="1" ht="51" x14ac:dyDescent="0.2">
      <c r="A404" s="100" t="s">
        <v>149</v>
      </c>
      <c r="B404" s="3" t="s">
        <v>229</v>
      </c>
      <c r="C404" s="3" t="s">
        <v>135</v>
      </c>
      <c r="D404" s="3" t="s">
        <v>179</v>
      </c>
      <c r="E404" s="3" t="s">
        <v>150</v>
      </c>
      <c r="F404" s="3"/>
      <c r="G404" s="140">
        <f t="shared" ref="G404:J404" si="171">G405</f>
        <v>0</v>
      </c>
      <c r="H404" s="30">
        <f t="shared" si="171"/>
        <v>300</v>
      </c>
      <c r="I404" s="30">
        <f t="shared" si="171"/>
        <v>300</v>
      </c>
      <c r="J404" s="30">
        <f t="shared" si="171"/>
        <v>300</v>
      </c>
    </row>
    <row r="405" spans="1:10" s="37" customFormat="1" ht="51" customHeight="1" x14ac:dyDescent="0.2">
      <c r="A405" s="101" t="s">
        <v>332</v>
      </c>
      <c r="B405" s="3" t="s">
        <v>229</v>
      </c>
      <c r="C405" s="3" t="s">
        <v>135</v>
      </c>
      <c r="D405" s="3" t="s">
        <v>179</v>
      </c>
      <c r="E405" s="3" t="s">
        <v>333</v>
      </c>
      <c r="F405" s="3"/>
      <c r="G405" s="140">
        <f t="shared" ref="G405:J405" si="172">G406+G408</f>
        <v>0</v>
      </c>
      <c r="H405" s="30">
        <f t="shared" si="172"/>
        <v>300</v>
      </c>
      <c r="I405" s="30">
        <f t="shared" si="172"/>
        <v>300</v>
      </c>
      <c r="J405" s="30">
        <f t="shared" si="172"/>
        <v>300</v>
      </c>
    </row>
    <row r="406" spans="1:10" s="37" customFormat="1" ht="51" x14ac:dyDescent="0.2">
      <c r="A406" s="101" t="s">
        <v>334</v>
      </c>
      <c r="B406" s="3" t="s">
        <v>229</v>
      </c>
      <c r="C406" s="3" t="s">
        <v>135</v>
      </c>
      <c r="D406" s="3" t="s">
        <v>179</v>
      </c>
      <c r="E406" s="3" t="s">
        <v>335</v>
      </c>
      <c r="F406" s="3"/>
      <c r="G406" s="140">
        <f t="shared" ref="G406:J406" si="173">G407</f>
        <v>0</v>
      </c>
      <c r="H406" s="30">
        <f t="shared" si="173"/>
        <v>100</v>
      </c>
      <c r="I406" s="30">
        <f t="shared" si="173"/>
        <v>100</v>
      </c>
      <c r="J406" s="30">
        <f t="shared" si="173"/>
        <v>100</v>
      </c>
    </row>
    <row r="407" spans="1:10" s="37" customFormat="1" ht="38.25" x14ac:dyDescent="0.2">
      <c r="A407" s="5" t="s">
        <v>118</v>
      </c>
      <c r="B407" s="3" t="s">
        <v>229</v>
      </c>
      <c r="C407" s="3" t="s">
        <v>135</v>
      </c>
      <c r="D407" s="3" t="s">
        <v>179</v>
      </c>
      <c r="E407" s="3" t="s">
        <v>335</v>
      </c>
      <c r="F407" s="3" t="s">
        <v>119</v>
      </c>
      <c r="G407" s="140"/>
      <c r="H407" s="30">
        <v>100</v>
      </c>
      <c r="I407" s="30">
        <f>G407+H407</f>
        <v>100</v>
      </c>
      <c r="J407" s="30">
        <v>100</v>
      </c>
    </row>
    <row r="408" spans="1:10" s="37" customFormat="1" ht="36" customHeight="1" x14ac:dyDescent="0.2">
      <c r="A408" s="101" t="s">
        <v>336</v>
      </c>
      <c r="B408" s="3" t="s">
        <v>229</v>
      </c>
      <c r="C408" s="3" t="s">
        <v>135</v>
      </c>
      <c r="D408" s="3" t="s">
        <v>179</v>
      </c>
      <c r="E408" s="3" t="s">
        <v>337</v>
      </c>
      <c r="F408" s="3"/>
      <c r="G408" s="140">
        <f t="shared" ref="G408:J408" si="174">G409</f>
        <v>0</v>
      </c>
      <c r="H408" s="30">
        <f t="shared" si="174"/>
        <v>200</v>
      </c>
      <c r="I408" s="30">
        <f t="shared" si="174"/>
        <v>200</v>
      </c>
      <c r="J408" s="30">
        <f t="shared" si="174"/>
        <v>200</v>
      </c>
    </row>
    <row r="409" spans="1:10" s="37" customFormat="1" ht="38.25" x14ac:dyDescent="0.2">
      <c r="A409" s="5" t="s">
        <v>118</v>
      </c>
      <c r="B409" s="3" t="s">
        <v>229</v>
      </c>
      <c r="C409" s="3" t="s">
        <v>135</v>
      </c>
      <c r="D409" s="3" t="s">
        <v>179</v>
      </c>
      <c r="E409" s="3" t="s">
        <v>337</v>
      </c>
      <c r="F409" s="3" t="s">
        <v>119</v>
      </c>
      <c r="G409" s="140"/>
      <c r="H409" s="30">
        <v>200</v>
      </c>
      <c r="I409" s="30">
        <f>G409+H409</f>
        <v>200</v>
      </c>
      <c r="J409" s="30">
        <v>200</v>
      </c>
    </row>
    <row r="410" spans="1:10" ht="51" x14ac:dyDescent="0.2">
      <c r="A410" s="100" t="s">
        <v>290</v>
      </c>
      <c r="B410" s="3" t="s">
        <v>229</v>
      </c>
      <c r="C410" s="3" t="s">
        <v>135</v>
      </c>
      <c r="D410" s="3" t="s">
        <v>179</v>
      </c>
      <c r="E410" s="3" t="s">
        <v>321</v>
      </c>
      <c r="F410" s="3"/>
      <c r="G410" s="140">
        <f t="shared" ref="G410:J412" si="175">G411</f>
        <v>0</v>
      </c>
      <c r="H410" s="30">
        <f t="shared" si="175"/>
        <v>1316.49</v>
      </c>
      <c r="I410" s="30">
        <f t="shared" si="175"/>
        <v>1316.49</v>
      </c>
      <c r="J410" s="30">
        <f t="shared" si="175"/>
        <v>1316.49</v>
      </c>
    </row>
    <row r="411" spans="1:10" ht="25.5" x14ac:dyDescent="0.2">
      <c r="A411" s="100" t="s">
        <v>322</v>
      </c>
      <c r="B411" s="3" t="s">
        <v>229</v>
      </c>
      <c r="C411" s="3" t="s">
        <v>135</v>
      </c>
      <c r="D411" s="3" t="s">
        <v>179</v>
      </c>
      <c r="E411" s="3" t="s">
        <v>323</v>
      </c>
      <c r="F411" s="3"/>
      <c r="G411" s="140">
        <f t="shared" si="175"/>
        <v>0</v>
      </c>
      <c r="H411" s="30">
        <f t="shared" si="175"/>
        <v>1316.49</v>
      </c>
      <c r="I411" s="30">
        <f t="shared" si="175"/>
        <v>1316.49</v>
      </c>
      <c r="J411" s="30">
        <f t="shared" si="175"/>
        <v>1316.49</v>
      </c>
    </row>
    <row r="412" spans="1:10" ht="25.5" x14ac:dyDescent="0.2">
      <c r="A412" s="15" t="s">
        <v>346</v>
      </c>
      <c r="B412" s="3" t="s">
        <v>229</v>
      </c>
      <c r="C412" s="3" t="s">
        <v>135</v>
      </c>
      <c r="D412" s="3" t="s">
        <v>179</v>
      </c>
      <c r="E412" s="3" t="s">
        <v>577</v>
      </c>
      <c r="F412" s="3"/>
      <c r="G412" s="140">
        <f t="shared" si="175"/>
        <v>0</v>
      </c>
      <c r="H412" s="30">
        <f t="shared" si="175"/>
        <v>1316.49</v>
      </c>
      <c r="I412" s="30">
        <f t="shared" si="175"/>
        <v>1316.49</v>
      </c>
      <c r="J412" s="30">
        <f t="shared" si="175"/>
        <v>1316.49</v>
      </c>
    </row>
    <row r="413" spans="1:10" ht="38.25" x14ac:dyDescent="0.2">
      <c r="A413" s="20" t="s">
        <v>338</v>
      </c>
      <c r="B413" s="3" t="s">
        <v>229</v>
      </c>
      <c r="C413" s="3" t="s">
        <v>135</v>
      </c>
      <c r="D413" s="3" t="s">
        <v>179</v>
      </c>
      <c r="E413" s="3" t="s">
        <v>577</v>
      </c>
      <c r="F413" s="3" t="s">
        <v>339</v>
      </c>
      <c r="G413" s="140"/>
      <c r="H413" s="30">
        <v>1316.49</v>
      </c>
      <c r="I413" s="30">
        <f>G413+H413</f>
        <v>1316.49</v>
      </c>
      <c r="J413" s="30">
        <v>1316.49</v>
      </c>
    </row>
    <row r="414" spans="1:10" s="37" customFormat="1" x14ac:dyDescent="0.2">
      <c r="A414" s="5" t="s">
        <v>40</v>
      </c>
      <c r="B414" s="3" t="s">
        <v>229</v>
      </c>
      <c r="C414" s="3" t="s">
        <v>135</v>
      </c>
      <c r="D414" s="3" t="s">
        <v>179</v>
      </c>
      <c r="E414" s="3" t="s">
        <v>41</v>
      </c>
      <c r="F414" s="3"/>
      <c r="G414" s="140">
        <f t="shared" ref="G414:J414" si="176">G415+G417+G419</f>
        <v>1703.76</v>
      </c>
      <c r="H414" s="30">
        <f t="shared" si="176"/>
        <v>-1703.76</v>
      </c>
      <c r="I414" s="30">
        <f t="shared" si="176"/>
        <v>0</v>
      </c>
      <c r="J414" s="30">
        <f t="shared" si="176"/>
        <v>0</v>
      </c>
    </row>
    <row r="415" spans="1:10" ht="38.25" x14ac:dyDescent="0.2">
      <c r="A415" s="10" t="s">
        <v>340</v>
      </c>
      <c r="B415" s="3" t="s">
        <v>229</v>
      </c>
      <c r="C415" s="3" t="s">
        <v>135</v>
      </c>
      <c r="D415" s="3" t="s">
        <v>179</v>
      </c>
      <c r="E415" s="3" t="s">
        <v>341</v>
      </c>
      <c r="F415" s="3"/>
      <c r="G415" s="140">
        <f t="shared" ref="G415:J415" si="177">G416</f>
        <v>100</v>
      </c>
      <c r="H415" s="30">
        <f t="shared" si="177"/>
        <v>-100</v>
      </c>
      <c r="I415" s="30">
        <f t="shared" si="177"/>
        <v>0</v>
      </c>
      <c r="J415" s="30">
        <f t="shared" si="177"/>
        <v>0</v>
      </c>
    </row>
    <row r="416" spans="1:10" ht="38.25" x14ac:dyDescent="0.2">
      <c r="A416" s="5" t="s">
        <v>118</v>
      </c>
      <c r="B416" s="3" t="s">
        <v>229</v>
      </c>
      <c r="C416" s="3" t="s">
        <v>135</v>
      </c>
      <c r="D416" s="3" t="s">
        <v>179</v>
      </c>
      <c r="E416" s="3" t="s">
        <v>341</v>
      </c>
      <c r="F416" s="3" t="s">
        <v>119</v>
      </c>
      <c r="G416" s="140">
        <v>100</v>
      </c>
      <c r="H416" s="30">
        <v>-100</v>
      </c>
      <c r="I416" s="30">
        <f>G416+H416</f>
        <v>0</v>
      </c>
      <c r="J416" s="30"/>
    </row>
    <row r="417" spans="1:10" ht="51" x14ac:dyDescent="0.2">
      <c r="A417" s="10" t="s">
        <v>342</v>
      </c>
      <c r="B417" s="3" t="s">
        <v>229</v>
      </c>
      <c r="C417" s="3" t="s">
        <v>135</v>
      </c>
      <c r="D417" s="3" t="s">
        <v>179</v>
      </c>
      <c r="E417" s="3" t="s">
        <v>343</v>
      </c>
      <c r="F417" s="3"/>
      <c r="G417" s="140">
        <f t="shared" ref="G417:J417" si="178">G418</f>
        <v>200</v>
      </c>
      <c r="H417" s="30">
        <f t="shared" si="178"/>
        <v>-200</v>
      </c>
      <c r="I417" s="30">
        <f t="shared" si="178"/>
        <v>0</v>
      </c>
      <c r="J417" s="30">
        <f t="shared" si="178"/>
        <v>0</v>
      </c>
    </row>
    <row r="418" spans="1:10" ht="38.25" x14ac:dyDescent="0.2">
      <c r="A418" s="5" t="s">
        <v>118</v>
      </c>
      <c r="B418" s="3" t="s">
        <v>229</v>
      </c>
      <c r="C418" s="3" t="s">
        <v>135</v>
      </c>
      <c r="D418" s="3" t="s">
        <v>179</v>
      </c>
      <c r="E418" s="3" t="s">
        <v>343</v>
      </c>
      <c r="F418" s="3" t="s">
        <v>119</v>
      </c>
      <c r="G418" s="140">
        <v>200</v>
      </c>
      <c r="H418" s="30">
        <v>-200</v>
      </c>
      <c r="I418" s="30">
        <f>G418+H418</f>
        <v>0</v>
      </c>
      <c r="J418" s="30"/>
    </row>
    <row r="419" spans="1:10" ht="25.5" x14ac:dyDescent="0.2">
      <c r="A419" s="10" t="s">
        <v>344</v>
      </c>
      <c r="B419" s="3" t="s">
        <v>229</v>
      </c>
      <c r="C419" s="3" t="s">
        <v>135</v>
      </c>
      <c r="D419" s="3" t="s">
        <v>179</v>
      </c>
      <c r="E419" s="3" t="s">
        <v>345</v>
      </c>
      <c r="F419" s="3"/>
      <c r="G419" s="140">
        <f t="shared" ref="G419:J419" si="179">G420</f>
        <v>1403.76</v>
      </c>
      <c r="H419" s="30">
        <f t="shared" si="179"/>
        <v>-1403.76</v>
      </c>
      <c r="I419" s="30">
        <f t="shared" si="179"/>
        <v>0</v>
      </c>
      <c r="J419" s="30">
        <f t="shared" si="179"/>
        <v>0</v>
      </c>
    </row>
    <row r="420" spans="1:10" ht="25.5" x14ac:dyDescent="0.2">
      <c r="A420" s="10" t="s">
        <v>346</v>
      </c>
      <c r="B420" s="3" t="s">
        <v>229</v>
      </c>
      <c r="C420" s="3" t="s">
        <v>135</v>
      </c>
      <c r="D420" s="3" t="s">
        <v>179</v>
      </c>
      <c r="E420" s="3" t="s">
        <v>347</v>
      </c>
      <c r="F420" s="3"/>
      <c r="G420" s="140">
        <f t="shared" ref="G420:J420" si="180">G421+G422</f>
        <v>1403.76</v>
      </c>
      <c r="H420" s="30">
        <f t="shared" si="180"/>
        <v>-1403.76</v>
      </c>
      <c r="I420" s="30">
        <f t="shared" si="180"/>
        <v>0</v>
      </c>
      <c r="J420" s="30">
        <f t="shared" si="180"/>
        <v>0</v>
      </c>
    </row>
    <row r="421" spans="1:10" ht="63.75" x14ac:dyDescent="0.2">
      <c r="A421" s="5" t="s">
        <v>28</v>
      </c>
      <c r="B421" s="3" t="s">
        <v>229</v>
      </c>
      <c r="C421" s="3" t="s">
        <v>135</v>
      </c>
      <c r="D421" s="3" t="s">
        <v>179</v>
      </c>
      <c r="E421" s="3" t="s">
        <v>347</v>
      </c>
      <c r="F421" s="3" t="s">
        <v>30</v>
      </c>
      <c r="G421" s="140">
        <v>1403.76</v>
      </c>
      <c r="H421" s="30">
        <v>-1403.76</v>
      </c>
      <c r="I421" s="30">
        <f>G421+H421</f>
        <v>0</v>
      </c>
      <c r="J421" s="30"/>
    </row>
    <row r="422" spans="1:10" ht="25.5" hidden="1" x14ac:dyDescent="0.2">
      <c r="A422" s="5" t="s">
        <v>31</v>
      </c>
      <c r="B422" s="3" t="s">
        <v>229</v>
      </c>
      <c r="C422" s="3" t="s">
        <v>135</v>
      </c>
      <c r="D422" s="3" t="s">
        <v>179</v>
      </c>
      <c r="E422" s="3" t="s">
        <v>347</v>
      </c>
      <c r="F422" s="3" t="s">
        <v>32</v>
      </c>
      <c r="G422" s="140"/>
      <c r="H422" s="30"/>
      <c r="I422" s="30">
        <f>G422+H422</f>
        <v>0</v>
      </c>
      <c r="J422" s="30"/>
    </row>
    <row r="423" spans="1:10" x14ac:dyDescent="0.2">
      <c r="A423" s="20" t="s">
        <v>348</v>
      </c>
      <c r="B423" s="3" t="s">
        <v>229</v>
      </c>
      <c r="C423" s="3" t="s">
        <v>86</v>
      </c>
      <c r="D423" s="3"/>
      <c r="E423" s="3"/>
      <c r="F423" s="3"/>
      <c r="G423" s="136">
        <f t="shared" ref="G423:J423" si="181">G429+G463+G424</f>
        <v>2365.44</v>
      </c>
      <c r="H423" s="6">
        <f t="shared" si="181"/>
        <v>-1407.24</v>
      </c>
      <c r="I423" s="6">
        <f t="shared" si="181"/>
        <v>958.2</v>
      </c>
      <c r="J423" s="6">
        <f t="shared" si="181"/>
        <v>958.2</v>
      </c>
    </row>
    <row r="424" spans="1:10" hidden="1" x14ac:dyDescent="0.2">
      <c r="A424" s="20" t="s">
        <v>349</v>
      </c>
      <c r="B424" s="3" t="s">
        <v>229</v>
      </c>
      <c r="C424" s="3" t="s">
        <v>86</v>
      </c>
      <c r="D424" s="3" t="s">
        <v>21</v>
      </c>
      <c r="E424" s="3"/>
      <c r="F424" s="3"/>
      <c r="G424" s="136">
        <f t="shared" ref="G424:J427" si="182">G425</f>
        <v>0</v>
      </c>
      <c r="H424" s="6">
        <f t="shared" si="182"/>
        <v>0</v>
      </c>
      <c r="I424" s="6">
        <f t="shared" si="182"/>
        <v>0</v>
      </c>
      <c r="J424" s="6">
        <f t="shared" si="182"/>
        <v>0</v>
      </c>
    </row>
    <row r="425" spans="1:10" hidden="1" x14ac:dyDescent="0.2">
      <c r="A425" s="5" t="s">
        <v>40</v>
      </c>
      <c r="B425" s="3" t="s">
        <v>229</v>
      </c>
      <c r="C425" s="3" t="s">
        <v>86</v>
      </c>
      <c r="D425" s="3" t="s">
        <v>21</v>
      </c>
      <c r="E425" s="3" t="s">
        <v>41</v>
      </c>
      <c r="F425" s="3"/>
      <c r="G425" s="136">
        <f t="shared" si="182"/>
        <v>0</v>
      </c>
      <c r="H425" s="6">
        <f t="shared" si="182"/>
        <v>0</v>
      </c>
      <c r="I425" s="6">
        <f t="shared" si="182"/>
        <v>0</v>
      </c>
      <c r="J425" s="6">
        <f t="shared" si="182"/>
        <v>0</v>
      </c>
    </row>
    <row r="426" spans="1:10" ht="38.25" hidden="1" x14ac:dyDescent="0.2">
      <c r="A426" s="10" t="s">
        <v>350</v>
      </c>
      <c r="B426" s="3" t="s">
        <v>229</v>
      </c>
      <c r="C426" s="3" t="s">
        <v>86</v>
      </c>
      <c r="D426" s="3" t="s">
        <v>21</v>
      </c>
      <c r="E426" s="3" t="s">
        <v>351</v>
      </c>
      <c r="F426" s="3"/>
      <c r="G426" s="136">
        <f t="shared" si="182"/>
        <v>0</v>
      </c>
      <c r="H426" s="6">
        <f t="shared" si="182"/>
        <v>0</v>
      </c>
      <c r="I426" s="6">
        <f t="shared" si="182"/>
        <v>0</v>
      </c>
      <c r="J426" s="6">
        <f t="shared" si="182"/>
        <v>0</v>
      </c>
    </row>
    <row r="427" spans="1:10" hidden="1" x14ac:dyDescent="0.2">
      <c r="A427" s="11" t="s">
        <v>352</v>
      </c>
      <c r="B427" s="3" t="s">
        <v>229</v>
      </c>
      <c r="C427" s="3" t="s">
        <v>86</v>
      </c>
      <c r="D427" s="3" t="s">
        <v>21</v>
      </c>
      <c r="E427" s="3" t="s">
        <v>353</v>
      </c>
      <c r="F427" s="3"/>
      <c r="G427" s="136">
        <f t="shared" si="182"/>
        <v>0</v>
      </c>
      <c r="H427" s="6">
        <f t="shared" si="182"/>
        <v>0</v>
      </c>
      <c r="I427" s="6">
        <f t="shared" si="182"/>
        <v>0</v>
      </c>
      <c r="J427" s="6">
        <f t="shared" si="182"/>
        <v>0</v>
      </c>
    </row>
    <row r="428" spans="1:10" ht="51" hidden="1" x14ac:dyDescent="0.2">
      <c r="A428" s="5" t="s">
        <v>354</v>
      </c>
      <c r="B428" s="3" t="s">
        <v>229</v>
      </c>
      <c r="C428" s="3" t="s">
        <v>86</v>
      </c>
      <c r="D428" s="3" t="s">
        <v>21</v>
      </c>
      <c r="E428" s="3" t="s">
        <v>353</v>
      </c>
      <c r="F428" s="3" t="s">
        <v>355</v>
      </c>
      <c r="G428" s="136"/>
      <c r="H428" s="6"/>
      <c r="I428" s="6">
        <f>G428+H428</f>
        <v>0</v>
      </c>
      <c r="J428" s="6">
        <f t="shared" ref="J428" si="183">H428+I428</f>
        <v>0</v>
      </c>
    </row>
    <row r="429" spans="1:10" x14ac:dyDescent="0.2">
      <c r="A429" s="20" t="s">
        <v>356</v>
      </c>
      <c r="B429" s="3" t="s">
        <v>229</v>
      </c>
      <c r="C429" s="3" t="s">
        <v>86</v>
      </c>
      <c r="D429" s="3" t="s">
        <v>45</v>
      </c>
      <c r="E429" s="3"/>
      <c r="F429" s="3"/>
      <c r="G429" s="140">
        <f t="shared" ref="G429:J429" si="184">G447+G451+G430+G435</f>
        <v>2365.44</v>
      </c>
      <c r="H429" s="30">
        <f t="shared" si="184"/>
        <v>-1944.24</v>
      </c>
      <c r="I429" s="30">
        <f t="shared" si="184"/>
        <v>421.2</v>
      </c>
      <c r="J429" s="30">
        <f t="shared" si="184"/>
        <v>421.2</v>
      </c>
    </row>
    <row r="430" spans="1:10" ht="38.25" hidden="1" x14ac:dyDescent="0.2">
      <c r="A430" s="100" t="s">
        <v>247</v>
      </c>
      <c r="B430" s="3" t="s">
        <v>229</v>
      </c>
      <c r="C430" s="3" t="s">
        <v>86</v>
      </c>
      <c r="D430" s="3" t="s">
        <v>45</v>
      </c>
      <c r="E430" s="3" t="s">
        <v>248</v>
      </c>
      <c r="F430" s="3"/>
      <c r="G430" s="140">
        <f t="shared" ref="G430:J431" si="185">G431</f>
        <v>0</v>
      </c>
      <c r="H430" s="30">
        <f t="shared" si="185"/>
        <v>0</v>
      </c>
      <c r="I430" s="30">
        <f t="shared" si="185"/>
        <v>0</v>
      </c>
      <c r="J430" s="30">
        <f t="shared" si="185"/>
        <v>0</v>
      </c>
    </row>
    <row r="431" spans="1:10" ht="38.25" hidden="1" x14ac:dyDescent="0.2">
      <c r="A431" s="101" t="s">
        <v>315</v>
      </c>
      <c r="B431" s="3" t="s">
        <v>229</v>
      </c>
      <c r="C431" s="3" t="s">
        <v>86</v>
      </c>
      <c r="D431" s="3" t="s">
        <v>45</v>
      </c>
      <c r="E431" s="135" t="s">
        <v>357</v>
      </c>
      <c r="F431" s="3"/>
      <c r="G431" s="140">
        <f t="shared" si="185"/>
        <v>0</v>
      </c>
      <c r="H431" s="30">
        <f t="shared" si="185"/>
        <v>0</v>
      </c>
      <c r="I431" s="30">
        <f t="shared" si="185"/>
        <v>0</v>
      </c>
      <c r="J431" s="30">
        <f t="shared" si="185"/>
        <v>0</v>
      </c>
    </row>
    <row r="432" spans="1:10" ht="38.25" hidden="1" x14ac:dyDescent="0.2">
      <c r="A432" s="101" t="s">
        <v>358</v>
      </c>
      <c r="B432" s="3" t="s">
        <v>229</v>
      </c>
      <c r="C432" s="3" t="s">
        <v>86</v>
      </c>
      <c r="D432" s="3" t="s">
        <v>45</v>
      </c>
      <c r="E432" s="135" t="s">
        <v>359</v>
      </c>
      <c r="F432" s="3"/>
      <c r="G432" s="140">
        <f t="shared" ref="G432:J432" si="186">SUM(G433:G434)</f>
        <v>0</v>
      </c>
      <c r="H432" s="30">
        <f t="shared" si="186"/>
        <v>0</v>
      </c>
      <c r="I432" s="30">
        <f t="shared" si="186"/>
        <v>0</v>
      </c>
      <c r="J432" s="30">
        <f t="shared" si="186"/>
        <v>0</v>
      </c>
    </row>
    <row r="433" spans="1:10" ht="38.25" hidden="1" x14ac:dyDescent="0.2">
      <c r="A433" s="5" t="s">
        <v>118</v>
      </c>
      <c r="B433" s="3" t="s">
        <v>229</v>
      </c>
      <c r="C433" s="3" t="s">
        <v>86</v>
      </c>
      <c r="D433" s="3" t="s">
        <v>45</v>
      </c>
      <c r="E433" s="3" t="s">
        <v>360</v>
      </c>
      <c r="F433" s="3" t="s">
        <v>119</v>
      </c>
      <c r="G433" s="140"/>
      <c r="H433" s="30"/>
      <c r="I433" s="30">
        <f>G433+H433</f>
        <v>0</v>
      </c>
      <c r="J433" s="30"/>
    </row>
    <row r="434" spans="1:10" ht="38.25" hidden="1" x14ac:dyDescent="0.2">
      <c r="A434" s="5" t="s">
        <v>330</v>
      </c>
      <c r="B434" s="3" t="s">
        <v>229</v>
      </c>
      <c r="C434" s="3" t="s">
        <v>86</v>
      </c>
      <c r="D434" s="3" t="s">
        <v>45</v>
      </c>
      <c r="E434" s="3" t="s">
        <v>360</v>
      </c>
      <c r="F434" s="3" t="s">
        <v>331</v>
      </c>
      <c r="G434" s="140"/>
      <c r="H434" s="30">
        <v>0</v>
      </c>
      <c r="I434" s="30">
        <f>G434+H434</f>
        <v>0</v>
      </c>
      <c r="J434" s="30">
        <v>0</v>
      </c>
    </row>
    <row r="435" spans="1:10" ht="51" x14ac:dyDescent="0.2">
      <c r="A435" s="100" t="s">
        <v>290</v>
      </c>
      <c r="B435" s="3" t="s">
        <v>229</v>
      </c>
      <c r="C435" s="3" t="s">
        <v>86</v>
      </c>
      <c r="D435" s="3" t="s">
        <v>45</v>
      </c>
      <c r="E435" s="3" t="s">
        <v>321</v>
      </c>
      <c r="F435" s="3"/>
      <c r="G435" s="140">
        <f t="shared" ref="G435:J435" si="187">G436+G445</f>
        <v>0</v>
      </c>
      <c r="H435" s="30">
        <f t="shared" si="187"/>
        <v>421.2</v>
      </c>
      <c r="I435" s="30">
        <f t="shared" si="187"/>
        <v>421.2</v>
      </c>
      <c r="J435" s="30">
        <f t="shared" si="187"/>
        <v>421.2</v>
      </c>
    </row>
    <row r="436" spans="1:10" ht="25.5" x14ac:dyDescent="0.2">
      <c r="A436" s="100" t="s">
        <v>322</v>
      </c>
      <c r="B436" s="3" t="s">
        <v>229</v>
      </c>
      <c r="C436" s="3" t="s">
        <v>86</v>
      </c>
      <c r="D436" s="3" t="s">
        <v>45</v>
      </c>
      <c r="E436" s="3" t="s">
        <v>323</v>
      </c>
      <c r="F436" s="3"/>
      <c r="G436" s="140">
        <f t="shared" ref="G436:J436" si="188">G437+G440</f>
        <v>0</v>
      </c>
      <c r="H436" s="30">
        <f t="shared" si="188"/>
        <v>400</v>
      </c>
      <c r="I436" s="30">
        <f t="shared" si="188"/>
        <v>400</v>
      </c>
      <c r="J436" s="30">
        <f t="shared" si="188"/>
        <v>400</v>
      </c>
    </row>
    <row r="437" spans="1:10" ht="63.75" x14ac:dyDescent="0.2">
      <c r="A437" s="101" t="s">
        <v>636</v>
      </c>
      <c r="B437" s="3" t="s">
        <v>229</v>
      </c>
      <c r="C437" s="3" t="s">
        <v>86</v>
      </c>
      <c r="D437" s="3" t="s">
        <v>45</v>
      </c>
      <c r="E437" s="3" t="s">
        <v>362</v>
      </c>
      <c r="F437" s="3"/>
      <c r="G437" s="140">
        <f t="shared" ref="G437:J437" si="189">SUM(G438:G439)</f>
        <v>0</v>
      </c>
      <c r="H437" s="30">
        <f t="shared" si="189"/>
        <v>150</v>
      </c>
      <c r="I437" s="30">
        <f t="shared" si="189"/>
        <v>150</v>
      </c>
      <c r="J437" s="30">
        <f t="shared" si="189"/>
        <v>150</v>
      </c>
    </row>
    <row r="438" spans="1:10" ht="38.25" x14ac:dyDescent="0.2">
      <c r="A438" s="5" t="s">
        <v>363</v>
      </c>
      <c r="B438" s="3" t="s">
        <v>229</v>
      </c>
      <c r="C438" s="3" t="s">
        <v>86</v>
      </c>
      <c r="D438" s="3" t="s">
        <v>45</v>
      </c>
      <c r="E438" s="3" t="s">
        <v>362</v>
      </c>
      <c r="F438" s="3" t="s">
        <v>286</v>
      </c>
      <c r="G438" s="140"/>
      <c r="H438" s="30">
        <v>150</v>
      </c>
      <c r="I438" s="30">
        <f>G438+H438</f>
        <v>150</v>
      </c>
      <c r="J438" s="30">
        <v>150</v>
      </c>
    </row>
    <row r="439" spans="1:10" ht="38.25" hidden="1" x14ac:dyDescent="0.2">
      <c r="A439" s="5" t="s">
        <v>118</v>
      </c>
      <c r="B439" s="3" t="s">
        <v>229</v>
      </c>
      <c r="C439" s="3" t="s">
        <v>86</v>
      </c>
      <c r="D439" s="3" t="s">
        <v>45</v>
      </c>
      <c r="E439" s="3" t="s">
        <v>362</v>
      </c>
      <c r="F439" s="3" t="s">
        <v>119</v>
      </c>
      <c r="G439" s="140"/>
      <c r="H439" s="30"/>
      <c r="I439" s="30">
        <f>G439+H439</f>
        <v>0</v>
      </c>
      <c r="J439" s="30"/>
    </row>
    <row r="440" spans="1:10" ht="51" x14ac:dyDescent="0.2">
      <c r="A440" s="101" t="s">
        <v>364</v>
      </c>
      <c r="B440" s="3" t="s">
        <v>229</v>
      </c>
      <c r="C440" s="3" t="s">
        <v>86</v>
      </c>
      <c r="D440" s="3" t="s">
        <v>45</v>
      </c>
      <c r="E440" s="3" t="s">
        <v>324</v>
      </c>
      <c r="F440" s="3"/>
      <c r="G440" s="140">
        <f t="shared" ref="G440:J440" si="190">SUM(G441:G444)</f>
        <v>0</v>
      </c>
      <c r="H440" s="30">
        <f t="shared" si="190"/>
        <v>250</v>
      </c>
      <c r="I440" s="30">
        <f t="shared" si="190"/>
        <v>250</v>
      </c>
      <c r="J440" s="30">
        <f t="shared" si="190"/>
        <v>250</v>
      </c>
    </row>
    <row r="441" spans="1:10" hidden="1" x14ac:dyDescent="0.2">
      <c r="A441" s="17" t="s">
        <v>110</v>
      </c>
      <c r="B441" s="3" t="s">
        <v>229</v>
      </c>
      <c r="C441" s="3" t="s">
        <v>86</v>
      </c>
      <c r="D441" s="3" t="s">
        <v>45</v>
      </c>
      <c r="E441" s="3" t="s">
        <v>324</v>
      </c>
      <c r="F441" s="3" t="s">
        <v>111</v>
      </c>
      <c r="G441" s="140"/>
      <c r="H441" s="30"/>
      <c r="I441" s="30">
        <f>G441+H441</f>
        <v>0</v>
      </c>
      <c r="J441" s="30"/>
    </row>
    <row r="442" spans="1:10" ht="38.25" hidden="1" x14ac:dyDescent="0.2">
      <c r="A442" s="5" t="s">
        <v>363</v>
      </c>
      <c r="B442" s="3" t="s">
        <v>229</v>
      </c>
      <c r="C442" s="3" t="s">
        <v>86</v>
      </c>
      <c r="D442" s="3" t="s">
        <v>45</v>
      </c>
      <c r="E442" s="3" t="s">
        <v>324</v>
      </c>
      <c r="F442" s="3" t="s">
        <v>286</v>
      </c>
      <c r="G442" s="140"/>
      <c r="H442" s="30"/>
      <c r="I442" s="30">
        <f>G442+H442</f>
        <v>0</v>
      </c>
      <c r="J442" s="30"/>
    </row>
    <row r="443" spans="1:10" ht="38.25" hidden="1" x14ac:dyDescent="0.2">
      <c r="A443" s="5" t="s">
        <v>118</v>
      </c>
      <c r="B443" s="3" t="s">
        <v>229</v>
      </c>
      <c r="C443" s="3" t="s">
        <v>86</v>
      </c>
      <c r="D443" s="3" t="s">
        <v>45</v>
      </c>
      <c r="E443" s="3" t="s">
        <v>324</v>
      </c>
      <c r="F443" s="3" t="s">
        <v>119</v>
      </c>
      <c r="G443" s="140"/>
      <c r="H443" s="30"/>
      <c r="I443" s="30">
        <f>G443+H443</f>
        <v>0</v>
      </c>
      <c r="J443" s="30"/>
    </row>
    <row r="444" spans="1:10" ht="38.25" x14ac:dyDescent="0.2">
      <c r="A444" s="5" t="s">
        <v>330</v>
      </c>
      <c r="B444" s="3" t="s">
        <v>229</v>
      </c>
      <c r="C444" s="3" t="s">
        <v>86</v>
      </c>
      <c r="D444" s="3" t="s">
        <v>45</v>
      </c>
      <c r="E444" s="3" t="s">
        <v>324</v>
      </c>
      <c r="F444" s="3" t="s">
        <v>331</v>
      </c>
      <c r="G444" s="140"/>
      <c r="H444" s="30">
        <v>250</v>
      </c>
      <c r="I444" s="30">
        <f>G444+H444</f>
        <v>250</v>
      </c>
      <c r="J444" s="30">
        <v>250</v>
      </c>
    </row>
    <row r="445" spans="1:10" ht="51" x14ac:dyDescent="0.2">
      <c r="A445" s="102" t="s">
        <v>365</v>
      </c>
      <c r="B445" s="3" t="s">
        <v>229</v>
      </c>
      <c r="C445" s="3" t="s">
        <v>86</v>
      </c>
      <c r="D445" s="3" t="s">
        <v>45</v>
      </c>
      <c r="E445" s="3" t="s">
        <v>366</v>
      </c>
      <c r="F445" s="3"/>
      <c r="G445" s="140">
        <f t="shared" ref="G445:J445" si="191">G446</f>
        <v>0</v>
      </c>
      <c r="H445" s="30">
        <f t="shared" si="191"/>
        <v>21.2</v>
      </c>
      <c r="I445" s="30">
        <f t="shared" si="191"/>
        <v>21.2</v>
      </c>
      <c r="J445" s="30">
        <f t="shared" si="191"/>
        <v>21.2</v>
      </c>
    </row>
    <row r="446" spans="1:10" ht="38.25" x14ac:dyDescent="0.2">
      <c r="A446" s="5" t="s">
        <v>118</v>
      </c>
      <c r="B446" s="3" t="s">
        <v>229</v>
      </c>
      <c r="C446" s="3" t="s">
        <v>86</v>
      </c>
      <c r="D446" s="3" t="s">
        <v>45</v>
      </c>
      <c r="E446" s="3" t="s">
        <v>366</v>
      </c>
      <c r="F446" s="3" t="s">
        <v>119</v>
      </c>
      <c r="G446" s="140"/>
      <c r="H446" s="30">
        <v>21.2</v>
      </c>
      <c r="I446" s="30">
        <f>G446+H446</f>
        <v>21.2</v>
      </c>
      <c r="J446" s="30">
        <v>21.2</v>
      </c>
    </row>
    <row r="447" spans="1:10" s="79" customFormat="1" ht="38.25" x14ac:dyDescent="0.2">
      <c r="A447" s="10" t="s">
        <v>257</v>
      </c>
      <c r="B447" s="3" t="s">
        <v>229</v>
      </c>
      <c r="C447" s="3" t="s">
        <v>86</v>
      </c>
      <c r="D447" s="3" t="s">
        <v>45</v>
      </c>
      <c r="E447" s="3" t="s">
        <v>87</v>
      </c>
      <c r="F447" s="3"/>
      <c r="G447" s="140">
        <f t="shared" ref="G447:J449" si="192">G448</f>
        <v>20</v>
      </c>
      <c r="H447" s="30">
        <f t="shared" si="192"/>
        <v>-20</v>
      </c>
      <c r="I447" s="30">
        <f t="shared" si="192"/>
        <v>0</v>
      </c>
      <c r="J447" s="30">
        <f t="shared" si="192"/>
        <v>0</v>
      </c>
    </row>
    <row r="448" spans="1:10" s="117" customFormat="1" ht="63.75" x14ac:dyDescent="0.2">
      <c r="A448" s="10" t="s">
        <v>258</v>
      </c>
      <c r="B448" s="3" t="s">
        <v>229</v>
      </c>
      <c r="C448" s="3" t="s">
        <v>86</v>
      </c>
      <c r="D448" s="3" t="s">
        <v>45</v>
      </c>
      <c r="E448" s="3" t="s">
        <v>259</v>
      </c>
      <c r="F448" s="3"/>
      <c r="G448" s="140">
        <f t="shared" si="192"/>
        <v>20</v>
      </c>
      <c r="H448" s="30">
        <f t="shared" si="192"/>
        <v>-20</v>
      </c>
      <c r="I448" s="30">
        <f t="shared" si="192"/>
        <v>0</v>
      </c>
      <c r="J448" s="30">
        <f t="shared" si="192"/>
        <v>0</v>
      </c>
    </row>
    <row r="449" spans="1:10" ht="114.75" x14ac:dyDescent="0.2">
      <c r="A449" s="10" t="s">
        <v>367</v>
      </c>
      <c r="B449" s="3" t="s">
        <v>229</v>
      </c>
      <c r="C449" s="3" t="s">
        <v>86</v>
      </c>
      <c r="D449" s="3" t="s">
        <v>45</v>
      </c>
      <c r="E449" s="3" t="s">
        <v>368</v>
      </c>
      <c r="F449" s="3"/>
      <c r="G449" s="140">
        <f t="shared" si="192"/>
        <v>20</v>
      </c>
      <c r="H449" s="30">
        <f t="shared" si="192"/>
        <v>-20</v>
      </c>
      <c r="I449" s="30">
        <f t="shared" si="192"/>
        <v>0</v>
      </c>
      <c r="J449" s="30">
        <f t="shared" si="192"/>
        <v>0</v>
      </c>
    </row>
    <row r="450" spans="1:10" ht="38.25" x14ac:dyDescent="0.2">
      <c r="A450" s="5" t="s">
        <v>118</v>
      </c>
      <c r="B450" s="3" t="s">
        <v>229</v>
      </c>
      <c r="C450" s="3" t="s">
        <v>86</v>
      </c>
      <c r="D450" s="3" t="s">
        <v>45</v>
      </c>
      <c r="E450" s="3" t="s">
        <v>368</v>
      </c>
      <c r="F450" s="3" t="s">
        <v>119</v>
      </c>
      <c r="G450" s="140">
        <v>20</v>
      </c>
      <c r="H450" s="30">
        <v>-20</v>
      </c>
      <c r="I450" s="30">
        <f>G450+H450</f>
        <v>0</v>
      </c>
      <c r="J450" s="30"/>
    </row>
    <row r="451" spans="1:10" x14ac:dyDescent="0.2">
      <c r="A451" s="5" t="s">
        <v>40</v>
      </c>
      <c r="B451" s="3" t="s">
        <v>229</v>
      </c>
      <c r="C451" s="3" t="s">
        <v>86</v>
      </c>
      <c r="D451" s="3" t="s">
        <v>45</v>
      </c>
      <c r="E451" s="3" t="s">
        <v>41</v>
      </c>
      <c r="F451" s="3"/>
      <c r="G451" s="140">
        <f t="shared" ref="G451:J451" si="193">G452+G454+G457+G460</f>
        <v>2345.44</v>
      </c>
      <c r="H451" s="30">
        <f t="shared" si="193"/>
        <v>-2345.44</v>
      </c>
      <c r="I451" s="30">
        <f t="shared" si="193"/>
        <v>0</v>
      </c>
      <c r="J451" s="30">
        <f t="shared" si="193"/>
        <v>0</v>
      </c>
    </row>
    <row r="452" spans="1:10" ht="51" x14ac:dyDescent="0.2">
      <c r="A452" s="10" t="s">
        <v>369</v>
      </c>
      <c r="B452" s="3" t="s">
        <v>229</v>
      </c>
      <c r="C452" s="3" t="s">
        <v>86</v>
      </c>
      <c r="D452" s="3" t="s">
        <v>45</v>
      </c>
      <c r="E452" s="3" t="s">
        <v>370</v>
      </c>
      <c r="F452" s="3"/>
      <c r="G452" s="140">
        <f t="shared" ref="G452:J452" si="194">G453</f>
        <v>300</v>
      </c>
      <c r="H452" s="30">
        <f t="shared" si="194"/>
        <v>-300</v>
      </c>
      <c r="I452" s="30">
        <f t="shared" si="194"/>
        <v>0</v>
      </c>
      <c r="J452" s="30">
        <f t="shared" si="194"/>
        <v>0</v>
      </c>
    </row>
    <row r="453" spans="1:10" s="117" customFormat="1" ht="38.25" x14ac:dyDescent="0.2">
      <c r="A453" s="5" t="s">
        <v>118</v>
      </c>
      <c r="B453" s="3" t="s">
        <v>229</v>
      </c>
      <c r="C453" s="3" t="s">
        <v>86</v>
      </c>
      <c r="D453" s="3" t="s">
        <v>45</v>
      </c>
      <c r="E453" s="3" t="s">
        <v>370</v>
      </c>
      <c r="F453" s="3" t="s">
        <v>119</v>
      </c>
      <c r="G453" s="140">
        <v>300</v>
      </c>
      <c r="H453" s="30">
        <v>-300</v>
      </c>
      <c r="I453" s="30">
        <f>G453+H453</f>
        <v>0</v>
      </c>
      <c r="J453" s="30"/>
    </row>
    <row r="454" spans="1:10" ht="38.25" x14ac:dyDescent="0.2">
      <c r="A454" s="10" t="s">
        <v>282</v>
      </c>
      <c r="B454" s="3" t="s">
        <v>229</v>
      </c>
      <c r="C454" s="3" t="s">
        <v>86</v>
      </c>
      <c r="D454" s="3" t="s">
        <v>45</v>
      </c>
      <c r="E454" s="3" t="s">
        <v>283</v>
      </c>
      <c r="F454" s="3"/>
      <c r="G454" s="140">
        <f t="shared" ref="G454:J454" si="195">G456+G455</f>
        <v>700</v>
      </c>
      <c r="H454" s="30">
        <f t="shared" si="195"/>
        <v>-700</v>
      </c>
      <c r="I454" s="30">
        <f t="shared" si="195"/>
        <v>0</v>
      </c>
      <c r="J454" s="30">
        <f t="shared" si="195"/>
        <v>0</v>
      </c>
    </row>
    <row r="455" spans="1:10" ht="38.25" x14ac:dyDescent="0.2">
      <c r="A455" s="5" t="s">
        <v>363</v>
      </c>
      <c r="B455" s="3" t="s">
        <v>229</v>
      </c>
      <c r="C455" s="3" t="s">
        <v>86</v>
      </c>
      <c r="D455" s="3" t="s">
        <v>45</v>
      </c>
      <c r="E455" s="3" t="s">
        <v>283</v>
      </c>
      <c r="F455" s="3" t="s">
        <v>286</v>
      </c>
      <c r="G455" s="140">
        <v>700</v>
      </c>
      <c r="H455" s="30">
        <v>-700</v>
      </c>
      <c r="I455" s="30">
        <f>G455+H455</f>
        <v>0</v>
      </c>
      <c r="J455" s="30"/>
    </row>
    <row r="456" spans="1:10" ht="38.25" hidden="1" x14ac:dyDescent="0.2">
      <c r="A456" s="5" t="s">
        <v>118</v>
      </c>
      <c r="B456" s="3" t="s">
        <v>229</v>
      </c>
      <c r="C456" s="3" t="s">
        <v>86</v>
      </c>
      <c r="D456" s="3" t="s">
        <v>45</v>
      </c>
      <c r="E456" s="3" t="s">
        <v>283</v>
      </c>
      <c r="F456" s="3" t="s">
        <v>119</v>
      </c>
      <c r="G456" s="140"/>
      <c r="H456" s="30"/>
      <c r="I456" s="30">
        <f>G456+H456</f>
        <v>0</v>
      </c>
      <c r="J456" s="30"/>
    </row>
    <row r="457" spans="1:10" ht="38.25" x14ac:dyDescent="0.2">
      <c r="A457" s="10" t="s">
        <v>350</v>
      </c>
      <c r="B457" s="3" t="s">
        <v>229</v>
      </c>
      <c r="C457" s="3" t="s">
        <v>86</v>
      </c>
      <c r="D457" s="3" t="s">
        <v>45</v>
      </c>
      <c r="E457" s="3" t="s">
        <v>351</v>
      </c>
      <c r="F457" s="3"/>
      <c r="G457" s="140">
        <f t="shared" ref="G457:J458" si="196">G458</f>
        <v>700</v>
      </c>
      <c r="H457" s="30">
        <f t="shared" si="196"/>
        <v>-700</v>
      </c>
      <c r="I457" s="30">
        <f t="shared" si="196"/>
        <v>0</v>
      </c>
      <c r="J457" s="30">
        <f t="shared" si="196"/>
        <v>0</v>
      </c>
    </row>
    <row r="458" spans="1:10" x14ac:dyDescent="0.2">
      <c r="A458" s="11" t="s">
        <v>371</v>
      </c>
      <c r="B458" s="3" t="s">
        <v>229</v>
      </c>
      <c r="C458" s="3" t="s">
        <v>86</v>
      </c>
      <c r="D458" s="3" t="s">
        <v>45</v>
      </c>
      <c r="E458" s="3" t="s">
        <v>372</v>
      </c>
      <c r="F458" s="3"/>
      <c r="G458" s="140">
        <f t="shared" si="196"/>
        <v>700</v>
      </c>
      <c r="H458" s="30">
        <f t="shared" si="196"/>
        <v>-700</v>
      </c>
      <c r="I458" s="30">
        <f t="shared" si="196"/>
        <v>0</v>
      </c>
      <c r="J458" s="30">
        <f t="shared" si="196"/>
        <v>0</v>
      </c>
    </row>
    <row r="459" spans="1:10" ht="38.25" x14ac:dyDescent="0.2">
      <c r="A459" s="5" t="s">
        <v>330</v>
      </c>
      <c r="B459" s="3" t="s">
        <v>229</v>
      </c>
      <c r="C459" s="3" t="s">
        <v>86</v>
      </c>
      <c r="D459" s="3" t="s">
        <v>45</v>
      </c>
      <c r="E459" s="3" t="s">
        <v>372</v>
      </c>
      <c r="F459" s="3" t="s">
        <v>331</v>
      </c>
      <c r="G459" s="140">
        <v>700</v>
      </c>
      <c r="H459" s="30">
        <v>-700</v>
      </c>
      <c r="I459" s="30">
        <f>G459+H459</f>
        <v>0</v>
      </c>
      <c r="J459" s="30"/>
    </row>
    <row r="460" spans="1:10" ht="25.5" x14ac:dyDescent="0.2">
      <c r="A460" s="10" t="s">
        <v>344</v>
      </c>
      <c r="B460" s="3" t="s">
        <v>229</v>
      </c>
      <c r="C460" s="3" t="s">
        <v>86</v>
      </c>
      <c r="D460" s="3" t="s">
        <v>45</v>
      </c>
      <c r="E460" s="3" t="s">
        <v>345</v>
      </c>
      <c r="F460" s="3"/>
      <c r="G460" s="140">
        <f t="shared" ref="G460:J461" si="197">G461</f>
        <v>645.44000000000005</v>
      </c>
      <c r="H460" s="30">
        <f t="shared" si="197"/>
        <v>-645.44000000000005</v>
      </c>
      <c r="I460" s="30">
        <f t="shared" si="197"/>
        <v>0</v>
      </c>
      <c r="J460" s="30">
        <f t="shared" si="197"/>
        <v>0</v>
      </c>
    </row>
    <row r="461" spans="1:10" s="117" customFormat="1" ht="25.5" x14ac:dyDescent="0.2">
      <c r="A461" s="10" t="s">
        <v>373</v>
      </c>
      <c r="B461" s="3" t="s">
        <v>229</v>
      </c>
      <c r="C461" s="3" t="s">
        <v>86</v>
      </c>
      <c r="D461" s="3" t="s">
        <v>45</v>
      </c>
      <c r="E461" s="3" t="s">
        <v>374</v>
      </c>
      <c r="F461" s="3"/>
      <c r="G461" s="140">
        <f t="shared" si="197"/>
        <v>645.44000000000005</v>
      </c>
      <c r="H461" s="30">
        <f t="shared" si="197"/>
        <v>-645.44000000000005</v>
      </c>
      <c r="I461" s="30">
        <f t="shared" si="197"/>
        <v>0</v>
      </c>
      <c r="J461" s="30">
        <f t="shared" si="197"/>
        <v>0</v>
      </c>
    </row>
    <row r="462" spans="1:10" ht="38.25" x14ac:dyDescent="0.2">
      <c r="A462" s="5" t="s">
        <v>330</v>
      </c>
      <c r="B462" s="3" t="s">
        <v>229</v>
      </c>
      <c r="C462" s="3" t="s">
        <v>86</v>
      </c>
      <c r="D462" s="3" t="s">
        <v>45</v>
      </c>
      <c r="E462" s="3" t="s">
        <v>374</v>
      </c>
      <c r="F462" s="3" t="s">
        <v>331</v>
      </c>
      <c r="G462" s="140">
        <v>645.44000000000005</v>
      </c>
      <c r="H462" s="30">
        <v>-645.44000000000005</v>
      </c>
      <c r="I462" s="30">
        <f>G462+H462</f>
        <v>0</v>
      </c>
      <c r="J462" s="30"/>
    </row>
    <row r="463" spans="1:10" x14ac:dyDescent="0.2">
      <c r="A463" s="20" t="s">
        <v>375</v>
      </c>
      <c r="B463" s="13" t="s">
        <v>229</v>
      </c>
      <c r="C463" s="13" t="s">
        <v>86</v>
      </c>
      <c r="D463" s="13" t="s">
        <v>200</v>
      </c>
      <c r="E463" s="13"/>
      <c r="F463" s="13"/>
      <c r="G463" s="140">
        <f t="shared" ref="G463:J466" si="198">G464</f>
        <v>0</v>
      </c>
      <c r="H463" s="30">
        <f t="shared" si="198"/>
        <v>537</v>
      </c>
      <c r="I463" s="30">
        <f t="shared" si="198"/>
        <v>537</v>
      </c>
      <c r="J463" s="30">
        <f t="shared" si="198"/>
        <v>537</v>
      </c>
    </row>
    <row r="464" spans="1:10" ht="51" x14ac:dyDescent="0.2">
      <c r="A464" s="100" t="s">
        <v>290</v>
      </c>
      <c r="B464" s="13" t="s">
        <v>229</v>
      </c>
      <c r="C464" s="13" t="s">
        <v>86</v>
      </c>
      <c r="D464" s="13" t="s">
        <v>200</v>
      </c>
      <c r="E464" s="13" t="s">
        <v>321</v>
      </c>
      <c r="F464" s="13"/>
      <c r="G464" s="140">
        <f t="shared" si="198"/>
        <v>0</v>
      </c>
      <c r="H464" s="30">
        <f t="shared" si="198"/>
        <v>537</v>
      </c>
      <c r="I464" s="30">
        <f t="shared" si="198"/>
        <v>537</v>
      </c>
      <c r="J464" s="30">
        <f t="shared" si="198"/>
        <v>537</v>
      </c>
    </row>
    <row r="465" spans="1:10" ht="25.5" x14ac:dyDescent="0.2">
      <c r="A465" s="100" t="s">
        <v>322</v>
      </c>
      <c r="B465" s="13" t="s">
        <v>229</v>
      </c>
      <c r="C465" s="13" t="s">
        <v>86</v>
      </c>
      <c r="D465" s="13" t="s">
        <v>200</v>
      </c>
      <c r="E465" s="13" t="s">
        <v>323</v>
      </c>
      <c r="F465" s="13"/>
      <c r="G465" s="140">
        <f t="shared" ref="G465:J465" si="199">G466+G468</f>
        <v>0</v>
      </c>
      <c r="H465" s="30">
        <f t="shared" si="199"/>
        <v>537</v>
      </c>
      <c r="I465" s="30">
        <f t="shared" si="199"/>
        <v>537</v>
      </c>
      <c r="J465" s="30">
        <f t="shared" si="199"/>
        <v>537</v>
      </c>
    </row>
    <row r="466" spans="1:10" ht="38.25" x14ac:dyDescent="0.2">
      <c r="A466" s="105" t="s">
        <v>637</v>
      </c>
      <c r="B466" s="13" t="s">
        <v>229</v>
      </c>
      <c r="C466" s="13" t="s">
        <v>86</v>
      </c>
      <c r="D466" s="13" t="s">
        <v>200</v>
      </c>
      <c r="E466" s="13" t="s">
        <v>377</v>
      </c>
      <c r="F466" s="13"/>
      <c r="G466" s="140">
        <f t="shared" si="198"/>
        <v>0</v>
      </c>
      <c r="H466" s="30">
        <f t="shared" si="198"/>
        <v>70</v>
      </c>
      <c r="I466" s="30">
        <f t="shared" si="198"/>
        <v>70</v>
      </c>
      <c r="J466" s="30">
        <f t="shared" si="198"/>
        <v>70</v>
      </c>
    </row>
    <row r="467" spans="1:10" ht="38.25" x14ac:dyDescent="0.2">
      <c r="A467" s="5" t="s">
        <v>118</v>
      </c>
      <c r="B467" s="13" t="s">
        <v>229</v>
      </c>
      <c r="C467" s="13" t="s">
        <v>86</v>
      </c>
      <c r="D467" s="13" t="s">
        <v>200</v>
      </c>
      <c r="E467" s="13" t="s">
        <v>377</v>
      </c>
      <c r="F467" s="13" t="s">
        <v>119</v>
      </c>
      <c r="G467" s="140"/>
      <c r="H467" s="30">
        <v>70</v>
      </c>
      <c r="I467" s="30">
        <f>G467+H467</f>
        <v>70</v>
      </c>
      <c r="J467" s="30">
        <v>70</v>
      </c>
    </row>
    <row r="468" spans="1:10" ht="25.5" x14ac:dyDescent="0.2">
      <c r="A468" s="105" t="s">
        <v>638</v>
      </c>
      <c r="B468" s="13" t="s">
        <v>229</v>
      </c>
      <c r="C468" s="13" t="s">
        <v>86</v>
      </c>
      <c r="D468" s="13" t="s">
        <v>200</v>
      </c>
      <c r="E468" s="13" t="s">
        <v>379</v>
      </c>
      <c r="F468" s="13"/>
      <c r="G468" s="140">
        <f t="shared" ref="G468:J468" si="200">G469</f>
        <v>0</v>
      </c>
      <c r="H468" s="30">
        <f t="shared" si="200"/>
        <v>467</v>
      </c>
      <c r="I468" s="30">
        <f t="shared" si="200"/>
        <v>467</v>
      </c>
      <c r="J468" s="30">
        <f t="shared" si="200"/>
        <v>467</v>
      </c>
    </row>
    <row r="469" spans="1:10" ht="38.25" x14ac:dyDescent="0.2">
      <c r="A469" s="5" t="s">
        <v>118</v>
      </c>
      <c r="B469" s="13" t="s">
        <v>229</v>
      </c>
      <c r="C469" s="13" t="s">
        <v>86</v>
      </c>
      <c r="D469" s="13" t="s">
        <v>200</v>
      </c>
      <c r="E469" s="13" t="s">
        <v>379</v>
      </c>
      <c r="F469" s="13" t="s">
        <v>119</v>
      </c>
      <c r="G469" s="140"/>
      <c r="H469" s="30">
        <v>467</v>
      </c>
      <c r="I469" s="30">
        <f>G469+H469</f>
        <v>467</v>
      </c>
      <c r="J469" s="30">
        <v>467</v>
      </c>
    </row>
    <row r="470" spans="1:10" x14ac:dyDescent="0.2">
      <c r="A470" s="38" t="s">
        <v>380</v>
      </c>
      <c r="B470" s="3" t="s">
        <v>229</v>
      </c>
      <c r="C470" s="3" t="s">
        <v>19</v>
      </c>
      <c r="D470" s="3"/>
      <c r="E470" s="3"/>
      <c r="F470" s="3"/>
      <c r="G470" s="136">
        <f t="shared" ref="G470:J470" si="201">G476+G471</f>
        <v>16186.740000000002</v>
      </c>
      <c r="H470" s="6">
        <f t="shared" si="201"/>
        <v>-1525.3900000000012</v>
      </c>
      <c r="I470" s="6">
        <f t="shared" si="201"/>
        <v>14661.35</v>
      </c>
      <c r="J470" s="6">
        <f t="shared" si="201"/>
        <v>14661.35</v>
      </c>
    </row>
    <row r="471" spans="1:10" hidden="1" x14ac:dyDescent="0.2">
      <c r="A471" s="5" t="s">
        <v>20</v>
      </c>
      <c r="B471" s="3" t="s">
        <v>229</v>
      </c>
      <c r="C471" s="3" t="s">
        <v>19</v>
      </c>
      <c r="D471" s="3" t="s">
        <v>21</v>
      </c>
      <c r="E471" s="3"/>
      <c r="F471" s="3"/>
      <c r="G471" s="140">
        <f t="shared" ref="G471:J474" si="202">G472</f>
        <v>0</v>
      </c>
      <c r="H471" s="30">
        <f t="shared" si="202"/>
        <v>0</v>
      </c>
      <c r="I471" s="30">
        <f t="shared" si="202"/>
        <v>0</v>
      </c>
      <c r="J471" s="30">
        <f t="shared" si="202"/>
        <v>0</v>
      </c>
    </row>
    <row r="472" spans="1:10" ht="38.25" hidden="1" x14ac:dyDescent="0.2">
      <c r="A472" s="100" t="s">
        <v>247</v>
      </c>
      <c r="B472" s="3" t="s">
        <v>229</v>
      </c>
      <c r="C472" s="3" t="s">
        <v>19</v>
      </c>
      <c r="D472" s="3" t="s">
        <v>21</v>
      </c>
      <c r="E472" s="3" t="s">
        <v>248</v>
      </c>
      <c r="F472" s="3"/>
      <c r="G472" s="140">
        <f t="shared" si="202"/>
        <v>0</v>
      </c>
      <c r="H472" s="30">
        <f t="shared" si="202"/>
        <v>0</v>
      </c>
      <c r="I472" s="30">
        <f t="shared" si="202"/>
        <v>0</v>
      </c>
      <c r="J472" s="30">
        <f t="shared" si="202"/>
        <v>0</v>
      </c>
    </row>
    <row r="473" spans="1:10" ht="38.25" hidden="1" x14ac:dyDescent="0.2">
      <c r="A473" s="101" t="s">
        <v>315</v>
      </c>
      <c r="B473" s="3" t="s">
        <v>229</v>
      </c>
      <c r="C473" s="3" t="s">
        <v>19</v>
      </c>
      <c r="D473" s="3" t="s">
        <v>21</v>
      </c>
      <c r="E473" s="3" t="s">
        <v>316</v>
      </c>
      <c r="F473" s="3"/>
      <c r="G473" s="140">
        <f t="shared" si="202"/>
        <v>0</v>
      </c>
      <c r="H473" s="30">
        <f t="shared" si="202"/>
        <v>0</v>
      </c>
      <c r="I473" s="30">
        <f t="shared" si="202"/>
        <v>0</v>
      </c>
      <c r="J473" s="30">
        <f t="shared" si="202"/>
        <v>0</v>
      </c>
    </row>
    <row r="474" spans="1:10" ht="38.25" hidden="1" x14ac:dyDescent="0.2">
      <c r="A474" s="101" t="s">
        <v>358</v>
      </c>
      <c r="B474" s="3" t="s">
        <v>229</v>
      </c>
      <c r="C474" s="3" t="s">
        <v>19</v>
      </c>
      <c r="D474" s="3" t="s">
        <v>21</v>
      </c>
      <c r="E474" s="3" t="s">
        <v>381</v>
      </c>
      <c r="F474" s="3"/>
      <c r="G474" s="140">
        <f t="shared" si="202"/>
        <v>0</v>
      </c>
      <c r="H474" s="30">
        <f t="shared" si="202"/>
        <v>0</v>
      </c>
      <c r="I474" s="30">
        <f t="shared" si="202"/>
        <v>0</v>
      </c>
      <c r="J474" s="30">
        <f t="shared" si="202"/>
        <v>0</v>
      </c>
    </row>
    <row r="475" spans="1:10" ht="38.25" hidden="1" x14ac:dyDescent="0.2">
      <c r="A475" s="5" t="s">
        <v>330</v>
      </c>
      <c r="B475" s="3" t="s">
        <v>229</v>
      </c>
      <c r="C475" s="3" t="s">
        <v>19</v>
      </c>
      <c r="D475" s="3" t="s">
        <v>21</v>
      </c>
      <c r="E475" s="3" t="s">
        <v>381</v>
      </c>
      <c r="F475" s="3" t="s">
        <v>331</v>
      </c>
      <c r="G475" s="140"/>
      <c r="H475" s="30"/>
      <c r="I475" s="30">
        <f>G475+H475</f>
        <v>0</v>
      </c>
      <c r="J475" s="30"/>
    </row>
    <row r="476" spans="1:10" x14ac:dyDescent="0.2">
      <c r="A476" s="5" t="s">
        <v>44</v>
      </c>
      <c r="B476" s="3" t="s">
        <v>229</v>
      </c>
      <c r="C476" s="3" t="s">
        <v>19</v>
      </c>
      <c r="D476" s="3" t="s">
        <v>45</v>
      </c>
      <c r="E476" s="3"/>
      <c r="F476" s="3"/>
      <c r="G476" s="140">
        <f t="shared" ref="G476:J476" si="203">G489+G477+G481</f>
        <v>16186.740000000002</v>
      </c>
      <c r="H476" s="30">
        <f t="shared" si="203"/>
        <v>-1525.3900000000012</v>
      </c>
      <c r="I476" s="30">
        <f t="shared" si="203"/>
        <v>14661.35</v>
      </c>
      <c r="J476" s="30">
        <f t="shared" si="203"/>
        <v>14661.35</v>
      </c>
    </row>
    <row r="477" spans="1:10" ht="38.25" hidden="1" x14ac:dyDescent="0.2">
      <c r="A477" s="100" t="s">
        <v>247</v>
      </c>
      <c r="B477" s="3" t="s">
        <v>229</v>
      </c>
      <c r="C477" s="3" t="s">
        <v>19</v>
      </c>
      <c r="D477" s="3" t="s">
        <v>45</v>
      </c>
      <c r="E477" s="3" t="s">
        <v>248</v>
      </c>
      <c r="F477" s="3"/>
      <c r="G477" s="140">
        <f t="shared" ref="G477:J479" si="204">G478</f>
        <v>0</v>
      </c>
      <c r="H477" s="30">
        <f t="shared" si="204"/>
        <v>0</v>
      </c>
      <c r="I477" s="30">
        <f t="shared" si="204"/>
        <v>0</v>
      </c>
      <c r="J477" s="30">
        <f t="shared" si="204"/>
        <v>0</v>
      </c>
    </row>
    <row r="478" spans="1:10" ht="38.25" hidden="1" x14ac:dyDescent="0.2">
      <c r="A478" s="101" t="s">
        <v>315</v>
      </c>
      <c r="B478" s="3" t="s">
        <v>229</v>
      </c>
      <c r="C478" s="3" t="s">
        <v>19</v>
      </c>
      <c r="D478" s="3" t="s">
        <v>45</v>
      </c>
      <c r="E478" s="3" t="s">
        <v>316</v>
      </c>
      <c r="F478" s="3"/>
      <c r="G478" s="140">
        <f t="shared" si="204"/>
        <v>0</v>
      </c>
      <c r="H478" s="30">
        <f t="shared" si="204"/>
        <v>0</v>
      </c>
      <c r="I478" s="30">
        <f t="shared" si="204"/>
        <v>0</v>
      </c>
      <c r="J478" s="30">
        <f t="shared" si="204"/>
        <v>0</v>
      </c>
    </row>
    <row r="479" spans="1:10" ht="38.25" hidden="1" x14ac:dyDescent="0.2">
      <c r="A479" s="101" t="s">
        <v>358</v>
      </c>
      <c r="B479" s="3" t="s">
        <v>229</v>
      </c>
      <c r="C479" s="3" t="s">
        <v>19</v>
      </c>
      <c r="D479" s="3" t="s">
        <v>45</v>
      </c>
      <c r="E479" s="3" t="s">
        <v>360</v>
      </c>
      <c r="F479" s="3"/>
      <c r="G479" s="140">
        <f t="shared" si="204"/>
        <v>0</v>
      </c>
      <c r="H479" s="30">
        <f t="shared" si="204"/>
        <v>0</v>
      </c>
      <c r="I479" s="30">
        <f t="shared" si="204"/>
        <v>0</v>
      </c>
      <c r="J479" s="30">
        <f t="shared" si="204"/>
        <v>0</v>
      </c>
    </row>
    <row r="480" spans="1:10" ht="38.25" hidden="1" x14ac:dyDescent="0.2">
      <c r="A480" s="5" t="s">
        <v>330</v>
      </c>
      <c r="B480" s="3" t="s">
        <v>229</v>
      </c>
      <c r="C480" s="3" t="s">
        <v>19</v>
      </c>
      <c r="D480" s="3" t="s">
        <v>45</v>
      </c>
      <c r="E480" s="3" t="s">
        <v>360</v>
      </c>
      <c r="F480" s="3" t="s">
        <v>331</v>
      </c>
      <c r="G480" s="140"/>
      <c r="H480" s="30"/>
      <c r="I480" s="30">
        <f>G480+H480</f>
        <v>0</v>
      </c>
      <c r="J480" s="30"/>
    </row>
    <row r="481" spans="1:10" ht="38.25" x14ac:dyDescent="0.2">
      <c r="A481" s="100" t="s">
        <v>22</v>
      </c>
      <c r="B481" s="3" t="s">
        <v>229</v>
      </c>
      <c r="C481" s="3" t="s">
        <v>19</v>
      </c>
      <c r="D481" s="3" t="s">
        <v>45</v>
      </c>
      <c r="E481" s="3" t="s">
        <v>87</v>
      </c>
      <c r="F481" s="3"/>
      <c r="G481" s="140">
        <f t="shared" ref="G481:J481" si="205">G482</f>
        <v>0</v>
      </c>
      <c r="H481" s="30">
        <f t="shared" si="205"/>
        <v>14661.35</v>
      </c>
      <c r="I481" s="30">
        <f t="shared" si="205"/>
        <v>14661.35</v>
      </c>
      <c r="J481" s="30">
        <f t="shared" si="205"/>
        <v>14661.35</v>
      </c>
    </row>
    <row r="482" spans="1:10" ht="38.25" x14ac:dyDescent="0.2">
      <c r="A482" s="101" t="s">
        <v>24</v>
      </c>
      <c r="B482" s="3" t="s">
        <v>229</v>
      </c>
      <c r="C482" s="3" t="s">
        <v>19</v>
      </c>
      <c r="D482" s="3" t="s">
        <v>45</v>
      </c>
      <c r="E482" s="3" t="s">
        <v>88</v>
      </c>
      <c r="F482" s="3"/>
      <c r="G482" s="140">
        <f t="shared" ref="G482:J482" si="206">G483+G486</f>
        <v>0</v>
      </c>
      <c r="H482" s="30">
        <f t="shared" si="206"/>
        <v>14661.35</v>
      </c>
      <c r="I482" s="30">
        <f t="shared" si="206"/>
        <v>14661.35</v>
      </c>
      <c r="J482" s="30">
        <f t="shared" si="206"/>
        <v>14661.35</v>
      </c>
    </row>
    <row r="483" spans="1:10" ht="63.75" x14ac:dyDescent="0.2">
      <c r="A483" s="100" t="s">
        <v>639</v>
      </c>
      <c r="B483" s="3" t="s">
        <v>229</v>
      </c>
      <c r="C483" s="3" t="s">
        <v>19</v>
      </c>
      <c r="D483" s="3" t="s">
        <v>45</v>
      </c>
      <c r="E483" s="142" t="s">
        <v>383</v>
      </c>
      <c r="F483" s="3"/>
      <c r="G483" s="140">
        <f t="shared" ref="G483:J483" si="207">G484+G485</f>
        <v>0</v>
      </c>
      <c r="H483" s="30">
        <f t="shared" si="207"/>
        <v>4441.01</v>
      </c>
      <c r="I483" s="30">
        <f t="shared" si="207"/>
        <v>4441.01</v>
      </c>
      <c r="J483" s="30">
        <f t="shared" si="207"/>
        <v>4441.01</v>
      </c>
    </row>
    <row r="484" spans="1:10" ht="38.25" x14ac:dyDescent="0.2">
      <c r="A484" s="20" t="s">
        <v>338</v>
      </c>
      <c r="B484" s="3" t="s">
        <v>229</v>
      </c>
      <c r="C484" s="3" t="s">
        <v>19</v>
      </c>
      <c r="D484" s="3" t="s">
        <v>45</v>
      </c>
      <c r="E484" s="3" t="s">
        <v>384</v>
      </c>
      <c r="F484" s="3" t="s">
        <v>339</v>
      </c>
      <c r="G484" s="140"/>
      <c r="H484" s="30">
        <v>4441.01</v>
      </c>
      <c r="I484" s="30">
        <f>G484+H484</f>
        <v>4441.01</v>
      </c>
      <c r="J484" s="30">
        <v>4441.01</v>
      </c>
    </row>
    <row r="485" spans="1:10" ht="25.5" hidden="1" x14ac:dyDescent="0.2">
      <c r="A485" s="5" t="s">
        <v>385</v>
      </c>
      <c r="B485" s="3" t="s">
        <v>229</v>
      </c>
      <c r="C485" s="3" t="s">
        <v>19</v>
      </c>
      <c r="D485" s="3" t="s">
        <v>45</v>
      </c>
      <c r="E485" s="3" t="s">
        <v>384</v>
      </c>
      <c r="F485" s="3" t="s">
        <v>386</v>
      </c>
      <c r="G485" s="140"/>
      <c r="H485" s="30"/>
      <c r="I485" s="30">
        <f>G485+H485</f>
        <v>0</v>
      </c>
      <c r="J485" s="30"/>
    </row>
    <row r="486" spans="1:10" ht="54" customHeight="1" x14ac:dyDescent="0.2">
      <c r="A486" s="100" t="s">
        <v>640</v>
      </c>
      <c r="B486" s="3" t="s">
        <v>229</v>
      </c>
      <c r="C486" s="3" t="s">
        <v>19</v>
      </c>
      <c r="D486" s="3" t="s">
        <v>45</v>
      </c>
      <c r="E486" s="142" t="s">
        <v>388</v>
      </c>
      <c r="F486" s="3"/>
      <c r="G486" s="140">
        <f t="shared" ref="G486:J486" si="208">G487+G488</f>
        <v>0</v>
      </c>
      <c r="H486" s="30">
        <f t="shared" si="208"/>
        <v>10220.34</v>
      </c>
      <c r="I486" s="30">
        <f t="shared" si="208"/>
        <v>10220.34</v>
      </c>
      <c r="J486" s="30">
        <f t="shared" si="208"/>
        <v>10220.34</v>
      </c>
    </row>
    <row r="487" spans="1:10" ht="38.25" x14ac:dyDescent="0.2">
      <c r="A487" s="20" t="s">
        <v>338</v>
      </c>
      <c r="B487" s="3" t="s">
        <v>229</v>
      </c>
      <c r="C487" s="3" t="s">
        <v>19</v>
      </c>
      <c r="D487" s="3" t="s">
        <v>45</v>
      </c>
      <c r="E487" s="142" t="s">
        <v>388</v>
      </c>
      <c r="F487" s="3" t="s">
        <v>339</v>
      </c>
      <c r="G487" s="140"/>
      <c r="H487" s="30">
        <v>10220.34</v>
      </c>
      <c r="I487" s="30">
        <f>G487+H487</f>
        <v>10220.34</v>
      </c>
      <c r="J487" s="30">
        <v>10220.34</v>
      </c>
    </row>
    <row r="488" spans="1:10" ht="25.5" hidden="1" x14ac:dyDescent="0.2">
      <c r="A488" s="5" t="s">
        <v>385</v>
      </c>
      <c r="B488" s="3" t="s">
        <v>229</v>
      </c>
      <c r="C488" s="3" t="s">
        <v>19</v>
      </c>
      <c r="D488" s="3" t="s">
        <v>45</v>
      </c>
      <c r="E488" s="142" t="s">
        <v>388</v>
      </c>
      <c r="F488" s="3" t="s">
        <v>386</v>
      </c>
      <c r="G488" s="140"/>
      <c r="H488" s="30"/>
      <c r="I488" s="30">
        <f>G488+H488</f>
        <v>0</v>
      </c>
      <c r="J488" s="30"/>
    </row>
    <row r="489" spans="1:10" x14ac:dyDescent="0.2">
      <c r="A489" s="5" t="s">
        <v>40</v>
      </c>
      <c r="B489" s="3" t="s">
        <v>229</v>
      </c>
      <c r="C489" s="3" t="s">
        <v>19</v>
      </c>
      <c r="D489" s="3" t="s">
        <v>45</v>
      </c>
      <c r="E489" s="3" t="s">
        <v>41</v>
      </c>
      <c r="F489" s="3"/>
      <c r="G489" s="140">
        <f t="shared" ref="G489:J489" si="209">G490+G496</f>
        <v>16186.740000000002</v>
      </c>
      <c r="H489" s="30">
        <f t="shared" si="209"/>
        <v>-16186.740000000002</v>
      </c>
      <c r="I489" s="30">
        <f t="shared" si="209"/>
        <v>0</v>
      </c>
      <c r="J489" s="30">
        <f t="shared" si="209"/>
        <v>0</v>
      </c>
    </row>
    <row r="490" spans="1:10" ht="25.5" x14ac:dyDescent="0.2">
      <c r="A490" s="10" t="s">
        <v>641</v>
      </c>
      <c r="B490" s="3" t="s">
        <v>229</v>
      </c>
      <c r="C490" s="3" t="s">
        <v>19</v>
      </c>
      <c r="D490" s="3" t="s">
        <v>45</v>
      </c>
      <c r="E490" s="3" t="s">
        <v>390</v>
      </c>
      <c r="F490" s="3"/>
      <c r="G490" s="140">
        <f t="shared" ref="G490:J490" si="210">G491+G494</f>
        <v>15586.740000000002</v>
      </c>
      <c r="H490" s="30">
        <f t="shared" si="210"/>
        <v>-15586.740000000002</v>
      </c>
      <c r="I490" s="30">
        <f t="shared" si="210"/>
        <v>0</v>
      </c>
      <c r="J490" s="30">
        <f t="shared" si="210"/>
        <v>0</v>
      </c>
    </row>
    <row r="491" spans="1:10" ht="51" x14ac:dyDescent="0.2">
      <c r="A491" s="10" t="s">
        <v>642</v>
      </c>
      <c r="B491" s="3" t="s">
        <v>229</v>
      </c>
      <c r="C491" s="3" t="s">
        <v>19</v>
      </c>
      <c r="D491" s="3" t="s">
        <v>45</v>
      </c>
      <c r="E491" s="3" t="s">
        <v>392</v>
      </c>
      <c r="F491" s="3"/>
      <c r="G491" s="140">
        <f t="shared" ref="G491:J491" si="211">G492+G493</f>
        <v>4209.62</v>
      </c>
      <c r="H491" s="30">
        <f t="shared" si="211"/>
        <v>-4209.62</v>
      </c>
      <c r="I491" s="30">
        <f t="shared" si="211"/>
        <v>0</v>
      </c>
      <c r="J491" s="30">
        <f t="shared" si="211"/>
        <v>0</v>
      </c>
    </row>
    <row r="492" spans="1:10" ht="38.25" x14ac:dyDescent="0.2">
      <c r="A492" s="20" t="s">
        <v>338</v>
      </c>
      <c r="B492" s="3" t="s">
        <v>229</v>
      </c>
      <c r="C492" s="3" t="s">
        <v>19</v>
      </c>
      <c r="D492" s="3" t="s">
        <v>45</v>
      </c>
      <c r="E492" s="3" t="s">
        <v>392</v>
      </c>
      <c r="F492" s="3" t="s">
        <v>339</v>
      </c>
      <c r="G492" s="140">
        <v>4209.62</v>
      </c>
      <c r="H492" s="30">
        <v>-4209.62</v>
      </c>
      <c r="I492" s="30">
        <f>G492+H492</f>
        <v>0</v>
      </c>
      <c r="J492" s="30"/>
    </row>
    <row r="493" spans="1:10" ht="25.5" hidden="1" x14ac:dyDescent="0.2">
      <c r="A493" s="20" t="s">
        <v>385</v>
      </c>
      <c r="B493" s="3" t="s">
        <v>229</v>
      </c>
      <c r="C493" s="3" t="s">
        <v>19</v>
      </c>
      <c r="D493" s="3" t="s">
        <v>45</v>
      </c>
      <c r="E493" s="3" t="s">
        <v>392</v>
      </c>
      <c r="F493" s="3" t="s">
        <v>386</v>
      </c>
      <c r="G493" s="140"/>
      <c r="H493" s="30"/>
      <c r="I493" s="30">
        <f>G493+H493</f>
        <v>0</v>
      </c>
      <c r="J493" s="30"/>
    </row>
    <row r="494" spans="1:10" ht="51" x14ac:dyDescent="0.2">
      <c r="A494" s="10" t="s">
        <v>643</v>
      </c>
      <c r="B494" s="3" t="s">
        <v>229</v>
      </c>
      <c r="C494" s="3" t="s">
        <v>19</v>
      </c>
      <c r="D494" s="3" t="s">
        <v>45</v>
      </c>
      <c r="E494" s="3" t="s">
        <v>394</v>
      </c>
      <c r="F494" s="3"/>
      <c r="G494" s="140">
        <f t="shared" ref="G494:J494" si="212">G495</f>
        <v>11377.12</v>
      </c>
      <c r="H494" s="30">
        <f t="shared" si="212"/>
        <v>-11377.12</v>
      </c>
      <c r="I494" s="30">
        <f t="shared" si="212"/>
        <v>0</v>
      </c>
      <c r="J494" s="30">
        <f t="shared" si="212"/>
        <v>0</v>
      </c>
    </row>
    <row r="495" spans="1:10" ht="38.25" x14ac:dyDescent="0.2">
      <c r="A495" s="20" t="s">
        <v>338</v>
      </c>
      <c r="B495" s="3" t="s">
        <v>229</v>
      </c>
      <c r="C495" s="3" t="s">
        <v>19</v>
      </c>
      <c r="D495" s="3" t="s">
        <v>45</v>
      </c>
      <c r="E495" s="3" t="s">
        <v>394</v>
      </c>
      <c r="F495" s="3" t="s">
        <v>339</v>
      </c>
      <c r="G495" s="140">
        <v>11377.12</v>
      </c>
      <c r="H495" s="30">
        <v>-11377.12</v>
      </c>
      <c r="I495" s="30">
        <f>G495+H495</f>
        <v>0</v>
      </c>
      <c r="J495" s="30"/>
    </row>
    <row r="496" spans="1:10" ht="25.5" x14ac:dyDescent="0.2">
      <c r="A496" s="10" t="s">
        <v>395</v>
      </c>
      <c r="B496" s="3" t="s">
        <v>229</v>
      </c>
      <c r="C496" s="3" t="s">
        <v>19</v>
      </c>
      <c r="D496" s="3" t="s">
        <v>45</v>
      </c>
      <c r="E496" s="3" t="s">
        <v>345</v>
      </c>
      <c r="F496" s="3"/>
      <c r="G496" s="140">
        <f t="shared" ref="G496:J497" si="213">G497</f>
        <v>600</v>
      </c>
      <c r="H496" s="30">
        <f t="shared" si="213"/>
        <v>-600</v>
      </c>
      <c r="I496" s="30">
        <f t="shared" si="213"/>
        <v>0</v>
      </c>
      <c r="J496" s="30">
        <f t="shared" si="213"/>
        <v>0</v>
      </c>
    </row>
    <row r="497" spans="1:10" ht="25.5" x14ac:dyDescent="0.2">
      <c r="A497" s="10" t="s">
        <v>373</v>
      </c>
      <c r="B497" s="3" t="s">
        <v>229</v>
      </c>
      <c r="C497" s="3" t="s">
        <v>19</v>
      </c>
      <c r="D497" s="3" t="s">
        <v>45</v>
      </c>
      <c r="E497" s="3" t="s">
        <v>374</v>
      </c>
      <c r="F497" s="3"/>
      <c r="G497" s="140">
        <f t="shared" si="213"/>
        <v>600</v>
      </c>
      <c r="H497" s="30">
        <f t="shared" si="213"/>
        <v>-600</v>
      </c>
      <c r="I497" s="30">
        <f t="shared" si="213"/>
        <v>0</v>
      </c>
      <c r="J497" s="30">
        <f t="shared" si="213"/>
        <v>0</v>
      </c>
    </row>
    <row r="498" spans="1:10" ht="38.25" x14ac:dyDescent="0.2">
      <c r="A498" s="5" t="s">
        <v>330</v>
      </c>
      <c r="B498" s="3" t="s">
        <v>229</v>
      </c>
      <c r="C498" s="3" t="s">
        <v>19</v>
      </c>
      <c r="D498" s="3" t="s">
        <v>45</v>
      </c>
      <c r="E498" s="3" t="s">
        <v>374</v>
      </c>
      <c r="F498" s="3" t="s">
        <v>331</v>
      </c>
      <c r="G498" s="140">
        <v>600</v>
      </c>
      <c r="H498" s="30">
        <v>-600</v>
      </c>
      <c r="I498" s="30">
        <f>G498+H498</f>
        <v>0</v>
      </c>
      <c r="J498" s="30"/>
    </row>
    <row r="499" spans="1:10" x14ac:dyDescent="0.2">
      <c r="A499" s="14" t="s">
        <v>396</v>
      </c>
      <c r="B499" s="3" t="s">
        <v>229</v>
      </c>
      <c r="C499" s="3" t="s">
        <v>107</v>
      </c>
      <c r="D499" s="3"/>
      <c r="E499" s="3"/>
      <c r="F499" s="3"/>
      <c r="G499" s="140">
        <f t="shared" ref="G499:J499" si="214">G500</f>
        <v>550</v>
      </c>
      <c r="H499" s="30">
        <f t="shared" si="214"/>
        <v>-75</v>
      </c>
      <c r="I499" s="30">
        <f t="shared" si="214"/>
        <v>475</v>
      </c>
      <c r="J499" s="30">
        <f t="shared" si="214"/>
        <v>475</v>
      </c>
    </row>
    <row r="500" spans="1:10" x14ac:dyDescent="0.2">
      <c r="A500" s="5" t="s">
        <v>397</v>
      </c>
      <c r="B500" s="3" t="s">
        <v>229</v>
      </c>
      <c r="C500" s="3" t="s">
        <v>107</v>
      </c>
      <c r="D500" s="3" t="s">
        <v>107</v>
      </c>
      <c r="E500" s="3"/>
      <c r="F500" s="3"/>
      <c r="G500" s="140">
        <f t="shared" ref="G500:J500" si="215">G521+G505+G501</f>
        <v>550</v>
      </c>
      <c r="H500" s="30">
        <f t="shared" si="215"/>
        <v>-75</v>
      </c>
      <c r="I500" s="30">
        <f t="shared" si="215"/>
        <v>475</v>
      </c>
      <c r="J500" s="30">
        <f t="shared" si="215"/>
        <v>475</v>
      </c>
    </row>
    <row r="501" spans="1:10" ht="38.25" x14ac:dyDescent="0.2">
      <c r="A501" s="100" t="s">
        <v>22</v>
      </c>
      <c r="B501" s="3" t="s">
        <v>229</v>
      </c>
      <c r="C501" s="3" t="s">
        <v>107</v>
      </c>
      <c r="D501" s="3" t="s">
        <v>107</v>
      </c>
      <c r="E501" s="3" t="s">
        <v>87</v>
      </c>
      <c r="F501" s="3"/>
      <c r="G501" s="140">
        <f t="shared" ref="G501:J503" si="216">G502</f>
        <v>0</v>
      </c>
      <c r="H501" s="30">
        <f t="shared" si="216"/>
        <v>475</v>
      </c>
      <c r="I501" s="30">
        <f t="shared" si="216"/>
        <v>475</v>
      </c>
      <c r="J501" s="30">
        <f t="shared" si="216"/>
        <v>475</v>
      </c>
    </row>
    <row r="502" spans="1:10" ht="51" x14ac:dyDescent="0.2">
      <c r="A502" s="101" t="s">
        <v>398</v>
      </c>
      <c r="B502" s="3" t="s">
        <v>229</v>
      </c>
      <c r="C502" s="3" t="s">
        <v>107</v>
      </c>
      <c r="D502" s="3" t="s">
        <v>107</v>
      </c>
      <c r="E502" s="3" t="s">
        <v>399</v>
      </c>
      <c r="F502" s="3"/>
      <c r="G502" s="140">
        <f t="shared" si="216"/>
        <v>0</v>
      </c>
      <c r="H502" s="30">
        <f t="shared" si="216"/>
        <v>475</v>
      </c>
      <c r="I502" s="30">
        <f t="shared" si="216"/>
        <v>475</v>
      </c>
      <c r="J502" s="30">
        <f t="shared" si="216"/>
        <v>475</v>
      </c>
    </row>
    <row r="503" spans="1:10" ht="51" x14ac:dyDescent="0.2">
      <c r="A503" s="101" t="s">
        <v>400</v>
      </c>
      <c r="B503" s="3" t="s">
        <v>229</v>
      </c>
      <c r="C503" s="3" t="s">
        <v>107</v>
      </c>
      <c r="D503" s="3" t="s">
        <v>107</v>
      </c>
      <c r="E503" s="142" t="s">
        <v>401</v>
      </c>
      <c r="F503" s="3"/>
      <c r="G503" s="140">
        <f t="shared" si="216"/>
        <v>0</v>
      </c>
      <c r="H503" s="30">
        <f t="shared" si="216"/>
        <v>475</v>
      </c>
      <c r="I503" s="30">
        <f t="shared" si="216"/>
        <v>475</v>
      </c>
      <c r="J503" s="30">
        <f t="shared" si="216"/>
        <v>475</v>
      </c>
    </row>
    <row r="504" spans="1:10" ht="38.25" x14ac:dyDescent="0.2">
      <c r="A504" s="5" t="s">
        <v>118</v>
      </c>
      <c r="B504" s="3" t="s">
        <v>229</v>
      </c>
      <c r="C504" s="3" t="s">
        <v>107</v>
      </c>
      <c r="D504" s="3" t="s">
        <v>107</v>
      </c>
      <c r="E504" s="142" t="s">
        <v>401</v>
      </c>
      <c r="F504" s="3" t="s">
        <v>119</v>
      </c>
      <c r="G504" s="140"/>
      <c r="H504" s="30">
        <v>475</v>
      </c>
      <c r="I504" s="30">
        <f>G504+H504</f>
        <v>475</v>
      </c>
      <c r="J504" s="30">
        <v>475</v>
      </c>
    </row>
    <row r="505" spans="1:10" x14ac:dyDescent="0.2">
      <c r="A505" s="5" t="s">
        <v>40</v>
      </c>
      <c r="B505" s="3" t="s">
        <v>229</v>
      </c>
      <c r="C505" s="3" t="s">
        <v>107</v>
      </c>
      <c r="D505" s="3" t="s">
        <v>107</v>
      </c>
      <c r="E505" s="3" t="s">
        <v>41</v>
      </c>
      <c r="F505" s="3"/>
      <c r="G505" s="140">
        <f t="shared" ref="G505:J505" si="217">G506+G509+G511++G513+G515++G517++G519</f>
        <v>550</v>
      </c>
      <c r="H505" s="30">
        <f t="shared" si="217"/>
        <v>-550</v>
      </c>
      <c r="I505" s="30">
        <f t="shared" si="217"/>
        <v>0</v>
      </c>
      <c r="J505" s="30">
        <f t="shared" si="217"/>
        <v>0</v>
      </c>
    </row>
    <row r="506" spans="1:10" ht="51" x14ac:dyDescent="0.2">
      <c r="A506" s="10" t="s">
        <v>402</v>
      </c>
      <c r="B506" s="3" t="s">
        <v>229</v>
      </c>
      <c r="C506" s="3" t="s">
        <v>107</v>
      </c>
      <c r="D506" s="3" t="s">
        <v>107</v>
      </c>
      <c r="E506" s="3" t="s">
        <v>403</v>
      </c>
      <c r="F506" s="3"/>
      <c r="G506" s="140">
        <f t="shared" ref="G506:J506" si="218">G507+G508</f>
        <v>375</v>
      </c>
      <c r="H506" s="30">
        <f t="shared" si="218"/>
        <v>-375</v>
      </c>
      <c r="I506" s="30">
        <f t="shared" si="218"/>
        <v>0</v>
      </c>
      <c r="J506" s="30">
        <f t="shared" si="218"/>
        <v>0</v>
      </c>
    </row>
    <row r="507" spans="1:10" ht="38.25" x14ac:dyDescent="0.2">
      <c r="A507" s="5" t="s">
        <v>118</v>
      </c>
      <c r="B507" s="3" t="s">
        <v>229</v>
      </c>
      <c r="C507" s="3" t="s">
        <v>107</v>
      </c>
      <c r="D507" s="3" t="s">
        <v>107</v>
      </c>
      <c r="E507" s="3" t="s">
        <v>403</v>
      </c>
      <c r="F507" s="3" t="s">
        <v>119</v>
      </c>
      <c r="G507" s="140">
        <v>375</v>
      </c>
      <c r="H507" s="30">
        <v>-375</v>
      </c>
      <c r="I507" s="6">
        <f>G507+H507</f>
        <v>0</v>
      </c>
      <c r="J507" s="30"/>
    </row>
    <row r="508" spans="1:10" ht="51" hidden="1" x14ac:dyDescent="0.2">
      <c r="A508" s="5" t="s">
        <v>354</v>
      </c>
      <c r="B508" s="3" t="s">
        <v>229</v>
      </c>
      <c r="C508" s="3" t="s">
        <v>107</v>
      </c>
      <c r="D508" s="3" t="s">
        <v>107</v>
      </c>
      <c r="E508" s="3" t="s">
        <v>403</v>
      </c>
      <c r="F508" s="3" t="s">
        <v>355</v>
      </c>
      <c r="G508" s="140"/>
      <c r="H508" s="30"/>
      <c r="I508" s="6">
        <f>G508+H508</f>
        <v>0</v>
      </c>
      <c r="J508" s="30"/>
    </row>
    <row r="509" spans="1:10" ht="51" x14ac:dyDescent="0.2">
      <c r="A509" s="39" t="s">
        <v>404</v>
      </c>
      <c r="B509" s="3" t="s">
        <v>229</v>
      </c>
      <c r="C509" s="3" t="s">
        <v>107</v>
      </c>
      <c r="D509" s="3" t="s">
        <v>107</v>
      </c>
      <c r="E509" s="3" t="s">
        <v>405</v>
      </c>
      <c r="F509" s="3"/>
      <c r="G509" s="140">
        <f t="shared" ref="G509:J509" si="219">G510</f>
        <v>100</v>
      </c>
      <c r="H509" s="30">
        <f t="shared" si="219"/>
        <v>-100</v>
      </c>
      <c r="I509" s="30">
        <f t="shared" si="219"/>
        <v>0</v>
      </c>
      <c r="J509" s="30">
        <f t="shared" si="219"/>
        <v>0</v>
      </c>
    </row>
    <row r="510" spans="1:10" ht="38.25" x14ac:dyDescent="0.2">
      <c r="A510" s="5" t="s">
        <v>118</v>
      </c>
      <c r="B510" s="3" t="s">
        <v>229</v>
      </c>
      <c r="C510" s="3" t="s">
        <v>107</v>
      </c>
      <c r="D510" s="3" t="s">
        <v>107</v>
      </c>
      <c r="E510" s="3" t="s">
        <v>405</v>
      </c>
      <c r="F510" s="3" t="s">
        <v>119</v>
      </c>
      <c r="G510" s="140">
        <v>100</v>
      </c>
      <c r="H510" s="30">
        <v>-100</v>
      </c>
      <c r="I510" s="6">
        <f>G510+H510</f>
        <v>0</v>
      </c>
      <c r="J510" s="30"/>
    </row>
    <row r="511" spans="1:10" ht="51" x14ac:dyDescent="0.2">
      <c r="A511" s="39" t="s">
        <v>406</v>
      </c>
      <c r="B511" s="3" t="s">
        <v>229</v>
      </c>
      <c r="C511" s="3" t="s">
        <v>107</v>
      </c>
      <c r="D511" s="3" t="s">
        <v>107</v>
      </c>
      <c r="E511" s="3" t="s">
        <v>407</v>
      </c>
      <c r="F511" s="3"/>
      <c r="G511" s="140">
        <f t="shared" ref="G511:J511" si="220">G512</f>
        <v>50</v>
      </c>
      <c r="H511" s="30">
        <f t="shared" si="220"/>
        <v>-50</v>
      </c>
      <c r="I511" s="30">
        <f t="shared" si="220"/>
        <v>0</v>
      </c>
      <c r="J511" s="30">
        <f t="shared" si="220"/>
        <v>0</v>
      </c>
    </row>
    <row r="512" spans="1:10" ht="38.25" x14ac:dyDescent="0.2">
      <c r="A512" s="5" t="s">
        <v>118</v>
      </c>
      <c r="B512" s="3" t="s">
        <v>229</v>
      </c>
      <c r="C512" s="3" t="s">
        <v>107</v>
      </c>
      <c r="D512" s="3" t="s">
        <v>107</v>
      </c>
      <c r="E512" s="3" t="s">
        <v>407</v>
      </c>
      <c r="F512" s="3" t="s">
        <v>119</v>
      </c>
      <c r="G512" s="140">
        <v>50</v>
      </c>
      <c r="H512" s="30">
        <v>-50</v>
      </c>
      <c r="I512" s="6">
        <f>G512+H512</f>
        <v>0</v>
      </c>
      <c r="J512" s="30"/>
    </row>
    <row r="513" spans="1:10" ht="51" x14ac:dyDescent="0.2">
      <c r="A513" s="39" t="s">
        <v>408</v>
      </c>
      <c r="B513" s="3" t="s">
        <v>229</v>
      </c>
      <c r="C513" s="3" t="s">
        <v>107</v>
      </c>
      <c r="D513" s="3" t="s">
        <v>107</v>
      </c>
      <c r="E513" s="3" t="s">
        <v>409</v>
      </c>
      <c r="F513" s="3"/>
      <c r="G513" s="140">
        <f t="shared" ref="G513:J513" si="221">G514</f>
        <v>7</v>
      </c>
      <c r="H513" s="30">
        <f t="shared" si="221"/>
        <v>-7</v>
      </c>
      <c r="I513" s="30">
        <f t="shared" si="221"/>
        <v>0</v>
      </c>
      <c r="J513" s="30">
        <f t="shared" si="221"/>
        <v>0</v>
      </c>
    </row>
    <row r="514" spans="1:10" ht="38.25" x14ac:dyDescent="0.2">
      <c r="A514" s="5" t="s">
        <v>118</v>
      </c>
      <c r="B514" s="3" t="s">
        <v>229</v>
      </c>
      <c r="C514" s="3" t="s">
        <v>107</v>
      </c>
      <c r="D514" s="3" t="s">
        <v>107</v>
      </c>
      <c r="E514" s="3" t="s">
        <v>409</v>
      </c>
      <c r="F514" s="3" t="s">
        <v>119</v>
      </c>
      <c r="G514" s="140">
        <v>7</v>
      </c>
      <c r="H514" s="30">
        <v>-7</v>
      </c>
      <c r="I514" s="6">
        <f>G514+H514</f>
        <v>0</v>
      </c>
      <c r="J514" s="30"/>
    </row>
    <row r="515" spans="1:10" ht="38.25" x14ac:dyDescent="0.2">
      <c r="A515" s="39" t="s">
        <v>628</v>
      </c>
      <c r="B515" s="3" t="s">
        <v>229</v>
      </c>
      <c r="C515" s="3" t="s">
        <v>107</v>
      </c>
      <c r="D515" s="3" t="s">
        <v>107</v>
      </c>
      <c r="E515" s="3" t="s">
        <v>411</v>
      </c>
      <c r="F515" s="3"/>
      <c r="G515" s="140">
        <f t="shared" ref="G515:J515" si="222">G516</f>
        <v>6</v>
      </c>
      <c r="H515" s="30">
        <f t="shared" si="222"/>
        <v>-6</v>
      </c>
      <c r="I515" s="30">
        <f t="shared" si="222"/>
        <v>0</v>
      </c>
      <c r="J515" s="30">
        <f t="shared" si="222"/>
        <v>0</v>
      </c>
    </row>
    <row r="516" spans="1:10" ht="38.25" x14ac:dyDescent="0.2">
      <c r="A516" s="5" t="s">
        <v>118</v>
      </c>
      <c r="B516" s="3" t="s">
        <v>229</v>
      </c>
      <c r="C516" s="3" t="s">
        <v>107</v>
      </c>
      <c r="D516" s="3" t="s">
        <v>107</v>
      </c>
      <c r="E516" s="3" t="s">
        <v>411</v>
      </c>
      <c r="F516" s="3" t="s">
        <v>119</v>
      </c>
      <c r="G516" s="140">
        <v>6</v>
      </c>
      <c r="H516" s="30">
        <v>-6</v>
      </c>
      <c r="I516" s="6">
        <f>G516+H516</f>
        <v>0</v>
      </c>
      <c r="J516" s="30"/>
    </row>
    <row r="517" spans="1:10" ht="63.75" x14ac:dyDescent="0.2">
      <c r="A517" s="39" t="s">
        <v>627</v>
      </c>
      <c r="B517" s="3" t="s">
        <v>229</v>
      </c>
      <c r="C517" s="3" t="s">
        <v>107</v>
      </c>
      <c r="D517" s="3" t="s">
        <v>107</v>
      </c>
      <c r="E517" s="3" t="s">
        <v>413</v>
      </c>
      <c r="F517" s="3"/>
      <c r="G517" s="140">
        <f t="shared" ref="G517:J517" si="223">G518</f>
        <v>6</v>
      </c>
      <c r="H517" s="30">
        <f t="shared" si="223"/>
        <v>-6</v>
      </c>
      <c r="I517" s="30">
        <f t="shared" si="223"/>
        <v>0</v>
      </c>
      <c r="J517" s="30">
        <f t="shared" si="223"/>
        <v>0</v>
      </c>
    </row>
    <row r="518" spans="1:10" ht="38.25" x14ac:dyDescent="0.2">
      <c r="A518" s="5" t="s">
        <v>118</v>
      </c>
      <c r="B518" s="3" t="s">
        <v>229</v>
      </c>
      <c r="C518" s="3" t="s">
        <v>107</v>
      </c>
      <c r="D518" s="3" t="s">
        <v>107</v>
      </c>
      <c r="E518" s="3" t="s">
        <v>413</v>
      </c>
      <c r="F518" s="3" t="s">
        <v>119</v>
      </c>
      <c r="G518" s="140">
        <v>6</v>
      </c>
      <c r="H518" s="30">
        <v>-6</v>
      </c>
      <c r="I518" s="6">
        <f>G518+H518</f>
        <v>0</v>
      </c>
      <c r="J518" s="30"/>
    </row>
    <row r="519" spans="1:10" ht="38.25" x14ac:dyDescent="0.2">
      <c r="A519" s="39" t="s">
        <v>414</v>
      </c>
      <c r="B519" s="3" t="s">
        <v>229</v>
      </c>
      <c r="C519" s="3" t="s">
        <v>107</v>
      </c>
      <c r="D519" s="3" t="s">
        <v>107</v>
      </c>
      <c r="E519" s="3" t="s">
        <v>415</v>
      </c>
      <c r="F519" s="3"/>
      <c r="G519" s="140">
        <f t="shared" ref="G519:J519" si="224">G520</f>
        <v>6</v>
      </c>
      <c r="H519" s="30">
        <f t="shared" si="224"/>
        <v>-6</v>
      </c>
      <c r="I519" s="30">
        <f t="shared" si="224"/>
        <v>0</v>
      </c>
      <c r="J519" s="30">
        <f t="shared" si="224"/>
        <v>0</v>
      </c>
    </row>
    <row r="520" spans="1:10" ht="38.25" x14ac:dyDescent="0.2">
      <c r="A520" s="5" t="s">
        <v>118</v>
      </c>
      <c r="B520" s="3" t="s">
        <v>229</v>
      </c>
      <c r="C520" s="3" t="s">
        <v>107</v>
      </c>
      <c r="D520" s="3" t="s">
        <v>107</v>
      </c>
      <c r="E520" s="3" t="s">
        <v>416</v>
      </c>
      <c r="F520" s="3" t="s">
        <v>119</v>
      </c>
      <c r="G520" s="140">
        <v>6</v>
      </c>
      <c r="H520" s="30">
        <v>-6</v>
      </c>
      <c r="I520" s="6">
        <f>G520+H520</f>
        <v>0</v>
      </c>
      <c r="J520" s="30"/>
    </row>
    <row r="521" spans="1:10" hidden="1" x14ac:dyDescent="0.2">
      <c r="A521" s="20" t="s">
        <v>417</v>
      </c>
      <c r="B521" s="3" t="s">
        <v>229</v>
      </c>
      <c r="C521" s="3" t="s">
        <v>107</v>
      </c>
      <c r="D521" s="3" t="s">
        <v>107</v>
      </c>
      <c r="E521" s="3" t="s">
        <v>41</v>
      </c>
      <c r="F521" s="3"/>
      <c r="G521" s="140">
        <f t="shared" ref="G521:J521" si="225">G522</f>
        <v>0</v>
      </c>
      <c r="H521" s="30">
        <f t="shared" si="225"/>
        <v>0</v>
      </c>
      <c r="I521" s="30">
        <f t="shared" si="225"/>
        <v>0</v>
      </c>
      <c r="J521" s="30">
        <f t="shared" si="225"/>
        <v>0</v>
      </c>
    </row>
    <row r="522" spans="1:10" ht="51" hidden="1" x14ac:dyDescent="0.2">
      <c r="A522" s="14" t="s">
        <v>418</v>
      </c>
      <c r="B522" s="3" t="s">
        <v>229</v>
      </c>
      <c r="C522" s="3" t="s">
        <v>107</v>
      </c>
      <c r="D522" s="3" t="s">
        <v>107</v>
      </c>
      <c r="E522" s="3" t="s">
        <v>419</v>
      </c>
      <c r="F522" s="3"/>
      <c r="G522" s="140">
        <f t="shared" ref="G522:J522" si="226">G523+G524</f>
        <v>0</v>
      </c>
      <c r="H522" s="30">
        <f t="shared" si="226"/>
        <v>0</v>
      </c>
      <c r="I522" s="30">
        <f t="shared" si="226"/>
        <v>0</v>
      </c>
      <c r="J522" s="30">
        <f t="shared" si="226"/>
        <v>0</v>
      </c>
    </row>
    <row r="523" spans="1:10" ht="38.25" hidden="1" x14ac:dyDescent="0.2">
      <c r="A523" s="5" t="s">
        <v>118</v>
      </c>
      <c r="B523" s="3" t="s">
        <v>229</v>
      </c>
      <c r="C523" s="3" t="s">
        <v>107</v>
      </c>
      <c r="D523" s="3" t="s">
        <v>107</v>
      </c>
      <c r="E523" s="3" t="s">
        <v>419</v>
      </c>
      <c r="F523" s="3" t="s">
        <v>119</v>
      </c>
      <c r="G523" s="140"/>
      <c r="H523" s="30"/>
      <c r="I523" s="6">
        <f>G523+H523</f>
        <v>0</v>
      </c>
      <c r="J523" s="30"/>
    </row>
    <row r="524" spans="1:10" ht="51" hidden="1" x14ac:dyDescent="0.2">
      <c r="A524" s="5" t="s">
        <v>354</v>
      </c>
      <c r="B524" s="3" t="s">
        <v>229</v>
      </c>
      <c r="C524" s="3" t="s">
        <v>107</v>
      </c>
      <c r="D524" s="3" t="s">
        <v>107</v>
      </c>
      <c r="E524" s="3" t="s">
        <v>419</v>
      </c>
      <c r="F524" s="3" t="s">
        <v>355</v>
      </c>
      <c r="G524" s="140"/>
      <c r="H524" s="30"/>
      <c r="I524" s="6">
        <f>G524+H524</f>
        <v>0</v>
      </c>
      <c r="J524" s="30"/>
    </row>
    <row r="525" spans="1:10" x14ac:dyDescent="0.2">
      <c r="A525" s="21" t="s">
        <v>132</v>
      </c>
      <c r="B525" s="3" t="s">
        <v>229</v>
      </c>
      <c r="C525" s="3" t="s">
        <v>133</v>
      </c>
      <c r="D525" s="3" t="s">
        <v>198</v>
      </c>
      <c r="E525" s="3"/>
      <c r="F525" s="3"/>
      <c r="G525" s="136">
        <f t="shared" ref="G525:J525" si="227">G532+G526+G553</f>
        <v>932.2</v>
      </c>
      <c r="H525" s="6">
        <f t="shared" si="227"/>
        <v>677.19</v>
      </c>
      <c r="I525" s="6">
        <f t="shared" si="227"/>
        <v>1609.39</v>
      </c>
      <c r="J525" s="6">
        <f t="shared" si="227"/>
        <v>1641.29</v>
      </c>
    </row>
    <row r="526" spans="1:10" x14ac:dyDescent="0.2">
      <c r="A526" s="20" t="s">
        <v>420</v>
      </c>
      <c r="B526" s="3" t="s">
        <v>229</v>
      </c>
      <c r="C526" s="3" t="s">
        <v>133</v>
      </c>
      <c r="D526" s="3" t="s">
        <v>21</v>
      </c>
      <c r="E526" s="3"/>
      <c r="F526" s="3"/>
      <c r="G526" s="136">
        <f t="shared" ref="G526:J526" si="228">G527+G530</f>
        <v>123</v>
      </c>
      <c r="H526" s="6">
        <f t="shared" si="228"/>
        <v>73.69</v>
      </c>
      <c r="I526" s="6">
        <f t="shared" si="228"/>
        <v>196.69</v>
      </c>
      <c r="J526" s="6">
        <f t="shared" si="228"/>
        <v>196.69</v>
      </c>
    </row>
    <row r="527" spans="1:10" ht="38.25" x14ac:dyDescent="0.2">
      <c r="A527" s="102" t="s">
        <v>237</v>
      </c>
      <c r="B527" s="3" t="s">
        <v>229</v>
      </c>
      <c r="C527" s="3" t="s">
        <v>133</v>
      </c>
      <c r="D527" s="3" t="s">
        <v>21</v>
      </c>
      <c r="E527" s="3" t="s">
        <v>159</v>
      </c>
      <c r="F527" s="3"/>
      <c r="G527" s="136">
        <f t="shared" ref="G527:J528" si="229">G528</f>
        <v>0</v>
      </c>
      <c r="H527" s="6">
        <f t="shared" si="229"/>
        <v>196.69</v>
      </c>
      <c r="I527" s="6">
        <f t="shared" si="229"/>
        <v>196.69</v>
      </c>
      <c r="J527" s="6">
        <f t="shared" si="229"/>
        <v>196.69</v>
      </c>
    </row>
    <row r="528" spans="1:10" x14ac:dyDescent="0.2">
      <c r="A528" s="107" t="s">
        <v>421</v>
      </c>
      <c r="B528" s="3" t="s">
        <v>229</v>
      </c>
      <c r="C528" s="3" t="s">
        <v>133</v>
      </c>
      <c r="D528" s="3" t="s">
        <v>21</v>
      </c>
      <c r="E528" s="3" t="s">
        <v>422</v>
      </c>
      <c r="F528" s="3"/>
      <c r="G528" s="136">
        <f t="shared" si="229"/>
        <v>0</v>
      </c>
      <c r="H528" s="6">
        <f t="shared" si="229"/>
        <v>196.69</v>
      </c>
      <c r="I528" s="6">
        <f t="shared" si="229"/>
        <v>196.69</v>
      </c>
      <c r="J528" s="6">
        <f t="shared" si="229"/>
        <v>196.69</v>
      </c>
    </row>
    <row r="529" spans="1:10" x14ac:dyDescent="0.2">
      <c r="A529" s="5" t="s">
        <v>423</v>
      </c>
      <c r="B529" s="3" t="s">
        <v>229</v>
      </c>
      <c r="C529" s="3" t="s">
        <v>133</v>
      </c>
      <c r="D529" s="3" t="s">
        <v>21</v>
      </c>
      <c r="E529" s="3" t="s">
        <v>422</v>
      </c>
      <c r="F529" s="3" t="s">
        <v>424</v>
      </c>
      <c r="G529" s="136"/>
      <c r="H529" s="6">
        <v>196.69</v>
      </c>
      <c r="I529" s="6">
        <f>G529+H529</f>
        <v>196.69</v>
      </c>
      <c r="J529" s="6">
        <v>196.69</v>
      </c>
    </row>
    <row r="530" spans="1:10" x14ac:dyDescent="0.2">
      <c r="A530" s="20" t="s">
        <v>425</v>
      </c>
      <c r="B530" s="3" t="s">
        <v>229</v>
      </c>
      <c r="C530" s="3" t="s">
        <v>133</v>
      </c>
      <c r="D530" s="3" t="s">
        <v>21</v>
      </c>
      <c r="E530" s="3" t="s">
        <v>426</v>
      </c>
      <c r="F530" s="3"/>
      <c r="G530" s="136">
        <f t="shared" ref="G530:J530" si="230">G531</f>
        <v>123</v>
      </c>
      <c r="H530" s="6">
        <f t="shared" si="230"/>
        <v>-123</v>
      </c>
      <c r="I530" s="6">
        <f>G530+H530</f>
        <v>0</v>
      </c>
      <c r="J530" s="6">
        <f t="shared" si="230"/>
        <v>0</v>
      </c>
    </row>
    <row r="531" spans="1:10" x14ac:dyDescent="0.2">
      <c r="A531" s="5" t="s">
        <v>423</v>
      </c>
      <c r="B531" s="3" t="s">
        <v>229</v>
      </c>
      <c r="C531" s="3" t="s">
        <v>133</v>
      </c>
      <c r="D531" s="3" t="s">
        <v>21</v>
      </c>
      <c r="E531" s="3" t="s">
        <v>426</v>
      </c>
      <c r="F531" s="3" t="s">
        <v>424</v>
      </c>
      <c r="G531" s="136">
        <v>123</v>
      </c>
      <c r="H531" s="6">
        <v>-123</v>
      </c>
      <c r="I531" s="6">
        <f>G531+H531</f>
        <v>0</v>
      </c>
      <c r="J531" s="6"/>
    </row>
    <row r="532" spans="1:10" x14ac:dyDescent="0.2">
      <c r="A532" s="21" t="s">
        <v>427</v>
      </c>
      <c r="B532" s="3" t="s">
        <v>229</v>
      </c>
      <c r="C532" s="3" t="s">
        <v>133</v>
      </c>
      <c r="D532" s="3" t="s">
        <v>200</v>
      </c>
      <c r="E532" s="3"/>
      <c r="F532" s="3"/>
      <c r="G532" s="136">
        <f t="shared" ref="G532:J532" si="231">G546+G550+G533+G537+G541</f>
        <v>809.2</v>
      </c>
      <c r="H532" s="6">
        <f t="shared" si="231"/>
        <v>550.5</v>
      </c>
      <c r="I532" s="6">
        <f t="shared" si="231"/>
        <v>1359.7</v>
      </c>
      <c r="J532" s="6">
        <f t="shared" si="231"/>
        <v>1391.6</v>
      </c>
    </row>
    <row r="533" spans="1:10" ht="38.25" x14ac:dyDescent="0.2">
      <c r="A533" s="100" t="s">
        <v>247</v>
      </c>
      <c r="B533" s="3" t="s">
        <v>229</v>
      </c>
      <c r="C533" s="3" t="s">
        <v>133</v>
      </c>
      <c r="D533" s="3" t="s">
        <v>200</v>
      </c>
      <c r="E533" s="3" t="s">
        <v>248</v>
      </c>
      <c r="F533" s="3"/>
      <c r="G533" s="136">
        <f t="shared" ref="G533:J535" si="232">G534</f>
        <v>0</v>
      </c>
      <c r="H533" s="6">
        <f t="shared" si="232"/>
        <v>320</v>
      </c>
      <c r="I533" s="6">
        <f t="shared" si="232"/>
        <v>320</v>
      </c>
      <c r="J533" s="6">
        <f t="shared" si="232"/>
        <v>320</v>
      </c>
    </row>
    <row r="534" spans="1:10" ht="38.25" x14ac:dyDescent="0.2">
      <c r="A534" s="101" t="s">
        <v>315</v>
      </c>
      <c r="B534" s="3" t="s">
        <v>229</v>
      </c>
      <c r="C534" s="3" t="s">
        <v>133</v>
      </c>
      <c r="D534" s="3" t="s">
        <v>200</v>
      </c>
      <c r="E534" s="3" t="s">
        <v>316</v>
      </c>
      <c r="F534" s="3"/>
      <c r="G534" s="136">
        <f t="shared" si="232"/>
        <v>0</v>
      </c>
      <c r="H534" s="6">
        <f t="shared" si="232"/>
        <v>320</v>
      </c>
      <c r="I534" s="6">
        <f t="shared" si="232"/>
        <v>320</v>
      </c>
      <c r="J534" s="6">
        <f t="shared" si="232"/>
        <v>320</v>
      </c>
    </row>
    <row r="535" spans="1:10" ht="38.25" x14ac:dyDescent="0.2">
      <c r="A535" s="101" t="s">
        <v>358</v>
      </c>
      <c r="B535" s="3" t="s">
        <v>229</v>
      </c>
      <c r="C535" s="3" t="s">
        <v>133</v>
      </c>
      <c r="D535" s="3" t="s">
        <v>200</v>
      </c>
      <c r="E535" s="3" t="s">
        <v>360</v>
      </c>
      <c r="F535" s="3"/>
      <c r="G535" s="136">
        <f t="shared" si="232"/>
        <v>0</v>
      </c>
      <c r="H535" s="6">
        <f t="shared" si="232"/>
        <v>320</v>
      </c>
      <c r="I535" s="6">
        <f t="shared" si="232"/>
        <v>320</v>
      </c>
      <c r="J535" s="6">
        <f t="shared" si="232"/>
        <v>320</v>
      </c>
    </row>
    <row r="536" spans="1:10" ht="38.25" x14ac:dyDescent="0.2">
      <c r="A536" s="5" t="s">
        <v>438</v>
      </c>
      <c r="B536" s="3" t="s">
        <v>229</v>
      </c>
      <c r="C536" s="3" t="s">
        <v>133</v>
      </c>
      <c r="D536" s="3" t="s">
        <v>200</v>
      </c>
      <c r="E536" s="3" t="s">
        <v>428</v>
      </c>
      <c r="F536" s="3" t="s">
        <v>439</v>
      </c>
      <c r="G536" s="136"/>
      <c r="H536" s="6">
        <v>320</v>
      </c>
      <c r="I536" s="6">
        <f>G536+H536</f>
        <v>320</v>
      </c>
      <c r="J536" s="6">
        <v>320</v>
      </c>
    </row>
    <row r="537" spans="1:10" ht="38.25" x14ac:dyDescent="0.2">
      <c r="A537" s="100" t="s">
        <v>22</v>
      </c>
      <c r="B537" s="3" t="s">
        <v>229</v>
      </c>
      <c r="C537" s="3" t="s">
        <v>133</v>
      </c>
      <c r="D537" s="3" t="s">
        <v>200</v>
      </c>
      <c r="E537" s="3" t="s">
        <v>87</v>
      </c>
      <c r="F537" s="3"/>
      <c r="G537" s="136">
        <f t="shared" ref="G537:J539" si="233">G538</f>
        <v>0</v>
      </c>
      <c r="H537" s="6">
        <f t="shared" si="233"/>
        <v>200</v>
      </c>
      <c r="I537" s="6">
        <f t="shared" si="233"/>
        <v>200</v>
      </c>
      <c r="J537" s="6">
        <f t="shared" si="233"/>
        <v>200</v>
      </c>
    </row>
    <row r="538" spans="1:10" ht="51" x14ac:dyDescent="0.2">
      <c r="A538" s="101" t="s">
        <v>430</v>
      </c>
      <c r="B538" s="3" t="s">
        <v>229</v>
      </c>
      <c r="C538" s="3" t="s">
        <v>133</v>
      </c>
      <c r="D538" s="3" t="s">
        <v>200</v>
      </c>
      <c r="E538" s="3" t="s">
        <v>259</v>
      </c>
      <c r="F538" s="3"/>
      <c r="G538" s="136">
        <f t="shared" si="233"/>
        <v>0</v>
      </c>
      <c r="H538" s="6">
        <f t="shared" si="233"/>
        <v>200</v>
      </c>
      <c r="I538" s="6">
        <f t="shared" si="233"/>
        <v>200</v>
      </c>
      <c r="J538" s="6">
        <f t="shared" si="233"/>
        <v>200</v>
      </c>
    </row>
    <row r="539" spans="1:10" ht="38.25" x14ac:dyDescent="0.2">
      <c r="A539" s="101" t="s">
        <v>625</v>
      </c>
      <c r="B539" s="3" t="s">
        <v>229</v>
      </c>
      <c r="C539" s="3" t="s">
        <v>133</v>
      </c>
      <c r="D539" s="3" t="s">
        <v>200</v>
      </c>
      <c r="E539" s="142" t="s">
        <v>432</v>
      </c>
      <c r="F539" s="3"/>
      <c r="G539" s="136">
        <f t="shared" si="233"/>
        <v>0</v>
      </c>
      <c r="H539" s="6">
        <f t="shared" si="233"/>
        <v>200</v>
      </c>
      <c r="I539" s="6">
        <f t="shared" si="233"/>
        <v>200</v>
      </c>
      <c r="J539" s="6">
        <f t="shared" si="233"/>
        <v>200</v>
      </c>
    </row>
    <row r="540" spans="1:10" ht="38.25" x14ac:dyDescent="0.2">
      <c r="A540" s="5" t="s">
        <v>438</v>
      </c>
      <c r="B540" s="3" t="s">
        <v>229</v>
      </c>
      <c r="C540" s="3" t="s">
        <v>133</v>
      </c>
      <c r="D540" s="3" t="s">
        <v>200</v>
      </c>
      <c r="E540" s="3" t="s">
        <v>433</v>
      </c>
      <c r="F540" s="3" t="s">
        <v>439</v>
      </c>
      <c r="G540" s="136"/>
      <c r="H540" s="6">
        <v>200</v>
      </c>
      <c r="I540" s="6">
        <f>G540+H540</f>
        <v>200</v>
      </c>
      <c r="J540" s="6">
        <v>200</v>
      </c>
    </row>
    <row r="541" spans="1:10" ht="38.25" x14ac:dyDescent="0.2">
      <c r="A541" s="102" t="s">
        <v>237</v>
      </c>
      <c r="B541" s="3" t="s">
        <v>229</v>
      </c>
      <c r="C541" s="3" t="s">
        <v>133</v>
      </c>
      <c r="D541" s="3" t="s">
        <v>200</v>
      </c>
      <c r="E541" s="3" t="s">
        <v>159</v>
      </c>
      <c r="F541" s="3"/>
      <c r="G541" s="136">
        <f t="shared" ref="G541:J541" si="234">G544+G542</f>
        <v>0</v>
      </c>
      <c r="H541" s="6">
        <f t="shared" si="234"/>
        <v>839.7</v>
      </c>
      <c r="I541" s="6">
        <f t="shared" si="234"/>
        <v>839.7</v>
      </c>
      <c r="J541" s="6">
        <f t="shared" si="234"/>
        <v>871.6</v>
      </c>
    </row>
    <row r="542" spans="1:10" ht="25.5" x14ac:dyDescent="0.2">
      <c r="A542" s="108" t="s">
        <v>434</v>
      </c>
      <c r="B542" s="3" t="s">
        <v>229</v>
      </c>
      <c r="C542" s="3" t="s">
        <v>133</v>
      </c>
      <c r="D542" s="3" t="s">
        <v>200</v>
      </c>
      <c r="E542" s="3" t="s">
        <v>435</v>
      </c>
      <c r="F542" s="3"/>
      <c r="G542" s="136">
        <f t="shared" ref="G542:J542" si="235">G543</f>
        <v>0</v>
      </c>
      <c r="H542" s="6">
        <f t="shared" si="235"/>
        <v>200</v>
      </c>
      <c r="I542" s="6">
        <f t="shared" si="235"/>
        <v>200</v>
      </c>
      <c r="J542" s="6">
        <f t="shared" si="235"/>
        <v>200</v>
      </c>
    </row>
    <row r="543" spans="1:10" ht="38.25" x14ac:dyDescent="0.2">
      <c r="A543" s="5" t="s">
        <v>137</v>
      </c>
      <c r="B543" s="3" t="s">
        <v>229</v>
      </c>
      <c r="C543" s="3" t="s">
        <v>133</v>
      </c>
      <c r="D543" s="3" t="s">
        <v>200</v>
      </c>
      <c r="E543" s="3" t="s">
        <v>435</v>
      </c>
      <c r="F543" s="3" t="s">
        <v>138</v>
      </c>
      <c r="G543" s="136"/>
      <c r="H543" s="6">
        <v>200</v>
      </c>
      <c r="I543" s="6">
        <f>G543+H543</f>
        <v>200</v>
      </c>
      <c r="J543" s="6">
        <v>200</v>
      </c>
    </row>
    <row r="544" spans="1:10" ht="161.25" customHeight="1" x14ac:dyDescent="0.2">
      <c r="A544" s="102" t="s">
        <v>436</v>
      </c>
      <c r="B544" s="3" t="s">
        <v>229</v>
      </c>
      <c r="C544" s="3" t="s">
        <v>133</v>
      </c>
      <c r="D544" s="3" t="s">
        <v>200</v>
      </c>
      <c r="E544" s="3" t="s">
        <v>437</v>
      </c>
      <c r="F544" s="3"/>
      <c r="G544" s="136">
        <f t="shared" ref="G544:J544" si="236">G545</f>
        <v>0</v>
      </c>
      <c r="H544" s="6">
        <f t="shared" si="236"/>
        <v>639.70000000000005</v>
      </c>
      <c r="I544" s="6">
        <f t="shared" si="236"/>
        <v>639.70000000000005</v>
      </c>
      <c r="J544" s="6">
        <f t="shared" si="236"/>
        <v>671.6</v>
      </c>
    </row>
    <row r="545" spans="1:10" ht="38.25" x14ac:dyDescent="0.2">
      <c r="A545" s="5" t="s">
        <v>438</v>
      </c>
      <c r="B545" s="3" t="s">
        <v>229</v>
      </c>
      <c r="C545" s="3" t="s">
        <v>133</v>
      </c>
      <c r="D545" s="3" t="s">
        <v>200</v>
      </c>
      <c r="E545" s="3" t="s">
        <v>437</v>
      </c>
      <c r="F545" s="3" t="s">
        <v>439</v>
      </c>
      <c r="G545" s="136"/>
      <c r="H545" s="6">
        <v>639.70000000000005</v>
      </c>
      <c r="I545" s="6">
        <f>G545+H545</f>
        <v>639.70000000000005</v>
      </c>
      <c r="J545" s="6">
        <v>671.6</v>
      </c>
    </row>
    <row r="546" spans="1:10" ht="38.25" x14ac:dyDescent="0.2">
      <c r="A546" s="10" t="s">
        <v>93</v>
      </c>
      <c r="B546" s="3" t="s">
        <v>229</v>
      </c>
      <c r="C546" s="3" t="s">
        <v>133</v>
      </c>
      <c r="D546" s="3" t="s">
        <v>200</v>
      </c>
      <c r="E546" s="3" t="s">
        <v>440</v>
      </c>
      <c r="F546" s="3"/>
      <c r="G546" s="136">
        <f t="shared" ref="G546:J548" si="237">G547</f>
        <v>609.20000000000005</v>
      </c>
      <c r="H546" s="6">
        <f t="shared" si="237"/>
        <v>-609.20000000000005</v>
      </c>
      <c r="I546" s="6">
        <f t="shared" si="237"/>
        <v>0</v>
      </c>
      <c r="J546" s="6">
        <f t="shared" si="237"/>
        <v>0</v>
      </c>
    </row>
    <row r="547" spans="1:10" ht="63.75" x14ac:dyDescent="0.2">
      <c r="A547" s="10" t="s">
        <v>441</v>
      </c>
      <c r="B547" s="3" t="s">
        <v>229</v>
      </c>
      <c r="C547" s="3" t="s">
        <v>133</v>
      </c>
      <c r="D547" s="3" t="s">
        <v>200</v>
      </c>
      <c r="E547" s="3" t="s">
        <v>442</v>
      </c>
      <c r="F547" s="3"/>
      <c r="G547" s="136">
        <f t="shared" si="237"/>
        <v>609.20000000000005</v>
      </c>
      <c r="H547" s="6">
        <f t="shared" si="237"/>
        <v>-609.20000000000005</v>
      </c>
      <c r="I547" s="6">
        <f t="shared" si="237"/>
        <v>0</v>
      </c>
      <c r="J547" s="6">
        <f t="shared" si="237"/>
        <v>0</v>
      </c>
    </row>
    <row r="548" spans="1:10" ht="153" x14ac:dyDescent="0.2">
      <c r="A548" s="41" t="s">
        <v>443</v>
      </c>
      <c r="B548" s="3" t="s">
        <v>229</v>
      </c>
      <c r="C548" s="3" t="s">
        <v>133</v>
      </c>
      <c r="D548" s="3" t="s">
        <v>200</v>
      </c>
      <c r="E548" s="3" t="s">
        <v>444</v>
      </c>
      <c r="F548" s="3"/>
      <c r="G548" s="136">
        <f t="shared" si="237"/>
        <v>609.20000000000005</v>
      </c>
      <c r="H548" s="6">
        <f t="shared" si="237"/>
        <v>-609.20000000000005</v>
      </c>
      <c r="I548" s="6">
        <f t="shared" si="237"/>
        <v>0</v>
      </c>
      <c r="J548" s="6">
        <f t="shared" si="237"/>
        <v>0</v>
      </c>
    </row>
    <row r="549" spans="1:10" ht="38.25" x14ac:dyDescent="0.2">
      <c r="A549" s="5" t="s">
        <v>438</v>
      </c>
      <c r="B549" s="3" t="s">
        <v>229</v>
      </c>
      <c r="C549" s="3" t="s">
        <v>133</v>
      </c>
      <c r="D549" s="3" t="s">
        <v>200</v>
      </c>
      <c r="E549" s="3" t="s">
        <v>444</v>
      </c>
      <c r="F549" s="3" t="s">
        <v>439</v>
      </c>
      <c r="G549" s="136">
        <v>609.20000000000005</v>
      </c>
      <c r="H549" s="6">
        <v>-609.20000000000005</v>
      </c>
      <c r="I549" s="6">
        <f>G549+H549</f>
        <v>0</v>
      </c>
      <c r="J549" s="6"/>
    </row>
    <row r="550" spans="1:10" x14ac:dyDescent="0.2">
      <c r="A550" s="5" t="s">
        <v>40</v>
      </c>
      <c r="B550" s="3" t="s">
        <v>229</v>
      </c>
      <c r="C550" s="3" t="s">
        <v>133</v>
      </c>
      <c r="D550" s="3" t="s">
        <v>200</v>
      </c>
      <c r="E550" s="3" t="s">
        <v>41</v>
      </c>
      <c r="F550" s="3"/>
      <c r="G550" s="136">
        <f t="shared" ref="G550:J551" si="238">G551</f>
        <v>200</v>
      </c>
      <c r="H550" s="6">
        <f t="shared" si="238"/>
        <v>-200</v>
      </c>
      <c r="I550" s="6">
        <f t="shared" si="238"/>
        <v>0</v>
      </c>
      <c r="J550" s="6">
        <f t="shared" si="238"/>
        <v>0</v>
      </c>
    </row>
    <row r="551" spans="1:10" ht="38.25" x14ac:dyDescent="0.2">
      <c r="A551" s="10" t="s">
        <v>445</v>
      </c>
      <c r="B551" s="3" t="s">
        <v>229</v>
      </c>
      <c r="C551" s="3" t="s">
        <v>133</v>
      </c>
      <c r="D551" s="3" t="s">
        <v>200</v>
      </c>
      <c r="E551" s="3" t="s">
        <v>446</v>
      </c>
      <c r="F551" s="3"/>
      <c r="G551" s="136">
        <f t="shared" si="238"/>
        <v>200</v>
      </c>
      <c r="H551" s="6">
        <f t="shared" si="238"/>
        <v>-200</v>
      </c>
      <c r="I551" s="6">
        <f t="shared" si="238"/>
        <v>0</v>
      </c>
      <c r="J551" s="6">
        <f t="shared" si="238"/>
        <v>0</v>
      </c>
    </row>
    <row r="552" spans="1:10" ht="38.25" x14ac:dyDescent="0.2">
      <c r="A552" s="5" t="s">
        <v>137</v>
      </c>
      <c r="B552" s="3" t="s">
        <v>229</v>
      </c>
      <c r="C552" s="3" t="s">
        <v>133</v>
      </c>
      <c r="D552" s="3" t="s">
        <v>200</v>
      </c>
      <c r="E552" s="3" t="s">
        <v>446</v>
      </c>
      <c r="F552" s="3" t="s">
        <v>429</v>
      </c>
      <c r="G552" s="136">
        <v>200</v>
      </c>
      <c r="H552" s="6">
        <v>-200</v>
      </c>
      <c r="I552" s="6">
        <f>G552+H552</f>
        <v>0</v>
      </c>
      <c r="J552" s="6"/>
    </row>
    <row r="553" spans="1:10" x14ac:dyDescent="0.2">
      <c r="A553" s="20" t="s">
        <v>447</v>
      </c>
      <c r="B553" s="3" t="s">
        <v>229</v>
      </c>
      <c r="C553" s="3" t="s">
        <v>133</v>
      </c>
      <c r="D553" s="3" t="s">
        <v>155</v>
      </c>
      <c r="E553" s="3"/>
      <c r="F553" s="3"/>
      <c r="G553" s="116">
        <f t="shared" ref="G553:J553" si="239">G554+G556</f>
        <v>0</v>
      </c>
      <c r="H553" s="6">
        <f t="shared" si="239"/>
        <v>53</v>
      </c>
      <c r="I553" s="6">
        <f t="shared" si="239"/>
        <v>53</v>
      </c>
      <c r="J553" s="6">
        <f t="shared" si="239"/>
        <v>53</v>
      </c>
    </row>
    <row r="554" spans="1:10" ht="38.25" x14ac:dyDescent="0.2">
      <c r="A554" s="108" t="s">
        <v>448</v>
      </c>
      <c r="B554" s="3" t="s">
        <v>229</v>
      </c>
      <c r="C554" s="3" t="s">
        <v>133</v>
      </c>
      <c r="D554" s="3" t="s">
        <v>155</v>
      </c>
      <c r="E554" s="3" t="s">
        <v>449</v>
      </c>
      <c r="F554" s="3"/>
      <c r="G554" s="136">
        <f t="shared" ref="G554:J554" si="240">G555</f>
        <v>0</v>
      </c>
      <c r="H554" s="6">
        <f t="shared" si="240"/>
        <v>53</v>
      </c>
      <c r="I554" s="6">
        <f t="shared" si="240"/>
        <v>53</v>
      </c>
      <c r="J554" s="6">
        <f t="shared" si="240"/>
        <v>53</v>
      </c>
    </row>
    <row r="555" spans="1:10" ht="38.25" x14ac:dyDescent="0.2">
      <c r="A555" s="5" t="s">
        <v>110</v>
      </c>
      <c r="B555" s="3" t="s">
        <v>229</v>
      </c>
      <c r="C555" s="3" t="s">
        <v>133</v>
      </c>
      <c r="D555" s="3" t="s">
        <v>155</v>
      </c>
      <c r="E555" s="3" t="s">
        <v>449</v>
      </c>
      <c r="F555" s="3" t="s">
        <v>111</v>
      </c>
      <c r="G555" s="136"/>
      <c r="H555" s="6">
        <v>53</v>
      </c>
      <c r="I555" s="6">
        <f>H555+G555</f>
        <v>53</v>
      </c>
      <c r="J555" s="6">
        <v>53</v>
      </c>
    </row>
    <row r="556" spans="1:10" x14ac:dyDescent="0.2">
      <c r="A556" s="102" t="s">
        <v>617</v>
      </c>
      <c r="B556" s="3" t="s">
        <v>229</v>
      </c>
      <c r="C556" s="3" t="s">
        <v>133</v>
      </c>
      <c r="D556" s="3" t="s">
        <v>155</v>
      </c>
      <c r="E556" s="3" t="s">
        <v>159</v>
      </c>
      <c r="F556" s="3"/>
      <c r="G556" s="116">
        <f t="shared" ref="G556:J557" si="241">G557</f>
        <v>0</v>
      </c>
      <c r="H556" s="6">
        <f t="shared" si="241"/>
        <v>0</v>
      </c>
      <c r="I556" s="6">
        <f t="shared" si="241"/>
        <v>0</v>
      </c>
      <c r="J556" s="6">
        <f t="shared" si="241"/>
        <v>0</v>
      </c>
    </row>
    <row r="557" spans="1:10" ht="38.25" x14ac:dyDescent="0.2">
      <c r="A557" s="91" t="s">
        <v>612</v>
      </c>
      <c r="B557" s="3" t="s">
        <v>229</v>
      </c>
      <c r="C557" s="3" t="s">
        <v>133</v>
      </c>
      <c r="D557" s="3" t="s">
        <v>155</v>
      </c>
      <c r="E557" s="3" t="s">
        <v>435</v>
      </c>
      <c r="F557" s="3"/>
      <c r="G557" s="6">
        <f t="shared" si="241"/>
        <v>0</v>
      </c>
      <c r="H557" s="6">
        <f t="shared" si="241"/>
        <v>0</v>
      </c>
      <c r="I557" s="6">
        <f t="shared" si="241"/>
        <v>0</v>
      </c>
      <c r="J557" s="6">
        <f t="shared" si="241"/>
        <v>0</v>
      </c>
    </row>
    <row r="558" spans="1:10" ht="38.25" x14ac:dyDescent="0.2">
      <c r="A558" s="5" t="s">
        <v>118</v>
      </c>
      <c r="B558" s="3" t="s">
        <v>229</v>
      </c>
      <c r="C558" s="3" t="s">
        <v>133</v>
      </c>
      <c r="D558" s="3" t="s">
        <v>155</v>
      </c>
      <c r="E558" s="3" t="s">
        <v>435</v>
      </c>
      <c r="F558" s="3" t="s">
        <v>119</v>
      </c>
      <c r="G558" s="6"/>
      <c r="H558" s="6">
        <v>0</v>
      </c>
      <c r="I558" s="6">
        <f>G558+H558</f>
        <v>0</v>
      </c>
      <c r="J558" s="6">
        <v>0</v>
      </c>
    </row>
    <row r="559" spans="1:10" x14ac:dyDescent="0.2">
      <c r="A559" s="20" t="s">
        <v>450</v>
      </c>
      <c r="B559" s="3" t="s">
        <v>229</v>
      </c>
      <c r="C559" s="3" t="s">
        <v>179</v>
      </c>
      <c r="D559" s="3"/>
      <c r="E559" s="3"/>
      <c r="F559" s="3"/>
      <c r="G559" s="30">
        <f>G560</f>
        <v>0</v>
      </c>
      <c r="H559" s="30">
        <f>H560</f>
        <v>1519.04</v>
      </c>
      <c r="I559" s="6">
        <f>G559+H559</f>
        <v>1519.04</v>
      </c>
      <c r="J559" s="30">
        <f>J560</f>
        <v>1519.04</v>
      </c>
    </row>
    <row r="560" spans="1:10" x14ac:dyDescent="0.2">
      <c r="A560" s="20" t="s">
        <v>451</v>
      </c>
      <c r="B560" s="3" t="s">
        <v>229</v>
      </c>
      <c r="C560" s="3" t="s">
        <v>179</v>
      </c>
      <c r="D560" s="3" t="s">
        <v>45</v>
      </c>
      <c r="E560" s="3"/>
      <c r="F560" s="3"/>
      <c r="G560" s="140">
        <f t="shared" ref="G560:J560" si="242">G566+G561</f>
        <v>0</v>
      </c>
      <c r="H560" s="30">
        <f t="shared" si="242"/>
        <v>1519.04</v>
      </c>
      <c r="I560" s="30">
        <f t="shared" si="242"/>
        <v>1519.04</v>
      </c>
      <c r="J560" s="30">
        <f t="shared" si="242"/>
        <v>1519.04</v>
      </c>
    </row>
    <row r="561" spans="1:10" ht="38.25" x14ac:dyDescent="0.2">
      <c r="A561" s="100" t="s">
        <v>247</v>
      </c>
      <c r="B561" s="3" t="s">
        <v>229</v>
      </c>
      <c r="C561" s="3" t="s">
        <v>179</v>
      </c>
      <c r="D561" s="3" t="s">
        <v>45</v>
      </c>
      <c r="E561" s="3" t="s">
        <v>452</v>
      </c>
      <c r="F561" s="3"/>
      <c r="G561" s="140">
        <f t="shared" ref="G561:J562" si="243">G562</f>
        <v>0</v>
      </c>
      <c r="H561" s="30">
        <f t="shared" si="243"/>
        <v>1519.04</v>
      </c>
      <c r="I561" s="30">
        <f t="shared" si="243"/>
        <v>1519.04</v>
      </c>
      <c r="J561" s="30">
        <f t="shared" si="243"/>
        <v>1519.04</v>
      </c>
    </row>
    <row r="562" spans="1:10" ht="63.75" x14ac:dyDescent="0.2">
      <c r="A562" s="101" t="s">
        <v>453</v>
      </c>
      <c r="B562" s="3" t="s">
        <v>229</v>
      </c>
      <c r="C562" s="3" t="s">
        <v>179</v>
      </c>
      <c r="D562" s="3" t="s">
        <v>45</v>
      </c>
      <c r="E562" s="3" t="s">
        <v>381</v>
      </c>
      <c r="F562" s="3"/>
      <c r="G562" s="136">
        <f t="shared" si="243"/>
        <v>0</v>
      </c>
      <c r="H562" s="6">
        <f t="shared" si="243"/>
        <v>1519.04</v>
      </c>
      <c r="I562" s="6">
        <f t="shared" si="243"/>
        <v>1519.04</v>
      </c>
      <c r="J562" s="6">
        <f t="shared" si="243"/>
        <v>1519.04</v>
      </c>
    </row>
    <row r="563" spans="1:10" ht="38.25" x14ac:dyDescent="0.2">
      <c r="A563" s="101" t="s">
        <v>644</v>
      </c>
      <c r="B563" s="3" t="s">
        <v>229</v>
      </c>
      <c r="C563" s="3" t="s">
        <v>179</v>
      </c>
      <c r="D563" s="3" t="s">
        <v>45</v>
      </c>
      <c r="E563" s="3" t="s">
        <v>455</v>
      </c>
      <c r="F563" s="3"/>
      <c r="G563" s="136">
        <f t="shared" ref="G563:J563" si="244">G564+G565</f>
        <v>0</v>
      </c>
      <c r="H563" s="6">
        <f t="shared" si="244"/>
        <v>1519.04</v>
      </c>
      <c r="I563" s="6">
        <f t="shared" si="244"/>
        <v>1519.04</v>
      </c>
      <c r="J563" s="6">
        <f t="shared" si="244"/>
        <v>1519.04</v>
      </c>
    </row>
    <row r="564" spans="1:10" ht="63.75" x14ac:dyDescent="0.2">
      <c r="A564" s="5" t="s">
        <v>456</v>
      </c>
      <c r="B564" s="3" t="s">
        <v>229</v>
      </c>
      <c r="C564" s="3" t="s">
        <v>179</v>
      </c>
      <c r="D564" s="3" t="s">
        <v>45</v>
      </c>
      <c r="E564" s="3" t="s">
        <v>455</v>
      </c>
      <c r="F564" s="3" t="s">
        <v>339</v>
      </c>
      <c r="G564" s="136"/>
      <c r="H564" s="6">
        <v>1519.04</v>
      </c>
      <c r="I564" s="6">
        <f>G564+H564</f>
        <v>1519.04</v>
      </c>
      <c r="J564" s="6">
        <v>1519.04</v>
      </c>
    </row>
    <row r="565" spans="1:10" ht="25.5" hidden="1" x14ac:dyDescent="0.2">
      <c r="A565" s="5" t="s">
        <v>385</v>
      </c>
      <c r="B565" s="3" t="s">
        <v>229</v>
      </c>
      <c r="C565" s="3" t="s">
        <v>179</v>
      </c>
      <c r="D565" s="3" t="s">
        <v>45</v>
      </c>
      <c r="E565" s="3" t="s">
        <v>455</v>
      </c>
      <c r="F565" s="3" t="s">
        <v>386</v>
      </c>
      <c r="G565" s="136"/>
      <c r="H565" s="6"/>
      <c r="I565" s="6">
        <f>G565+H565</f>
        <v>0</v>
      </c>
      <c r="J565" s="6"/>
    </row>
    <row r="566" spans="1:10" s="122" customFormat="1" hidden="1" x14ac:dyDescent="0.2">
      <c r="A566" s="5" t="s">
        <v>40</v>
      </c>
      <c r="B566" s="3" t="s">
        <v>229</v>
      </c>
      <c r="C566" s="3" t="s">
        <v>179</v>
      </c>
      <c r="D566" s="3" t="s">
        <v>45</v>
      </c>
      <c r="E566" s="3" t="s">
        <v>41</v>
      </c>
      <c r="F566" s="3"/>
      <c r="G566" s="140">
        <f t="shared" ref="G566:J567" si="245">G567</f>
        <v>0</v>
      </c>
      <c r="H566" s="30">
        <f t="shared" si="245"/>
        <v>0</v>
      </c>
      <c r="I566" s="30">
        <f t="shared" si="245"/>
        <v>0</v>
      </c>
      <c r="J566" s="30">
        <f t="shared" si="245"/>
        <v>0</v>
      </c>
    </row>
    <row r="567" spans="1:10" s="122" customFormat="1" ht="51" hidden="1" x14ac:dyDescent="0.2">
      <c r="A567" s="10" t="s">
        <v>457</v>
      </c>
      <c r="B567" s="3" t="s">
        <v>229</v>
      </c>
      <c r="C567" s="3" t="s">
        <v>179</v>
      </c>
      <c r="D567" s="3" t="s">
        <v>45</v>
      </c>
      <c r="E567" s="3" t="s">
        <v>458</v>
      </c>
      <c r="F567" s="3"/>
      <c r="G567" s="140">
        <f t="shared" si="245"/>
        <v>0</v>
      </c>
      <c r="H567" s="30">
        <f t="shared" si="245"/>
        <v>0</v>
      </c>
      <c r="I567" s="30">
        <f t="shared" si="245"/>
        <v>0</v>
      </c>
      <c r="J567" s="30">
        <f t="shared" si="245"/>
        <v>0</v>
      </c>
    </row>
    <row r="568" spans="1:10" s="122" customFormat="1" ht="63.75" hidden="1" x14ac:dyDescent="0.2">
      <c r="A568" s="5" t="s">
        <v>456</v>
      </c>
      <c r="B568" s="3" t="s">
        <v>229</v>
      </c>
      <c r="C568" s="3" t="s">
        <v>179</v>
      </c>
      <c r="D568" s="3" t="s">
        <v>45</v>
      </c>
      <c r="E568" s="3" t="s">
        <v>458</v>
      </c>
      <c r="F568" s="3" t="s">
        <v>339</v>
      </c>
      <c r="G568" s="140"/>
      <c r="H568" s="30"/>
      <c r="I568" s="30">
        <f>G568+H568</f>
        <v>0</v>
      </c>
      <c r="J568" s="30"/>
    </row>
    <row r="569" spans="1:10" s="122" customFormat="1" x14ac:dyDescent="0.2">
      <c r="A569" s="5" t="s">
        <v>459</v>
      </c>
      <c r="B569" s="3" t="s">
        <v>183</v>
      </c>
      <c r="C569" s="3"/>
      <c r="D569" s="3"/>
      <c r="E569" s="3"/>
      <c r="F569" s="3"/>
      <c r="G569" s="137">
        <f>G570+G578+G591+G643+G634</f>
        <v>16236.839999999998</v>
      </c>
      <c r="H569" s="19">
        <f>H570+H578+H591+H643+H634</f>
        <v>6415.3499999999995</v>
      </c>
      <c r="I569" s="19">
        <f>I570+I578+I591+I643+I634</f>
        <v>22652.19</v>
      </c>
      <c r="J569" s="19">
        <f>J570+J578+J591+J643+J634</f>
        <v>22652.149999999998</v>
      </c>
    </row>
    <row r="570" spans="1:10" s="122" customFormat="1" x14ac:dyDescent="0.2">
      <c r="A570" s="20" t="s">
        <v>230</v>
      </c>
      <c r="B570" s="3" t="s">
        <v>183</v>
      </c>
      <c r="C570" s="3" t="s">
        <v>21</v>
      </c>
      <c r="D570" s="3"/>
      <c r="E570" s="3"/>
      <c r="F570" s="3"/>
      <c r="G570" s="136">
        <f t="shared" ref="G570:J570" si="246">G571</f>
        <v>324.08999999999997</v>
      </c>
      <c r="H570" s="6">
        <f t="shared" si="246"/>
        <v>821.67000000000007</v>
      </c>
      <c r="I570" s="6">
        <f t="shared" si="246"/>
        <v>1145.76</v>
      </c>
      <c r="J570" s="6">
        <f t="shared" si="246"/>
        <v>1145.76</v>
      </c>
    </row>
    <row r="571" spans="1:10" s="122" customFormat="1" ht="51" x14ac:dyDescent="0.2">
      <c r="A571" s="20" t="s">
        <v>148</v>
      </c>
      <c r="B571" s="3" t="s">
        <v>183</v>
      </c>
      <c r="C571" s="3" t="s">
        <v>21</v>
      </c>
      <c r="D571" s="3" t="s">
        <v>135</v>
      </c>
      <c r="E571" s="3"/>
      <c r="F571" s="3"/>
      <c r="G571" s="136">
        <f t="shared" ref="G571:J571" si="247">G572+G575</f>
        <v>324.08999999999997</v>
      </c>
      <c r="H571" s="6">
        <f t="shared" si="247"/>
        <v>821.67000000000007</v>
      </c>
      <c r="I571" s="6">
        <f t="shared" si="247"/>
        <v>1145.76</v>
      </c>
      <c r="J571" s="6">
        <f t="shared" si="247"/>
        <v>1145.76</v>
      </c>
    </row>
    <row r="572" spans="1:10" s="122" customFormat="1" ht="38.25" x14ac:dyDescent="0.2">
      <c r="A572" s="100" t="s">
        <v>22</v>
      </c>
      <c r="B572" s="3" t="s">
        <v>183</v>
      </c>
      <c r="C572" s="3" t="s">
        <v>21</v>
      </c>
      <c r="D572" s="3" t="s">
        <v>135</v>
      </c>
      <c r="E572" s="3" t="s">
        <v>87</v>
      </c>
      <c r="F572" s="3"/>
      <c r="G572" s="136">
        <f t="shared" ref="G572:J573" si="248">G573</f>
        <v>0</v>
      </c>
      <c r="H572" s="6">
        <f t="shared" si="248"/>
        <v>1145.76</v>
      </c>
      <c r="I572" s="6">
        <f t="shared" si="248"/>
        <v>1145.76</v>
      </c>
      <c r="J572" s="6">
        <f t="shared" si="248"/>
        <v>1145.76</v>
      </c>
    </row>
    <row r="573" spans="1:10" s="122" customFormat="1" ht="76.5" x14ac:dyDescent="0.2">
      <c r="A573" s="101" t="s">
        <v>645</v>
      </c>
      <c r="B573" s="3" t="s">
        <v>183</v>
      </c>
      <c r="C573" s="3" t="s">
        <v>21</v>
      </c>
      <c r="D573" s="3" t="s">
        <v>135</v>
      </c>
      <c r="E573" s="3" t="s">
        <v>461</v>
      </c>
      <c r="F573" s="3"/>
      <c r="G573" s="136">
        <f t="shared" si="248"/>
        <v>0</v>
      </c>
      <c r="H573" s="6">
        <f t="shared" si="248"/>
        <v>1145.76</v>
      </c>
      <c r="I573" s="6">
        <f t="shared" si="248"/>
        <v>1145.76</v>
      </c>
      <c r="J573" s="6">
        <f t="shared" si="248"/>
        <v>1145.76</v>
      </c>
    </row>
    <row r="574" spans="1:10" s="122" customFormat="1" x14ac:dyDescent="0.2">
      <c r="A574" s="17" t="s">
        <v>110</v>
      </c>
      <c r="B574" s="3" t="s">
        <v>183</v>
      </c>
      <c r="C574" s="3" t="s">
        <v>21</v>
      </c>
      <c r="D574" s="3" t="s">
        <v>135</v>
      </c>
      <c r="E574" s="3" t="s">
        <v>461</v>
      </c>
      <c r="F574" s="3" t="s">
        <v>111</v>
      </c>
      <c r="G574" s="136"/>
      <c r="H574" s="6">
        <v>1145.76</v>
      </c>
      <c r="I574" s="6">
        <f>G574+H574</f>
        <v>1145.76</v>
      </c>
      <c r="J574" s="6">
        <v>1145.76</v>
      </c>
    </row>
    <row r="575" spans="1:10" s="122" customFormat="1" ht="25.5" x14ac:dyDescent="0.2">
      <c r="A575" s="20" t="s">
        <v>243</v>
      </c>
      <c r="B575" s="3" t="s">
        <v>183</v>
      </c>
      <c r="C575" s="3" t="s">
        <v>21</v>
      </c>
      <c r="D575" s="3" t="s">
        <v>135</v>
      </c>
      <c r="E575" s="3" t="s">
        <v>127</v>
      </c>
      <c r="F575" s="3"/>
      <c r="G575" s="136">
        <f t="shared" ref="G575:J576" si="249">G576</f>
        <v>324.08999999999997</v>
      </c>
      <c r="H575" s="6">
        <f t="shared" si="249"/>
        <v>-324.08999999999997</v>
      </c>
      <c r="I575" s="6">
        <f>G575+H575</f>
        <v>0</v>
      </c>
      <c r="J575" s="6">
        <f t="shared" si="249"/>
        <v>0</v>
      </c>
    </row>
    <row r="576" spans="1:10" s="122" customFormat="1" x14ac:dyDescent="0.2">
      <c r="A576" s="20" t="s">
        <v>128</v>
      </c>
      <c r="B576" s="3" t="s">
        <v>183</v>
      </c>
      <c r="C576" s="3" t="s">
        <v>21</v>
      </c>
      <c r="D576" s="3" t="s">
        <v>135</v>
      </c>
      <c r="E576" s="3" t="s">
        <v>129</v>
      </c>
      <c r="F576" s="3"/>
      <c r="G576" s="136">
        <f t="shared" si="249"/>
        <v>324.08999999999997</v>
      </c>
      <c r="H576" s="6">
        <f t="shared" si="249"/>
        <v>-324.08999999999997</v>
      </c>
      <c r="I576" s="6">
        <f t="shared" si="249"/>
        <v>0</v>
      </c>
      <c r="J576" s="6">
        <f t="shared" si="249"/>
        <v>0</v>
      </c>
    </row>
    <row r="577" spans="1:10" s="122" customFormat="1" x14ac:dyDescent="0.2">
      <c r="A577" s="17" t="s">
        <v>110</v>
      </c>
      <c r="B577" s="3" t="s">
        <v>183</v>
      </c>
      <c r="C577" s="3" t="s">
        <v>21</v>
      </c>
      <c r="D577" s="3" t="s">
        <v>135</v>
      </c>
      <c r="E577" s="3" t="s">
        <v>129</v>
      </c>
      <c r="F577" s="3" t="s">
        <v>111</v>
      </c>
      <c r="G577" s="136">
        <v>324.08999999999997</v>
      </c>
      <c r="H577" s="6">
        <v>-324.08999999999997</v>
      </c>
      <c r="I577" s="6">
        <f>G577+H577</f>
        <v>0</v>
      </c>
      <c r="J577" s="6"/>
    </row>
    <row r="578" spans="1:10" s="122" customFormat="1" x14ac:dyDescent="0.2">
      <c r="A578" s="38" t="s">
        <v>380</v>
      </c>
      <c r="B578" s="3" t="s">
        <v>183</v>
      </c>
      <c r="C578" s="3" t="s">
        <v>19</v>
      </c>
      <c r="D578" s="3"/>
      <c r="E578" s="3"/>
      <c r="F578" s="3"/>
      <c r="G578" s="136">
        <f t="shared" ref="G578:J578" si="250">G579</f>
        <v>406.74</v>
      </c>
      <c r="H578" s="6">
        <f t="shared" si="250"/>
        <v>-276.74</v>
      </c>
      <c r="I578" s="6">
        <f t="shared" si="250"/>
        <v>130</v>
      </c>
      <c r="J578" s="6">
        <f t="shared" si="250"/>
        <v>130</v>
      </c>
    </row>
    <row r="579" spans="1:10" s="122" customFormat="1" x14ac:dyDescent="0.2">
      <c r="A579" s="20" t="s">
        <v>89</v>
      </c>
      <c r="B579" s="3" t="s">
        <v>183</v>
      </c>
      <c r="C579" s="3" t="s">
        <v>19</v>
      </c>
      <c r="D579" s="3" t="s">
        <v>19</v>
      </c>
      <c r="E579" s="3"/>
      <c r="F579" s="3"/>
      <c r="G579" s="136">
        <f t="shared" ref="G579:J579" si="251">G586+G580</f>
        <v>406.74</v>
      </c>
      <c r="H579" s="6">
        <f t="shared" si="251"/>
        <v>-276.74</v>
      </c>
      <c r="I579" s="6">
        <f t="shared" si="251"/>
        <v>130</v>
      </c>
      <c r="J579" s="6">
        <f t="shared" si="251"/>
        <v>130</v>
      </c>
    </row>
    <row r="580" spans="1:10" s="122" customFormat="1" ht="38.25" x14ac:dyDescent="0.2">
      <c r="A580" s="100" t="s">
        <v>22</v>
      </c>
      <c r="B580" s="3" t="s">
        <v>183</v>
      </c>
      <c r="C580" s="3" t="s">
        <v>19</v>
      </c>
      <c r="D580" s="3" t="s">
        <v>19</v>
      </c>
      <c r="E580" s="3" t="s">
        <v>87</v>
      </c>
      <c r="F580" s="3"/>
      <c r="G580" s="136">
        <f t="shared" ref="G580:J581" si="252">G581</f>
        <v>0</v>
      </c>
      <c r="H580" s="6">
        <f t="shared" si="252"/>
        <v>130</v>
      </c>
      <c r="I580" s="6">
        <f t="shared" si="252"/>
        <v>130</v>
      </c>
      <c r="J580" s="6">
        <f t="shared" si="252"/>
        <v>130</v>
      </c>
    </row>
    <row r="581" spans="1:10" s="122" customFormat="1" ht="39.75" customHeight="1" x14ac:dyDescent="0.2">
      <c r="A581" s="101" t="s">
        <v>430</v>
      </c>
      <c r="B581" s="3" t="s">
        <v>183</v>
      </c>
      <c r="C581" s="3" t="s">
        <v>19</v>
      </c>
      <c r="D581" s="3" t="s">
        <v>19</v>
      </c>
      <c r="E581" s="3" t="s">
        <v>259</v>
      </c>
      <c r="F581" s="3"/>
      <c r="G581" s="136">
        <f t="shared" si="252"/>
        <v>0</v>
      </c>
      <c r="H581" s="6">
        <f t="shared" si="252"/>
        <v>130</v>
      </c>
      <c r="I581" s="6">
        <f t="shared" si="252"/>
        <v>130</v>
      </c>
      <c r="J581" s="6">
        <f t="shared" si="252"/>
        <v>130</v>
      </c>
    </row>
    <row r="582" spans="1:10" s="122" customFormat="1" ht="38.25" x14ac:dyDescent="0.2">
      <c r="A582" s="101" t="s">
        <v>625</v>
      </c>
      <c r="B582" s="3" t="s">
        <v>183</v>
      </c>
      <c r="C582" s="3" t="s">
        <v>19</v>
      </c>
      <c r="D582" s="3" t="s">
        <v>19</v>
      </c>
      <c r="E582" s="3" t="s">
        <v>462</v>
      </c>
      <c r="F582" s="3"/>
      <c r="G582" s="136">
        <f t="shared" ref="G582:J582" si="253">G583+G584+G585</f>
        <v>0</v>
      </c>
      <c r="H582" s="6">
        <f t="shared" si="253"/>
        <v>130</v>
      </c>
      <c r="I582" s="6">
        <f t="shared" si="253"/>
        <v>130</v>
      </c>
      <c r="J582" s="6">
        <f t="shared" si="253"/>
        <v>130</v>
      </c>
    </row>
    <row r="583" spans="1:10" s="122" customFormat="1" hidden="1" x14ac:dyDescent="0.2">
      <c r="A583" s="17" t="s">
        <v>110</v>
      </c>
      <c r="B583" s="3" t="s">
        <v>183</v>
      </c>
      <c r="C583" s="3" t="s">
        <v>19</v>
      </c>
      <c r="D583" s="3" t="s">
        <v>19</v>
      </c>
      <c r="E583" s="3" t="s">
        <v>462</v>
      </c>
      <c r="F583" s="3" t="s">
        <v>111</v>
      </c>
      <c r="G583" s="136"/>
      <c r="H583" s="6"/>
      <c r="I583" s="6">
        <f>G583+H583</f>
        <v>0</v>
      </c>
      <c r="J583" s="6"/>
    </row>
    <row r="584" spans="1:10" s="122" customFormat="1" ht="38.25" x14ac:dyDescent="0.2">
      <c r="A584" s="5" t="s">
        <v>112</v>
      </c>
      <c r="B584" s="3" t="s">
        <v>183</v>
      </c>
      <c r="C584" s="3" t="s">
        <v>19</v>
      </c>
      <c r="D584" s="3" t="s">
        <v>19</v>
      </c>
      <c r="E584" s="3" t="s">
        <v>462</v>
      </c>
      <c r="F584" s="3" t="s">
        <v>113</v>
      </c>
      <c r="G584" s="136"/>
      <c r="H584" s="6">
        <v>5</v>
      </c>
      <c r="I584" s="6">
        <f>G584+H584</f>
        <v>5</v>
      </c>
      <c r="J584" s="6">
        <v>5</v>
      </c>
    </row>
    <row r="585" spans="1:10" s="122" customFormat="1" ht="38.25" x14ac:dyDescent="0.2">
      <c r="A585" s="5" t="s">
        <v>118</v>
      </c>
      <c r="B585" s="3" t="s">
        <v>183</v>
      </c>
      <c r="C585" s="3" t="s">
        <v>19</v>
      </c>
      <c r="D585" s="3" t="s">
        <v>19</v>
      </c>
      <c r="E585" s="3" t="s">
        <v>462</v>
      </c>
      <c r="F585" s="3" t="s">
        <v>119</v>
      </c>
      <c r="G585" s="136"/>
      <c r="H585" s="6">
        <v>125</v>
      </c>
      <c r="I585" s="6">
        <f>G585+H585</f>
        <v>125</v>
      </c>
      <c r="J585" s="6">
        <v>125</v>
      </c>
    </row>
    <row r="586" spans="1:10" s="122" customFormat="1" x14ac:dyDescent="0.2">
      <c r="A586" s="5" t="s">
        <v>40</v>
      </c>
      <c r="B586" s="3" t="s">
        <v>183</v>
      </c>
      <c r="C586" s="3" t="s">
        <v>19</v>
      </c>
      <c r="D586" s="3" t="s">
        <v>19</v>
      </c>
      <c r="E586" s="3" t="s">
        <v>41</v>
      </c>
      <c r="F586" s="3"/>
      <c r="G586" s="136">
        <f t="shared" ref="G586:J586" si="254">G587</f>
        <v>406.74</v>
      </c>
      <c r="H586" s="6">
        <f t="shared" si="254"/>
        <v>-406.74</v>
      </c>
      <c r="I586" s="6">
        <f t="shared" si="254"/>
        <v>0</v>
      </c>
      <c r="J586" s="6">
        <f t="shared" si="254"/>
        <v>0</v>
      </c>
    </row>
    <row r="587" spans="1:10" s="122" customFormat="1" ht="25.5" x14ac:dyDescent="0.2">
      <c r="A587" s="10" t="s">
        <v>626</v>
      </c>
      <c r="B587" s="3" t="s">
        <v>183</v>
      </c>
      <c r="C587" s="3" t="s">
        <v>19</v>
      </c>
      <c r="D587" s="3" t="s">
        <v>19</v>
      </c>
      <c r="E587" s="3" t="s">
        <v>464</v>
      </c>
      <c r="F587" s="3"/>
      <c r="G587" s="136">
        <f t="shared" ref="G587:J587" si="255">G589+G590+G588</f>
        <v>406.74</v>
      </c>
      <c r="H587" s="6">
        <f t="shared" si="255"/>
        <v>-406.74</v>
      </c>
      <c r="I587" s="6">
        <f t="shared" si="255"/>
        <v>0</v>
      </c>
      <c r="J587" s="6">
        <f t="shared" si="255"/>
        <v>0</v>
      </c>
    </row>
    <row r="588" spans="1:10" s="122" customFormat="1" x14ac:dyDescent="0.2">
      <c r="A588" s="17" t="s">
        <v>110</v>
      </c>
      <c r="B588" s="3" t="s">
        <v>183</v>
      </c>
      <c r="C588" s="3" t="s">
        <v>19</v>
      </c>
      <c r="D588" s="3" t="s">
        <v>19</v>
      </c>
      <c r="E588" s="3" t="s">
        <v>464</v>
      </c>
      <c r="F588" s="3" t="s">
        <v>111</v>
      </c>
      <c r="G588" s="136">
        <v>224.74</v>
      </c>
      <c r="H588" s="6">
        <v>-224.74</v>
      </c>
      <c r="I588" s="6">
        <f>G588+H588</f>
        <v>0</v>
      </c>
      <c r="J588" s="6"/>
    </row>
    <row r="589" spans="1:10" s="122" customFormat="1" ht="38.25" x14ac:dyDescent="0.2">
      <c r="A589" s="5" t="s">
        <v>112</v>
      </c>
      <c r="B589" s="3" t="s">
        <v>183</v>
      </c>
      <c r="C589" s="3" t="s">
        <v>19</v>
      </c>
      <c r="D589" s="3" t="s">
        <v>19</v>
      </c>
      <c r="E589" s="3" t="s">
        <v>464</v>
      </c>
      <c r="F589" s="3" t="s">
        <v>113</v>
      </c>
      <c r="G589" s="136">
        <v>5</v>
      </c>
      <c r="H589" s="6">
        <v>-5</v>
      </c>
      <c r="I589" s="6">
        <f>G589+H589</f>
        <v>0</v>
      </c>
      <c r="J589" s="6"/>
    </row>
    <row r="590" spans="1:10" s="122" customFormat="1" ht="38.25" x14ac:dyDescent="0.2">
      <c r="A590" s="5" t="s">
        <v>118</v>
      </c>
      <c r="B590" s="3" t="s">
        <v>183</v>
      </c>
      <c r="C590" s="3" t="s">
        <v>19</v>
      </c>
      <c r="D590" s="3" t="s">
        <v>19</v>
      </c>
      <c r="E590" s="3" t="s">
        <v>464</v>
      </c>
      <c r="F590" s="3" t="s">
        <v>119</v>
      </c>
      <c r="G590" s="136">
        <v>177</v>
      </c>
      <c r="H590" s="6">
        <v>-177</v>
      </c>
      <c r="I590" s="6">
        <f>G590+H590</f>
        <v>0</v>
      </c>
      <c r="J590" s="6"/>
    </row>
    <row r="591" spans="1:10" s="122" customFormat="1" x14ac:dyDescent="0.2">
      <c r="A591" s="20" t="s">
        <v>465</v>
      </c>
      <c r="B591" s="3" t="s">
        <v>183</v>
      </c>
      <c r="C591" s="3" t="s">
        <v>466</v>
      </c>
      <c r="D591" s="3"/>
      <c r="E591" s="3"/>
      <c r="F591" s="3"/>
      <c r="G591" s="136">
        <f t="shared" ref="G591:J591" si="256">G592+G611</f>
        <v>14606.009999999998</v>
      </c>
      <c r="H591" s="6">
        <f t="shared" si="256"/>
        <v>5842.9199999999992</v>
      </c>
      <c r="I591" s="6">
        <f t="shared" si="256"/>
        <v>20448.93</v>
      </c>
      <c r="J591" s="6">
        <f t="shared" si="256"/>
        <v>20448.89</v>
      </c>
    </row>
    <row r="592" spans="1:10" s="122" customFormat="1" x14ac:dyDescent="0.2">
      <c r="A592" s="20" t="s">
        <v>467</v>
      </c>
      <c r="B592" s="3" t="s">
        <v>183</v>
      </c>
      <c r="C592" s="3" t="s">
        <v>466</v>
      </c>
      <c r="D592" s="3" t="s">
        <v>21</v>
      </c>
      <c r="E592" s="3"/>
      <c r="F592" s="3"/>
      <c r="G592" s="136">
        <f t="shared" ref="G592:J592" si="257">G605+G593</f>
        <v>12902.039999999999</v>
      </c>
      <c r="H592" s="6">
        <f t="shared" si="257"/>
        <v>5644.8099999999995</v>
      </c>
      <c r="I592" s="6">
        <f t="shared" si="257"/>
        <v>18546.849999999999</v>
      </c>
      <c r="J592" s="6">
        <f t="shared" si="257"/>
        <v>18546.809999999998</v>
      </c>
    </row>
    <row r="593" spans="1:10" s="122" customFormat="1" ht="38.25" x14ac:dyDescent="0.2">
      <c r="A593" s="100" t="s">
        <v>22</v>
      </c>
      <c r="B593" s="3" t="s">
        <v>183</v>
      </c>
      <c r="C593" s="3" t="s">
        <v>466</v>
      </c>
      <c r="D593" s="3" t="s">
        <v>21</v>
      </c>
      <c r="E593" s="3" t="s">
        <v>87</v>
      </c>
      <c r="F593" s="3"/>
      <c r="G593" s="136">
        <f t="shared" ref="G593:J593" si="258">G594</f>
        <v>0</v>
      </c>
      <c r="H593" s="6">
        <f t="shared" si="258"/>
        <v>18546.849999999999</v>
      </c>
      <c r="I593" s="6">
        <f t="shared" si="258"/>
        <v>18546.849999999999</v>
      </c>
      <c r="J593" s="6">
        <f t="shared" si="258"/>
        <v>18546.809999999998</v>
      </c>
    </row>
    <row r="594" spans="1:10" s="122" customFormat="1" ht="51" x14ac:dyDescent="0.2">
      <c r="A594" s="101" t="s">
        <v>430</v>
      </c>
      <c r="B594" s="3" t="s">
        <v>183</v>
      </c>
      <c r="C594" s="3" t="s">
        <v>466</v>
      </c>
      <c r="D594" s="3" t="s">
        <v>21</v>
      </c>
      <c r="E594" s="3" t="s">
        <v>259</v>
      </c>
      <c r="F594" s="3"/>
      <c r="G594" s="116">
        <f t="shared" ref="G594:J594" si="259">G595+G598+G603</f>
        <v>0</v>
      </c>
      <c r="H594" s="6">
        <f t="shared" si="259"/>
        <v>18546.849999999999</v>
      </c>
      <c r="I594" s="6">
        <f t="shared" si="259"/>
        <v>18546.849999999999</v>
      </c>
      <c r="J594" s="6">
        <f t="shared" si="259"/>
        <v>18546.809999999998</v>
      </c>
    </row>
    <row r="595" spans="1:10" s="122" customFormat="1" ht="38.25" x14ac:dyDescent="0.2">
      <c r="A595" s="101" t="s">
        <v>646</v>
      </c>
      <c r="B595" s="3" t="s">
        <v>183</v>
      </c>
      <c r="C595" s="3" t="s">
        <v>466</v>
      </c>
      <c r="D595" s="3" t="s">
        <v>21</v>
      </c>
      <c r="E595" s="3" t="s">
        <v>469</v>
      </c>
      <c r="F595" s="3"/>
      <c r="G595" s="136">
        <f t="shared" ref="G595:J595" si="260">G596+G597</f>
        <v>0</v>
      </c>
      <c r="H595" s="6">
        <f t="shared" si="260"/>
        <v>9174.5400000000009</v>
      </c>
      <c r="I595" s="6">
        <f t="shared" si="260"/>
        <v>9174.5400000000009</v>
      </c>
      <c r="J595" s="6">
        <f t="shared" si="260"/>
        <v>9174.5</v>
      </c>
    </row>
    <row r="596" spans="1:10" s="122" customFormat="1" ht="63.75" x14ac:dyDescent="0.2">
      <c r="A596" s="5" t="s">
        <v>28</v>
      </c>
      <c r="B596" s="3" t="s">
        <v>183</v>
      </c>
      <c r="C596" s="3" t="s">
        <v>466</v>
      </c>
      <c r="D596" s="3" t="s">
        <v>21</v>
      </c>
      <c r="E596" s="3" t="s">
        <v>469</v>
      </c>
      <c r="F596" s="3" t="s">
        <v>30</v>
      </c>
      <c r="G596" s="136"/>
      <c r="H596" s="6">
        <v>9174.5400000000009</v>
      </c>
      <c r="I596" s="6">
        <f>G596+H596</f>
        <v>9174.5400000000009</v>
      </c>
      <c r="J596" s="6">
        <v>9174.5</v>
      </c>
    </row>
    <row r="597" spans="1:10" s="122" customFormat="1" ht="25.5" hidden="1" x14ac:dyDescent="0.2">
      <c r="A597" s="5" t="s">
        <v>470</v>
      </c>
      <c r="B597" s="3" t="s">
        <v>183</v>
      </c>
      <c r="C597" s="3" t="s">
        <v>466</v>
      </c>
      <c r="D597" s="3" t="s">
        <v>21</v>
      </c>
      <c r="E597" s="3" t="s">
        <v>469</v>
      </c>
      <c r="F597" s="3" t="s">
        <v>32</v>
      </c>
      <c r="G597" s="136"/>
      <c r="H597" s="6"/>
      <c r="I597" s="6">
        <f>G597+H597</f>
        <v>0</v>
      </c>
      <c r="J597" s="6"/>
    </row>
    <row r="598" spans="1:10" s="122" customFormat="1" ht="38.25" x14ac:dyDescent="0.2">
      <c r="A598" s="101" t="s">
        <v>647</v>
      </c>
      <c r="B598" s="3" t="s">
        <v>183</v>
      </c>
      <c r="C598" s="3" t="s">
        <v>466</v>
      </c>
      <c r="D598" s="3" t="s">
        <v>21</v>
      </c>
      <c r="E598" s="3" t="s">
        <v>472</v>
      </c>
      <c r="F598" s="3"/>
      <c r="G598" s="116">
        <f t="shared" ref="G598:J598" si="261">G599+G600+G601</f>
        <v>0</v>
      </c>
      <c r="H598" s="6">
        <f t="shared" si="261"/>
        <v>9367.2099999999991</v>
      </c>
      <c r="I598" s="6">
        <f t="shared" si="261"/>
        <v>9367.2099999999991</v>
      </c>
      <c r="J598" s="6">
        <f t="shared" si="261"/>
        <v>9367.2099999999991</v>
      </c>
    </row>
    <row r="599" spans="1:10" s="122" customFormat="1" ht="63.75" x14ac:dyDescent="0.2">
      <c r="A599" s="5" t="s">
        <v>28</v>
      </c>
      <c r="B599" s="3" t="s">
        <v>183</v>
      </c>
      <c r="C599" s="3" t="s">
        <v>466</v>
      </c>
      <c r="D599" s="3" t="s">
        <v>21</v>
      </c>
      <c r="E599" s="3" t="s">
        <v>472</v>
      </c>
      <c r="F599" s="3" t="s">
        <v>30</v>
      </c>
      <c r="G599" s="136"/>
      <c r="H599" s="6">
        <v>9017.2099999999991</v>
      </c>
      <c r="I599" s="6">
        <f>G599+H599</f>
        <v>9017.2099999999991</v>
      </c>
      <c r="J599" s="6">
        <v>9017.2099999999991</v>
      </c>
    </row>
    <row r="600" spans="1:10" s="122" customFormat="1" ht="25.5" hidden="1" x14ac:dyDescent="0.2">
      <c r="A600" s="5" t="s">
        <v>470</v>
      </c>
      <c r="B600" s="3" t="s">
        <v>183</v>
      </c>
      <c r="C600" s="3" t="s">
        <v>466</v>
      </c>
      <c r="D600" s="3" t="s">
        <v>21</v>
      </c>
      <c r="E600" s="3" t="s">
        <v>472</v>
      </c>
      <c r="F600" s="3" t="s">
        <v>32</v>
      </c>
      <c r="G600" s="136"/>
      <c r="H600" s="6"/>
      <c r="I600" s="6">
        <f>G600+H600</f>
        <v>0</v>
      </c>
      <c r="J600" s="6"/>
    </row>
    <row r="601" spans="1:10" s="122" customFormat="1" ht="25.5" x14ac:dyDescent="0.2">
      <c r="A601" s="92" t="s">
        <v>582</v>
      </c>
      <c r="B601" s="3" t="s">
        <v>183</v>
      </c>
      <c r="C601" s="3" t="s">
        <v>466</v>
      </c>
      <c r="D601" s="3" t="s">
        <v>21</v>
      </c>
      <c r="E601" s="100" t="s">
        <v>613</v>
      </c>
      <c r="F601" s="3"/>
      <c r="G601" s="6">
        <f t="shared" ref="G601:J601" si="262">G602</f>
        <v>0</v>
      </c>
      <c r="H601" s="6">
        <f t="shared" si="262"/>
        <v>350</v>
      </c>
      <c r="I601" s="6">
        <f t="shared" si="262"/>
        <v>350</v>
      </c>
      <c r="J601" s="6">
        <f t="shared" si="262"/>
        <v>350</v>
      </c>
    </row>
    <row r="602" spans="1:10" s="122" customFormat="1" ht="63.75" x14ac:dyDescent="0.2">
      <c r="A602" s="5" t="s">
        <v>28</v>
      </c>
      <c r="B602" s="3" t="s">
        <v>183</v>
      </c>
      <c r="C602" s="3" t="s">
        <v>466</v>
      </c>
      <c r="D602" s="3" t="s">
        <v>21</v>
      </c>
      <c r="E602" s="100" t="s">
        <v>613</v>
      </c>
      <c r="F602" s="3" t="s">
        <v>30</v>
      </c>
      <c r="G602" s="6"/>
      <c r="H602" s="6">
        <v>350</v>
      </c>
      <c r="I602" s="6">
        <f>G602+H602</f>
        <v>350</v>
      </c>
      <c r="J602" s="6">
        <v>350</v>
      </c>
    </row>
    <row r="603" spans="1:10" s="122" customFormat="1" ht="76.5" x14ac:dyDescent="0.2">
      <c r="A603" s="108" t="s">
        <v>473</v>
      </c>
      <c r="B603" s="3" t="s">
        <v>183</v>
      </c>
      <c r="C603" s="3" t="s">
        <v>466</v>
      </c>
      <c r="D603" s="3" t="s">
        <v>21</v>
      </c>
      <c r="E603" s="143" t="s">
        <v>474</v>
      </c>
      <c r="F603" s="3"/>
      <c r="G603" s="136">
        <f t="shared" ref="G603:J603" si="263">G604</f>
        <v>0</v>
      </c>
      <c r="H603" s="6">
        <f t="shared" si="263"/>
        <v>5.0999999999999996</v>
      </c>
      <c r="I603" s="6">
        <f t="shared" si="263"/>
        <v>5.0999999999999996</v>
      </c>
      <c r="J603" s="6">
        <f t="shared" si="263"/>
        <v>5.0999999999999996</v>
      </c>
    </row>
    <row r="604" spans="1:10" s="122" customFormat="1" ht="63.75" x14ac:dyDescent="0.2">
      <c r="A604" s="5" t="s">
        <v>28</v>
      </c>
      <c r="B604" s="3" t="s">
        <v>183</v>
      </c>
      <c r="C604" s="3" t="s">
        <v>466</v>
      </c>
      <c r="D604" s="3" t="s">
        <v>21</v>
      </c>
      <c r="E604" s="143" t="s">
        <v>474</v>
      </c>
      <c r="F604" s="3" t="s">
        <v>30</v>
      </c>
      <c r="G604" s="136"/>
      <c r="H604" s="6">
        <v>5.0999999999999996</v>
      </c>
      <c r="I604" s="6">
        <f>G604+H604</f>
        <v>5.0999999999999996</v>
      </c>
      <c r="J604" s="6">
        <v>5.0999999999999996</v>
      </c>
    </row>
    <row r="605" spans="1:10" s="122" customFormat="1" x14ac:dyDescent="0.2">
      <c r="A605" s="5" t="s">
        <v>40</v>
      </c>
      <c r="B605" s="3" t="s">
        <v>183</v>
      </c>
      <c r="C605" s="3" t="s">
        <v>466</v>
      </c>
      <c r="D605" s="3" t="s">
        <v>21</v>
      </c>
      <c r="E605" s="3" t="s">
        <v>41</v>
      </c>
      <c r="F605" s="3"/>
      <c r="G605" s="136">
        <f t="shared" ref="G605:J605" si="264">G606</f>
        <v>12902.039999999999</v>
      </c>
      <c r="H605" s="6">
        <f t="shared" si="264"/>
        <v>-12902.039999999999</v>
      </c>
      <c r="I605" s="6">
        <f t="shared" si="264"/>
        <v>0</v>
      </c>
      <c r="J605" s="6">
        <f t="shared" si="264"/>
        <v>0</v>
      </c>
    </row>
    <row r="606" spans="1:10" s="122" customFormat="1" ht="25.5" x14ac:dyDescent="0.2">
      <c r="A606" s="10" t="s">
        <v>475</v>
      </c>
      <c r="B606" s="3" t="s">
        <v>183</v>
      </c>
      <c r="C606" s="3" t="s">
        <v>466</v>
      </c>
      <c r="D606" s="3" t="s">
        <v>21</v>
      </c>
      <c r="E606" s="3" t="s">
        <v>476</v>
      </c>
      <c r="F606" s="3"/>
      <c r="G606" s="136">
        <f t="shared" ref="G606:J606" si="265">G607+G609</f>
        <v>12902.039999999999</v>
      </c>
      <c r="H606" s="6">
        <f t="shared" si="265"/>
        <v>-12902.039999999999</v>
      </c>
      <c r="I606" s="6">
        <f t="shared" si="265"/>
        <v>0</v>
      </c>
      <c r="J606" s="6">
        <f t="shared" si="265"/>
        <v>0</v>
      </c>
    </row>
    <row r="607" spans="1:10" s="122" customFormat="1" x14ac:dyDescent="0.2">
      <c r="A607" s="10" t="s">
        <v>477</v>
      </c>
      <c r="B607" s="3" t="s">
        <v>183</v>
      </c>
      <c r="C607" s="3" t="s">
        <v>466</v>
      </c>
      <c r="D607" s="3" t="s">
        <v>21</v>
      </c>
      <c r="E607" s="3" t="s">
        <v>478</v>
      </c>
      <c r="F607" s="3"/>
      <c r="G607" s="136">
        <f t="shared" ref="G607:J607" si="266">G608</f>
        <v>8931.82</v>
      </c>
      <c r="H607" s="6">
        <f t="shared" si="266"/>
        <v>-8931.82</v>
      </c>
      <c r="I607" s="6">
        <f t="shared" si="266"/>
        <v>0</v>
      </c>
      <c r="J607" s="6">
        <f t="shared" si="266"/>
        <v>0</v>
      </c>
    </row>
    <row r="608" spans="1:10" s="122" customFormat="1" ht="63.75" x14ac:dyDescent="0.2">
      <c r="A608" s="5" t="s">
        <v>28</v>
      </c>
      <c r="B608" s="3" t="s">
        <v>183</v>
      </c>
      <c r="C608" s="3" t="s">
        <v>466</v>
      </c>
      <c r="D608" s="3" t="s">
        <v>21</v>
      </c>
      <c r="E608" s="3" t="s">
        <v>478</v>
      </c>
      <c r="F608" s="3" t="s">
        <v>30</v>
      </c>
      <c r="G608" s="136">
        <v>8931.82</v>
      </c>
      <c r="H608" s="6">
        <v>-8931.82</v>
      </c>
      <c r="I608" s="6">
        <f>H608+G608</f>
        <v>0</v>
      </c>
      <c r="J608" s="6"/>
    </row>
    <row r="609" spans="1:10" s="122" customFormat="1" x14ac:dyDescent="0.2">
      <c r="A609" s="10" t="s">
        <v>479</v>
      </c>
      <c r="B609" s="3" t="s">
        <v>183</v>
      </c>
      <c r="C609" s="3" t="s">
        <v>466</v>
      </c>
      <c r="D609" s="3" t="s">
        <v>21</v>
      </c>
      <c r="E609" s="3" t="s">
        <v>480</v>
      </c>
      <c r="F609" s="3"/>
      <c r="G609" s="136">
        <f t="shared" ref="G609:J609" si="267">G610</f>
        <v>3970.22</v>
      </c>
      <c r="H609" s="6">
        <f t="shared" si="267"/>
        <v>-3970.22</v>
      </c>
      <c r="I609" s="6">
        <f t="shared" si="267"/>
        <v>0</v>
      </c>
      <c r="J609" s="6">
        <f t="shared" si="267"/>
        <v>0</v>
      </c>
    </row>
    <row r="610" spans="1:10" s="122" customFormat="1" ht="63.75" x14ac:dyDescent="0.2">
      <c r="A610" s="5" t="s">
        <v>28</v>
      </c>
      <c r="B610" s="3" t="s">
        <v>183</v>
      </c>
      <c r="C610" s="3" t="s">
        <v>466</v>
      </c>
      <c r="D610" s="3" t="s">
        <v>21</v>
      </c>
      <c r="E610" s="3" t="s">
        <v>480</v>
      </c>
      <c r="F610" s="3" t="s">
        <v>30</v>
      </c>
      <c r="G610" s="136">
        <v>3970.22</v>
      </c>
      <c r="H610" s="6">
        <v>-3970.22</v>
      </c>
      <c r="I610" s="6">
        <f>H610+G610</f>
        <v>0</v>
      </c>
      <c r="J610" s="6"/>
    </row>
    <row r="611" spans="1:10" s="122" customFormat="1" ht="25.5" x14ac:dyDescent="0.2">
      <c r="A611" s="20" t="s">
        <v>481</v>
      </c>
      <c r="B611" s="3" t="s">
        <v>183</v>
      </c>
      <c r="C611" s="3" t="s">
        <v>466</v>
      </c>
      <c r="D611" s="3" t="s">
        <v>135</v>
      </c>
      <c r="E611" s="3"/>
      <c r="F611" s="3"/>
      <c r="G611" s="116">
        <f t="shared" ref="G611:J611" si="268">G625+G612+G622</f>
        <v>1703.97</v>
      </c>
      <c r="H611" s="6">
        <f t="shared" si="268"/>
        <v>198.1099999999999</v>
      </c>
      <c r="I611" s="6">
        <f t="shared" si="268"/>
        <v>1902.08</v>
      </c>
      <c r="J611" s="6">
        <f t="shared" si="268"/>
        <v>1902.08</v>
      </c>
    </row>
    <row r="612" spans="1:10" s="122" customFormat="1" ht="38.25" x14ac:dyDescent="0.2">
      <c r="A612" s="100" t="s">
        <v>22</v>
      </c>
      <c r="B612" s="3" t="s">
        <v>183</v>
      </c>
      <c r="C612" s="3" t="s">
        <v>466</v>
      </c>
      <c r="D612" s="3" t="s">
        <v>135</v>
      </c>
      <c r="E612" s="3" t="s">
        <v>87</v>
      </c>
      <c r="F612" s="3"/>
      <c r="G612" s="116">
        <f t="shared" ref="G612:J613" si="269">G613</f>
        <v>0</v>
      </c>
      <c r="H612" s="6">
        <f t="shared" si="269"/>
        <v>1902.08</v>
      </c>
      <c r="I612" s="6">
        <f t="shared" si="269"/>
        <v>1902.08</v>
      </c>
      <c r="J612" s="6">
        <f t="shared" si="269"/>
        <v>1902.08</v>
      </c>
    </row>
    <row r="613" spans="1:10" s="122" customFormat="1" ht="51" x14ac:dyDescent="0.2">
      <c r="A613" s="101" t="s">
        <v>430</v>
      </c>
      <c r="B613" s="3" t="s">
        <v>183</v>
      </c>
      <c r="C613" s="3" t="s">
        <v>466</v>
      </c>
      <c r="D613" s="3" t="s">
        <v>135</v>
      </c>
      <c r="E613" s="3" t="s">
        <v>259</v>
      </c>
      <c r="F613" s="3"/>
      <c r="G613" s="136">
        <f t="shared" si="269"/>
        <v>0</v>
      </c>
      <c r="H613" s="6">
        <f t="shared" si="269"/>
        <v>1902.08</v>
      </c>
      <c r="I613" s="6">
        <f t="shared" si="269"/>
        <v>1902.08</v>
      </c>
      <c r="J613" s="6">
        <f t="shared" si="269"/>
        <v>1902.08</v>
      </c>
    </row>
    <row r="614" spans="1:10" s="122" customFormat="1" ht="63.75" x14ac:dyDescent="0.2">
      <c r="A614" s="5" t="s">
        <v>482</v>
      </c>
      <c r="B614" s="3" t="s">
        <v>183</v>
      </c>
      <c r="C614" s="3" t="s">
        <v>466</v>
      </c>
      <c r="D614" s="3" t="s">
        <v>135</v>
      </c>
      <c r="E614" s="142" t="s">
        <v>483</v>
      </c>
      <c r="F614" s="3"/>
      <c r="G614" s="136">
        <f t="shared" ref="G614:J614" si="270">SUM(G615:G621)</f>
        <v>0</v>
      </c>
      <c r="H614" s="6">
        <f t="shared" si="270"/>
        <v>1902.08</v>
      </c>
      <c r="I614" s="6">
        <f t="shared" si="270"/>
        <v>1902.08</v>
      </c>
      <c r="J614" s="6">
        <f t="shared" si="270"/>
        <v>1902.08</v>
      </c>
    </row>
    <row r="615" spans="1:10" s="122" customFormat="1" x14ac:dyDescent="0.2">
      <c r="A615" s="17" t="s">
        <v>110</v>
      </c>
      <c r="B615" s="3" t="s">
        <v>183</v>
      </c>
      <c r="C615" s="3" t="s">
        <v>466</v>
      </c>
      <c r="D615" s="3" t="s">
        <v>135</v>
      </c>
      <c r="E615" s="142" t="s">
        <v>483</v>
      </c>
      <c r="F615" s="3" t="s">
        <v>111</v>
      </c>
      <c r="G615" s="136"/>
      <c r="H615" s="6">
        <f>325.5</f>
        <v>325.5</v>
      </c>
      <c r="I615" s="6">
        <f t="shared" ref="I615:I616" si="271">G615+H615</f>
        <v>325.5</v>
      </c>
      <c r="J615" s="6">
        <f>325.5</f>
        <v>325.5</v>
      </c>
    </row>
    <row r="616" spans="1:10" s="122" customFormat="1" ht="38.25" x14ac:dyDescent="0.2">
      <c r="A616" s="5" t="s">
        <v>112</v>
      </c>
      <c r="B616" s="3" t="s">
        <v>183</v>
      </c>
      <c r="C616" s="3" t="s">
        <v>466</v>
      </c>
      <c r="D616" s="3" t="s">
        <v>135</v>
      </c>
      <c r="E616" s="142" t="s">
        <v>483</v>
      </c>
      <c r="F616" s="3" t="s">
        <v>113</v>
      </c>
      <c r="G616" s="136"/>
      <c r="H616" s="6">
        <v>33.6</v>
      </c>
      <c r="I616" s="6">
        <f t="shared" si="271"/>
        <v>33.6</v>
      </c>
      <c r="J616" s="6">
        <v>33.6</v>
      </c>
    </row>
    <row r="617" spans="1:10" s="122" customFormat="1" ht="49.5" customHeight="1" x14ac:dyDescent="0.2">
      <c r="A617" s="5" t="s">
        <v>114</v>
      </c>
      <c r="B617" s="3" t="s">
        <v>183</v>
      </c>
      <c r="C617" s="3" t="s">
        <v>466</v>
      </c>
      <c r="D617" s="3" t="s">
        <v>135</v>
      </c>
      <c r="E617" s="142" t="s">
        <v>483</v>
      </c>
      <c r="F617" s="3" t="s">
        <v>115</v>
      </c>
      <c r="G617" s="136"/>
      <c r="H617" s="6">
        <v>305</v>
      </c>
      <c r="I617" s="6">
        <f>G617+H617</f>
        <v>305</v>
      </c>
      <c r="J617" s="6">
        <v>305</v>
      </c>
    </row>
    <row r="618" spans="1:10" s="122" customFormat="1" ht="25.5" x14ac:dyDescent="0.2">
      <c r="A618" s="18" t="s">
        <v>116</v>
      </c>
      <c r="B618" s="3" t="s">
        <v>183</v>
      </c>
      <c r="C618" s="3" t="s">
        <v>466</v>
      </c>
      <c r="D618" s="3" t="s">
        <v>135</v>
      </c>
      <c r="E618" s="142" t="s">
        <v>483</v>
      </c>
      <c r="F618" s="3" t="s">
        <v>117</v>
      </c>
      <c r="G618" s="136"/>
      <c r="H618" s="6">
        <v>68.400000000000006</v>
      </c>
      <c r="I618" s="6">
        <f t="shared" ref="I618:I619" si="272">G618+H618</f>
        <v>68.400000000000006</v>
      </c>
      <c r="J618" s="6">
        <v>68.400000000000006</v>
      </c>
    </row>
    <row r="619" spans="1:10" s="122" customFormat="1" ht="38.25" x14ac:dyDescent="0.2">
      <c r="A619" s="5" t="s">
        <v>118</v>
      </c>
      <c r="B619" s="3" t="s">
        <v>183</v>
      </c>
      <c r="C619" s="3" t="s">
        <v>466</v>
      </c>
      <c r="D619" s="3" t="s">
        <v>135</v>
      </c>
      <c r="E619" s="142" t="s">
        <v>483</v>
      </c>
      <c r="F619" s="3" t="s">
        <v>119</v>
      </c>
      <c r="G619" s="136"/>
      <c r="H619" s="6">
        <v>1129.18</v>
      </c>
      <c r="I619" s="6">
        <f t="shared" si="272"/>
        <v>1129.18</v>
      </c>
      <c r="J619" s="6">
        <v>1129.18</v>
      </c>
    </row>
    <row r="620" spans="1:10" s="122" customFormat="1" ht="25.5" x14ac:dyDescent="0.2">
      <c r="A620" s="5" t="s">
        <v>484</v>
      </c>
      <c r="B620" s="3" t="s">
        <v>183</v>
      </c>
      <c r="C620" s="3" t="s">
        <v>466</v>
      </c>
      <c r="D620" s="3" t="s">
        <v>135</v>
      </c>
      <c r="E620" s="142" t="s">
        <v>483</v>
      </c>
      <c r="F620" s="3" t="s">
        <v>121</v>
      </c>
      <c r="G620" s="136"/>
      <c r="H620" s="6">
        <v>17.3</v>
      </c>
      <c r="I620" s="6">
        <f>G620+H620</f>
        <v>17.3</v>
      </c>
      <c r="J620" s="6">
        <v>17.3</v>
      </c>
    </row>
    <row r="621" spans="1:10" s="122" customFormat="1" x14ac:dyDescent="0.2">
      <c r="A621" s="14" t="s">
        <v>122</v>
      </c>
      <c r="B621" s="3" t="s">
        <v>183</v>
      </c>
      <c r="C621" s="3" t="s">
        <v>466</v>
      </c>
      <c r="D621" s="3" t="s">
        <v>135</v>
      </c>
      <c r="E621" s="142" t="s">
        <v>483</v>
      </c>
      <c r="F621" s="3" t="s">
        <v>123</v>
      </c>
      <c r="G621" s="136"/>
      <c r="H621" s="6">
        <v>23.1</v>
      </c>
      <c r="I621" s="6">
        <f t="shared" ref="I621" si="273">G621+H621</f>
        <v>23.1</v>
      </c>
      <c r="J621" s="6">
        <v>23.1</v>
      </c>
    </row>
    <row r="622" spans="1:10" s="122" customFormat="1" ht="38.25" hidden="1" x14ac:dyDescent="0.2">
      <c r="A622" s="102" t="s">
        <v>237</v>
      </c>
      <c r="B622" s="3" t="s">
        <v>183</v>
      </c>
      <c r="C622" s="3" t="s">
        <v>466</v>
      </c>
      <c r="D622" s="3" t="s">
        <v>135</v>
      </c>
      <c r="E622" s="3" t="s">
        <v>159</v>
      </c>
      <c r="F622" s="3"/>
      <c r="G622" s="116">
        <f t="shared" ref="G622:J623" si="274">G623</f>
        <v>0</v>
      </c>
      <c r="H622" s="6">
        <f t="shared" si="274"/>
        <v>0</v>
      </c>
      <c r="I622" s="6">
        <f t="shared" si="274"/>
        <v>0</v>
      </c>
      <c r="J622" s="6">
        <f t="shared" si="274"/>
        <v>0</v>
      </c>
    </row>
    <row r="623" spans="1:10" s="122" customFormat="1" ht="38.25" hidden="1" x14ac:dyDescent="0.2">
      <c r="A623" s="91" t="s">
        <v>612</v>
      </c>
      <c r="B623" s="3" t="s">
        <v>183</v>
      </c>
      <c r="C623" s="3" t="s">
        <v>466</v>
      </c>
      <c r="D623" s="3" t="s">
        <v>135</v>
      </c>
      <c r="E623" s="3" t="s">
        <v>435</v>
      </c>
      <c r="F623" s="3"/>
      <c r="G623" s="6">
        <f t="shared" si="274"/>
        <v>0</v>
      </c>
      <c r="H623" s="6">
        <f t="shared" si="274"/>
        <v>0</v>
      </c>
      <c r="I623" s="6">
        <f t="shared" si="274"/>
        <v>0</v>
      </c>
      <c r="J623" s="6"/>
    </row>
    <row r="624" spans="1:10" s="122" customFormat="1" ht="38.25" hidden="1" x14ac:dyDescent="0.2">
      <c r="A624" s="5" t="s">
        <v>118</v>
      </c>
      <c r="B624" s="3" t="s">
        <v>183</v>
      </c>
      <c r="C624" s="3" t="s">
        <v>466</v>
      </c>
      <c r="D624" s="3" t="s">
        <v>135</v>
      </c>
      <c r="E624" s="3" t="s">
        <v>435</v>
      </c>
      <c r="F624" s="3" t="s">
        <v>119</v>
      </c>
      <c r="G624" s="6"/>
      <c r="H624" s="6">
        <v>0</v>
      </c>
      <c r="I624" s="6">
        <f>G624+H624</f>
        <v>0</v>
      </c>
      <c r="J624" s="6">
        <v>0</v>
      </c>
    </row>
    <row r="625" spans="1:10" s="122" customFormat="1" ht="25.5" x14ac:dyDescent="0.2">
      <c r="A625" s="20" t="s">
        <v>485</v>
      </c>
      <c r="B625" s="3" t="s">
        <v>183</v>
      </c>
      <c r="C625" s="3" t="s">
        <v>466</v>
      </c>
      <c r="D625" s="3" t="s">
        <v>135</v>
      </c>
      <c r="E625" s="3" t="s">
        <v>486</v>
      </c>
      <c r="F625" s="3"/>
      <c r="G625" s="136">
        <f t="shared" ref="G625:J625" si="275">G626</f>
        <v>1703.97</v>
      </c>
      <c r="H625" s="6">
        <f t="shared" si="275"/>
        <v>-1703.97</v>
      </c>
      <c r="I625" s="6">
        <f t="shared" si="275"/>
        <v>0</v>
      </c>
      <c r="J625" s="6">
        <f t="shared" si="275"/>
        <v>0</v>
      </c>
    </row>
    <row r="626" spans="1:10" s="122" customFormat="1" ht="25.5" x14ac:dyDescent="0.2">
      <c r="A626" s="20" t="s">
        <v>280</v>
      </c>
      <c r="B626" s="3" t="s">
        <v>183</v>
      </c>
      <c r="C626" s="3" t="s">
        <v>466</v>
      </c>
      <c r="D626" s="3" t="s">
        <v>135</v>
      </c>
      <c r="E626" s="3" t="s">
        <v>487</v>
      </c>
      <c r="F626" s="3"/>
      <c r="G626" s="136">
        <f t="shared" ref="G626:J626" si="276">G627+G628+G631+G630+G633+G632+G629</f>
        <v>1703.97</v>
      </c>
      <c r="H626" s="6">
        <f t="shared" si="276"/>
        <v>-1703.97</v>
      </c>
      <c r="I626" s="6">
        <f t="shared" si="276"/>
        <v>0</v>
      </c>
      <c r="J626" s="6">
        <f t="shared" si="276"/>
        <v>0</v>
      </c>
    </row>
    <row r="627" spans="1:10" s="122" customFormat="1" x14ac:dyDescent="0.2">
      <c r="A627" s="17" t="s">
        <v>110</v>
      </c>
      <c r="B627" s="3" t="s">
        <v>183</v>
      </c>
      <c r="C627" s="3" t="s">
        <v>466</v>
      </c>
      <c r="D627" s="3" t="s">
        <v>135</v>
      </c>
      <c r="E627" s="3" t="s">
        <v>487</v>
      </c>
      <c r="F627" s="3" t="s">
        <v>111</v>
      </c>
      <c r="G627" s="136">
        <v>239.57</v>
      </c>
      <c r="H627" s="6">
        <v>-239.57</v>
      </c>
      <c r="I627" s="6">
        <f t="shared" ref="I627:I654" si="277">G627+H627</f>
        <v>0</v>
      </c>
      <c r="J627" s="6"/>
    </row>
    <row r="628" spans="1:10" s="122" customFormat="1" ht="38.25" x14ac:dyDescent="0.2">
      <c r="A628" s="5" t="s">
        <v>112</v>
      </c>
      <c r="B628" s="3" t="s">
        <v>183</v>
      </c>
      <c r="C628" s="3" t="s">
        <v>466</v>
      </c>
      <c r="D628" s="3" t="s">
        <v>135</v>
      </c>
      <c r="E628" s="3" t="s">
        <v>487</v>
      </c>
      <c r="F628" s="3" t="s">
        <v>113</v>
      </c>
      <c r="G628" s="136">
        <v>3</v>
      </c>
      <c r="H628" s="6">
        <v>-3</v>
      </c>
      <c r="I628" s="6">
        <f t="shared" si="277"/>
        <v>0</v>
      </c>
      <c r="J628" s="6"/>
    </row>
    <row r="629" spans="1:10" s="122" customFormat="1" ht="63.75" x14ac:dyDescent="0.2">
      <c r="A629" s="5" t="s">
        <v>114</v>
      </c>
      <c r="B629" s="3" t="s">
        <v>183</v>
      </c>
      <c r="C629" s="3" t="s">
        <v>466</v>
      </c>
      <c r="D629" s="3" t="s">
        <v>135</v>
      </c>
      <c r="E629" s="3" t="s">
        <v>487</v>
      </c>
      <c r="F629" s="3" t="s">
        <v>115</v>
      </c>
      <c r="G629" s="136">
        <v>393</v>
      </c>
      <c r="H629" s="6">
        <v>-393</v>
      </c>
      <c r="I629" s="6">
        <f>G629+H629</f>
        <v>0</v>
      </c>
      <c r="J629" s="6"/>
    </row>
    <row r="630" spans="1:10" s="122" customFormat="1" ht="25.5" x14ac:dyDescent="0.2">
      <c r="A630" s="18" t="s">
        <v>116</v>
      </c>
      <c r="B630" s="3" t="s">
        <v>183</v>
      </c>
      <c r="C630" s="3" t="s">
        <v>466</v>
      </c>
      <c r="D630" s="3" t="s">
        <v>135</v>
      </c>
      <c r="E630" s="3" t="s">
        <v>487</v>
      </c>
      <c r="F630" s="3" t="s">
        <v>117</v>
      </c>
      <c r="G630" s="136">
        <v>55</v>
      </c>
      <c r="H630" s="6">
        <v>-55</v>
      </c>
      <c r="I630" s="6">
        <f t="shared" si="277"/>
        <v>0</v>
      </c>
      <c r="J630" s="6"/>
    </row>
    <row r="631" spans="1:10" s="122" customFormat="1" ht="38.25" x14ac:dyDescent="0.2">
      <c r="A631" s="5" t="s">
        <v>118</v>
      </c>
      <c r="B631" s="3" t="s">
        <v>183</v>
      </c>
      <c r="C631" s="3" t="s">
        <v>466</v>
      </c>
      <c r="D631" s="3" t="s">
        <v>135</v>
      </c>
      <c r="E631" s="3" t="s">
        <v>487</v>
      </c>
      <c r="F631" s="3" t="s">
        <v>119</v>
      </c>
      <c r="G631" s="136">
        <v>918.4</v>
      </c>
      <c r="H631" s="6">
        <v>-918.4</v>
      </c>
      <c r="I631" s="6">
        <f t="shared" si="277"/>
        <v>0</v>
      </c>
      <c r="J631" s="6"/>
    </row>
    <row r="632" spans="1:10" s="122" customFormat="1" ht="25.5" x14ac:dyDescent="0.2">
      <c r="A632" s="5" t="s">
        <v>484</v>
      </c>
      <c r="B632" s="3" t="s">
        <v>183</v>
      </c>
      <c r="C632" s="3" t="s">
        <v>466</v>
      </c>
      <c r="D632" s="3" t="s">
        <v>135</v>
      </c>
      <c r="E632" s="3" t="s">
        <v>487</v>
      </c>
      <c r="F632" s="3" t="s">
        <v>121</v>
      </c>
      <c r="G632" s="136">
        <v>69.3</v>
      </c>
      <c r="H632" s="6">
        <v>-69.3</v>
      </c>
      <c r="I632" s="6">
        <f>G632+H632</f>
        <v>0</v>
      </c>
      <c r="J632" s="6"/>
    </row>
    <row r="633" spans="1:10" s="122" customFormat="1" x14ac:dyDescent="0.2">
      <c r="A633" s="14" t="s">
        <v>122</v>
      </c>
      <c r="B633" s="3" t="s">
        <v>183</v>
      </c>
      <c r="C633" s="3" t="s">
        <v>466</v>
      </c>
      <c r="D633" s="3" t="s">
        <v>135</v>
      </c>
      <c r="E633" s="3" t="s">
        <v>487</v>
      </c>
      <c r="F633" s="3" t="s">
        <v>123</v>
      </c>
      <c r="G633" s="136">
        <v>25.7</v>
      </c>
      <c r="H633" s="6">
        <v>-25.7</v>
      </c>
      <c r="I633" s="6">
        <f t="shared" si="277"/>
        <v>0</v>
      </c>
      <c r="J633" s="6"/>
    </row>
    <row r="634" spans="1:10" s="122" customFormat="1" x14ac:dyDescent="0.2">
      <c r="A634" s="21" t="s">
        <v>132</v>
      </c>
      <c r="B634" s="3" t="s">
        <v>183</v>
      </c>
      <c r="C634" s="3" t="s">
        <v>133</v>
      </c>
      <c r="D634" s="3" t="s">
        <v>198</v>
      </c>
      <c r="E634" s="3"/>
      <c r="F634" s="3"/>
      <c r="G634" s="136">
        <f>G635</f>
        <v>200</v>
      </c>
      <c r="H634" s="6">
        <f t="shared" ref="H634:J634" si="278">H635</f>
        <v>120</v>
      </c>
      <c r="I634" s="6">
        <f t="shared" si="278"/>
        <v>320</v>
      </c>
      <c r="J634" s="6">
        <f t="shared" si="278"/>
        <v>320</v>
      </c>
    </row>
    <row r="635" spans="1:10" s="122" customFormat="1" x14ac:dyDescent="0.2">
      <c r="A635" s="20" t="s">
        <v>447</v>
      </c>
      <c r="B635" s="3" t="s">
        <v>183</v>
      </c>
      <c r="C635" s="3" t="s">
        <v>133</v>
      </c>
      <c r="D635" s="3" t="s">
        <v>155</v>
      </c>
      <c r="E635" s="3"/>
      <c r="F635" s="3"/>
      <c r="G635" s="136">
        <f>G640+G636</f>
        <v>200</v>
      </c>
      <c r="H635" s="6">
        <f t="shared" ref="H635:J635" si="279">H640+H636</f>
        <v>120</v>
      </c>
      <c r="I635" s="6">
        <f t="shared" si="279"/>
        <v>320</v>
      </c>
      <c r="J635" s="6">
        <f t="shared" si="279"/>
        <v>320</v>
      </c>
    </row>
    <row r="636" spans="1:10" s="122" customFormat="1" ht="38.25" x14ac:dyDescent="0.2">
      <c r="A636" s="100" t="s">
        <v>22</v>
      </c>
      <c r="B636" s="3" t="s">
        <v>183</v>
      </c>
      <c r="C636" s="3" t="s">
        <v>133</v>
      </c>
      <c r="D636" s="3" t="s">
        <v>155</v>
      </c>
      <c r="E636" s="3" t="s">
        <v>87</v>
      </c>
      <c r="F636" s="3"/>
      <c r="G636" s="136">
        <f t="shared" ref="G636:J638" si="280">G637</f>
        <v>0</v>
      </c>
      <c r="H636" s="6">
        <f t="shared" si="280"/>
        <v>320</v>
      </c>
      <c r="I636" s="6">
        <f t="shared" si="280"/>
        <v>320</v>
      </c>
      <c r="J636" s="6">
        <f t="shared" si="280"/>
        <v>320</v>
      </c>
    </row>
    <row r="637" spans="1:10" s="122" customFormat="1" ht="51" x14ac:dyDescent="0.2">
      <c r="A637" s="101" t="s">
        <v>398</v>
      </c>
      <c r="B637" s="3" t="s">
        <v>183</v>
      </c>
      <c r="C637" s="3" t="s">
        <v>133</v>
      </c>
      <c r="D637" s="3" t="s">
        <v>155</v>
      </c>
      <c r="E637" s="135" t="s">
        <v>488</v>
      </c>
      <c r="F637" s="3"/>
      <c r="G637" s="136">
        <f t="shared" si="280"/>
        <v>0</v>
      </c>
      <c r="H637" s="6">
        <f t="shared" ref="H637:J638" si="281">H638</f>
        <v>320</v>
      </c>
      <c r="I637" s="6">
        <f t="shared" si="280"/>
        <v>320</v>
      </c>
      <c r="J637" s="6">
        <f t="shared" si="281"/>
        <v>320</v>
      </c>
    </row>
    <row r="638" spans="1:10" s="122" customFormat="1" ht="38.25" x14ac:dyDescent="0.2">
      <c r="A638" s="101" t="s">
        <v>648</v>
      </c>
      <c r="B638" s="3" t="s">
        <v>183</v>
      </c>
      <c r="C638" s="3" t="s">
        <v>133</v>
      </c>
      <c r="D638" s="3" t="s">
        <v>155</v>
      </c>
      <c r="E638" s="135" t="s">
        <v>490</v>
      </c>
      <c r="F638" s="3"/>
      <c r="G638" s="136">
        <f t="shared" si="280"/>
        <v>0</v>
      </c>
      <c r="H638" s="6">
        <f t="shared" si="281"/>
        <v>320</v>
      </c>
      <c r="I638" s="6">
        <f t="shared" si="280"/>
        <v>320</v>
      </c>
      <c r="J638" s="6">
        <f t="shared" si="281"/>
        <v>320</v>
      </c>
    </row>
    <row r="639" spans="1:10" s="122" customFormat="1" ht="38.25" x14ac:dyDescent="0.2">
      <c r="A639" s="5" t="s">
        <v>118</v>
      </c>
      <c r="B639" s="3" t="s">
        <v>183</v>
      </c>
      <c r="C639" s="3" t="s">
        <v>133</v>
      </c>
      <c r="D639" s="3" t="s">
        <v>155</v>
      </c>
      <c r="E639" s="135" t="s">
        <v>490</v>
      </c>
      <c r="F639" s="3" t="s">
        <v>119</v>
      </c>
      <c r="G639" s="136"/>
      <c r="H639" s="6">
        <v>320</v>
      </c>
      <c r="I639" s="6">
        <f>G639+H639</f>
        <v>320</v>
      </c>
      <c r="J639" s="6">
        <v>320</v>
      </c>
    </row>
    <row r="640" spans="1:10" s="122" customFormat="1" x14ac:dyDescent="0.2">
      <c r="A640" s="5" t="s">
        <v>40</v>
      </c>
      <c r="B640" s="3" t="s">
        <v>183</v>
      </c>
      <c r="C640" s="3" t="s">
        <v>133</v>
      </c>
      <c r="D640" s="3" t="s">
        <v>155</v>
      </c>
      <c r="E640" s="3"/>
      <c r="F640" s="3"/>
      <c r="G640" s="116">
        <f t="shared" ref="G640:J640" si="282">G641</f>
        <v>200</v>
      </c>
      <c r="H640" s="6">
        <f t="shared" si="282"/>
        <v>-200</v>
      </c>
      <c r="I640" s="6">
        <f t="shared" si="282"/>
        <v>0</v>
      </c>
      <c r="J640" s="6">
        <f t="shared" si="282"/>
        <v>0</v>
      </c>
    </row>
    <row r="641" spans="1:10" s="122" customFormat="1" ht="38.25" x14ac:dyDescent="0.2">
      <c r="A641" s="10" t="s">
        <v>491</v>
      </c>
      <c r="B641" s="3" t="s">
        <v>183</v>
      </c>
      <c r="C641" s="3" t="s">
        <v>133</v>
      </c>
      <c r="D641" s="3" t="s">
        <v>155</v>
      </c>
      <c r="E641" s="3" t="s">
        <v>492</v>
      </c>
      <c r="F641" s="3"/>
      <c r="G641" s="136">
        <f t="shared" ref="G641:J641" si="283">G642</f>
        <v>200</v>
      </c>
      <c r="H641" s="6">
        <f t="shared" si="283"/>
        <v>-200</v>
      </c>
      <c r="I641" s="6">
        <f t="shared" si="283"/>
        <v>0</v>
      </c>
      <c r="J641" s="6">
        <f t="shared" si="283"/>
        <v>0</v>
      </c>
    </row>
    <row r="642" spans="1:10" s="122" customFormat="1" ht="38.25" x14ac:dyDescent="0.2">
      <c r="A642" s="5" t="s">
        <v>118</v>
      </c>
      <c r="B642" s="3" t="s">
        <v>183</v>
      </c>
      <c r="C642" s="3" t="s">
        <v>133</v>
      </c>
      <c r="D642" s="3" t="s">
        <v>155</v>
      </c>
      <c r="E642" s="3" t="s">
        <v>492</v>
      </c>
      <c r="F642" s="3" t="s">
        <v>119</v>
      </c>
      <c r="G642" s="136">
        <v>200</v>
      </c>
      <c r="H642" s="6">
        <v>-200</v>
      </c>
      <c r="I642" s="6">
        <f>G642+H642</f>
        <v>0</v>
      </c>
      <c r="J642" s="6"/>
    </row>
    <row r="643" spans="1:10" s="122" customFormat="1" x14ac:dyDescent="0.2">
      <c r="A643" s="5" t="s">
        <v>493</v>
      </c>
      <c r="B643" s="3" t="s">
        <v>183</v>
      </c>
      <c r="C643" s="3" t="s">
        <v>157</v>
      </c>
      <c r="D643" s="3"/>
      <c r="E643" s="3"/>
      <c r="F643" s="3"/>
      <c r="G643" s="136">
        <f t="shared" ref="G643:J643" si="284">G644</f>
        <v>700</v>
      </c>
      <c r="H643" s="6">
        <f t="shared" si="284"/>
        <v>-92.5</v>
      </c>
      <c r="I643" s="6">
        <f t="shared" si="284"/>
        <v>607.5</v>
      </c>
      <c r="J643" s="6">
        <f t="shared" si="284"/>
        <v>607.5</v>
      </c>
    </row>
    <row r="644" spans="1:10" s="122" customFormat="1" x14ac:dyDescent="0.2">
      <c r="A644" s="20" t="s">
        <v>494</v>
      </c>
      <c r="B644" s="3" t="s">
        <v>183</v>
      </c>
      <c r="C644" s="3" t="s">
        <v>157</v>
      </c>
      <c r="D644" s="3" t="s">
        <v>21</v>
      </c>
      <c r="E644" s="3"/>
      <c r="F644" s="3"/>
      <c r="G644" s="136">
        <f t="shared" ref="G644:J644" si="285">G650+G645</f>
        <v>700</v>
      </c>
      <c r="H644" s="6">
        <f t="shared" si="285"/>
        <v>-92.5</v>
      </c>
      <c r="I644" s="6">
        <f t="shared" si="285"/>
        <v>607.5</v>
      </c>
      <c r="J644" s="6">
        <f t="shared" si="285"/>
        <v>607.5</v>
      </c>
    </row>
    <row r="645" spans="1:10" s="122" customFormat="1" ht="38.25" x14ac:dyDescent="0.2">
      <c r="A645" s="100" t="s">
        <v>22</v>
      </c>
      <c r="B645" s="44" t="s">
        <v>183</v>
      </c>
      <c r="C645" s="44" t="s">
        <v>157</v>
      </c>
      <c r="D645" s="44" t="s">
        <v>21</v>
      </c>
      <c r="E645" s="44" t="s">
        <v>87</v>
      </c>
      <c r="F645" s="44"/>
      <c r="G645" s="136">
        <f t="shared" ref="G645:J646" si="286">G646</f>
        <v>0</v>
      </c>
      <c r="H645" s="6">
        <f t="shared" si="286"/>
        <v>607.5</v>
      </c>
      <c r="I645" s="6">
        <f t="shared" si="286"/>
        <v>607.5</v>
      </c>
      <c r="J645" s="6">
        <f t="shared" si="286"/>
        <v>607.5</v>
      </c>
    </row>
    <row r="646" spans="1:10" s="122" customFormat="1" ht="36" customHeight="1" x14ac:dyDescent="0.2">
      <c r="A646" s="101" t="s">
        <v>430</v>
      </c>
      <c r="B646" s="44" t="s">
        <v>183</v>
      </c>
      <c r="C646" s="44" t="s">
        <v>157</v>
      </c>
      <c r="D646" s="44" t="s">
        <v>21</v>
      </c>
      <c r="E646" s="44" t="s">
        <v>259</v>
      </c>
      <c r="F646" s="44"/>
      <c r="G646" s="136">
        <f t="shared" si="286"/>
        <v>0</v>
      </c>
      <c r="H646" s="6">
        <f t="shared" si="286"/>
        <v>607.5</v>
      </c>
      <c r="I646" s="6">
        <f t="shared" si="286"/>
        <v>607.5</v>
      </c>
      <c r="J646" s="6">
        <f t="shared" si="286"/>
        <v>607.5</v>
      </c>
    </row>
    <row r="647" spans="1:10" s="122" customFormat="1" ht="51" x14ac:dyDescent="0.2">
      <c r="A647" s="101" t="s">
        <v>649</v>
      </c>
      <c r="B647" s="44" t="s">
        <v>183</v>
      </c>
      <c r="C647" s="44" t="s">
        <v>157</v>
      </c>
      <c r="D647" s="44" t="s">
        <v>21</v>
      </c>
      <c r="E647" s="44" t="s">
        <v>496</v>
      </c>
      <c r="F647" s="44"/>
      <c r="G647" s="136">
        <f t="shared" ref="G647:J647" si="287">G648+G649</f>
        <v>0</v>
      </c>
      <c r="H647" s="6">
        <f t="shared" si="287"/>
        <v>607.5</v>
      </c>
      <c r="I647" s="6">
        <f t="shared" si="287"/>
        <v>607.5</v>
      </c>
      <c r="J647" s="6">
        <f t="shared" si="287"/>
        <v>607.5</v>
      </c>
    </row>
    <row r="648" spans="1:10" s="122" customFormat="1" ht="38.25" x14ac:dyDescent="0.2">
      <c r="A648" s="5" t="s">
        <v>112</v>
      </c>
      <c r="B648" s="44" t="s">
        <v>183</v>
      </c>
      <c r="C648" s="44" t="s">
        <v>157</v>
      </c>
      <c r="D648" s="44" t="s">
        <v>21</v>
      </c>
      <c r="E648" s="44" t="s">
        <v>496</v>
      </c>
      <c r="F648" s="44" t="s">
        <v>113</v>
      </c>
      <c r="G648" s="136"/>
      <c r="H648" s="6">
        <v>100</v>
      </c>
      <c r="I648" s="6">
        <f>G648++H648</f>
        <v>100</v>
      </c>
      <c r="J648" s="6">
        <v>100</v>
      </c>
    </row>
    <row r="649" spans="1:10" s="122" customFormat="1" ht="38.25" x14ac:dyDescent="0.2">
      <c r="A649" s="5" t="s">
        <v>118</v>
      </c>
      <c r="B649" s="44" t="s">
        <v>183</v>
      </c>
      <c r="C649" s="44" t="s">
        <v>157</v>
      </c>
      <c r="D649" s="44" t="s">
        <v>21</v>
      </c>
      <c r="E649" s="44" t="s">
        <v>496</v>
      </c>
      <c r="F649" s="44" t="s">
        <v>119</v>
      </c>
      <c r="G649" s="136"/>
      <c r="H649" s="6">
        <v>507.5</v>
      </c>
      <c r="I649" s="6">
        <f>G649++H649</f>
        <v>507.5</v>
      </c>
      <c r="J649" s="6">
        <v>507.5</v>
      </c>
    </row>
    <row r="650" spans="1:10" s="122" customFormat="1" x14ac:dyDescent="0.2">
      <c r="A650" s="5" t="s">
        <v>40</v>
      </c>
      <c r="B650" s="44"/>
      <c r="C650" s="44"/>
      <c r="D650" s="44"/>
      <c r="E650" s="44"/>
      <c r="F650" s="44"/>
      <c r="G650" s="136">
        <f t="shared" ref="G650:J650" si="288">G651</f>
        <v>700</v>
      </c>
      <c r="H650" s="6">
        <f t="shared" si="288"/>
        <v>-700</v>
      </c>
      <c r="I650" s="6">
        <f t="shared" si="288"/>
        <v>0</v>
      </c>
      <c r="J650" s="6">
        <f t="shared" si="288"/>
        <v>0</v>
      </c>
    </row>
    <row r="651" spans="1:10" s="122" customFormat="1" ht="38.25" x14ac:dyDescent="0.2">
      <c r="A651" s="10" t="s">
        <v>650</v>
      </c>
      <c r="B651" s="44" t="s">
        <v>183</v>
      </c>
      <c r="C651" s="44" t="s">
        <v>157</v>
      </c>
      <c r="D651" s="44" t="s">
        <v>21</v>
      </c>
      <c r="E651" s="44" t="s">
        <v>498</v>
      </c>
      <c r="F651" s="44"/>
      <c r="G651" s="136">
        <f t="shared" ref="G651:J651" si="289">G652+G653</f>
        <v>700</v>
      </c>
      <c r="H651" s="6">
        <f t="shared" si="289"/>
        <v>-700</v>
      </c>
      <c r="I651" s="6">
        <f t="shared" si="289"/>
        <v>0</v>
      </c>
      <c r="J651" s="6">
        <f t="shared" si="289"/>
        <v>0</v>
      </c>
    </row>
    <row r="652" spans="1:10" s="122" customFormat="1" ht="38.25" x14ac:dyDescent="0.2">
      <c r="A652" s="5" t="s">
        <v>112</v>
      </c>
      <c r="B652" s="3" t="s">
        <v>183</v>
      </c>
      <c r="C652" s="3" t="s">
        <v>157</v>
      </c>
      <c r="D652" s="3" t="s">
        <v>21</v>
      </c>
      <c r="E652" s="3" t="s">
        <v>498</v>
      </c>
      <c r="F652" s="3" t="s">
        <v>113</v>
      </c>
      <c r="G652" s="136">
        <v>100</v>
      </c>
      <c r="H652" s="6">
        <v>-100</v>
      </c>
      <c r="I652" s="6">
        <f>G652++H652</f>
        <v>0</v>
      </c>
      <c r="J652" s="6"/>
    </row>
    <row r="653" spans="1:10" s="122" customFormat="1" ht="38.25" x14ac:dyDescent="0.2">
      <c r="A653" s="5" t="s">
        <v>118</v>
      </c>
      <c r="B653" s="44" t="s">
        <v>183</v>
      </c>
      <c r="C653" s="44" t="s">
        <v>157</v>
      </c>
      <c r="D653" s="44" t="s">
        <v>21</v>
      </c>
      <c r="E653" s="44" t="s">
        <v>498</v>
      </c>
      <c r="F653" s="44" t="s">
        <v>119</v>
      </c>
      <c r="G653" s="136">
        <v>600</v>
      </c>
      <c r="H653" s="6">
        <v>-600</v>
      </c>
      <c r="I653" s="6">
        <f>G653++H653</f>
        <v>0</v>
      </c>
      <c r="J653" s="6"/>
    </row>
    <row r="654" spans="1:10" s="122" customFormat="1" x14ac:dyDescent="0.2">
      <c r="A654" s="14" t="s">
        <v>499</v>
      </c>
      <c r="B654" s="3" t="s">
        <v>500</v>
      </c>
      <c r="C654" s="3" t="s">
        <v>501</v>
      </c>
      <c r="D654" s="3" t="s">
        <v>501</v>
      </c>
      <c r="E654" s="3" t="s">
        <v>614</v>
      </c>
      <c r="F654" s="3" t="s">
        <v>615</v>
      </c>
      <c r="G654" s="137">
        <v>17636.5</v>
      </c>
      <c r="H654" s="19">
        <v>-12906.82</v>
      </c>
      <c r="I654" s="19">
        <f t="shared" si="277"/>
        <v>4729.68</v>
      </c>
      <c r="J654" s="19">
        <v>9574.2000000000007</v>
      </c>
    </row>
    <row r="655" spans="1:10" s="122" customFormat="1" ht="13.5" thickBot="1" x14ac:dyDescent="0.25">
      <c r="A655" s="45" t="s">
        <v>502</v>
      </c>
      <c r="B655" s="46"/>
      <c r="C655" s="46"/>
      <c r="D655" s="46"/>
      <c r="E655" s="46"/>
      <c r="F655" s="46"/>
      <c r="G655" s="144">
        <f>G10+G149+G243+G569+G654</f>
        <v>334613.46300000005</v>
      </c>
      <c r="H655" s="47">
        <f>H10+H149+H243+H569+H654</f>
        <v>14823.716999999979</v>
      </c>
      <c r="I655" s="47">
        <f>I10+I149+I243+I569+I654</f>
        <v>349437.18</v>
      </c>
      <c r="J655" s="47">
        <f>J10+J149+J243+J569+J654</f>
        <v>351773.38</v>
      </c>
    </row>
    <row r="656" spans="1:10" s="122" customFormat="1" x14ac:dyDescent="0.2">
      <c r="A656" s="77"/>
      <c r="B656" s="77"/>
      <c r="C656" s="77"/>
      <c r="D656" s="77"/>
      <c r="E656" s="77"/>
      <c r="F656" s="77"/>
      <c r="G656" s="145"/>
      <c r="H656" s="112"/>
      <c r="I656" s="112">
        <v>349437.18</v>
      </c>
      <c r="J656" s="122">
        <v>351773.38</v>
      </c>
    </row>
    <row r="657" spans="1:10" s="122" customFormat="1" x14ac:dyDescent="0.2">
      <c r="A657" s="77"/>
      <c r="B657" s="123"/>
      <c r="C657" s="123"/>
      <c r="D657" s="123"/>
      <c r="E657" s="123"/>
      <c r="F657" s="123"/>
      <c r="G657" s="145"/>
      <c r="H657" s="112"/>
      <c r="I657" s="112">
        <f>I655-I656</f>
        <v>0</v>
      </c>
      <c r="J657" s="112">
        <f>J655-J656</f>
        <v>0</v>
      </c>
    </row>
    <row r="658" spans="1:10" s="122" customFormat="1" x14ac:dyDescent="0.2">
      <c r="A658" s="77"/>
      <c r="B658" s="124"/>
      <c r="C658" s="124"/>
      <c r="D658" s="124"/>
      <c r="E658" s="193" t="s">
        <v>503</v>
      </c>
      <c r="F658" s="207"/>
      <c r="G658" s="141">
        <f>G150+G244+G570</f>
        <v>11831.133000000002</v>
      </c>
      <c r="H658" s="78">
        <f>H150+H244+H570</f>
        <v>21209.256999999998</v>
      </c>
      <c r="I658" s="78">
        <f>I150+I244+I570</f>
        <v>33040.39</v>
      </c>
      <c r="J658" s="78">
        <f>J150+J244+J570</f>
        <v>33047.99</v>
      </c>
    </row>
    <row r="659" spans="1:10" s="122" customFormat="1" x14ac:dyDescent="0.2">
      <c r="A659" s="77"/>
      <c r="B659" s="124"/>
      <c r="C659" s="124"/>
      <c r="D659" s="124"/>
      <c r="E659" s="146" t="s">
        <v>21</v>
      </c>
      <c r="F659" s="147" t="s">
        <v>45</v>
      </c>
      <c r="G659" s="141">
        <f>G245</f>
        <v>0</v>
      </c>
      <c r="H659" s="78">
        <f>H245</f>
        <v>1371.02</v>
      </c>
      <c r="I659" s="78">
        <f>I245</f>
        <v>1371.02</v>
      </c>
      <c r="J659" s="78">
        <f>J245</f>
        <v>1371.02</v>
      </c>
    </row>
    <row r="660" spans="1:10" s="122" customFormat="1" x14ac:dyDescent="0.2">
      <c r="A660" s="77"/>
      <c r="B660" s="127"/>
      <c r="C660" s="127"/>
      <c r="D660" s="127"/>
      <c r="E660" s="146" t="s">
        <v>21</v>
      </c>
      <c r="F660" s="147" t="s">
        <v>200</v>
      </c>
      <c r="G660" s="141">
        <f>G249</f>
        <v>0</v>
      </c>
      <c r="H660" s="78">
        <f>H249</f>
        <v>1450.98</v>
      </c>
      <c r="I660" s="78">
        <f>I249</f>
        <v>1450.98</v>
      </c>
      <c r="J660" s="78">
        <f>J249</f>
        <v>1450.98</v>
      </c>
    </row>
    <row r="661" spans="1:10" s="122" customFormat="1" x14ac:dyDescent="0.2">
      <c r="A661" s="77"/>
      <c r="B661" s="128"/>
      <c r="C661" s="128"/>
      <c r="D661" s="128"/>
      <c r="E661" s="146" t="s">
        <v>21</v>
      </c>
      <c r="F661" s="147" t="s">
        <v>135</v>
      </c>
      <c r="G661" s="141">
        <f>G151+G266+G571</f>
        <v>1089.79</v>
      </c>
      <c r="H661" s="78">
        <f>H151+H266+H571</f>
        <v>23234.769999999997</v>
      </c>
      <c r="I661" s="78">
        <f>I151+I266+I571</f>
        <v>24324.559999999998</v>
      </c>
      <c r="J661" s="78">
        <f>J151+J266+J571</f>
        <v>24324.559999999998</v>
      </c>
    </row>
    <row r="662" spans="1:10" s="122" customFormat="1" x14ac:dyDescent="0.2">
      <c r="A662" s="77"/>
      <c r="B662" s="128"/>
      <c r="C662" s="128"/>
      <c r="D662" s="128"/>
      <c r="E662" s="146" t="s">
        <v>21</v>
      </c>
      <c r="F662" s="147" t="s">
        <v>86</v>
      </c>
      <c r="G662" s="141"/>
      <c r="H662" s="78"/>
      <c r="I662" s="78"/>
      <c r="J662" s="78"/>
    </row>
    <row r="663" spans="1:10" s="122" customFormat="1" x14ac:dyDescent="0.2">
      <c r="A663" s="77"/>
      <c r="B663" s="128"/>
      <c r="C663" s="128"/>
      <c r="D663" s="128"/>
      <c r="E663" s="146" t="s">
        <v>21</v>
      </c>
      <c r="F663" s="147" t="s">
        <v>155</v>
      </c>
      <c r="G663" s="141">
        <f>G157+G298</f>
        <v>0</v>
      </c>
      <c r="H663" s="78">
        <f>H157+H298</f>
        <v>4623.33</v>
      </c>
      <c r="I663" s="78">
        <f>I157+I298</f>
        <v>4623.33</v>
      </c>
      <c r="J663" s="78">
        <f>J157+J298</f>
        <v>4623.33</v>
      </c>
    </row>
    <row r="664" spans="1:10" s="122" customFormat="1" x14ac:dyDescent="0.2">
      <c r="A664" s="77"/>
      <c r="B664" s="128"/>
      <c r="C664" s="128"/>
      <c r="D664" s="128"/>
      <c r="E664" s="146"/>
      <c r="F664" s="147"/>
      <c r="G664" s="141"/>
      <c r="H664" s="78"/>
      <c r="I664" s="78"/>
      <c r="J664" s="78"/>
    </row>
    <row r="665" spans="1:10" s="122" customFormat="1" x14ac:dyDescent="0.2">
      <c r="A665" s="77"/>
      <c r="B665" s="128"/>
      <c r="C665" s="124"/>
      <c r="D665" s="124"/>
      <c r="E665" s="146" t="s">
        <v>21</v>
      </c>
      <c r="F665" s="147" t="s">
        <v>157</v>
      </c>
      <c r="G665" s="141">
        <f>G178</f>
        <v>0</v>
      </c>
      <c r="H665" s="78">
        <f>H178</f>
        <v>369</v>
      </c>
      <c r="I665" s="78">
        <f>I178</f>
        <v>369</v>
      </c>
      <c r="J665" s="78">
        <f>J178</f>
        <v>369</v>
      </c>
    </row>
    <row r="666" spans="1:10" s="122" customFormat="1" x14ac:dyDescent="0.2">
      <c r="A666" s="77"/>
      <c r="B666" s="124"/>
      <c r="C666" s="124"/>
      <c r="D666" s="124"/>
      <c r="E666" s="146" t="s">
        <v>21</v>
      </c>
      <c r="F666" s="147" t="s">
        <v>168</v>
      </c>
      <c r="G666" s="141">
        <f>G185+G305</f>
        <v>10741.343000000001</v>
      </c>
      <c r="H666" s="78">
        <f>H185+H305</f>
        <v>-9839.8430000000008</v>
      </c>
      <c r="I666" s="78">
        <f>I185+I305</f>
        <v>901.5</v>
      </c>
      <c r="J666" s="78">
        <f>J185+J305</f>
        <v>909.1</v>
      </c>
    </row>
    <row r="667" spans="1:10" s="122" customFormat="1" x14ac:dyDescent="0.2">
      <c r="A667" s="77"/>
      <c r="B667" s="124"/>
      <c r="C667" s="124"/>
      <c r="D667" s="124"/>
      <c r="E667" s="196" t="s">
        <v>509</v>
      </c>
      <c r="F667" s="197"/>
      <c r="G667" s="141">
        <f t="shared" ref="G667:J668" si="290">G209</f>
        <v>505.5</v>
      </c>
      <c r="H667" s="78">
        <f t="shared" si="290"/>
        <v>56.799999999999955</v>
      </c>
      <c r="I667" s="78">
        <f t="shared" si="290"/>
        <v>562.29999999999995</v>
      </c>
      <c r="J667" s="78">
        <f t="shared" si="290"/>
        <v>562.29999999999995</v>
      </c>
    </row>
    <row r="668" spans="1:10" s="122" customFormat="1" x14ac:dyDescent="0.2">
      <c r="A668" s="77"/>
      <c r="B668" s="124"/>
      <c r="C668" s="124"/>
      <c r="D668" s="124"/>
      <c r="E668" s="146" t="s">
        <v>45</v>
      </c>
      <c r="F668" s="147" t="s">
        <v>200</v>
      </c>
      <c r="G668" s="141">
        <f t="shared" si="290"/>
        <v>505.5</v>
      </c>
      <c r="H668" s="78">
        <f t="shared" si="290"/>
        <v>56.799999999999955</v>
      </c>
      <c r="I668" s="78">
        <f t="shared" si="290"/>
        <v>562.29999999999995</v>
      </c>
      <c r="J668" s="78">
        <f t="shared" si="290"/>
        <v>562.29999999999995</v>
      </c>
    </row>
    <row r="669" spans="1:10" s="122" customFormat="1" x14ac:dyDescent="0.2">
      <c r="A669" s="77"/>
      <c r="B669" s="124"/>
      <c r="C669" s="124"/>
      <c r="D669" s="124"/>
      <c r="E669" s="196" t="s">
        <v>510</v>
      </c>
      <c r="F669" s="165"/>
      <c r="G669" s="141">
        <f>G352</f>
        <v>660</v>
      </c>
      <c r="H669" s="78">
        <f>H352</f>
        <v>184.02999999999997</v>
      </c>
      <c r="I669" s="78">
        <f>I352</f>
        <v>844.03</v>
      </c>
      <c r="J669" s="78">
        <f>J352</f>
        <v>844.03</v>
      </c>
    </row>
    <row r="670" spans="1:10" s="122" customFormat="1" x14ac:dyDescent="0.2">
      <c r="A670" s="77"/>
      <c r="B670" s="124"/>
      <c r="C670" s="124"/>
      <c r="D670" s="124"/>
      <c r="E670" s="146" t="s">
        <v>200</v>
      </c>
      <c r="F670" s="147" t="s">
        <v>45</v>
      </c>
      <c r="G670" s="141"/>
      <c r="H670" s="78"/>
      <c r="I670" s="78"/>
      <c r="J670" s="78"/>
    </row>
    <row r="671" spans="1:10" s="122" customFormat="1" x14ac:dyDescent="0.2">
      <c r="A671" s="77"/>
      <c r="B671" s="124"/>
      <c r="C671" s="124"/>
      <c r="D671" s="124"/>
      <c r="E671" s="146" t="s">
        <v>200</v>
      </c>
      <c r="F671" s="147" t="s">
        <v>107</v>
      </c>
      <c r="G671" s="141">
        <f>G353</f>
        <v>575</v>
      </c>
      <c r="H671" s="78">
        <f>H353</f>
        <v>84.029999999999973</v>
      </c>
      <c r="I671" s="78">
        <f>I353</f>
        <v>659.03</v>
      </c>
      <c r="J671" s="78">
        <f>J353</f>
        <v>659.03</v>
      </c>
    </row>
    <row r="672" spans="1:10" x14ac:dyDescent="0.2">
      <c r="B672" s="124"/>
      <c r="C672" s="124"/>
      <c r="D672" s="124"/>
      <c r="E672" s="146" t="s">
        <v>200</v>
      </c>
      <c r="F672" s="147" t="s">
        <v>212</v>
      </c>
      <c r="G672" s="141">
        <f>G362</f>
        <v>85</v>
      </c>
      <c r="H672" s="78">
        <f>H362</f>
        <v>100</v>
      </c>
      <c r="I672" s="78">
        <f>I362</f>
        <v>185</v>
      </c>
      <c r="J672" s="78">
        <f>J362</f>
        <v>185</v>
      </c>
    </row>
    <row r="673" spans="2:10" x14ac:dyDescent="0.2">
      <c r="B673" s="124"/>
      <c r="C673" s="124"/>
      <c r="D673" s="124"/>
      <c r="E673" s="196" t="s">
        <v>511</v>
      </c>
      <c r="F673" s="197"/>
      <c r="G673" s="141">
        <f>G193+G378</f>
        <v>2853.76</v>
      </c>
      <c r="H673" s="78">
        <f>H193+H378</f>
        <v>4561.43</v>
      </c>
      <c r="I673" s="78">
        <f>I193+I378</f>
        <v>7415.1900000000005</v>
      </c>
      <c r="J673" s="78">
        <f>J193+J378</f>
        <v>7382.59</v>
      </c>
    </row>
    <row r="674" spans="2:10" x14ac:dyDescent="0.2">
      <c r="B674" s="124"/>
      <c r="C674" s="124"/>
      <c r="D674" s="124"/>
      <c r="E674" s="146" t="s">
        <v>135</v>
      </c>
      <c r="F674" s="147" t="s">
        <v>21</v>
      </c>
      <c r="G674" s="141"/>
      <c r="H674" s="78"/>
      <c r="I674" s="78"/>
      <c r="J674" s="78"/>
    </row>
    <row r="675" spans="2:10" x14ac:dyDescent="0.2">
      <c r="B675" s="124"/>
      <c r="C675" s="124"/>
      <c r="D675" s="124"/>
      <c r="E675" s="146" t="s">
        <v>135</v>
      </c>
      <c r="F675" s="147" t="s">
        <v>86</v>
      </c>
      <c r="G675" s="141">
        <f>G379</f>
        <v>150</v>
      </c>
      <c r="H675" s="78">
        <f>H379</f>
        <v>915.8</v>
      </c>
      <c r="I675" s="78">
        <f>I379</f>
        <v>1065.8</v>
      </c>
      <c r="J675" s="78">
        <f>J379</f>
        <v>1065.8</v>
      </c>
    </row>
    <row r="676" spans="2:10" x14ac:dyDescent="0.2">
      <c r="B676" s="124"/>
      <c r="C676" s="124"/>
      <c r="D676" s="124"/>
      <c r="E676" s="146" t="s">
        <v>135</v>
      </c>
      <c r="F676" s="147" t="s">
        <v>107</v>
      </c>
      <c r="G676" s="141">
        <f>G392</f>
        <v>0</v>
      </c>
      <c r="H676" s="78">
        <f>H392</f>
        <v>3576.9</v>
      </c>
      <c r="I676" s="78">
        <f>I392</f>
        <v>3576.9</v>
      </c>
      <c r="J676" s="78">
        <f>J392</f>
        <v>3544.3</v>
      </c>
    </row>
    <row r="677" spans="2:10" x14ac:dyDescent="0.2">
      <c r="B677" s="124"/>
      <c r="C677" s="124"/>
      <c r="D677" s="124"/>
      <c r="E677" s="146" t="s">
        <v>135</v>
      </c>
      <c r="F677" s="147" t="s">
        <v>179</v>
      </c>
      <c r="G677" s="141">
        <f>G397+G194</f>
        <v>2703.76</v>
      </c>
      <c r="H677" s="78">
        <f>H397+H194</f>
        <v>68.730000000000018</v>
      </c>
      <c r="I677" s="78">
        <f>I397+I194</f>
        <v>2772.49</v>
      </c>
      <c r="J677" s="78">
        <f>J397+J194</f>
        <v>2772.49</v>
      </c>
    </row>
    <row r="678" spans="2:10" x14ac:dyDescent="0.2">
      <c r="B678" s="124"/>
      <c r="C678" s="124"/>
      <c r="D678" s="124"/>
      <c r="E678" s="196" t="s">
        <v>512</v>
      </c>
      <c r="F678" s="197"/>
      <c r="G678" s="141">
        <f t="shared" ref="G678:J679" si="291">G423</f>
        <v>2365.44</v>
      </c>
      <c r="H678" s="78">
        <f t="shared" si="291"/>
        <v>-1407.24</v>
      </c>
      <c r="I678" s="78">
        <f t="shared" si="291"/>
        <v>958.2</v>
      </c>
      <c r="J678" s="78">
        <f t="shared" si="291"/>
        <v>958.2</v>
      </c>
    </row>
    <row r="679" spans="2:10" x14ac:dyDescent="0.2">
      <c r="B679" s="124"/>
      <c r="C679" s="124"/>
      <c r="D679" s="124"/>
      <c r="E679" s="146" t="s">
        <v>86</v>
      </c>
      <c r="F679" s="147" t="s">
        <v>21</v>
      </c>
      <c r="G679" s="141">
        <f t="shared" si="291"/>
        <v>0</v>
      </c>
      <c r="H679" s="78">
        <f t="shared" si="291"/>
        <v>0</v>
      </c>
      <c r="I679" s="78">
        <f t="shared" si="291"/>
        <v>0</v>
      </c>
      <c r="J679" s="78">
        <f t="shared" si="291"/>
        <v>0</v>
      </c>
    </row>
    <row r="680" spans="2:10" x14ac:dyDescent="0.2">
      <c r="B680" s="124"/>
      <c r="C680" s="124"/>
      <c r="D680" s="124"/>
      <c r="E680" s="146" t="s">
        <v>86</v>
      </c>
      <c r="F680" s="147" t="s">
        <v>45</v>
      </c>
      <c r="G680" s="141">
        <f>G429</f>
        <v>2365.44</v>
      </c>
      <c r="H680" s="78">
        <f>H429</f>
        <v>-1944.24</v>
      </c>
      <c r="I680" s="78">
        <f>I429</f>
        <v>421.2</v>
      </c>
      <c r="J680" s="78">
        <f>J429</f>
        <v>421.2</v>
      </c>
    </row>
    <row r="681" spans="2:10" x14ac:dyDescent="0.2">
      <c r="B681" s="124"/>
      <c r="C681" s="124"/>
      <c r="D681" s="124"/>
      <c r="E681" s="146" t="s">
        <v>86</v>
      </c>
      <c r="F681" s="147" t="s">
        <v>200</v>
      </c>
      <c r="G681" s="141"/>
      <c r="H681" s="78">
        <f>H463</f>
        <v>537</v>
      </c>
      <c r="I681" s="78">
        <f>I463</f>
        <v>537</v>
      </c>
      <c r="J681" s="78">
        <f>J463</f>
        <v>537</v>
      </c>
    </row>
    <row r="682" spans="2:10" x14ac:dyDescent="0.2">
      <c r="B682" s="124"/>
      <c r="C682" s="124"/>
      <c r="D682" s="124"/>
      <c r="E682" s="193" t="s">
        <v>513</v>
      </c>
      <c r="F682" s="164"/>
      <c r="G682" s="141"/>
      <c r="H682" s="78"/>
      <c r="I682" s="78"/>
      <c r="J682" s="78"/>
    </row>
    <row r="683" spans="2:10" x14ac:dyDescent="0.2">
      <c r="B683" s="124"/>
      <c r="C683" s="124"/>
      <c r="D683" s="124"/>
      <c r="E683" s="146" t="s">
        <v>155</v>
      </c>
      <c r="F683" s="147" t="s">
        <v>200</v>
      </c>
      <c r="G683" s="141"/>
      <c r="H683" s="78"/>
      <c r="I683" s="78"/>
      <c r="J683" s="78"/>
    </row>
    <row r="684" spans="2:10" x14ac:dyDescent="0.2">
      <c r="B684" s="124"/>
      <c r="C684" s="124"/>
      <c r="D684" s="124"/>
      <c r="E684" s="196" t="s">
        <v>514</v>
      </c>
      <c r="F684" s="197"/>
      <c r="G684" s="141">
        <f>G11+G470+G578</f>
        <v>249694.5</v>
      </c>
      <c r="H684" s="78">
        <f>H11+H470+H578</f>
        <v>-506.37000000001422</v>
      </c>
      <c r="I684" s="78">
        <f>I11+I470+I578</f>
        <v>249188.13000000003</v>
      </c>
      <c r="J684" s="78">
        <f>J11+J470+J578</f>
        <v>246672.94999999998</v>
      </c>
    </row>
    <row r="685" spans="2:10" x14ac:dyDescent="0.2">
      <c r="B685" s="124"/>
      <c r="C685" s="124"/>
      <c r="D685" s="124"/>
      <c r="E685" s="146" t="s">
        <v>19</v>
      </c>
      <c r="F685" s="147" t="s">
        <v>21</v>
      </c>
      <c r="G685" s="141">
        <f>G12+G471</f>
        <v>12910.1</v>
      </c>
      <c r="H685" s="78">
        <f>H12+H471</f>
        <v>4253.9800000000014</v>
      </c>
      <c r="I685" s="78">
        <f>I12+I471</f>
        <v>17164.080000000002</v>
      </c>
      <c r="J685" s="78">
        <f>J12+J471</f>
        <v>15164.08</v>
      </c>
    </row>
    <row r="686" spans="2:10" x14ac:dyDescent="0.2">
      <c r="B686" s="124"/>
      <c r="C686" s="124"/>
      <c r="D686" s="124"/>
      <c r="E686" s="146" t="s">
        <v>19</v>
      </c>
      <c r="F686" s="147" t="s">
        <v>45</v>
      </c>
      <c r="G686" s="141">
        <f>G28+G476</f>
        <v>224635.9</v>
      </c>
      <c r="H686" s="78">
        <f>H28+H476</f>
        <v>-5229.7800000000152</v>
      </c>
      <c r="I686" s="78">
        <f>I28+I476</f>
        <v>219406.12</v>
      </c>
      <c r="J686" s="78">
        <f>J28+J476</f>
        <v>218890.93999999997</v>
      </c>
    </row>
    <row r="687" spans="2:10" x14ac:dyDescent="0.2">
      <c r="B687" s="124"/>
      <c r="C687" s="124"/>
      <c r="D687" s="124"/>
      <c r="E687" s="146" t="s">
        <v>19</v>
      </c>
      <c r="F687" s="147" t="s">
        <v>86</v>
      </c>
      <c r="G687" s="141">
        <f>G82</f>
        <v>600</v>
      </c>
      <c r="H687" s="78">
        <f>H82</f>
        <v>200</v>
      </c>
      <c r="I687" s="78">
        <f>I82</f>
        <v>800</v>
      </c>
      <c r="J687" s="78">
        <f>J82</f>
        <v>800</v>
      </c>
    </row>
    <row r="688" spans="2:10" x14ac:dyDescent="0.2">
      <c r="B688" s="124"/>
      <c r="C688" s="124"/>
      <c r="D688" s="124"/>
      <c r="E688" s="146" t="s">
        <v>19</v>
      </c>
      <c r="F688" s="147" t="s">
        <v>19</v>
      </c>
      <c r="G688" s="141">
        <f>G91+G579</f>
        <v>3511.1800000000003</v>
      </c>
      <c r="H688" s="78">
        <f>H91+H579</f>
        <v>8.7699999999997544</v>
      </c>
      <c r="I688" s="78">
        <f>I91+I579</f>
        <v>3519.95</v>
      </c>
      <c r="J688" s="78">
        <f>J91+J579</f>
        <v>3519.95</v>
      </c>
    </row>
    <row r="689" spans="2:10" x14ac:dyDescent="0.2">
      <c r="B689" s="124"/>
      <c r="C689" s="124"/>
      <c r="D689" s="124"/>
      <c r="E689" s="146" t="s">
        <v>19</v>
      </c>
      <c r="F689" s="147" t="s">
        <v>107</v>
      </c>
      <c r="G689" s="141">
        <f>G108</f>
        <v>8037.32</v>
      </c>
      <c r="H689" s="78">
        <f>H108</f>
        <v>260.65999999999985</v>
      </c>
      <c r="I689" s="78">
        <f>I108</f>
        <v>8297.98</v>
      </c>
      <c r="J689" s="78">
        <f>J108</f>
        <v>8297.98</v>
      </c>
    </row>
    <row r="690" spans="2:10" x14ac:dyDescent="0.2">
      <c r="B690" s="124"/>
      <c r="C690" s="124"/>
      <c r="D690" s="124"/>
      <c r="E690" s="196" t="s">
        <v>515</v>
      </c>
      <c r="F690" s="197"/>
      <c r="G690" s="141">
        <f t="shared" ref="G690:J691" si="292">G591</f>
        <v>14606.009999999998</v>
      </c>
      <c r="H690" s="78">
        <f t="shared" si="292"/>
        <v>5842.9199999999992</v>
      </c>
      <c r="I690" s="78">
        <f t="shared" si="292"/>
        <v>20448.93</v>
      </c>
      <c r="J690" s="78">
        <f t="shared" si="292"/>
        <v>20448.89</v>
      </c>
    </row>
    <row r="691" spans="2:10" x14ac:dyDescent="0.2">
      <c r="B691" s="124"/>
      <c r="C691" s="124"/>
      <c r="D691" s="124"/>
      <c r="E691" s="146" t="s">
        <v>466</v>
      </c>
      <c r="F691" s="147" t="s">
        <v>21</v>
      </c>
      <c r="G691" s="141">
        <f t="shared" si="292"/>
        <v>12902.039999999999</v>
      </c>
      <c r="H691" s="78">
        <f t="shared" si="292"/>
        <v>5644.8099999999995</v>
      </c>
      <c r="I691" s="78">
        <f t="shared" si="292"/>
        <v>18546.849999999999</v>
      </c>
      <c r="J691" s="78">
        <f t="shared" si="292"/>
        <v>18546.809999999998</v>
      </c>
    </row>
    <row r="692" spans="2:10" x14ac:dyDescent="0.2">
      <c r="B692" s="124"/>
      <c r="C692" s="124"/>
      <c r="D692" s="124"/>
      <c r="E692" s="146" t="s">
        <v>466</v>
      </c>
      <c r="F692" s="147" t="s">
        <v>135</v>
      </c>
      <c r="G692" s="141">
        <f>G611</f>
        <v>1703.97</v>
      </c>
      <c r="H692" s="78">
        <f>H611</f>
        <v>198.1099999999999</v>
      </c>
      <c r="I692" s="78">
        <f>I611</f>
        <v>1902.08</v>
      </c>
      <c r="J692" s="78">
        <f>J611</f>
        <v>1902.08</v>
      </c>
    </row>
    <row r="693" spans="2:10" x14ac:dyDescent="0.2">
      <c r="B693" s="124"/>
      <c r="C693" s="124"/>
      <c r="D693" s="124"/>
      <c r="E693" s="196" t="s">
        <v>516</v>
      </c>
      <c r="F693" s="197"/>
      <c r="G693" s="141">
        <f>G499</f>
        <v>550</v>
      </c>
      <c r="H693" s="78">
        <f>H499</f>
        <v>-75</v>
      </c>
      <c r="I693" s="78">
        <f>I499</f>
        <v>475</v>
      </c>
      <c r="J693" s="78">
        <f>J499</f>
        <v>475</v>
      </c>
    </row>
    <row r="694" spans="2:10" x14ac:dyDescent="0.2">
      <c r="B694" s="124"/>
      <c r="C694" s="124"/>
      <c r="D694" s="124"/>
      <c r="E694" s="146" t="s">
        <v>107</v>
      </c>
      <c r="F694" s="147" t="s">
        <v>21</v>
      </c>
      <c r="G694" s="141"/>
      <c r="H694" s="78"/>
      <c r="I694" s="78"/>
      <c r="J694" s="78"/>
    </row>
    <row r="695" spans="2:10" x14ac:dyDescent="0.2">
      <c r="B695" s="124"/>
      <c r="C695" s="124"/>
      <c r="D695" s="124"/>
      <c r="E695" s="146" t="s">
        <v>107</v>
      </c>
      <c r="F695" s="147" t="s">
        <v>45</v>
      </c>
      <c r="G695" s="141"/>
      <c r="H695" s="78"/>
      <c r="I695" s="78"/>
      <c r="J695" s="78"/>
    </row>
    <row r="696" spans="2:10" x14ac:dyDescent="0.2">
      <c r="B696" s="124"/>
      <c r="C696" s="124"/>
      <c r="D696" s="124"/>
      <c r="E696" s="146" t="s">
        <v>107</v>
      </c>
      <c r="F696" s="147" t="s">
        <v>135</v>
      </c>
      <c r="G696" s="141"/>
      <c r="H696" s="78"/>
      <c r="I696" s="78"/>
      <c r="J696" s="78"/>
    </row>
    <row r="697" spans="2:10" x14ac:dyDescent="0.2">
      <c r="B697" s="124"/>
      <c r="C697" s="124"/>
      <c r="D697" s="124"/>
      <c r="E697" s="146" t="s">
        <v>107</v>
      </c>
      <c r="F697" s="147" t="s">
        <v>107</v>
      </c>
      <c r="G697" s="141">
        <f>G500</f>
        <v>550</v>
      </c>
      <c r="H697" s="78">
        <f>H500</f>
        <v>-75</v>
      </c>
      <c r="I697" s="78">
        <f>I500</f>
        <v>475</v>
      </c>
      <c r="J697" s="78">
        <f>J500</f>
        <v>475</v>
      </c>
    </row>
    <row r="698" spans="2:10" x14ac:dyDescent="0.2">
      <c r="B698" s="124"/>
      <c r="C698" s="124"/>
      <c r="D698" s="124"/>
      <c r="E698" s="196" t="s">
        <v>517</v>
      </c>
      <c r="F698" s="197"/>
      <c r="G698" s="141">
        <f>G138+G525+G634</f>
        <v>2844.5</v>
      </c>
      <c r="H698" s="78">
        <f>H138+H525+H634</f>
        <v>1090.2900000000002</v>
      </c>
      <c r="I698" s="78">
        <f>I138+I525+I634</f>
        <v>3934.79</v>
      </c>
      <c r="J698" s="78">
        <f>J138+J525+J634</f>
        <v>3966.69</v>
      </c>
    </row>
    <row r="699" spans="2:10" x14ac:dyDescent="0.2">
      <c r="B699" s="124"/>
      <c r="C699" s="124"/>
      <c r="D699" s="124"/>
      <c r="E699" s="146" t="s">
        <v>133</v>
      </c>
      <c r="F699" s="147" t="s">
        <v>21</v>
      </c>
      <c r="G699" s="141">
        <f>G526</f>
        <v>123</v>
      </c>
      <c r="H699" s="78">
        <f>H526</f>
        <v>73.69</v>
      </c>
      <c r="I699" s="78">
        <f>I526</f>
        <v>196.69</v>
      </c>
      <c r="J699" s="78">
        <f>J526</f>
        <v>196.69</v>
      </c>
    </row>
    <row r="700" spans="2:10" x14ac:dyDescent="0.2">
      <c r="B700" s="124"/>
      <c r="C700" s="124"/>
      <c r="D700" s="124"/>
      <c r="E700" s="146" t="s">
        <v>133</v>
      </c>
      <c r="F700" s="147" t="s">
        <v>45</v>
      </c>
      <c r="G700" s="141"/>
      <c r="H700" s="78"/>
      <c r="I700" s="78"/>
      <c r="J700" s="78"/>
    </row>
    <row r="701" spans="2:10" x14ac:dyDescent="0.2">
      <c r="B701" s="124"/>
      <c r="C701" s="124"/>
      <c r="D701" s="124"/>
      <c r="E701" s="146" t="s">
        <v>133</v>
      </c>
      <c r="F701" s="147" t="s">
        <v>200</v>
      </c>
      <c r="G701" s="141">
        <f>G532</f>
        <v>809.2</v>
      </c>
      <c r="H701" s="78">
        <f>H532</f>
        <v>550.5</v>
      </c>
      <c r="I701" s="78">
        <f>I532</f>
        <v>1359.7</v>
      </c>
      <c r="J701" s="78">
        <f>J532</f>
        <v>1391.6</v>
      </c>
    </row>
    <row r="702" spans="2:10" x14ac:dyDescent="0.2">
      <c r="B702" s="124"/>
      <c r="C702" s="124"/>
      <c r="D702" s="124"/>
      <c r="E702" s="146" t="s">
        <v>133</v>
      </c>
      <c r="F702" s="147" t="s">
        <v>135</v>
      </c>
      <c r="G702" s="141">
        <f>G139</f>
        <v>1712.3</v>
      </c>
      <c r="H702" s="78">
        <f>H139</f>
        <v>293.10000000000014</v>
      </c>
      <c r="I702" s="78">
        <f>I139</f>
        <v>2005.4</v>
      </c>
      <c r="J702" s="78">
        <f>J139</f>
        <v>2005.4</v>
      </c>
    </row>
    <row r="703" spans="2:10" x14ac:dyDescent="0.2">
      <c r="B703" s="124"/>
      <c r="C703" s="124"/>
      <c r="D703" s="124"/>
      <c r="E703" s="146" t="s">
        <v>133</v>
      </c>
      <c r="F703" s="147" t="s">
        <v>155</v>
      </c>
      <c r="G703" s="141">
        <f>G635+G553</f>
        <v>200</v>
      </c>
      <c r="H703" s="78">
        <f>H635+H553</f>
        <v>173</v>
      </c>
      <c r="I703" s="78">
        <f>I635+I553</f>
        <v>373</v>
      </c>
      <c r="J703" s="78">
        <f>J635+J553</f>
        <v>373</v>
      </c>
    </row>
    <row r="704" spans="2:10" x14ac:dyDescent="0.2">
      <c r="B704" s="124"/>
      <c r="C704" s="124"/>
      <c r="D704" s="124"/>
      <c r="E704" s="196" t="s">
        <v>518</v>
      </c>
      <c r="F704" s="197"/>
      <c r="G704" s="141">
        <f t="shared" ref="G704:J705" si="293">G643</f>
        <v>700</v>
      </c>
      <c r="H704" s="78">
        <f t="shared" si="293"/>
        <v>-92.5</v>
      </c>
      <c r="I704" s="78">
        <f t="shared" si="293"/>
        <v>607.5</v>
      </c>
      <c r="J704" s="78">
        <f t="shared" si="293"/>
        <v>607.5</v>
      </c>
    </row>
    <row r="705" spans="2:10" x14ac:dyDescent="0.2">
      <c r="B705" s="124"/>
      <c r="C705" s="124"/>
      <c r="D705" s="124"/>
      <c r="E705" s="146" t="s">
        <v>157</v>
      </c>
      <c r="F705" s="147" t="s">
        <v>21</v>
      </c>
      <c r="G705" s="141">
        <f t="shared" si="293"/>
        <v>700</v>
      </c>
      <c r="H705" s="78">
        <f t="shared" si="293"/>
        <v>-92.5</v>
      </c>
      <c r="I705" s="78">
        <f t="shared" si="293"/>
        <v>607.5</v>
      </c>
      <c r="J705" s="78">
        <f t="shared" si="293"/>
        <v>607.5</v>
      </c>
    </row>
    <row r="706" spans="2:10" x14ac:dyDescent="0.2">
      <c r="B706" s="124"/>
      <c r="C706" s="124"/>
      <c r="D706" s="124"/>
      <c r="E706" s="196" t="s">
        <v>519</v>
      </c>
      <c r="F706" s="197"/>
      <c r="G706" s="141">
        <f t="shared" ref="G706:J707" si="294">G559</f>
        <v>0</v>
      </c>
      <c r="H706" s="78">
        <f t="shared" si="294"/>
        <v>1519.04</v>
      </c>
      <c r="I706" s="78">
        <f t="shared" si="294"/>
        <v>1519.04</v>
      </c>
      <c r="J706" s="78">
        <f t="shared" si="294"/>
        <v>1519.04</v>
      </c>
    </row>
    <row r="707" spans="2:10" x14ac:dyDescent="0.2">
      <c r="B707" s="124"/>
      <c r="C707" s="124"/>
      <c r="D707" s="124"/>
      <c r="E707" s="146" t="s">
        <v>179</v>
      </c>
      <c r="F707" s="147" t="s">
        <v>45</v>
      </c>
      <c r="G707" s="141">
        <f t="shared" si="294"/>
        <v>0</v>
      </c>
      <c r="H707" s="78">
        <f t="shared" si="294"/>
        <v>1519.04</v>
      </c>
      <c r="I707" s="78">
        <f t="shared" si="294"/>
        <v>1519.04</v>
      </c>
      <c r="J707" s="78">
        <f t="shared" si="294"/>
        <v>1519.04</v>
      </c>
    </row>
    <row r="708" spans="2:10" x14ac:dyDescent="0.2">
      <c r="B708" s="124"/>
      <c r="C708" s="124"/>
      <c r="D708" s="124"/>
      <c r="E708" s="196" t="s">
        <v>520</v>
      </c>
      <c r="F708" s="197"/>
      <c r="G708" s="141">
        <f t="shared" ref="G708:J709" si="295">G199</f>
        <v>200</v>
      </c>
      <c r="H708" s="78">
        <f t="shared" si="295"/>
        <v>27</v>
      </c>
      <c r="I708" s="78">
        <f t="shared" si="295"/>
        <v>227</v>
      </c>
      <c r="J708" s="78">
        <f t="shared" si="295"/>
        <v>227</v>
      </c>
    </row>
    <row r="709" spans="2:10" x14ac:dyDescent="0.2">
      <c r="B709" s="124"/>
      <c r="C709" s="124"/>
      <c r="D709" s="124"/>
      <c r="E709" s="146" t="s">
        <v>168</v>
      </c>
      <c r="F709" s="147" t="s">
        <v>21</v>
      </c>
      <c r="G709" s="141">
        <f t="shared" si="295"/>
        <v>200</v>
      </c>
      <c r="H709" s="78">
        <f t="shared" si="295"/>
        <v>27</v>
      </c>
      <c r="I709" s="78">
        <f t="shared" si="295"/>
        <v>227</v>
      </c>
      <c r="J709" s="78">
        <f t="shared" si="295"/>
        <v>227</v>
      </c>
    </row>
    <row r="710" spans="2:10" x14ac:dyDescent="0.2">
      <c r="B710" s="124"/>
      <c r="C710" s="124"/>
      <c r="D710" s="124"/>
      <c r="E710" s="196" t="s">
        <v>521</v>
      </c>
      <c r="F710" s="197"/>
      <c r="G710" s="141">
        <f t="shared" ref="G710:J711" si="296">G219</f>
        <v>30166.12</v>
      </c>
      <c r="H710" s="78">
        <f t="shared" si="296"/>
        <v>-4679.119999999999</v>
      </c>
      <c r="I710" s="78">
        <f t="shared" si="296"/>
        <v>25487</v>
      </c>
      <c r="J710" s="78">
        <f t="shared" si="296"/>
        <v>25487</v>
      </c>
    </row>
    <row r="711" spans="2:10" x14ac:dyDescent="0.2">
      <c r="B711" s="124"/>
      <c r="C711" s="124"/>
      <c r="D711" s="124"/>
      <c r="E711" s="146" t="s">
        <v>212</v>
      </c>
      <c r="F711" s="147" t="s">
        <v>21</v>
      </c>
      <c r="G711" s="141">
        <f t="shared" si="296"/>
        <v>30166.12</v>
      </c>
      <c r="H711" s="78">
        <f t="shared" si="296"/>
        <v>-9309.119999999999</v>
      </c>
      <c r="I711" s="78">
        <f t="shared" si="296"/>
        <v>20857</v>
      </c>
      <c r="J711" s="78">
        <f t="shared" si="296"/>
        <v>20857</v>
      </c>
    </row>
    <row r="712" spans="2:10" x14ac:dyDescent="0.2">
      <c r="B712" s="124"/>
      <c r="C712" s="124"/>
      <c r="D712" s="124"/>
      <c r="E712" s="146" t="s">
        <v>212</v>
      </c>
      <c r="F712" s="147" t="s">
        <v>200</v>
      </c>
      <c r="G712" s="126">
        <f>G235</f>
        <v>0</v>
      </c>
      <c r="H712" s="78">
        <f>H235</f>
        <v>4630</v>
      </c>
      <c r="I712" s="78">
        <f>I235</f>
        <v>4630</v>
      </c>
      <c r="J712" s="78">
        <f>J235</f>
        <v>4630</v>
      </c>
    </row>
    <row r="713" spans="2:10" x14ac:dyDescent="0.2">
      <c r="B713" s="124"/>
      <c r="C713" s="124"/>
      <c r="D713" s="124"/>
      <c r="E713" s="148" t="s">
        <v>501</v>
      </c>
      <c r="F713" s="149" t="s">
        <v>501</v>
      </c>
      <c r="G713" s="141">
        <f t="shared" ref="G713:J713" si="297">G654</f>
        <v>17636.5</v>
      </c>
      <c r="H713" s="78">
        <f t="shared" si="297"/>
        <v>-12906.82</v>
      </c>
      <c r="I713" s="78">
        <f t="shared" si="297"/>
        <v>4729.68</v>
      </c>
      <c r="J713" s="78">
        <f t="shared" si="297"/>
        <v>9574.2000000000007</v>
      </c>
    </row>
    <row r="714" spans="2:10" x14ac:dyDescent="0.2">
      <c r="B714" s="124"/>
      <c r="C714" s="124"/>
      <c r="D714" s="124"/>
      <c r="E714" s="148"/>
      <c r="F714" s="149"/>
      <c r="G714" s="141">
        <f t="shared" ref="G714:J714" si="298">G658+G667+G669+G673+G678+G682+G684+G690+G693+G698+G704+G706+G708+G710+G713</f>
        <v>334613.46299999999</v>
      </c>
      <c r="H714" s="78">
        <f t="shared" si="298"/>
        <v>14823.716999999982</v>
      </c>
      <c r="I714" s="78">
        <f t="shared" si="298"/>
        <v>349437.18</v>
      </c>
      <c r="J714" s="78">
        <f t="shared" si="298"/>
        <v>351773.38</v>
      </c>
    </row>
    <row r="715" spans="2:10" x14ac:dyDescent="0.2">
      <c r="G715" s="145">
        <f t="shared" ref="G715:J715" si="299">G655-G714</f>
        <v>0</v>
      </c>
      <c r="H715" s="112">
        <f t="shared" si="299"/>
        <v>0</v>
      </c>
      <c r="I715" s="112">
        <f t="shared" si="299"/>
        <v>0</v>
      </c>
      <c r="J715" s="112">
        <f t="shared" si="299"/>
        <v>0</v>
      </c>
    </row>
  </sheetData>
  <mergeCells count="24">
    <mergeCell ref="E658:F658"/>
    <mergeCell ref="E667:F667"/>
    <mergeCell ref="E669:F669"/>
    <mergeCell ref="E673:F673"/>
    <mergeCell ref="E678:F678"/>
    <mergeCell ref="E682:F682"/>
    <mergeCell ref="E684:F684"/>
    <mergeCell ref="E708:F708"/>
    <mergeCell ref="E710:F710"/>
    <mergeCell ref="E690:F690"/>
    <mergeCell ref="E693:F693"/>
    <mergeCell ref="E698:F698"/>
    <mergeCell ref="E704:F704"/>
    <mergeCell ref="E706:F706"/>
    <mergeCell ref="H1:I1"/>
    <mergeCell ref="H2:J2"/>
    <mergeCell ref="A6:A8"/>
    <mergeCell ref="B6:F7"/>
    <mergeCell ref="G6:G8"/>
    <mergeCell ref="H6:H8"/>
    <mergeCell ref="I6:I8"/>
    <mergeCell ref="J6:J8"/>
    <mergeCell ref="A3:J3"/>
    <mergeCell ref="A4:J4"/>
  </mergeCells>
  <pageMargins left="0.98425196850393704" right="0" top="0" bottom="0" header="0" footer="0"/>
  <pageSetup paperSize="9" scale="57" orientation="portrait" r:id="rId1"/>
  <headerFooter alignWithMargins="0"/>
  <rowBreaks count="3" manualBreakCount="3">
    <brk id="466" max="9" man="1"/>
    <brk id="517" max="9" man="1"/>
    <brk id="55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6" sqref="J35:J3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 12разд.подр. 2015.</vt:lpstr>
      <vt:lpstr>прил 16 вед2015</vt:lpstr>
      <vt:lpstr>прил 13 разд подр 2016-2017</vt:lpstr>
      <vt:lpstr>прил 17 2016-17</vt:lpstr>
      <vt:lpstr>Лист1</vt:lpstr>
      <vt:lpstr>'прил 12разд.подр. 2015.'!Заголовки_для_печати</vt:lpstr>
      <vt:lpstr>'прил 16 вед2015'!Заголовки_для_печати</vt:lpstr>
      <vt:lpstr>'прил 17 2016-17'!Заголовки_для_печати</vt:lpstr>
      <vt:lpstr>'прил 12разд.подр. 2015.'!Область_печати</vt:lpstr>
      <vt:lpstr>'прил 16 вед2015'!Область_печати</vt:lpstr>
      <vt:lpstr>'прил 17 2016-17'!Область_печати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2014-12-19T08:58:42Z</cp:lastPrinted>
  <dcterms:created xsi:type="dcterms:W3CDTF">2014-11-15T09:17:35Z</dcterms:created>
  <dcterms:modified xsi:type="dcterms:W3CDTF">2015-03-03T12:16:17Z</dcterms:modified>
</cp:coreProperties>
</file>