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505" yWindow="-15" windowWidth="14310" windowHeight="5970"/>
  </bookViews>
  <sheets>
    <sheet name="прил 1 Источн" sheetId="3" r:id="rId1"/>
    <sheet name="прил2 дох" sheetId="2" r:id="rId2"/>
    <sheet name="прил 3 разд, подр" sheetId="5" r:id="rId3"/>
    <sheet name="Лист1" sheetId="4" r:id="rId4"/>
  </sheets>
  <externalReferences>
    <externalReference r:id="rId5"/>
  </externalReferences>
  <definedNames>
    <definedName name="В11" localSheetId="2">#REF!</definedName>
    <definedName name="В11">#REF!</definedName>
    <definedName name="_xlnm.Print_Titles" localSheetId="1">'прил2 дох'!$9:$9</definedName>
    <definedName name="_xlnm.Print_Area" localSheetId="2">'прил 3 разд, подр'!$A$1:$G$67</definedName>
    <definedName name="_xlnm.Print_Area" localSheetId="1">'прил2 дох'!$A$1:$F$148</definedName>
    <definedName name="_xlnm.Print_Area">#REF!</definedName>
    <definedName name="п" localSheetId="2">#REF!</definedName>
    <definedName name="п">#REF!</definedName>
    <definedName name="Прил16дляраб" localSheetId="2">#REF!</definedName>
    <definedName name="Прил16дляраб">#REF!</definedName>
  </definedNames>
  <calcPr calcId="144525"/>
</workbook>
</file>

<file path=xl/calcChain.xml><?xml version="1.0" encoding="utf-8"?>
<calcChain xmlns="http://schemas.openxmlformats.org/spreadsheetml/2006/main">
  <c r="F68" i="5" l="1"/>
  <c r="G66" i="5"/>
  <c r="F66" i="5"/>
  <c r="E66" i="5"/>
  <c r="D66" i="5"/>
  <c r="G65" i="5"/>
  <c r="F65" i="5"/>
  <c r="E65" i="5"/>
  <c r="D65" i="5"/>
  <c r="G64" i="5"/>
  <c r="F64" i="5"/>
  <c r="E64" i="5"/>
  <c r="D64" i="5"/>
  <c r="G63" i="5"/>
  <c r="F63" i="5"/>
  <c r="E63" i="5"/>
  <c r="D63" i="5"/>
  <c r="G62" i="5"/>
  <c r="F62" i="5"/>
  <c r="E62" i="5"/>
  <c r="D62" i="5"/>
  <c r="G61" i="5"/>
  <c r="F61" i="5"/>
  <c r="E61" i="5"/>
  <c r="D61" i="5"/>
  <c r="G60" i="5"/>
  <c r="F60" i="5"/>
  <c r="E60" i="5"/>
  <c r="D60" i="5"/>
  <c r="G59" i="5"/>
  <c r="F59" i="5"/>
  <c r="E59" i="5"/>
  <c r="D59" i="5"/>
  <c r="G58" i="5"/>
  <c r="F58" i="5"/>
  <c r="E58" i="5"/>
  <c r="D58" i="5"/>
  <c r="G57" i="5"/>
  <c r="F57" i="5"/>
  <c r="E57" i="5"/>
  <c r="D57" i="5"/>
  <c r="G56" i="5"/>
  <c r="F56" i="5"/>
  <c r="E56" i="5"/>
  <c r="D56" i="5"/>
  <c r="G55" i="5"/>
  <c r="F55" i="5"/>
  <c r="E55" i="5"/>
  <c r="D55" i="5"/>
  <c r="G54" i="5"/>
  <c r="F54" i="5"/>
  <c r="E54" i="5"/>
  <c r="D54" i="5"/>
  <c r="G53" i="5"/>
  <c r="F53" i="5"/>
  <c r="E53" i="5"/>
  <c r="D53" i="5"/>
  <c r="G52" i="5"/>
  <c r="F52" i="5"/>
  <c r="E52" i="5"/>
  <c r="D52" i="5"/>
  <c r="G51" i="5"/>
  <c r="F51" i="5"/>
  <c r="E51" i="5"/>
  <c r="D51" i="5"/>
  <c r="G50" i="5"/>
  <c r="F50" i="5"/>
  <c r="E50" i="5"/>
  <c r="D50" i="5"/>
  <c r="G49" i="5"/>
  <c r="F49" i="5"/>
  <c r="E49" i="5"/>
  <c r="D49" i="5"/>
  <c r="G45" i="5"/>
  <c r="F45" i="5"/>
  <c r="E45" i="5"/>
  <c r="D45" i="5"/>
  <c r="G44" i="5"/>
  <c r="F44" i="5"/>
  <c r="E44" i="5"/>
  <c r="D44" i="5"/>
  <c r="G43" i="5"/>
  <c r="F43" i="5"/>
  <c r="E43" i="5"/>
  <c r="D43" i="5"/>
  <c r="G42" i="5"/>
  <c r="F42" i="5"/>
  <c r="E42" i="5"/>
  <c r="D42" i="5"/>
  <c r="G41" i="5"/>
  <c r="F41" i="5"/>
  <c r="E41" i="5"/>
  <c r="D41" i="5"/>
  <c r="G40" i="5"/>
  <c r="F40" i="5"/>
  <c r="E40" i="5"/>
  <c r="D40" i="5"/>
  <c r="G39" i="5"/>
  <c r="F39" i="5"/>
  <c r="E39" i="5"/>
  <c r="D39" i="5"/>
  <c r="G38" i="5"/>
  <c r="F38" i="5"/>
  <c r="E38" i="5"/>
  <c r="D38" i="5"/>
  <c r="G37" i="5"/>
  <c r="F37" i="5"/>
  <c r="E37" i="5"/>
  <c r="D37" i="5"/>
  <c r="G36" i="5"/>
  <c r="F36" i="5"/>
  <c r="E36" i="5"/>
  <c r="D36" i="5"/>
  <c r="G35" i="5"/>
  <c r="F35" i="5"/>
  <c r="E35" i="5"/>
  <c r="D35" i="5"/>
  <c r="G34" i="5"/>
  <c r="F34" i="5"/>
  <c r="E34" i="5"/>
  <c r="D34" i="5"/>
  <c r="G33" i="5"/>
  <c r="F33" i="5"/>
  <c r="E33" i="5"/>
  <c r="D33" i="5"/>
  <c r="G32" i="5"/>
  <c r="F32" i="5"/>
  <c r="E32" i="5"/>
  <c r="D32" i="5"/>
  <c r="G31" i="5"/>
  <c r="F31" i="5"/>
  <c r="E31" i="5"/>
  <c r="D31" i="5"/>
  <c r="G30" i="5"/>
  <c r="F30" i="5"/>
  <c r="E30" i="5"/>
  <c r="D30" i="5"/>
  <c r="G29" i="5"/>
  <c r="F29" i="5"/>
  <c r="E29" i="5"/>
  <c r="D29" i="5"/>
  <c r="G28" i="5"/>
  <c r="F28" i="5"/>
  <c r="E28" i="5"/>
  <c r="D28" i="5"/>
  <c r="G27" i="5"/>
  <c r="F27" i="5"/>
  <c r="E27" i="5"/>
  <c r="D27" i="5"/>
  <c r="D23" i="5" s="1"/>
  <c r="G26" i="5"/>
  <c r="E26" i="5"/>
  <c r="D26" i="5"/>
  <c r="G25" i="5"/>
  <c r="E25" i="5"/>
  <c r="F25" i="5" s="1"/>
  <c r="D25" i="5"/>
  <c r="G23" i="5"/>
  <c r="E23" i="5"/>
  <c r="F23" i="5" s="1"/>
  <c r="G22" i="5"/>
  <c r="E22" i="5"/>
  <c r="F22" i="5" s="1"/>
  <c r="D22" i="5"/>
  <c r="G21" i="5"/>
  <c r="E21" i="5"/>
  <c r="F21" i="5" s="1"/>
  <c r="D21" i="5"/>
  <c r="G20" i="5"/>
  <c r="E20" i="5"/>
  <c r="F20" i="5" s="1"/>
  <c r="D20" i="5"/>
  <c r="G18" i="5"/>
  <c r="E18" i="5"/>
  <c r="F18" i="5" s="1"/>
  <c r="D18" i="5"/>
  <c r="G17" i="5"/>
  <c r="G16" i="5" s="1"/>
  <c r="E17" i="5"/>
  <c r="F17" i="5" s="1"/>
  <c r="D17" i="5"/>
  <c r="D16" i="5"/>
  <c r="G15" i="5"/>
  <c r="E15" i="5"/>
  <c r="F15" i="5" s="1"/>
  <c r="D15" i="5"/>
  <c r="G14" i="5"/>
  <c r="E14" i="5"/>
  <c r="F14" i="5" s="1"/>
  <c r="D14" i="5"/>
  <c r="G13" i="5"/>
  <c r="E13" i="5"/>
  <c r="F13" i="5" s="1"/>
  <c r="D13" i="5"/>
  <c r="G12" i="5"/>
  <c r="E12" i="5"/>
  <c r="F12" i="5" s="1"/>
  <c r="D12" i="5"/>
  <c r="G11" i="5"/>
  <c r="E11" i="5"/>
  <c r="F11" i="5" s="1"/>
  <c r="D11" i="5"/>
  <c r="G10" i="5"/>
  <c r="E10" i="5"/>
  <c r="F10" i="5" s="1"/>
  <c r="D10" i="5"/>
  <c r="G9" i="5"/>
  <c r="E9" i="5"/>
  <c r="F9" i="5" s="1"/>
  <c r="D9" i="5"/>
  <c r="G8" i="5"/>
  <c r="G7" i="5" s="1"/>
  <c r="G67" i="5" s="1"/>
  <c r="G69" i="5" s="1"/>
  <c r="E8" i="5"/>
  <c r="F8" i="5" s="1"/>
  <c r="D8" i="5"/>
  <c r="E7" i="5"/>
  <c r="F7" i="5" s="1"/>
  <c r="D7" i="5"/>
  <c r="D67" i="5" s="1"/>
  <c r="D69" i="5" s="1"/>
  <c r="E67" i="5" l="1"/>
  <c r="E16" i="5"/>
  <c r="F16" i="5" s="1"/>
  <c r="E69" i="5" l="1"/>
  <c r="F67" i="5"/>
  <c r="F69" i="5" s="1"/>
  <c r="E26" i="2" l="1"/>
  <c r="D27" i="2"/>
  <c r="D26" i="2"/>
  <c r="E27" i="2"/>
  <c r="E34" i="2"/>
  <c r="E14" i="2"/>
  <c r="D14" i="2"/>
  <c r="E78" i="2"/>
  <c r="E134" i="2"/>
  <c r="D134" i="2"/>
  <c r="E80" i="2"/>
  <c r="D80" i="2"/>
  <c r="J24" i="3" l="1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J22" i="3"/>
  <c r="I22" i="3"/>
  <c r="H22" i="3"/>
  <c r="G22" i="3"/>
  <c r="F22" i="3"/>
  <c r="E22" i="3"/>
  <c r="D22" i="3"/>
  <c r="J21" i="3"/>
  <c r="I21" i="3"/>
  <c r="H21" i="3"/>
  <c r="G21" i="3"/>
  <c r="F21" i="3"/>
  <c r="E21" i="3"/>
  <c r="D21" i="3"/>
  <c r="C21" i="3"/>
  <c r="J19" i="3"/>
  <c r="I19" i="3"/>
  <c r="H19" i="3"/>
  <c r="G19" i="3"/>
  <c r="F19" i="3"/>
  <c r="E19" i="3"/>
  <c r="D19" i="3"/>
  <c r="C19" i="3"/>
  <c r="J17" i="3"/>
  <c r="I17" i="3"/>
  <c r="H17" i="3"/>
  <c r="G17" i="3"/>
  <c r="F17" i="3"/>
  <c r="E17" i="3"/>
  <c r="D17" i="3"/>
  <c r="C17" i="3"/>
  <c r="J16" i="3"/>
  <c r="I16" i="3"/>
  <c r="H16" i="3"/>
  <c r="G16" i="3"/>
  <c r="F16" i="3"/>
  <c r="E16" i="3"/>
  <c r="D16" i="3"/>
  <c r="C16" i="3"/>
  <c r="I14" i="3"/>
  <c r="H14" i="3"/>
  <c r="G14" i="3"/>
  <c r="F14" i="3"/>
  <c r="E14" i="3"/>
  <c r="D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J9" i="3"/>
  <c r="I9" i="3"/>
  <c r="H9" i="3"/>
  <c r="G9" i="3"/>
  <c r="F9" i="3"/>
  <c r="E9" i="3"/>
  <c r="D9" i="3"/>
  <c r="C9" i="3"/>
  <c r="J8" i="3"/>
  <c r="I8" i="3"/>
  <c r="H8" i="3"/>
  <c r="G8" i="3"/>
  <c r="F8" i="3"/>
  <c r="E8" i="3"/>
  <c r="D8" i="3"/>
  <c r="C8" i="3"/>
  <c r="E94" i="2" l="1"/>
  <c r="E93" i="2"/>
  <c r="E61" i="2"/>
  <c r="D61" i="2"/>
  <c r="F56" i="2"/>
  <c r="F57" i="2"/>
  <c r="F58" i="2"/>
  <c r="F59" i="2"/>
  <c r="F61" i="2"/>
  <c r="F62" i="2"/>
  <c r="F38" i="2"/>
  <c r="E36" i="2"/>
  <c r="D36" i="2"/>
  <c r="D118" i="2"/>
  <c r="D97" i="2"/>
  <c r="E92" i="2"/>
  <c r="D92" i="2"/>
  <c r="F148" i="2" l="1"/>
  <c r="E147" i="2"/>
  <c r="D147" i="2"/>
  <c r="F146" i="2"/>
  <c r="F145" i="2"/>
  <c r="E144" i="2"/>
  <c r="D144" i="2"/>
  <c r="F141" i="2"/>
  <c r="F140" i="2"/>
  <c r="D139" i="2"/>
  <c r="F139" i="2" s="1"/>
  <c r="D138" i="2"/>
  <c r="F138" i="2" s="1"/>
  <c r="D137" i="2"/>
  <c r="F137" i="2" s="1"/>
  <c r="D136" i="2"/>
  <c r="F136" i="2" s="1"/>
  <c r="F135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E118" i="2"/>
  <c r="E117" i="2" s="1"/>
  <c r="E104" i="2" s="1"/>
  <c r="D116" i="2"/>
  <c r="F116" i="2" s="1"/>
  <c r="D115" i="2"/>
  <c r="F115" i="2" s="1"/>
  <c r="D114" i="2"/>
  <c r="F114" i="2" s="1"/>
  <c r="D113" i="2"/>
  <c r="F113" i="2" s="1"/>
  <c r="D112" i="2"/>
  <c r="F112" i="2" s="1"/>
  <c r="D111" i="2"/>
  <c r="F111" i="2" s="1"/>
  <c r="D110" i="2"/>
  <c r="F110" i="2" s="1"/>
  <c r="D109" i="2"/>
  <c r="F109" i="2" s="1"/>
  <c r="D108" i="2"/>
  <c r="F108" i="2" s="1"/>
  <c r="D107" i="2"/>
  <c r="F107" i="2" s="1"/>
  <c r="D106" i="2"/>
  <c r="F106" i="2" s="1"/>
  <c r="D105" i="2"/>
  <c r="F105" i="2" s="1"/>
  <c r="F103" i="2"/>
  <c r="F101" i="2"/>
  <c r="F100" i="2"/>
  <c r="F99" i="2"/>
  <c r="F98" i="2"/>
  <c r="F95" i="2"/>
  <c r="F94" i="2"/>
  <c r="F93" i="2"/>
  <c r="F91" i="2"/>
  <c r="F90" i="2"/>
  <c r="F89" i="2"/>
  <c r="F88" i="2"/>
  <c r="D87" i="2"/>
  <c r="F87" i="2" s="1"/>
  <c r="D85" i="2"/>
  <c r="F85" i="2" s="1"/>
  <c r="D84" i="2"/>
  <c r="F84" i="2" s="1"/>
  <c r="D83" i="2"/>
  <c r="F83" i="2" s="1"/>
  <c r="F82" i="2"/>
  <c r="F81" i="2"/>
  <c r="E75" i="2"/>
  <c r="D75" i="2"/>
  <c r="F74" i="2"/>
  <c r="D73" i="2"/>
  <c r="F73" i="2" s="1"/>
  <c r="D72" i="2"/>
  <c r="F72" i="2" s="1"/>
  <c r="D71" i="2"/>
  <c r="F71" i="2" s="1"/>
  <c r="F70" i="2"/>
  <c r="F69" i="2"/>
  <c r="F68" i="2"/>
  <c r="D67" i="2"/>
  <c r="F67" i="2" s="1"/>
  <c r="D66" i="2"/>
  <c r="F66" i="2" s="1"/>
  <c r="E65" i="2"/>
  <c r="D65" i="2"/>
  <c r="D43" i="2" s="1"/>
  <c r="D59" i="2"/>
  <c r="D58" i="2"/>
  <c r="D57" i="2"/>
  <c r="D56" i="2"/>
  <c r="F55" i="2"/>
  <c r="D54" i="2"/>
  <c r="F54" i="2" s="1"/>
  <c r="D53" i="2"/>
  <c r="F53" i="2" s="1"/>
  <c r="F52" i="2"/>
  <c r="E51" i="2"/>
  <c r="D51" i="2"/>
  <c r="F50" i="2"/>
  <c r="F49" i="2"/>
  <c r="F48" i="2"/>
  <c r="E47" i="2"/>
  <c r="D47" i="2"/>
  <c r="D44" i="2" s="1"/>
  <c r="D46" i="2"/>
  <c r="F46" i="2" s="1"/>
  <c r="D45" i="2"/>
  <c r="F45" i="2" s="1"/>
  <c r="F42" i="2"/>
  <c r="F41" i="2"/>
  <c r="F40" i="2"/>
  <c r="E39" i="2"/>
  <c r="D39" i="2"/>
  <c r="F37" i="2"/>
  <c r="F35" i="2"/>
  <c r="D34" i="2"/>
  <c r="F32" i="2"/>
  <c r="F31" i="2"/>
  <c r="F29" i="2"/>
  <c r="F28" i="2"/>
  <c r="F24" i="2"/>
  <c r="F23" i="2"/>
  <c r="F22" i="2"/>
  <c r="E21" i="2"/>
  <c r="E20" i="2" s="1"/>
  <c r="D21" i="2"/>
  <c r="F17" i="2"/>
  <c r="F16" i="2"/>
  <c r="F15" i="2"/>
  <c r="D13" i="2"/>
  <c r="E43" i="2" l="1"/>
  <c r="F92" i="2"/>
  <c r="F144" i="2"/>
  <c r="F39" i="2"/>
  <c r="F34" i="2"/>
  <c r="F51" i="2"/>
  <c r="F80" i="2"/>
  <c r="F14" i="2"/>
  <c r="F47" i="2"/>
  <c r="F147" i="2"/>
  <c r="F27" i="2"/>
  <c r="F36" i="2"/>
  <c r="F134" i="2"/>
  <c r="F118" i="2"/>
  <c r="F65" i="2"/>
  <c r="F21" i="2"/>
  <c r="E13" i="2"/>
  <c r="D20" i="2"/>
  <c r="F20" i="2" s="1"/>
  <c r="F26" i="2"/>
  <c r="E44" i="2"/>
  <c r="D96" i="2"/>
  <c r="D86" i="2" s="1"/>
  <c r="D79" i="2" s="1"/>
  <c r="D117" i="2"/>
  <c r="D104" i="2" s="1"/>
  <c r="F104" i="2" l="1"/>
  <c r="D12" i="2"/>
  <c r="D11" i="2" s="1"/>
  <c r="F44" i="2"/>
  <c r="F43" i="2"/>
  <c r="F117" i="2"/>
  <c r="F13" i="2"/>
  <c r="E12" i="2"/>
  <c r="D78" i="2" l="1"/>
  <c r="D10" i="2" s="1"/>
  <c r="E97" i="2"/>
  <c r="F102" i="2"/>
  <c r="F12" i="2"/>
  <c r="E11" i="2"/>
  <c r="F97" i="2" l="1"/>
  <c r="E96" i="2"/>
  <c r="F11" i="2"/>
  <c r="E86" i="2" l="1"/>
  <c r="F96" i="2"/>
  <c r="E79" i="2" l="1"/>
  <c r="F86" i="2"/>
  <c r="F79" i="2" l="1"/>
  <c r="F78" i="2" l="1"/>
  <c r="E10" i="2"/>
  <c r="F10" i="2" s="1"/>
</calcChain>
</file>

<file path=xl/sharedStrings.xml><?xml version="1.0" encoding="utf-8"?>
<sst xmlns="http://schemas.openxmlformats.org/spreadsheetml/2006/main" count="505" uniqueCount="416">
  <si>
    <t>(тыс. рублей)</t>
  </si>
  <si>
    <t>Наименование источника</t>
  </si>
  <si>
    <t>Код бюджетной классификации</t>
  </si>
  <si>
    <t>Дефицит (-), профицит (+) бюджета</t>
  </si>
  <si>
    <t>Источники внутреннего финансирования дефицита бюджета:</t>
  </si>
  <si>
    <t>000 01 00 00 00 00 0000 000</t>
  </si>
  <si>
    <t>Кредиты кредитных организаций в валюте Российской Федерации</t>
  </si>
  <si>
    <t>1 01 00 00 00 00 0000 000</t>
  </si>
  <si>
    <t>Получение кредитов от кредитных организаций в валюте Российской Федерации</t>
  </si>
  <si>
    <t>2 01 00 00 00 00 0000 000</t>
  </si>
  <si>
    <t>Получение кредитов от кредитных организаций бюджетами муниципальных районов в валюте Российской Федерации</t>
  </si>
  <si>
    <t>3 01 00 00 00 00 0000 000</t>
  </si>
  <si>
    <t>Погашение кредитов, предоставленных кредитными организациями в валюте Российской Федерации</t>
  </si>
  <si>
    <t>4 01 00 00 00 00 0000 000</t>
  </si>
  <si>
    <t>Погашение бюджетами муниципального района кредитов от кредитных организаций в валюте Российской Федерации</t>
  </si>
  <si>
    <t>5 01 00 00 00 00 0000 000</t>
  </si>
  <si>
    <t>Изменение остатков средств на счетах по учету средств бюджетов</t>
  </si>
  <si>
    <t>000 01 05 00 00 00 0000 000</t>
  </si>
  <si>
    <t>000 01 02 00 00 00 0000 000</t>
  </si>
  <si>
    <t>Привлечение кредитов от кредитных организаций в валюте Российской Федерации</t>
  </si>
  <si>
    <t>000 01 02 00 00 00 0000 700</t>
  </si>
  <si>
    <t>000 01 02 00 00 05 0000 710</t>
  </si>
  <si>
    <t>000 01 02 00 00 00 0000 800</t>
  </si>
  <si>
    <t>000 01 02 00 00 05 0000 810</t>
  </si>
  <si>
    <t>000 01 03 00 00 00 0000 000</t>
  </si>
  <si>
    <t>000 01 03 01 00 00 0000 700</t>
  </si>
  <si>
    <t>000 01 03 01 00 05 0000 710</t>
  </si>
  <si>
    <t>000 01 03 00 00 00 0000 800</t>
  </si>
  <si>
    <t>000 01 03 01 00 05 0000 810</t>
  </si>
  <si>
    <t>Изменение остатков средств</t>
  </si>
  <si>
    <t>Исполнено</t>
  </si>
  <si>
    <t xml:space="preserve">Приложение 1 </t>
  </si>
  <si>
    <t>ИСПОЛНЕНИЕ</t>
  </si>
  <si>
    <t>Уточненный план</t>
  </si>
  <si>
    <t>Приложение 2</t>
  </si>
  <si>
    <t>(тыс.рублей)</t>
  </si>
  <si>
    <t xml:space="preserve">Код дохода </t>
  </si>
  <si>
    <t>Наименование показателя</t>
  </si>
  <si>
    <t xml:space="preserve"> Исполнено </t>
  </si>
  <si>
    <t>Процент исполнения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</si>
  <si>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</si>
  <si>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</si>
  <si>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</si>
  <si>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</si>
  <si>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НАЛОГОВЫЕ  ДОХОДЫ</t>
  </si>
  <si>
    <t>000  1  01  00000  00  0000  000</t>
  </si>
  <si>
    <t>НАЛОГИ НА ПРИБЫЛЬ, ДОХОДЫ</t>
  </si>
  <si>
    <t>182  1  01  02000  01  0000  110</t>
  </si>
  <si>
    <t>Налог на доходы физических лиц</t>
  </si>
  <si>
    <t>182  1  01  02010  01  0000  110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</si>
  <si>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и 228 Налогового кодекса Российской Федерации</t>
    </r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</si>
  <si>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</si>
  <si>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</si>
  <si>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</si>
  <si>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</si>
  <si>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000  1  03  00000  00  0000  000</t>
  </si>
  <si>
    <t>НАЛОГИ НА ТОВАРЫ (РАБОТЫ, УСЛУГИ), РЕАЛИЗУЕМЫЕ НА ТЕРРИТОРИИ РОССИЙСКОЙ ФЕДЕРАЦИИ</t>
  </si>
  <si>
    <t>100  1  03  02000  01  0000  000</t>
  </si>
  <si>
    <t>Акцизы по подакцизным товарам (продукции), производимым на территории Российской Федерации</t>
  </si>
  <si>
    <t>100 1  03  02230  01 0000 110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</si>
  <si>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</si>
  <si>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100  1  03  02240  01  0000 110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</si>
  <si>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</si>
  <si>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</si>
  <si>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</si>
  <si>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</si>
  <si>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</si>
  <si>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182  1  05  00000  00  0000  000</t>
  </si>
  <si>
    <t>НАЛОГИ НА СОВОКУПНЫЙ ДОХОД</t>
  </si>
  <si>
    <t>182  1  05  01000  00  0000  110</t>
  </si>
  <si>
    <t>Налог, взимаемый в связи с применением упрощенной системы налогообложения</t>
  </si>
  <si>
    <t>182 1  05  01010  01  0000  110</t>
  </si>
  <si>
    <t>Налог, взимаемый с налогоплательщиков, выбравших в качестве объекта налогообложения  доходы</t>
  </si>
  <si>
    <t>182  1  05  01020  01  0000  110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</si>
  <si>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</si>
  <si>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182  1  05  02010  02  0000  110</t>
  </si>
  <si>
    <t>Единый налог на вмененный доход для отдельных видов деятельности</t>
  </si>
  <si>
    <t>182  1  05  03010  01  0000  110</t>
  </si>
  <si>
    <t>Единый сельскохозяйственный налог</t>
  </si>
  <si>
    <t>182  1  05  04020  02  0000  110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</si>
  <si>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</si>
  <si>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182  1  05  01050  01  0000  110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</si>
  <si>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</si>
  <si>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182  1  06  00000  00  0000  000</t>
  </si>
  <si>
    <t>НАЛОГИ НА ИМУЩЕСТВО</t>
  </si>
  <si>
    <t>182  1  06  02010  02  0000  110</t>
  </si>
  <si>
    <t>Налог на имущество организаций по имуществу, не входящему в Единую систему газоснабжения</t>
  </si>
  <si>
    <t>182  1  07  00000  00  0000  000</t>
  </si>
  <si>
    <t>НАЛОГИ, СБОРЫ И РЕГУЛЯРНЫЕ ПЛАТЕЖИ ЗА ПОЛЬЗОВАНИЕ ПРИРОДНЫМИ РЕСУРСАМИ</t>
  </si>
  <si>
    <t>182  1  07  01020  01  0000  110</t>
  </si>
  <si>
    <t>Налог на добычу общераспространенных полезных ископаемых</t>
  </si>
  <si>
    <t>000  1  08  00000  00  0000  000</t>
  </si>
  <si>
    <t>ГОСУДАРСТВЕННАЯ ПОШЛИНА</t>
  </si>
  <si>
    <t>182  1  08  03010  01  0000  110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</si>
  <si>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</si>
  <si>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092  1  08  07084  01  0000  110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</si>
  <si>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</si>
  <si>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092  1  08  07150  01  1000  110</t>
  </si>
  <si>
    <t>Государственная пошлина за выдачу разрешения на установку рекламной конструкции</t>
  </si>
  <si>
    <t xml:space="preserve"> НЕНАЛОГОВЫЕ ДОХОДЫ</t>
  </si>
  <si>
    <t>800  1  11  00000  00  0000  000</t>
  </si>
  <si>
    <t>ДОХОДЫ ОТ ИСПОЛЬЗОВАНИЯ ИМУЩЕСТВА, НАХОДЯЩЕГОСЯ В ГОСУДАРСТВЕННОЙ И МУНИЦИПАЛЬНОЙ СОБСТВЕННОСТИ</t>
  </si>
  <si>
    <t>000  1  11  03000  00  0000  120</t>
  </si>
  <si>
    <t>Проценты, полученные от предоставления бюджетных кредитов внутри страны</t>
  </si>
  <si>
    <t>092  1  11  03050  05  0000  120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</si>
  <si>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</si>
  <si>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800  1  11  05000  00  0000  120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</si>
  <si>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</si>
  <si>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800  1  11  05013  05  0000  120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</si>
  <si>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</si>
  <si>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800  1  11  05025  05  0000  120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</si>
  <si>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</si>
  <si>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800  1  11  05035  05  0000  120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</si>
  <si>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</si>
  <si>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048 1  12  00000  00  0000  000</t>
  </si>
  <si>
    <t>ПЛАТЕЖИ ПРИ ПОЛЬЗОВАНИИ ПРИРОДНЫМИ РЕСУРСАМИ</t>
  </si>
  <si>
    <t>048  1  12  01010  01  0000  120</t>
  </si>
  <si>
    <t>Плата за выбросы загрязняющих веществ в атмосферный воздух стационарными объектами</t>
  </si>
  <si>
    <t>048  1  12  01020  01  0000  120</t>
  </si>
  <si>
    <t>Плата за выбросы загрязняющих веществ в атмосферный воздух передвижными объектами</t>
  </si>
  <si>
    <t>048  1  12  01030  01  0000  120</t>
  </si>
  <si>
    <t>Плата за сбросы загрязняющих веществ в водные объекты</t>
  </si>
  <si>
    <t>048  1  12  01040  01  0000  120</t>
  </si>
  <si>
    <t>Плата за размещение отходов производства и потребления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</si>
  <si>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</si>
  <si>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</si>
  <si>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</si>
  <si>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</si>
  <si>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000 1  13  01995  00  0000  130</t>
  </si>
  <si>
    <t>Прочие доходы от оказания платных услуг (работ)</t>
  </si>
  <si>
    <t>800  1  13  01995  05  0000  130</t>
  </si>
  <si>
    <t>Прочие доходы от оказания платных услуг (работ) получателями средств бюджетов муниципальных районов</t>
  </si>
  <si>
    <t>048  1  12  01070  01  0000  120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</si>
  <si>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</si>
  <si>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800  1  14  00000  00  0000  000</t>
  </si>
  <si>
    <t>ДОХОДЫ ОТ ПРОДАЖИ МАТЕРИАЛЬНЫХ И НЕМАТЕРИАЛЬНЫХ АКТИВОВ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</si>
  <si>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</si>
  <si>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</si>
  <si>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800  1  14  06010  00  0000  430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</si>
  <si>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</si>
  <si>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800  1  14  02052  05  0000  410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</si>
  <si>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</si>
  <si>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800 1  14  06013  05  0000  430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</si>
  <si>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</si>
  <si>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800  1  14  06025  05  0000 430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</si>
  <si>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</si>
  <si>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000  1  15  00000  00  0000  000</t>
  </si>
  <si>
    <t>АДМИНИСТРАТИВНЫЕ ПЛАТЕЖИ И СБОРЫ</t>
  </si>
  <si>
    <t>000  1  15  02000  00  0000  140</t>
  </si>
  <si>
    <t>Платежи, взимаемые государственными и муниципальными организациями за выполнение определенных функций</t>
  </si>
  <si>
    <t>000  1  15  02050  05  0000  140</t>
  </si>
  <si>
    <t>Платежи, взимаемые организациями муниципальных районов за выполнение определенных функций</t>
  </si>
  <si>
    <t>000  1  16  00000  00  0000  000</t>
  </si>
  <si>
    <t>ШТРАФЫ, САНКЦИИ, ВОЗМЕЩЕНИЕ УЩЕРБА</t>
  </si>
  <si>
    <t>000  1  17  00000  00  0000  000</t>
  </si>
  <si>
    <t>ПРОЧИЕ НЕНАЛОГОВЫЕ ДОХОДЫ</t>
  </si>
  <si>
    <t>000  1  17  01050  00  0000  180</t>
  </si>
  <si>
    <t>Невыясненные поступления</t>
  </si>
  <si>
    <t>000  1  17  05050  05  0000  180</t>
  </si>
  <si>
    <t>Прочие неналоговые доходы бюджетов муниципальных районов</t>
  </si>
  <si>
    <t>000  2  00  00000  00  0000  000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</si>
  <si>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</si>
  <si>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</si>
  <si>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</si>
  <si>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092  2  02  15001  05  0000  150</t>
  </si>
  <si>
    <t>Дотации бюджетам муниципальных районов на выравнивание бюджетной обеспеченности</t>
  </si>
  <si>
    <t>092  2  02 15002  05  0000  150</t>
  </si>
  <si>
    <t>Дотации бюджетам муниципальных районов на поддержку мер по обеспечению сбалансированности бюджетов</t>
  </si>
  <si>
    <t>092  2  02  01003  05  0000  151</t>
  </si>
  <si>
    <t>000  2  02  01999  00  0000  151</t>
  </si>
  <si>
    <t>Прочие дотации</t>
  </si>
  <si>
    <t>092  2  02  01999  05  0000  151</t>
  </si>
  <si>
    <t>Прочие дотации бюджетам муниципальных районов</t>
  </si>
  <si>
    <t>Субсидии бюджетам субъектов Российской Федерации и муниципальных образований (межбюджетные субсидии)</t>
  </si>
  <si>
    <t>092  2  02 25016  05  0000  150</t>
  </si>
  <si>
    <t>Реализация государственных программ субъектов Российской Федерации в области использования и охраны водных объектов (субсидии на капитальный ремонт гидротехнических сооружений, находящихся в муниципальной собственности, и капитальный ремонт и ликвидацию бесхозяйных гидротехнических сооружений) (через Министерство природных ресурсов, экологии и туризма Республики Алтай)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</si>
  <si>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 (через Министерство образования и науки  Республики Алтай)</t>
  </si>
  <si>
    <t>Субсидия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(через Министерство образования и науки  Республики Алтай)</t>
  </si>
  <si>
    <t>092  2  02  25467  05  0000  150</t>
  </si>
  <si>
    <t xml:space="preserve">Субсидия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</si>
  <si>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>Реализация мероприятий по обеспечению жильем молодых семей (субсидии) (через Министерство образования и науки  Республики Алтай)</t>
  </si>
  <si>
    <t>Субсидии на государственную поддержку отрасли культуры</t>
  </si>
  <si>
    <t>Обеспечениекомплексного развития сельских территорий (субсидии на улучшение жилищных условий граждан, проживающих в сельской местности) (через Министерство сельского хозяйства Республики Алтай)</t>
  </si>
  <si>
    <t>Прочие субсидии</t>
  </si>
  <si>
    <t>Прочие субсидии бюджетам муниципальных районов</t>
  </si>
  <si>
    <t>Субсидии на осуществление  выплат вознаграждения за добровольную сдачу незаконно хранящегося оружия, боеприпасов, взрывчатых веществ и взрывчатых устройств  (через Министерство регионального развития Республики Алтай)</t>
  </si>
  <si>
    <t>Субсидии на предоставление ежемесячной надбавки к заработной плате молодым специалистам в муниципальных образовательных организациях  (через Министерство образования и науки Республики Алтай)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</si>
  <si>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   (через Министерство регионального развития Республики Алтай)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</si>
  <si>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 (через Министерство финансов Республики Алтай)</t>
  </si>
  <si>
    <t>Субсидии на софинансирование мероприятий, направленных на обеспечение горячим питанием учащихся 5-11 келассов муниципальных общеобразовательных организаций в Республике Алтай из малообеспеченных семей  (через Министерство финансов Республики Алтай)</t>
  </si>
  <si>
    <t xml:space="preserve">Субвенции бюджетам субъектов Российской Федерации и муниципальных образований </t>
  </si>
  <si>
    <t>000  2  02  03001  00  0000  151</t>
  </si>
  <si>
    <t>Субвенции бюджетам на оплату жилищно-коммунальных услуг отдельным категориям граждан</t>
  </si>
  <si>
    <t>000  2  02  03001  05  0000  151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</si>
  <si>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</si>
  <si>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000  2  02  03002  00  0000  151</t>
  </si>
  <si>
    <t>Субвенции бюджетам на осуществление полномочий по подготовке проведения статистических переписей</t>
  </si>
  <si>
    <t>000  2  02  03002  05  0000  151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</si>
  <si>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</si>
  <si>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000  2  02  03004  00  0000  151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</si>
  <si>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</si>
  <si>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000  2  02  03004  05  0000  151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</si>
  <si>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</si>
  <si>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000  2  02  03013  00  0000  151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</si>
  <si>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</si>
  <si>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000  2  02  03013  05  0000  151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</si>
  <si>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</si>
  <si>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000  2  02  03021  00  0000  151</t>
  </si>
  <si>
    <t>Субвенции бюджетам муниципальных образований на ежемесячное денежное вознаграждение за классное руководство</t>
  </si>
  <si>
    <t>092  2  02  03021  05  0000  151</t>
  </si>
  <si>
    <t>Субвенции бюджетам муниципальных районов на ежемесячное денежное вознаграждение за классное руководство</t>
  </si>
  <si>
    <t>000  2  02  03022  00  0000  151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</si>
  <si>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</si>
  <si>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000  2  02  03022  05  0000  151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</si>
  <si>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</si>
  <si>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000  2  02  30024  00  0000  150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</si>
  <si>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</si>
  <si>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</si>
  <si>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(через Министерство финансов Республики Алтай)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</si>
  <si>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(через Комитет по тарифам  Республики Алтай)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</si>
  <si>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(через Министерство регионального развития Республики Алтай)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</si>
  <si>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 (через Министерство труда, социального развития и занятости населения Республики Алтай)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</si>
  <si>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(через Министерство образования и науки  Республики Алтай)</t>
  </si>
  <si>
    <t xml:space="preserve"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 (через Комитет по делам записи актов гражданского состояния и архивов Республики Алтай) 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</si>
  <si>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(через Министерство образования и науки Республики Алтай)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</si>
  <si>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 (через Министерство финансов Республики Алтай)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</si>
  <si>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(через Министерство финансов Республики Алтай)</t>
  </si>
  <si>
    <t>Субвенции на осуществление отдельных государственных полномочий Республики Алтай по организаии мероприятий при осуществлении деятельности по обращению с  животными без владельцев на территории Республики Алтай (через Комитет ветеринарии с Госветинспекцией Республики Алтай)</t>
  </si>
  <si>
    <t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(через Комитет ветеринарии с Госветинспекцией Республики Алтай)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</si>
  <si>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 (через Министерство экономического развития Республики Алтай)</t>
  </si>
  <si>
    <t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территориальных соглашений, отраслевых (межотраслевых) соглашений и иных соглашений, заключаемых на территориальном уровне социального партнерства (через Министерство труда, социального развития и занятости населения Республики Алтай)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</si>
  <si>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(через Министерство образования и науки  Республики Алтай)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</si>
  <si>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(через Министерство финансов Республики Алтай)</t>
  </si>
  <si>
    <t>000  2  02  40000  00  0000  151</t>
  </si>
  <si>
    <t>Иные межбюджетные трансферты</t>
  </si>
  <si>
    <t>092 2  02  40014  05  0000  150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</si>
  <si>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</si>
  <si>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000  2  18  00000  00  0000  151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</si>
  <si>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</si>
  <si>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092  2  18  05010  05  0000  151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</si>
  <si>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</si>
  <si>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</si>
  <si>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</si>
  <si>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092  2  19  05000  05  0000  151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</si>
  <si>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</si>
  <si>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(через Министерство образования и науки  Республики Алтай)</t>
  </si>
  <si>
    <t>000  2  02  45321  05  0000  150</t>
  </si>
  <si>
    <t xml:space="preserve"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документации, строительство скважин, канализационных коллекторов и котельных) (через Министерство регионального развития Республики Алтай) 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</si>
  <si>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</si>
  <si>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000  2  18  05010  05  0000  150</t>
  </si>
  <si>
    <t>Доходы бюджетов муниципальных районов от возврата бюджетными учреждениями остатков субсидий прошлых лет</t>
  </si>
  <si>
    <t>000  2  18  60010  05  0000  150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</si>
  <si>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</si>
  <si>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000  2  19  60010  05  0000  150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</si>
  <si>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</si>
  <si>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Уточненный план на 2022 год</t>
  </si>
  <si>
    <t>182  1  07  04010  01  0000  110</t>
  </si>
  <si>
    <t>Сбор за пользование объектами животного мира</t>
  </si>
  <si>
    <t>Субсидии бюджетам муниципальных районов на  государственную поддержку лучших работников  сельских учреждений культуры (через Министерство культуры Республики Алтай)</t>
  </si>
  <si>
    <t>Субсидии бюджетам муниципальных районов на 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</si>
  <si>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800 (2995)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</si>
  <si>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</si>
  <si>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800 (2904)</t>
  </si>
  <si>
    <t>074 (2966)</t>
  </si>
  <si>
    <t>800 (2975)</t>
  </si>
  <si>
    <t>092 (2938)</t>
  </si>
  <si>
    <t>074 (2951)</t>
  </si>
  <si>
    <t>092</t>
  </si>
  <si>
    <t>800 (2969)</t>
  </si>
  <si>
    <t>074 (2936)</t>
  </si>
  <si>
    <t>800 (2968)</t>
  </si>
  <si>
    <t>074 (2934)</t>
  </si>
  <si>
    <t xml:space="preserve"> 800 (2940)</t>
  </si>
  <si>
    <t>800 (2945)</t>
  </si>
  <si>
    <t>800 (2967)</t>
  </si>
  <si>
    <t>800 (2955)</t>
  </si>
  <si>
    <t>800 (2949)</t>
  </si>
  <si>
    <t>800 (2942)</t>
  </si>
  <si>
    <t>800 (2941)</t>
  </si>
  <si>
    <t>800 (2962)</t>
  </si>
  <si>
    <t>810  2  02  45454  05  0000  150</t>
  </si>
  <si>
    <t>Создание модельных муниципальных библиотек (иные межбюджетные трансферты) (через Министерство культуры Республики Алтай)</t>
  </si>
  <si>
    <t>092  2  02  49999  05  0000  150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</si>
  <si>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 (через Министерство финансов Республики Алтай)</t>
  </si>
  <si>
    <t>074  2  02  45303  05  0000  150</t>
  </si>
  <si>
    <t>074  2  02  30029  05  0000  150</t>
  </si>
  <si>
    <t>800 2 02 35120 05 0000 150</t>
  </si>
  <si>
    <t>000  2  02  30024  05  0000  150</t>
  </si>
  <si>
    <t>000 2  02  30000  00  0000  150</t>
  </si>
  <si>
    <t>000  2  02  29999  05  0000  150</t>
  </si>
  <si>
    <t>000 2  02  29999  00  0000  150</t>
  </si>
  <si>
    <t>800  2  02  25576  05  0000  150</t>
  </si>
  <si>
    <t>810  2  02  25519  05  0000  150</t>
  </si>
  <si>
    <t>810 2  02  25497  05  0000  150</t>
  </si>
  <si>
    <t>074  2  02  25304  05  0000  150</t>
  </si>
  <si>
    <t>074  2  02  25097  05  0000  150</t>
  </si>
  <si>
    <t>000  2  02  20000  00  0000  150</t>
  </si>
  <si>
    <t>000  2  02  10000  00  0000  150</t>
  </si>
  <si>
    <t>000  2  02  00000  00  0000  000</t>
  </si>
  <si>
    <t>182  1  01  02080  01  0000  110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</si>
  <si>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</si>
  <si>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800 1  13  01995  05  0000  130</t>
  </si>
  <si>
    <t>800 1  13  02065  05  0000  130</t>
  </si>
  <si>
    <t>800 1  13  02995  05  0000  130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</si>
  <si>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</si>
  <si>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</t>
  </si>
  <si>
    <t>Привлечение бюджетных кредитов из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</si>
  <si>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</si>
  <si>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</si>
  <si>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</si>
  <si>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</si>
  <si>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Привлечение муниципальными районами кредитов  от кредитных организаций   в валюте Российской Федерации</t>
  </si>
  <si>
    <t>Погашение   муниципальными  районами кредитов  от кредитных организаций в валюте Российской Федерации</t>
  </si>
  <si>
    <t>182  1  01  02040  01  0000  110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</si>
  <si>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</si>
  <si>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доходов бюджета муниципального образования "Онгудайский район" по кодам классификации доходов бюджетов                                   за первое полугодие 2022 года</t>
  </si>
  <si>
    <t>источников финансирования дефицита бюджета муниципального образования "Онгудайский район" по кодам классификации источников финансирования дефицита бюджетов за первое полугодие  2022 года</t>
  </si>
  <si>
    <t>Приложение 3</t>
  </si>
  <si>
    <t xml:space="preserve">Исполнение  бюджетных ассигнований по разделам, подразделам   классификации расходов  бюджета муниципального образования  "Онгудайский район"  за первое  полугодие 2022 года </t>
  </si>
  <si>
    <t>Раздел, подраздел</t>
  </si>
  <si>
    <t xml:space="preserve">Уточненный план </t>
  </si>
  <si>
    <t xml:space="preserve">Кассовое исполнение </t>
  </si>
  <si>
    <t>2023г</t>
  </si>
  <si>
    <t>Общегосударственные вопросы</t>
  </si>
  <si>
    <t>0100</t>
  </si>
  <si>
    <t>Функционирование высшего должностного лица муниципального образования</t>
  </si>
  <si>
    <t>01</t>
  </si>
  <si>
    <t>02</t>
  </si>
  <si>
    <t>Функционирование представительных органов муниципальных образований</t>
  </si>
  <si>
    <t>03</t>
  </si>
  <si>
    <t>Функционирование местных администраций</t>
  </si>
  <si>
    <t>04</t>
  </si>
  <si>
    <t>Судебная система</t>
  </si>
  <si>
    <t>05</t>
  </si>
  <si>
    <t>Обеспечение деятельности финансовых,органов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</si>
  <si>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</si>
  <si>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</si>
  <si>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</si>
  <si>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</si>
  <si>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</si>
  <si>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</si>
  <si>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</si>
  <si>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</si>
  <si>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</si>
  <si>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</si>
  <si>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</si>
  <si>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</si>
  <si>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</si>
  <si>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</si>
  <si>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</si>
  <si>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</si>
  <si>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</si>
  <si>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</si>
  <si>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</si>
  <si>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</si>
  <si>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</si>
  <si>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</si>
  <si>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</si>
  <si>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Водное хозяйство</t>
  </si>
  <si>
    <t>Дорожное хозяйство ( дорожные фонды)</t>
  </si>
  <si>
    <t>Другие вопросы в области национальной экономики</t>
  </si>
  <si>
    <t>12</t>
  </si>
  <si>
    <t>Жилищно- 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</si>
  <si>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</si>
  <si>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</si>
  <si>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</si>
  <si>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</si>
  <si>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</si>
  <si>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0600</t>
  </si>
  <si>
    <t>Охрана объектов  растительного и животного мира и среды их обитания</t>
  </si>
  <si>
    <t>Образование</t>
  </si>
  <si>
    <t>0700</t>
  </si>
  <si>
    <t>Дошкольное образование</t>
  </si>
  <si>
    <t>Общее образование</t>
  </si>
  <si>
    <t>Дополнительное  образование детей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</si>
  <si>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</si>
  <si>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</si>
  <si>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</si>
  <si>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</si>
  <si>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>0800</t>
  </si>
  <si>
    <t>Культура</t>
  </si>
  <si>
    <t>08</t>
  </si>
  <si>
    <t xml:space="preserve">Другие вопросы в области культуры, кинематографии 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</si>
  <si>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</si>
  <si>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</si>
  <si>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</si>
  <si>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</si>
  <si>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</si>
  <si>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</si>
  <si>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Социальная политика</t>
  </si>
  <si>
    <t>1000</t>
  </si>
  <si>
    <t>Пенсионное обеспечение</t>
  </si>
  <si>
    <t>Социальное обслуживание населения</t>
  </si>
  <si>
    <t>Социальное обеспечение население</t>
  </si>
  <si>
    <t>Охрана семьи  и детства</t>
  </si>
  <si>
    <t>Другие вопросы в области социальной политики</t>
  </si>
  <si>
    <t>Физическая культура и спорт</t>
  </si>
  <si>
    <t>1100</t>
  </si>
  <si>
    <t>Физическая культура</t>
  </si>
  <si>
    <t>Другие вопросы в области физической культуры и спорта.</t>
  </si>
  <si>
    <t>Средства массовой информации</t>
  </si>
  <si>
    <t>1200</t>
  </si>
  <si>
    <t>Периодическая печать и издательства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</si>
  <si>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</si>
  <si>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</si>
  <si>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</si>
  <si>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</si>
  <si>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</si>
  <si>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</si>
  <si>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</si>
  <si>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Условно-утверждаемые расходы</t>
  </si>
  <si>
    <t>99</t>
  </si>
  <si>
    <t>ВСЕГО РАСХОДОВ</t>
  </si>
  <si>
    <t>к постановлению "Об утверждении отчета об исполнении бюджета мунициапльного образования "Онгудайский район"  за первое полугодие  2022 г № 1289 от 22.07.2022г.</t>
  </si>
  <si>
    <t>к постановлению "Об утверждении отчета об исполнении бюджета мунициапльного образования "Онгудайский район"  за первое полугодие  2022 г № 1289  от 22.07. 2022г.</t>
  </si>
  <si>
    <t>к постановлению "Об утверждении отчета об исполнении бюджета муниципального образования "Онгудайский район"за первое полугодие 2022 года"  № 1289 от 22.07.2022г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</si>
</sst>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#,##0.0"/>
    <numFmt numFmtId="166" formatCode="_-* #,##0.000_р_._-;\-* #,##0.000_р_._-;_-* &quot;-&quot;??_р_._-;_-@_-"/>
    <numFmt numFmtId="167" formatCode="_-* #,##0.0_р_._-;\-* #,##0.0_р_._-;_-* &quot;-&quot;??_р_._-;_-@_-"/>
    <numFmt numFmtId="168" formatCode="0.00000"/>
    <numFmt numFmtId="169" formatCode="_-* #,##0.00000_р_._-;\-* #,##0.00000_р_._-;_-* &quot;-&quot;??_р_._-;_-@_-"/>
    <numFmt numFmtId="170" formatCode="_-* #,##0.00\ _₽_-;\-* #,##0.00\ _₽_-;_-* &quot;-&quot;?\ _₽_-;_-@_-"/>
    <numFmt numFmtId="171" formatCode="_-* #,##0.00000\ _₽_-;\-* #,##0.00000\ _₽_-;_-* &quot;-&quot;?????\ _₽_-;_-@_-"/>
    <numFmt numFmtId="172" formatCode="0.0"/>
    <numFmt numFmtId="173" formatCode="_-* #,##0_р_._-;\-* #,##0_р_._-;_-* &quot;-&quot;_р_.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b/>
      <sz val="12"/>
      <color indexed="6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scheme val="minor"/>
    </font>
    <font>
      <sz val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1"/>
    </font>
    <font>
      <u/>
      <sz val="11"/>
      <color theme="10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6">
    <xf numFmtId="0" fontId="0" fillId="0" borderId="0"/>
    <xf numFmtId="164" fontId="3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10" fillId="0" borderId="0"/>
    <xf numFmtId="0" fontId="8" fillId="0" borderId="0"/>
    <xf numFmtId="0" fontId="9" fillId="0" borderId="0" applyNumberFormat="0" applyFont="0" applyFill="0" applyBorder="0" applyAlignment="0" applyProtection="0"/>
    <xf numFmtId="0" fontId="9" fillId="0" borderId="0"/>
    <xf numFmtId="0" fontId="11" fillId="0" borderId="0">
      <alignment vertical="top"/>
    </xf>
    <xf numFmtId="0" fontId="9" fillId="0" borderId="0"/>
    <xf numFmtId="0" fontId="8" fillId="0" borderId="0"/>
    <xf numFmtId="164" fontId="8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8" fillId="0" borderId="0"/>
    <xf numFmtId="0" fontId="25" fillId="0" borderId="0"/>
    <xf numFmtId="0" fontId="2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9" fillId="0" borderId="0"/>
    <xf numFmtId="0" fontId="1" fillId="0" borderId="0"/>
    <xf numFmtId="0" fontId="8" fillId="0" borderId="0"/>
    <xf numFmtId="0" fontId="8" fillId="0" borderId="0"/>
    <xf numFmtId="9" fontId="14" fillId="0" borderId="0" applyFont="0" applyFill="0" applyBorder="0" applyAlignment="0" applyProtection="0"/>
    <xf numFmtId="17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57">
    <xf numFmtId="0" fontId="0" fillId="0" borderId="0" xfId="0"/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164" fontId="4" fillId="0" borderId="0" xfId="1" applyFont="1" applyFill="1" applyAlignment="1">
      <alignment horizontal="right"/>
    </xf>
    <xf numFmtId="2" fontId="5" fillId="0" borderId="3" xfId="0" applyNumberFormat="1" applyFont="1" applyBorder="1" applyAlignment="1">
      <alignment vertical="center" wrapText="1"/>
    </xf>
    <xf numFmtId="2" fontId="5" fillId="0" borderId="3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top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164" fontId="4" fillId="0" borderId="0" xfId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164" fontId="4" fillId="0" borderId="0" xfId="1" applyFont="1" applyFill="1" applyBorder="1" applyAlignment="1">
      <alignment horizontal="center" vertical="top"/>
    </xf>
    <xf numFmtId="164" fontId="4" fillId="0" borderId="0" xfId="1" applyFont="1" applyFill="1" applyAlignment="1">
      <alignment horizontal="center" vertical="top"/>
    </xf>
    <xf numFmtId="164" fontId="4" fillId="0" borderId="0" xfId="1" applyFont="1" applyFill="1" applyAlignment="1">
      <alignment vertical="top"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14" fillId="0" borderId="0" xfId="0" applyFont="1" applyFill="1" applyAlignment="1">
      <alignment vertical="top" wrapText="1"/>
    </xf>
    <xf numFmtId="166" fontId="4" fillId="0" borderId="0" xfId="0" applyNumberFormat="1" applyFont="1" applyFill="1" applyAlignment="1">
      <alignment horizontal="center" vertical="center"/>
    </xf>
    <xf numFmtId="164" fontId="4" fillId="0" borderId="0" xfId="15" applyFont="1" applyFill="1" applyAlignment="1">
      <alignment horizontal="center" vertical="center"/>
    </xf>
    <xf numFmtId="0" fontId="14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top"/>
    </xf>
    <xf numFmtId="164" fontId="4" fillId="0" borderId="0" xfId="0" applyNumberFormat="1" applyFont="1" applyAlignment="1"/>
    <xf numFmtId="167" fontId="15" fillId="0" borderId="0" xfId="0" applyNumberFormat="1" applyFont="1" applyAlignment="1"/>
    <xf numFmtId="49" fontId="6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/>
    <xf numFmtId="49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167" fontId="4" fillId="0" borderId="3" xfId="0" applyNumberFormat="1" applyFont="1" applyFill="1" applyBorder="1" applyAlignment="1">
      <alignment horizontal="center"/>
    </xf>
    <xf numFmtId="168" fontId="4" fillId="0" borderId="0" xfId="0" applyNumberFormat="1" applyFont="1" applyFill="1"/>
    <xf numFmtId="169" fontId="4" fillId="0" borderId="3" xfId="0" applyNumberFormat="1" applyFont="1" applyFill="1" applyBorder="1"/>
    <xf numFmtId="169" fontId="4" fillId="0" borderId="0" xfId="0" applyNumberFormat="1" applyFont="1" applyFill="1"/>
    <xf numFmtId="170" fontId="4" fillId="0" borderId="0" xfId="0" applyNumberFormat="1" applyFont="1" applyFill="1"/>
    <xf numFmtId="171" fontId="4" fillId="0" borderId="0" xfId="0" applyNumberFormat="1" applyFont="1" applyFill="1"/>
    <xf numFmtId="0" fontId="4" fillId="0" borderId="3" xfId="0" applyFont="1" applyFill="1" applyBorder="1" applyAlignment="1">
      <alignment horizontal="justify" vertical="center"/>
    </xf>
    <xf numFmtId="49" fontId="17" fillId="0" borderId="3" xfId="0" applyNumberFormat="1" applyFont="1" applyFill="1" applyBorder="1" applyAlignment="1">
      <alignment horizontal="center"/>
    </xf>
    <xf numFmtId="0" fontId="17" fillId="0" borderId="3" xfId="0" applyFont="1" applyFill="1" applyBorder="1" applyAlignment="1">
      <alignment vertical="center" wrapText="1"/>
    </xf>
    <xf numFmtId="0" fontId="17" fillId="0" borderId="3" xfId="0" applyNumberFormat="1" applyFont="1" applyFill="1" applyBorder="1" applyAlignment="1">
      <alignment horizontal="justify" vertical="center" wrapText="1"/>
    </xf>
    <xf numFmtId="49" fontId="17" fillId="0" borderId="3" xfId="14" applyNumberFormat="1" applyFont="1" applyFill="1" applyBorder="1" applyAlignment="1">
      <alignment horizontal="left" vertical="center" wrapText="1"/>
    </xf>
    <xf numFmtId="0" fontId="17" fillId="0" borderId="0" xfId="0" applyFont="1" applyFill="1"/>
    <xf numFmtId="0" fontId="17" fillId="0" borderId="2" xfId="0" applyNumberFormat="1" applyFont="1" applyFill="1" applyBorder="1" applyAlignment="1">
      <alignment horizontal="justify" vertical="center" wrapText="1"/>
    </xf>
    <xf numFmtId="0" fontId="17" fillId="0" borderId="3" xfId="0" applyFont="1" applyFill="1" applyBorder="1" applyAlignment="1">
      <alignment horizontal="justify" vertical="center" wrapText="1"/>
    </xf>
    <xf numFmtId="49" fontId="4" fillId="0" borderId="0" xfId="0" applyNumberFormat="1" applyFont="1" applyFill="1" applyAlignment="1"/>
    <xf numFmtId="0" fontId="4" fillId="0" borderId="0" xfId="0" applyFont="1" applyFill="1" applyAlignment="1">
      <alignment vertical="center" wrapText="1"/>
    </xf>
    <xf numFmtId="49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vertical="center" wrapText="1"/>
    </xf>
    <xf numFmtId="167" fontId="5" fillId="0" borderId="3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164" fontId="5" fillId="0" borderId="3" xfId="1" applyNumberFormat="1" applyFont="1" applyFill="1" applyBorder="1" applyAlignment="1">
      <alignment horizontal="center" vertical="top"/>
    </xf>
    <xf numFmtId="165" fontId="5" fillId="0" borderId="3" xfId="1" applyNumberFormat="1" applyFont="1" applyFill="1" applyBorder="1" applyAlignment="1">
      <alignment horizontal="center" vertical="top"/>
    </xf>
    <xf numFmtId="165" fontId="4" fillId="0" borderId="3" xfId="0" applyNumberFormat="1" applyFont="1" applyFill="1" applyBorder="1" applyAlignment="1">
      <alignment vertical="top"/>
    </xf>
    <xf numFmtId="165" fontId="5" fillId="0" borderId="3" xfId="0" applyNumberFormat="1" applyFont="1" applyFill="1" applyBorder="1" applyAlignment="1">
      <alignment vertical="top"/>
    </xf>
    <xf numFmtId="165" fontId="4" fillId="0" borderId="0" xfId="0" applyNumberFormat="1" applyFont="1" applyFill="1" applyAlignment="1">
      <alignment vertical="top"/>
    </xf>
    <xf numFmtId="167" fontId="4" fillId="0" borderId="0" xfId="0" applyNumberFormat="1" applyFont="1" applyFill="1" applyAlignment="1">
      <alignment horizontal="center"/>
    </xf>
    <xf numFmtId="167" fontId="17" fillId="0" borderId="3" xfId="0" applyNumberFormat="1" applyFont="1" applyFill="1" applyBorder="1" applyAlignment="1">
      <alignment horizontal="center"/>
    </xf>
    <xf numFmtId="167" fontId="5" fillId="0" borderId="3" xfId="0" applyNumberFormat="1" applyFont="1" applyFill="1" applyBorder="1" applyAlignment="1">
      <alignment vertical="center"/>
    </xf>
    <xf numFmtId="167" fontId="4" fillId="0" borderId="3" xfId="0" applyNumberFormat="1" applyFont="1" applyFill="1" applyBorder="1" applyAlignment="1">
      <alignment vertical="center"/>
    </xf>
    <xf numFmtId="167" fontId="17" fillId="0" borderId="3" xfId="0" applyNumberFormat="1" applyFont="1" applyFill="1" applyBorder="1" applyAlignment="1">
      <alignment vertical="center"/>
    </xf>
    <xf numFmtId="0" fontId="14" fillId="0" borderId="0" xfId="17" applyFont="1" applyBorder="1"/>
    <xf numFmtId="0" fontId="14" fillId="0" borderId="0" xfId="17" applyFont="1"/>
    <xf numFmtId="0" fontId="14" fillId="0" borderId="0" xfId="17" applyFont="1" applyAlignment="1">
      <alignment horizontal="left"/>
    </xf>
    <xf numFmtId="168" fontId="18" fillId="0" borderId="0" xfId="0" applyNumberFormat="1" applyFont="1" applyFill="1" applyAlignment="1"/>
    <xf numFmtId="0" fontId="14" fillId="0" borderId="0" xfId="17" applyFont="1" applyAlignment="1"/>
    <xf numFmtId="0" fontId="14" fillId="0" borderId="0" xfId="5" applyFont="1" applyAlignment="1">
      <alignment wrapText="1"/>
    </xf>
    <xf numFmtId="168" fontId="14" fillId="0" borderId="0" xfId="17" applyNumberFormat="1" applyFont="1" applyFill="1"/>
    <xf numFmtId="168" fontId="14" fillId="2" borderId="0" xfId="17" applyNumberFormat="1" applyFont="1" applyFill="1"/>
    <xf numFmtId="0" fontId="20" fillId="0" borderId="0" xfId="17" applyFont="1" applyBorder="1" applyAlignment="1">
      <alignment horizontal="center" wrapText="1"/>
    </xf>
    <xf numFmtId="0" fontId="9" fillId="0" borderId="0" xfId="5" applyFont="1" applyAlignment="1">
      <alignment wrapText="1"/>
    </xf>
    <xf numFmtId="0" fontId="21" fillId="0" borderId="3" xfId="17" applyFont="1" applyBorder="1" applyAlignment="1">
      <alignment horizontal="center" vertical="center" wrapText="1"/>
    </xf>
    <xf numFmtId="168" fontId="21" fillId="0" borderId="3" xfId="2" applyNumberFormat="1" applyFont="1" applyFill="1" applyBorder="1" applyAlignment="1">
      <alignment horizontal="center" vertical="center" wrapText="1"/>
    </xf>
    <xf numFmtId="168" fontId="21" fillId="2" borderId="3" xfId="2" applyNumberFormat="1" applyFont="1" applyFill="1" applyBorder="1" applyAlignment="1">
      <alignment horizontal="center" vertical="center" wrapText="1"/>
    </xf>
    <xf numFmtId="0" fontId="8" fillId="0" borderId="0" xfId="0" applyFont="1"/>
    <xf numFmtId="0" fontId="21" fillId="0" borderId="3" xfId="17" applyFont="1" applyBorder="1" applyAlignment="1">
      <alignment wrapText="1"/>
    </xf>
    <xf numFmtId="172" fontId="21" fillId="0" borderId="7" xfId="17" applyNumberFormat="1" applyFont="1" applyFill="1" applyBorder="1" applyAlignment="1">
      <alignment horizontal="center"/>
    </xf>
    <xf numFmtId="172" fontId="21" fillId="0" borderId="3" xfId="17" applyNumberFormat="1" applyFont="1" applyFill="1" applyBorder="1" applyAlignment="1">
      <alignment horizontal="center"/>
    </xf>
    <xf numFmtId="172" fontId="21" fillId="2" borderId="3" xfId="17" applyNumberFormat="1" applyFont="1" applyFill="1" applyBorder="1" applyAlignment="1">
      <alignment horizontal="center"/>
    </xf>
    <xf numFmtId="0" fontId="14" fillId="0" borderId="3" xfId="17" applyFont="1" applyBorder="1" applyAlignment="1">
      <alignment wrapText="1"/>
    </xf>
    <xf numFmtId="49" fontId="14" fillId="0" borderId="5" xfId="17" applyNumberFormat="1" applyFont="1" applyFill="1" applyBorder="1" applyAlignment="1">
      <alignment horizontal="center"/>
    </xf>
    <xf numFmtId="49" fontId="14" fillId="0" borderId="3" xfId="17" applyNumberFormat="1" applyFont="1" applyFill="1" applyBorder="1" applyAlignment="1">
      <alignment horizontal="center"/>
    </xf>
    <xf numFmtId="172" fontId="14" fillId="0" borderId="7" xfId="17" applyNumberFormat="1" applyFont="1" applyFill="1" applyBorder="1" applyAlignment="1">
      <alignment horizontal="center"/>
    </xf>
    <xf numFmtId="172" fontId="14" fillId="0" borderId="3" xfId="17" applyNumberFormat="1" applyFont="1" applyFill="1" applyBorder="1" applyAlignment="1">
      <alignment horizontal="center"/>
    </xf>
    <xf numFmtId="172" fontId="14" fillId="2" borderId="3" xfId="17" applyNumberFormat="1" applyFont="1" applyFill="1" applyBorder="1" applyAlignment="1">
      <alignment horizontal="center"/>
    </xf>
    <xf numFmtId="0" fontId="14" fillId="0" borderId="3" xfId="17" applyFont="1" applyFill="1" applyBorder="1" applyAlignment="1">
      <alignment horizontal="left" wrapText="1"/>
    </xf>
    <xf numFmtId="0" fontId="22" fillId="0" borderId="0" xfId="0" applyFont="1"/>
    <xf numFmtId="172" fontId="8" fillId="0" borderId="7" xfId="0" applyNumberFormat="1" applyFont="1" applyFill="1" applyBorder="1"/>
    <xf numFmtId="172" fontId="8" fillId="0" borderId="3" xfId="0" applyNumberFormat="1" applyFont="1" applyFill="1" applyBorder="1"/>
    <xf numFmtId="172" fontId="8" fillId="2" borderId="3" xfId="0" applyNumberFormat="1" applyFont="1" applyFill="1" applyBorder="1"/>
    <xf numFmtId="0" fontId="23" fillId="0" borderId="3" xfId="4" applyFont="1" applyFill="1" applyBorder="1" applyAlignment="1">
      <alignment horizontal="left" vertical="center" wrapText="1"/>
    </xf>
    <xf numFmtId="49" fontId="14" fillId="0" borderId="5" xfId="17" applyNumberFormat="1" applyFont="1" applyFill="1" applyBorder="1" applyAlignment="1">
      <alignment horizontal="center" vertical="center"/>
    </xf>
    <xf numFmtId="49" fontId="14" fillId="0" borderId="3" xfId="17" applyNumberFormat="1" applyFont="1" applyFill="1" applyBorder="1" applyAlignment="1">
      <alignment horizontal="center" vertical="center"/>
    </xf>
    <xf numFmtId="172" fontId="14" fillId="0" borderId="3" xfId="17" applyNumberFormat="1" applyFont="1" applyFill="1" applyBorder="1" applyAlignment="1">
      <alignment horizontal="center" vertical="center"/>
    </xf>
    <xf numFmtId="172" fontId="14" fillId="2" borderId="3" xfId="17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3" fillId="0" borderId="3" xfId="4" applyFont="1" applyFill="1" applyBorder="1" applyAlignment="1">
      <alignment horizontal="left" wrapText="1"/>
    </xf>
    <xf numFmtId="172" fontId="14" fillId="2" borderId="7" xfId="17" applyNumberFormat="1" applyFont="1" applyFill="1" applyBorder="1" applyAlignment="1">
      <alignment horizontal="center"/>
    </xf>
    <xf numFmtId="0" fontId="14" fillId="0" borderId="3" xfId="9" applyFont="1" applyFill="1" applyBorder="1" applyAlignment="1">
      <alignment horizontal="justify" vertical="top" wrapText="1" shrinkToFit="1"/>
    </xf>
    <xf numFmtId="49" fontId="14" fillId="0" borderId="8" xfId="17" applyNumberFormat="1" applyFont="1" applyFill="1" applyBorder="1" applyAlignment="1">
      <alignment horizontal="center"/>
    </xf>
    <xf numFmtId="0" fontId="24" fillId="0" borderId="3" xfId="4" applyFont="1" applyFill="1" applyBorder="1" applyAlignment="1">
      <alignment horizontal="left" wrapText="1"/>
    </xf>
    <xf numFmtId="49" fontId="21" fillId="0" borderId="5" xfId="17" applyNumberFormat="1" applyFont="1" applyFill="1" applyBorder="1" applyAlignment="1">
      <alignment horizontal="center"/>
    </xf>
    <xf numFmtId="49" fontId="21" fillId="0" borderId="3" xfId="17" applyNumberFormat="1" applyFont="1" applyFill="1" applyBorder="1" applyAlignment="1">
      <alignment horizontal="center"/>
    </xf>
    <xf numFmtId="172" fontId="21" fillId="0" borderId="3" xfId="4" applyNumberFormat="1" applyFont="1" applyFill="1" applyBorder="1" applyAlignment="1">
      <alignment horizontal="center" wrapText="1"/>
    </xf>
    <xf numFmtId="172" fontId="21" fillId="2" borderId="3" xfId="4" applyNumberFormat="1" applyFont="1" applyFill="1" applyBorder="1" applyAlignment="1">
      <alignment horizontal="center" wrapText="1"/>
    </xf>
    <xf numFmtId="172" fontId="21" fillId="2" borderId="7" xfId="17" applyNumberFormat="1" applyFont="1" applyFill="1" applyBorder="1" applyAlignment="1">
      <alignment horizontal="center"/>
    </xf>
    <xf numFmtId="0" fontId="8" fillId="0" borderId="0" xfId="0" applyFont="1" applyBorder="1" applyAlignment="1"/>
    <xf numFmtId="168" fontId="21" fillId="0" borderId="3" xfId="4" applyNumberFormat="1" applyFont="1" applyFill="1" applyBorder="1" applyAlignment="1">
      <alignment horizontal="right"/>
    </xf>
    <xf numFmtId="168" fontId="14" fillId="0" borderId="0" xfId="4" applyNumberFormat="1" applyFont="1" applyFill="1" applyAlignment="1">
      <alignment horizontal="right"/>
    </xf>
    <xf numFmtId="168" fontId="21" fillId="0" borderId="7" xfId="0" applyNumberFormat="1" applyFont="1" applyFill="1" applyBorder="1" applyAlignment="1">
      <alignment horizontal="right"/>
    </xf>
    <xf numFmtId="168" fontId="21" fillId="2" borderId="7" xfId="0" applyNumberFormat="1" applyFont="1" applyFill="1" applyBorder="1" applyAlignment="1">
      <alignment horizontal="right"/>
    </xf>
    <xf numFmtId="168" fontId="8" fillId="0" borderId="0" xfId="0" applyNumberFormat="1" applyFont="1" applyFill="1"/>
    <xf numFmtId="168" fontId="8" fillId="2" borderId="0" xfId="0" applyNumberFormat="1" applyFont="1" applyFill="1"/>
    <xf numFmtId="0" fontId="0" fillId="0" borderId="0" xfId="0" applyBorder="1" applyAlignment="1"/>
    <xf numFmtId="168" fontId="18" fillId="0" borderId="0" xfId="0" applyNumberFormat="1" applyFont="1" applyFill="1"/>
    <xf numFmtId="168" fontId="18" fillId="2" borderId="0" xfId="0" applyNumberFormat="1" applyFont="1" applyFill="1"/>
    <xf numFmtId="0" fontId="4" fillId="0" borderId="0" xfId="0" applyFont="1" applyAlignment="1">
      <alignment horizontal="left" vertical="top" wrapText="1"/>
    </xf>
    <xf numFmtId="49" fontId="13" fillId="0" borderId="0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top"/>
    </xf>
    <xf numFmtId="164" fontId="5" fillId="0" borderId="2" xfId="1" applyFont="1" applyFill="1" applyBorder="1" applyAlignment="1">
      <alignment horizontal="center" vertical="top"/>
    </xf>
    <xf numFmtId="164" fontId="5" fillId="0" borderId="3" xfId="1" applyFont="1" applyFill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center" wrapText="1"/>
    </xf>
    <xf numFmtId="49" fontId="21" fillId="0" borderId="7" xfId="17" applyNumberFormat="1" applyFont="1" applyFill="1" applyBorder="1" applyAlignment="1">
      <alignment horizontal="center"/>
    </xf>
    <xf numFmtId="0" fontId="22" fillId="0" borderId="5" xfId="0" applyFont="1" applyBorder="1" applyAlignment="1">
      <alignment horizontal="center"/>
    </xf>
    <xf numFmtId="49" fontId="21" fillId="0" borderId="7" xfId="17" applyNumberFormat="1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22" fillId="0" borderId="5" xfId="0" applyFont="1" applyBorder="1" applyAlignment="1">
      <alignment horizontal="center" wrapText="1"/>
    </xf>
    <xf numFmtId="168" fontId="14" fillId="0" borderId="0" xfId="4" applyNumberFormat="1" applyFont="1" applyFill="1" applyAlignment="1">
      <alignment horizontal="right" wrapText="1"/>
    </xf>
    <xf numFmtId="0" fontId="0" fillId="0" borderId="0" xfId="0" applyAlignment="1">
      <alignment horizontal="right" wrapText="1"/>
    </xf>
    <xf numFmtId="168" fontId="19" fillId="0" borderId="0" xfId="0" applyNumberFormat="1" applyFont="1" applyFill="1" applyAlignment="1">
      <alignment horizontal="right" wrapText="1"/>
    </xf>
    <xf numFmtId="168" fontId="18" fillId="0" borderId="0" xfId="0" applyNumberFormat="1" applyFont="1" applyFill="1" applyAlignment="1">
      <alignment horizontal="right" wrapText="1"/>
    </xf>
    <xf numFmtId="0" fontId="20" fillId="0" borderId="0" xfId="17" applyFont="1" applyBorder="1" applyAlignment="1">
      <alignment horizontal="center" wrapText="1"/>
    </xf>
    <xf numFmtId="0" fontId="9" fillId="0" borderId="0" xfId="5" applyFont="1" applyAlignment="1">
      <alignment wrapText="1"/>
    </xf>
    <xf numFmtId="0" fontId="0" fillId="0" borderId="0" xfId="0" applyAlignment="1">
      <alignment wrapText="1"/>
    </xf>
    <xf numFmtId="168" fontId="14" fillId="0" borderId="6" xfId="17" applyNumberFormat="1" applyFont="1" applyFill="1" applyBorder="1" applyAlignment="1">
      <alignment horizontal="right"/>
    </xf>
    <xf numFmtId="0" fontId="0" fillId="0" borderId="6" xfId="0" applyBorder="1" applyAlignment="1"/>
    <xf numFmtId="49" fontId="21" fillId="0" borderId="3" xfId="17" applyNumberFormat="1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</cellXfs>
  <cellStyles count="156">
    <cellStyle name="Excel Built-in Normal" xfId="18"/>
    <cellStyle name="Гиперссылка 2" xfId="19"/>
    <cellStyle name="Обычный" xfId="0" builtinId="0"/>
    <cellStyle name="Обычный 10" xfId="2"/>
    <cellStyle name="Обычный 11" xfId="20"/>
    <cellStyle name="Обычный 12" xfId="3"/>
    <cellStyle name="Обычный 13" xfId="21"/>
    <cellStyle name="Обычный 14" xfId="22"/>
    <cellStyle name="Обычный 15" xfId="23"/>
    <cellStyle name="Обычный 16" xfId="4"/>
    <cellStyle name="Обычный 17" xfId="5"/>
    <cellStyle name="Обычный 18" xfId="24"/>
    <cellStyle name="Обычный 18 2" xfId="6"/>
    <cellStyle name="Обычный 18 2 2" xfId="7"/>
    <cellStyle name="Обычный 18 2 2 2" xfId="25"/>
    <cellStyle name="Обычный 18 2 2 2 2" xfId="26"/>
    <cellStyle name="Обычный 18 2 3" xfId="27"/>
    <cellStyle name="Обычный 18 2 4" xfId="28"/>
    <cellStyle name="Обычный 18 2 4 2" xfId="29"/>
    <cellStyle name="Обычный 18 3" xfId="30"/>
    <cellStyle name="Обычный 18 3 2" xfId="31"/>
    <cellStyle name="Обычный 18 3 2 2" xfId="32"/>
    <cellStyle name="Обычный 18 3 3" xfId="33"/>
    <cellStyle name="Обычный 18 3 3 2" xfId="34"/>
    <cellStyle name="Обычный 18 4" xfId="35"/>
    <cellStyle name="Обычный 19" xfId="36"/>
    <cellStyle name="Обычный 2" xfId="8"/>
    <cellStyle name="Обычный 2 10" xfId="37"/>
    <cellStyle name="Обычный 2 11" xfId="38"/>
    <cellStyle name="Обычный 2 12" xfId="39"/>
    <cellStyle name="Обычный 2 13" xfId="40"/>
    <cellStyle name="Обычный 2 14" xfId="41"/>
    <cellStyle name="Обычный 2 15" xfId="42"/>
    <cellStyle name="Обычный 2 16" xfId="43"/>
    <cellStyle name="Обычный 2 17" xfId="44"/>
    <cellStyle name="Обычный 2 18" xfId="45"/>
    <cellStyle name="Обычный 2 19" xfId="46"/>
    <cellStyle name="Обычный 2 2" xfId="47"/>
    <cellStyle name="Обычный 2 2 2" xfId="9"/>
    <cellStyle name="Обычный 2 2 3" xfId="48"/>
    <cellStyle name="Обычный 2 20" xfId="49"/>
    <cellStyle name="Обычный 2 21" xfId="50"/>
    <cellStyle name="Обычный 2 22" xfId="51"/>
    <cellStyle name="Обычный 2 23" xfId="52"/>
    <cellStyle name="Обычный 2 24" xfId="53"/>
    <cellStyle name="Обычный 2 25" xfId="54"/>
    <cellStyle name="Обычный 2 26" xfId="55"/>
    <cellStyle name="Обычный 2 27" xfId="56"/>
    <cellStyle name="Обычный 2 28" xfId="57"/>
    <cellStyle name="Обычный 2 29" xfId="58"/>
    <cellStyle name="Обычный 2 3" xfId="59"/>
    <cellStyle name="Обычный 2 30" xfId="60"/>
    <cellStyle name="Обычный 2 31" xfId="61"/>
    <cellStyle name="Обычный 2 4" xfId="62"/>
    <cellStyle name="Обычный 2 5" xfId="63"/>
    <cellStyle name="Обычный 2 6" xfId="64"/>
    <cellStyle name="Обычный 2 7" xfId="65"/>
    <cellStyle name="Обычный 2 8" xfId="66"/>
    <cellStyle name="Обычный 2 9" xfId="67"/>
    <cellStyle name="Обычный 20" xfId="68"/>
    <cellStyle name="Обычный 21" xfId="69"/>
    <cellStyle name="Обычный 22" xfId="70"/>
    <cellStyle name="Обычный 23" xfId="10"/>
    <cellStyle name="Обычный 24" xfId="71"/>
    <cellStyle name="Обычный 25" xfId="72"/>
    <cellStyle name="Обычный 26" xfId="73"/>
    <cellStyle name="Обычный 27" xfId="74"/>
    <cellStyle name="Обычный 3" xfId="75"/>
    <cellStyle name="Обычный 3 10" xfId="76"/>
    <cellStyle name="Обычный 3 11" xfId="77"/>
    <cellStyle name="Обычный 3 12" xfId="78"/>
    <cellStyle name="Обычный 3 13" xfId="79"/>
    <cellStyle name="Обычный 3 14" xfId="80"/>
    <cellStyle name="Обычный 3 15" xfId="81"/>
    <cellStyle name="Обычный 3 16" xfId="82"/>
    <cellStyle name="Обычный 3 17" xfId="83"/>
    <cellStyle name="Обычный 3 18" xfId="84"/>
    <cellStyle name="Обычный 3 19" xfId="85"/>
    <cellStyle name="Обычный 3 2" xfId="86"/>
    <cellStyle name="Обычный 3 2 2" xfId="87"/>
    <cellStyle name="Обычный 3 20" xfId="88"/>
    <cellStyle name="Обычный 3 21" xfId="89"/>
    <cellStyle name="Обычный 3 22" xfId="90"/>
    <cellStyle name="Обычный 3 23" xfId="91"/>
    <cellStyle name="Обычный 3 24" xfId="92"/>
    <cellStyle name="Обычный 3 25" xfId="93"/>
    <cellStyle name="Обычный 3 26" xfId="94"/>
    <cellStyle name="Обычный 3 27" xfId="95"/>
    <cellStyle name="Обычный 3 28" xfId="96"/>
    <cellStyle name="Обычный 3 29" xfId="97"/>
    <cellStyle name="Обычный 3 3" xfId="98"/>
    <cellStyle name="Обычный 3 30" xfId="99"/>
    <cellStyle name="Обычный 3 31" xfId="11"/>
    <cellStyle name="Обычный 3 32" xfId="100"/>
    <cellStyle name="Обычный 3 33" xfId="12"/>
    <cellStyle name="Обычный 3 34" xfId="101"/>
    <cellStyle name="Обычный 3 4" xfId="102"/>
    <cellStyle name="Обычный 3 5" xfId="103"/>
    <cellStyle name="Обычный 3 6" xfId="104"/>
    <cellStyle name="Обычный 3 7" xfId="105"/>
    <cellStyle name="Обычный 3 8" xfId="106"/>
    <cellStyle name="Обычный 3 9" xfId="107"/>
    <cellStyle name="Обычный 4" xfId="108"/>
    <cellStyle name="Обычный 4 10" xfId="109"/>
    <cellStyle name="Обычный 4 11" xfId="110"/>
    <cellStyle name="Обычный 4 12" xfId="111"/>
    <cellStyle name="Обычный 4 13" xfId="112"/>
    <cellStyle name="Обычный 4 14" xfId="113"/>
    <cellStyle name="Обычный 4 15" xfId="114"/>
    <cellStyle name="Обычный 4 16" xfId="115"/>
    <cellStyle name="Обычный 4 17" xfId="116"/>
    <cellStyle name="Обычный 4 18" xfId="117"/>
    <cellStyle name="Обычный 4 19" xfId="118"/>
    <cellStyle name="Обычный 4 2" xfId="119"/>
    <cellStyle name="Обычный 4 20" xfId="120"/>
    <cellStyle name="Обычный 4 21" xfId="121"/>
    <cellStyle name="Обычный 4 22" xfId="122"/>
    <cellStyle name="Обычный 4 23" xfId="123"/>
    <cellStyle name="Обычный 4 24" xfId="124"/>
    <cellStyle name="Обычный 4 25" xfId="125"/>
    <cellStyle name="Обычный 4 26" xfId="126"/>
    <cellStyle name="Обычный 4 27" xfId="127"/>
    <cellStyle name="Обычный 4 28" xfId="128"/>
    <cellStyle name="Обычный 4 29" xfId="129"/>
    <cellStyle name="Обычный 4 3" xfId="130"/>
    <cellStyle name="Обычный 4 30" xfId="131"/>
    <cellStyle name="Обычный 4 31" xfId="132"/>
    <cellStyle name="Обычный 4 4" xfId="133"/>
    <cellStyle name="Обычный 4 5" xfId="134"/>
    <cellStyle name="Обычный 4 6" xfId="135"/>
    <cellStyle name="Обычный 4 7" xfId="136"/>
    <cellStyle name="Обычный 4 8" xfId="137"/>
    <cellStyle name="Обычный 4 9" xfId="138"/>
    <cellStyle name="Обычный 5" xfId="13"/>
    <cellStyle name="Обычный 5 2" xfId="139"/>
    <cellStyle name="Обычный 5 3" xfId="140"/>
    <cellStyle name="Обычный 6" xfId="141"/>
    <cellStyle name="Обычный 7" xfId="14"/>
    <cellStyle name="Обычный 8" xfId="142"/>
    <cellStyle name="Обычный 9" xfId="143"/>
    <cellStyle name="Обычный_прилож 8,10 -2008г." xfId="17"/>
    <cellStyle name="Процентный 2" xfId="144"/>
    <cellStyle name="Тысячи [0]_перечис.11" xfId="145"/>
    <cellStyle name="Тысячи_перечис.11" xfId="146"/>
    <cellStyle name="Финансовый" xfId="1" builtinId="3"/>
    <cellStyle name="Финансовый 13" xfId="15"/>
    <cellStyle name="Финансовый 2" xfId="147"/>
    <cellStyle name="Финансовый 3" xfId="148"/>
    <cellStyle name="Финансовый 3 2" xfId="16"/>
    <cellStyle name="Финансовый 3 3" xfId="149"/>
    <cellStyle name="Финансовый 4" xfId="150"/>
    <cellStyle name="Финансовый 5" xfId="151"/>
    <cellStyle name="Финансовый 6" xfId="152"/>
    <cellStyle name="Финансовый 7" xfId="153"/>
    <cellStyle name="Финансовый 8" xfId="154"/>
    <cellStyle name="Финансовый 9" xfId="1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0;&#1089;&#1087;&#1086;&#1083;&#1085;%202%20&#1082;&#1074;&#1072;&#1088;&#1090;%2022&#1075;&#1087;&#1088;&#1080;&#1083;%203,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8 МП 22г"/>
      <sheetName val="прил 3 разд-22г"/>
      <sheetName val="прил 12КЦСР 22г"/>
      <sheetName val="прил4 "/>
    </sheetNames>
    <sheetDataSet>
      <sheetData sheetId="0"/>
      <sheetData sheetId="1"/>
      <sheetData sheetId="2"/>
      <sheetData sheetId="3">
        <row r="573">
          <cell r="G573">
            <v>1980.0735099999999</v>
          </cell>
          <cell r="H573">
            <v>1100.0418500000001</v>
          </cell>
        </row>
        <row r="574">
          <cell r="G574">
            <v>2044.6009899999999</v>
          </cell>
          <cell r="H574">
            <v>931.54836</v>
          </cell>
        </row>
        <row r="575">
          <cell r="G575">
            <v>17060.47898</v>
          </cell>
          <cell r="H575">
            <v>8539.4649100000006</v>
          </cell>
        </row>
        <row r="576">
          <cell r="G576">
            <v>84.7</v>
          </cell>
          <cell r="H576">
            <v>84.7</v>
          </cell>
        </row>
        <row r="577">
          <cell r="G577">
            <v>6977.7467199999992</v>
          </cell>
          <cell r="H577">
            <v>3225.3696900000004</v>
          </cell>
        </row>
        <row r="578">
          <cell r="G578">
            <v>449.56</v>
          </cell>
          <cell r="H578">
            <v>445.63488999999998</v>
          </cell>
        </row>
        <row r="579">
          <cell r="G579">
            <v>4537.1899999999996</v>
          </cell>
          <cell r="H579">
            <v>0</v>
          </cell>
        </row>
        <row r="580">
          <cell r="G580">
            <v>1203.6999999999998</v>
          </cell>
          <cell r="H580">
            <v>515.60239999999999</v>
          </cell>
        </row>
        <row r="585">
          <cell r="G585">
            <v>4666.6571000000004</v>
          </cell>
          <cell r="H585">
            <v>2360.2975999999999</v>
          </cell>
        </row>
        <row r="587">
          <cell r="G587">
            <v>90.645700000000005</v>
          </cell>
          <cell r="H587">
            <v>0</v>
          </cell>
        </row>
        <row r="590">
          <cell r="G590">
            <v>1015.28</v>
          </cell>
          <cell r="H590">
            <v>18.18</v>
          </cell>
        </row>
        <row r="592">
          <cell r="G592">
            <v>18025.503119999998</v>
          </cell>
          <cell r="H592">
            <v>2586.9843500000002</v>
          </cell>
        </row>
        <row r="593">
          <cell r="G593">
            <v>20008.860649999999</v>
          </cell>
          <cell r="H593">
            <v>8597.4316400000007</v>
          </cell>
        </row>
        <row r="595">
          <cell r="G595">
            <v>855</v>
          </cell>
          <cell r="H595">
            <v>855</v>
          </cell>
        </row>
        <row r="596">
          <cell r="G596">
            <v>19898.007740000001</v>
          </cell>
          <cell r="H596">
            <v>10078.473720000002</v>
          </cell>
        </row>
        <row r="597">
          <cell r="G597">
            <v>1177.04</v>
          </cell>
          <cell r="H597">
            <v>188.3</v>
          </cell>
        </row>
        <row r="601">
          <cell r="G601">
            <v>96107.05167999999</v>
          </cell>
          <cell r="H601">
            <v>48947.571039999995</v>
          </cell>
        </row>
        <row r="602">
          <cell r="G602">
            <v>345472.77684000001</v>
          </cell>
          <cell r="H602">
            <v>180255.97196</v>
          </cell>
        </row>
        <row r="603">
          <cell r="G603">
            <v>37481.358220000002</v>
          </cell>
          <cell r="H603">
            <v>27167.949209999999</v>
          </cell>
        </row>
        <row r="605">
          <cell r="G605">
            <v>1589.8999999999999</v>
          </cell>
          <cell r="H605">
            <v>1304.4254000000001</v>
          </cell>
        </row>
        <row r="606">
          <cell r="G606">
            <v>18772.945380000001</v>
          </cell>
          <cell r="H606">
            <v>9772.59267</v>
          </cell>
        </row>
        <row r="608">
          <cell r="G608">
            <v>62506.254580000001</v>
          </cell>
          <cell r="H608">
            <v>39211.170120000002</v>
          </cell>
        </row>
        <row r="609">
          <cell r="G609">
            <v>10330.629489999999</v>
          </cell>
          <cell r="H609">
            <v>5732.5980799999998</v>
          </cell>
        </row>
        <row r="616">
          <cell r="G616">
            <v>1093.7231899999999</v>
          </cell>
          <cell r="H616">
            <v>550.14883999999995</v>
          </cell>
        </row>
        <row r="618">
          <cell r="G618">
            <v>473.35122999999999</v>
          </cell>
          <cell r="H618">
            <v>473.35122999999999</v>
          </cell>
        </row>
        <row r="619">
          <cell r="G619">
            <v>5248.9962399999995</v>
          </cell>
          <cell r="H619">
            <v>1463.95111</v>
          </cell>
        </row>
        <row r="620">
          <cell r="G620">
            <v>88</v>
          </cell>
          <cell r="H620">
            <v>71.95</v>
          </cell>
        </row>
        <row r="622">
          <cell r="G622">
            <v>561.9</v>
          </cell>
          <cell r="H622">
            <v>535.73599999999999</v>
          </cell>
        </row>
        <row r="625">
          <cell r="G625">
            <v>2243.9738499999999</v>
          </cell>
          <cell r="H625">
            <v>1070.73397</v>
          </cell>
        </row>
        <row r="627">
          <cell r="G627">
            <v>20</v>
          </cell>
          <cell r="H627">
            <v>0</v>
          </cell>
        </row>
        <row r="629">
          <cell r="G629">
            <v>26090.400000000001</v>
          </cell>
          <cell r="H629">
            <v>13867.986000000001</v>
          </cell>
        </row>
        <row r="630">
          <cell r="G630">
            <v>22916.25</v>
          </cell>
          <cell r="H630">
            <v>13991.39</v>
          </cell>
        </row>
        <row r="631">
          <cell r="G631">
            <v>0</v>
          </cell>
          <cell r="H631">
            <v>0</v>
          </cell>
          <cell r="I631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3"/>
  <sheetViews>
    <sheetView tabSelected="1" zoomScaleNormal="100" workbookViewId="0">
      <selection activeCell="A21" sqref="A21"/>
    </sheetView>
  </sheetViews>
  <sheetFormatPr defaultRowHeight="15.75" x14ac:dyDescent="0.25"/>
  <cols>
    <col min="1" max="1" width="66.42578125" style="1" customWidth="1"/>
    <col min="2" max="2" width="35.7109375" style="1" customWidth="1"/>
    <col min="3" max="3" width="26.5703125" style="16" customWidth="1"/>
    <col min="4" max="9" width="0" style="1" hidden="1" customWidth="1"/>
    <col min="10" max="10" width="20.85546875" style="1" customWidth="1"/>
    <col min="11" max="16384" width="9.140625" style="1"/>
  </cols>
  <sheetData>
    <row r="1" spans="1:10" x14ac:dyDescent="0.25">
      <c r="C1" s="16" t="s">
        <v>31</v>
      </c>
    </row>
    <row r="2" spans="1:10" ht="73.5" customHeight="1" x14ac:dyDescent="0.25">
      <c r="C2" s="131" t="s">
        <v>413</v>
      </c>
      <c r="D2" s="131"/>
      <c r="E2" s="131"/>
      <c r="F2" s="131"/>
      <c r="G2" s="131"/>
      <c r="H2" s="131"/>
      <c r="I2" s="131"/>
      <c r="J2" s="131"/>
    </row>
    <row r="3" spans="1:10" ht="24.75" customHeight="1" x14ac:dyDescent="0.25">
      <c r="B3" s="17" t="s">
        <v>32</v>
      </c>
      <c r="C3" s="65"/>
      <c r="D3" s="18"/>
      <c r="E3" s="18"/>
      <c r="F3" s="18"/>
      <c r="G3" s="18"/>
      <c r="H3" s="18"/>
      <c r="I3" s="18"/>
    </row>
    <row r="4" spans="1:10" ht="41.25" customHeight="1" x14ac:dyDescent="0.25">
      <c r="A4" s="132" t="s">
        <v>316</v>
      </c>
      <c r="B4" s="132"/>
      <c r="C4" s="132"/>
      <c r="D4" s="132"/>
    </row>
    <row r="5" spans="1:10" ht="19.149999999999999" customHeight="1" x14ac:dyDescent="0.25">
      <c r="B5" s="2"/>
      <c r="C5" s="1"/>
      <c r="J5" s="3" t="s">
        <v>0</v>
      </c>
    </row>
    <row r="6" spans="1:10" ht="18.75" customHeight="1" x14ac:dyDescent="0.25">
      <c r="A6" s="133" t="s">
        <v>1</v>
      </c>
      <c r="B6" s="135" t="s">
        <v>2</v>
      </c>
      <c r="C6" s="137" t="s">
        <v>33</v>
      </c>
      <c r="J6" s="139" t="s">
        <v>30</v>
      </c>
    </row>
    <row r="7" spans="1:10" ht="18.75" customHeight="1" x14ac:dyDescent="0.25">
      <c r="A7" s="134"/>
      <c r="B7" s="136"/>
      <c r="C7" s="138"/>
      <c r="D7" s="66">
        <v>395978.2</v>
      </c>
      <c r="E7" s="66">
        <v>395978.2</v>
      </c>
      <c r="F7" s="66">
        <v>395978.2</v>
      </c>
      <c r="G7" s="66">
        <v>395978.2</v>
      </c>
      <c r="H7" s="66">
        <v>395978.2</v>
      </c>
      <c r="I7" s="66">
        <v>395978.2</v>
      </c>
      <c r="J7" s="139"/>
    </row>
    <row r="8" spans="1:10" ht="18.75" x14ac:dyDescent="0.25">
      <c r="A8" s="4" t="s">
        <v>3</v>
      </c>
      <c r="B8" s="5"/>
      <c r="C8" s="6">
        <f>-C9</f>
        <v>-18722.183529999998</v>
      </c>
      <c r="D8" s="6" t="e">
        <f t="shared" ref="D8:J8" si="0">-D9</f>
        <v>#REF!</v>
      </c>
      <c r="E8" s="6" t="e">
        <f t="shared" si="0"/>
        <v>#REF!</v>
      </c>
      <c r="F8" s="6" t="e">
        <f t="shared" si="0"/>
        <v>#REF!</v>
      </c>
      <c r="G8" s="6" t="e">
        <f t="shared" si="0"/>
        <v>#REF!</v>
      </c>
      <c r="H8" s="6" t="e">
        <f t="shared" si="0"/>
        <v>#REF!</v>
      </c>
      <c r="I8" s="6" t="e">
        <f t="shared" si="0"/>
        <v>#REF!</v>
      </c>
      <c r="J8" s="6">
        <f t="shared" si="0"/>
        <v>38538.86765</v>
      </c>
    </row>
    <row r="9" spans="1:10" ht="36.75" customHeight="1" x14ac:dyDescent="0.25">
      <c r="A9" s="4" t="s">
        <v>4</v>
      </c>
      <c r="B9" s="5" t="s">
        <v>5</v>
      </c>
      <c r="C9" s="6">
        <f>C16+C21+C26</f>
        <v>18722.183529999998</v>
      </c>
      <c r="D9" s="6" t="e">
        <f t="shared" ref="D9:J9" si="1">D16+D21+D26</f>
        <v>#REF!</v>
      </c>
      <c r="E9" s="6" t="e">
        <f t="shared" si="1"/>
        <v>#REF!</v>
      </c>
      <c r="F9" s="6" t="e">
        <f t="shared" si="1"/>
        <v>#REF!</v>
      </c>
      <c r="G9" s="6" t="e">
        <f t="shared" si="1"/>
        <v>#REF!</v>
      </c>
      <c r="H9" s="6" t="e">
        <f t="shared" si="1"/>
        <v>#REF!</v>
      </c>
      <c r="I9" s="6" t="e">
        <f t="shared" si="1"/>
        <v>#REF!</v>
      </c>
      <c r="J9" s="6">
        <f t="shared" si="1"/>
        <v>-38538.86765</v>
      </c>
    </row>
    <row r="10" spans="1:10" ht="15.75" hidden="1" customHeight="1" x14ac:dyDescent="0.25">
      <c r="A10" s="4" t="s">
        <v>6</v>
      </c>
      <c r="B10" s="5" t="s">
        <v>7</v>
      </c>
      <c r="C10" s="6">
        <f>C11+C13</f>
        <v>0</v>
      </c>
      <c r="D10" s="67" t="e">
        <f>#REF!</f>
        <v>#REF!</v>
      </c>
      <c r="E10" s="67" t="e">
        <f>#REF!</f>
        <v>#REF!</v>
      </c>
      <c r="F10" s="67" t="e">
        <f>#REF!</f>
        <v>#REF!</v>
      </c>
      <c r="G10" s="67" t="e">
        <f>#REF!</f>
        <v>#REF!</v>
      </c>
      <c r="H10" s="67" t="e">
        <f>#REF!</f>
        <v>#REF!</v>
      </c>
      <c r="I10" s="67" t="e">
        <f>#REF!</f>
        <v>#REF!</v>
      </c>
      <c r="J10" s="68"/>
    </row>
    <row r="11" spans="1:10" s="9" customFormat="1" ht="31.5" hidden="1" customHeight="1" x14ac:dyDescent="0.25">
      <c r="A11" s="7" t="s">
        <v>8</v>
      </c>
      <c r="B11" s="5" t="s">
        <v>9</v>
      </c>
      <c r="C11" s="8">
        <f>C12</f>
        <v>0</v>
      </c>
      <c r="D11" s="67" t="e">
        <f t="shared" ref="D11:I11" si="2">D12-D14</f>
        <v>#REF!</v>
      </c>
      <c r="E11" s="67" t="e">
        <f t="shared" si="2"/>
        <v>#REF!</v>
      </c>
      <c r="F11" s="67" t="e">
        <f t="shared" si="2"/>
        <v>#REF!</v>
      </c>
      <c r="G11" s="67" t="e">
        <f t="shared" si="2"/>
        <v>#REF!</v>
      </c>
      <c r="H11" s="67" t="e">
        <f t="shared" si="2"/>
        <v>#REF!</v>
      </c>
      <c r="I11" s="67" t="e">
        <f t="shared" si="2"/>
        <v>#REF!</v>
      </c>
      <c r="J11" s="69"/>
    </row>
    <row r="12" spans="1:10" ht="31.5" hidden="1" customHeight="1" x14ac:dyDescent="0.25">
      <c r="A12" s="7" t="s">
        <v>10</v>
      </c>
      <c r="B12" s="5" t="s">
        <v>11</v>
      </c>
      <c r="C12" s="8"/>
      <c r="D12" s="67" t="e">
        <f t="shared" ref="D12:I12" si="3">D13</f>
        <v>#REF!</v>
      </c>
      <c r="E12" s="67" t="e">
        <f t="shared" si="3"/>
        <v>#REF!</v>
      </c>
      <c r="F12" s="67" t="e">
        <f t="shared" si="3"/>
        <v>#REF!</v>
      </c>
      <c r="G12" s="67" t="e">
        <f t="shared" si="3"/>
        <v>#REF!</v>
      </c>
      <c r="H12" s="67" t="e">
        <f t="shared" si="3"/>
        <v>#REF!</v>
      </c>
      <c r="I12" s="67" t="e">
        <f t="shared" si="3"/>
        <v>#REF!</v>
      </c>
      <c r="J12" s="68"/>
    </row>
    <row r="13" spans="1:10" ht="40.5" hidden="1" customHeight="1" x14ac:dyDescent="0.25">
      <c r="A13" s="7" t="s">
        <v>12</v>
      </c>
      <c r="B13" s="5" t="s">
        <v>13</v>
      </c>
      <c r="C13" s="8">
        <f>C14</f>
        <v>0</v>
      </c>
      <c r="D13" s="67" t="e">
        <f>D16+#REF!+D21-D19-D22</f>
        <v>#REF!</v>
      </c>
      <c r="E13" s="67" t="e">
        <f>E16+#REF!+E21-E19-E22</f>
        <v>#REF!</v>
      </c>
      <c r="F13" s="67" t="e">
        <f>F16+#REF!+F21-F19-F22</f>
        <v>#REF!</v>
      </c>
      <c r="G13" s="67" t="e">
        <f>G16+#REF!+G21-G19-G22</f>
        <v>#REF!</v>
      </c>
      <c r="H13" s="67" t="e">
        <f>H16+#REF!+H21-H19-H22</f>
        <v>#REF!</v>
      </c>
      <c r="I13" s="67" t="e">
        <f>I16+#REF!+I21-I19-I22</f>
        <v>#REF!</v>
      </c>
      <c r="J13" s="68"/>
    </row>
    <row r="14" spans="1:10" ht="43.5" hidden="1" customHeight="1" x14ac:dyDescent="0.25">
      <c r="A14" s="7" t="s">
        <v>14</v>
      </c>
      <c r="B14" s="5" t="s">
        <v>15</v>
      </c>
      <c r="C14" s="8"/>
      <c r="D14" s="67">
        <f t="shared" ref="D14:I14" si="4">D16</f>
        <v>0</v>
      </c>
      <c r="E14" s="67">
        <f t="shared" si="4"/>
        <v>0</v>
      </c>
      <c r="F14" s="67">
        <f t="shared" si="4"/>
        <v>0</v>
      </c>
      <c r="G14" s="67">
        <f t="shared" si="4"/>
        <v>0</v>
      </c>
      <c r="H14" s="67">
        <f t="shared" si="4"/>
        <v>0</v>
      </c>
      <c r="I14" s="67">
        <f t="shared" si="4"/>
        <v>0</v>
      </c>
      <c r="J14" s="68"/>
    </row>
    <row r="15" spans="1:10" ht="43.5" customHeight="1" x14ac:dyDescent="0.25">
      <c r="A15" s="4" t="s">
        <v>16</v>
      </c>
      <c r="B15" s="5" t="s">
        <v>17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</row>
    <row r="16" spans="1:10" ht="30.75" customHeight="1" x14ac:dyDescent="0.25">
      <c r="A16" s="4" t="s">
        <v>6</v>
      </c>
      <c r="B16" s="5" t="s">
        <v>18</v>
      </c>
      <c r="C16" s="6">
        <f>C17-C19</f>
        <v>0</v>
      </c>
      <c r="D16" s="6">
        <f t="shared" ref="D16:J16" si="5">D17-D19</f>
        <v>0</v>
      </c>
      <c r="E16" s="6">
        <f t="shared" si="5"/>
        <v>0</v>
      </c>
      <c r="F16" s="6">
        <f t="shared" si="5"/>
        <v>0</v>
      </c>
      <c r="G16" s="6">
        <f t="shared" si="5"/>
        <v>0</v>
      </c>
      <c r="H16" s="6">
        <f t="shared" si="5"/>
        <v>0</v>
      </c>
      <c r="I16" s="6">
        <f t="shared" si="5"/>
        <v>0</v>
      </c>
      <c r="J16" s="6">
        <f t="shared" si="5"/>
        <v>0</v>
      </c>
    </row>
    <row r="17" spans="1:10" s="9" customFormat="1" ht="42.75" customHeight="1" x14ac:dyDescent="0.25">
      <c r="A17" s="7" t="s">
        <v>19</v>
      </c>
      <c r="B17" s="10" t="s">
        <v>20</v>
      </c>
      <c r="C17" s="8">
        <f>C18</f>
        <v>0</v>
      </c>
      <c r="D17" s="8">
        <f t="shared" ref="D17:J17" si="6">D18</f>
        <v>0</v>
      </c>
      <c r="E17" s="8">
        <f t="shared" si="6"/>
        <v>0</v>
      </c>
      <c r="F17" s="8">
        <f t="shared" si="6"/>
        <v>0</v>
      </c>
      <c r="G17" s="8">
        <f t="shared" si="6"/>
        <v>0</v>
      </c>
      <c r="H17" s="8">
        <f t="shared" si="6"/>
        <v>0</v>
      </c>
      <c r="I17" s="8">
        <f t="shared" si="6"/>
        <v>0</v>
      </c>
      <c r="J17" s="8">
        <f t="shared" si="6"/>
        <v>0</v>
      </c>
    </row>
    <row r="18" spans="1:10" ht="37.5" customHeight="1" x14ac:dyDescent="0.25">
      <c r="A18" s="7" t="s">
        <v>311</v>
      </c>
      <c r="B18" s="10" t="s">
        <v>21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38.25" customHeight="1" x14ac:dyDescent="0.25">
      <c r="A19" s="7" t="s">
        <v>12</v>
      </c>
      <c r="B19" s="10" t="s">
        <v>22</v>
      </c>
      <c r="C19" s="8">
        <f>C20</f>
        <v>0</v>
      </c>
      <c r="D19" s="8">
        <f t="shared" ref="D19:J19" si="7">D20</f>
        <v>0</v>
      </c>
      <c r="E19" s="8">
        <f t="shared" si="7"/>
        <v>0</v>
      </c>
      <c r="F19" s="8">
        <f t="shared" si="7"/>
        <v>0</v>
      </c>
      <c r="G19" s="8">
        <f t="shared" si="7"/>
        <v>0</v>
      </c>
      <c r="H19" s="8">
        <f t="shared" si="7"/>
        <v>0</v>
      </c>
      <c r="I19" s="8">
        <f t="shared" si="7"/>
        <v>0</v>
      </c>
      <c r="J19" s="8">
        <f t="shared" si="7"/>
        <v>0</v>
      </c>
    </row>
    <row r="20" spans="1:10" ht="42" customHeight="1" x14ac:dyDescent="0.25">
      <c r="A20" s="7" t="s">
        <v>312</v>
      </c>
      <c r="B20" s="10" t="s">
        <v>23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41.25" customHeight="1" x14ac:dyDescent="0.25">
      <c r="A21" s="4" t="s">
        <v>307</v>
      </c>
      <c r="B21" s="5" t="s">
        <v>24</v>
      </c>
      <c r="C21" s="6">
        <f>C22-(-C24)</f>
        <v>0</v>
      </c>
      <c r="D21" s="6" t="e">
        <f t="shared" ref="D21:J21" si="8">D22-(-D24)</f>
        <v>#REF!</v>
      </c>
      <c r="E21" s="6" t="e">
        <f t="shared" si="8"/>
        <v>#REF!</v>
      </c>
      <c r="F21" s="6" t="e">
        <f t="shared" si="8"/>
        <v>#REF!</v>
      </c>
      <c r="G21" s="6" t="e">
        <f t="shared" si="8"/>
        <v>#REF!</v>
      </c>
      <c r="H21" s="6" t="e">
        <f t="shared" si="8"/>
        <v>#REF!</v>
      </c>
      <c r="I21" s="6" t="e">
        <f t="shared" si="8"/>
        <v>#REF!</v>
      </c>
      <c r="J21" s="6">
        <f t="shared" si="8"/>
        <v>0</v>
      </c>
    </row>
    <row r="22" spans="1:10" s="9" customFormat="1" ht="55.5" customHeight="1" x14ac:dyDescent="0.25">
      <c r="A22" s="7" t="s">
        <v>306</v>
      </c>
      <c r="B22" s="10" t="s">
        <v>25</v>
      </c>
      <c r="C22" s="8">
        <v>5000</v>
      </c>
      <c r="D22" s="67" t="e">
        <f>#REF!+D23</f>
        <v>#REF!</v>
      </c>
      <c r="E22" s="67" t="e">
        <f>#REF!+E23</f>
        <v>#REF!</v>
      </c>
      <c r="F22" s="67" t="e">
        <f>#REF!+F23</f>
        <v>#REF!</v>
      </c>
      <c r="G22" s="67" t="e">
        <f>#REF!+G23</f>
        <v>#REF!</v>
      </c>
      <c r="H22" s="67" t="e">
        <f>#REF!+H23</f>
        <v>#REF!</v>
      </c>
      <c r="I22" s="67" t="e">
        <f>#REF!+I23</f>
        <v>#REF!</v>
      </c>
      <c r="J22" s="8">
        <f>J23</f>
        <v>0</v>
      </c>
    </row>
    <row r="23" spans="1:10" ht="58.5" customHeight="1" x14ac:dyDescent="0.25">
      <c r="A23" s="7" t="s">
        <v>308</v>
      </c>
      <c r="B23" s="10" t="s">
        <v>26</v>
      </c>
      <c r="C23" s="8">
        <v>5000</v>
      </c>
      <c r="D23" s="67" t="e">
        <f>D24 -#REF!</f>
        <v>#REF!</v>
      </c>
      <c r="E23" s="67" t="e">
        <f>E24 -#REF!</f>
        <v>#REF!</v>
      </c>
      <c r="F23" s="67" t="e">
        <f>F24 -#REF!</f>
        <v>#REF!</v>
      </c>
      <c r="G23" s="67" t="e">
        <f>G24 -#REF!</f>
        <v>#REF!</v>
      </c>
      <c r="H23" s="67" t="e">
        <f>H24 -#REF!</f>
        <v>#REF!</v>
      </c>
      <c r="I23" s="67" t="e">
        <f>I24 -#REF!</f>
        <v>#REF!</v>
      </c>
      <c r="J23" s="8">
        <v>0</v>
      </c>
    </row>
    <row r="24" spans="1:10" ht="54.75" customHeight="1" x14ac:dyDescent="0.25">
      <c r="A24" s="7" t="s">
        <v>309</v>
      </c>
      <c r="B24" s="10" t="s">
        <v>27</v>
      </c>
      <c r="C24" s="8">
        <f>C25</f>
        <v>-5000</v>
      </c>
      <c r="D24" s="8">
        <f t="shared" ref="D24:J24" si="9">D25</f>
        <v>-5000</v>
      </c>
      <c r="E24" s="8">
        <f t="shared" si="9"/>
        <v>-5000</v>
      </c>
      <c r="F24" s="8">
        <f t="shared" si="9"/>
        <v>-5000</v>
      </c>
      <c r="G24" s="8">
        <f t="shared" si="9"/>
        <v>-5000</v>
      </c>
      <c r="H24" s="8">
        <f t="shared" si="9"/>
        <v>-5000</v>
      </c>
      <c r="I24" s="8">
        <f t="shared" si="9"/>
        <v>-5000</v>
      </c>
      <c r="J24" s="8">
        <f t="shared" si="9"/>
        <v>0</v>
      </c>
    </row>
    <row r="25" spans="1:10" ht="54.75" customHeight="1" x14ac:dyDescent="0.25">
      <c r="A25" s="7" t="s">
        <v>310</v>
      </c>
      <c r="B25" s="10" t="s">
        <v>28</v>
      </c>
      <c r="C25" s="8">
        <v>-5000</v>
      </c>
      <c r="D25" s="8">
        <v>-5000</v>
      </c>
      <c r="E25" s="8">
        <v>-5000</v>
      </c>
      <c r="F25" s="8">
        <v>-5000</v>
      </c>
      <c r="G25" s="8">
        <v>-5000</v>
      </c>
      <c r="H25" s="8">
        <v>-5000</v>
      </c>
      <c r="I25" s="8">
        <v>-5000</v>
      </c>
      <c r="J25" s="8">
        <v>0</v>
      </c>
    </row>
    <row r="26" spans="1:10" ht="18.75" x14ac:dyDescent="0.25">
      <c r="A26" s="7" t="s">
        <v>29</v>
      </c>
      <c r="B26" s="10" t="s">
        <v>5</v>
      </c>
      <c r="C26" s="64">
        <v>18722.183529999998</v>
      </c>
      <c r="D26" s="70"/>
      <c r="E26" s="70"/>
      <c r="F26" s="70"/>
      <c r="G26" s="70"/>
      <c r="H26" s="70"/>
      <c r="I26" s="70"/>
      <c r="J26" s="64">
        <v>-38538.86765</v>
      </c>
    </row>
    <row r="27" spans="1:10" x14ac:dyDescent="0.25">
      <c r="B27" s="11"/>
      <c r="C27" s="12"/>
    </row>
    <row r="28" spans="1:10" x14ac:dyDescent="0.25">
      <c r="B28" s="11"/>
      <c r="C28" s="12"/>
    </row>
    <row r="29" spans="1:10" x14ac:dyDescent="0.25">
      <c r="B29" s="11"/>
      <c r="C29" s="12"/>
    </row>
    <row r="30" spans="1:10" x14ac:dyDescent="0.25">
      <c r="B30" s="11"/>
      <c r="C30" s="12"/>
    </row>
    <row r="31" spans="1:10" x14ac:dyDescent="0.25">
      <c r="B31" s="13"/>
      <c r="C31" s="14"/>
    </row>
    <row r="32" spans="1:10" x14ac:dyDescent="0.25">
      <c r="B32" s="13"/>
      <c r="C32" s="14"/>
    </row>
    <row r="33" spans="2:3" x14ac:dyDescent="0.25">
      <c r="B33" s="13"/>
      <c r="C33" s="14"/>
    </row>
    <row r="34" spans="2:3" x14ac:dyDescent="0.25">
      <c r="C34" s="15"/>
    </row>
    <row r="35" spans="2:3" x14ac:dyDescent="0.25">
      <c r="C35" s="15"/>
    </row>
    <row r="36" spans="2:3" x14ac:dyDescent="0.25">
      <c r="C36" s="15"/>
    </row>
    <row r="37" spans="2:3" x14ac:dyDescent="0.25">
      <c r="C37" s="15"/>
    </row>
    <row r="38" spans="2:3" x14ac:dyDescent="0.25">
      <c r="C38" s="15"/>
    </row>
    <row r="39" spans="2:3" x14ac:dyDescent="0.25">
      <c r="C39" s="15"/>
    </row>
    <row r="40" spans="2:3" x14ac:dyDescent="0.25">
      <c r="C40" s="15"/>
    </row>
    <row r="41" spans="2:3" x14ac:dyDescent="0.25">
      <c r="C41" s="15"/>
    </row>
    <row r="42" spans="2:3" x14ac:dyDescent="0.25">
      <c r="C42" s="15"/>
    </row>
    <row r="43" spans="2:3" x14ac:dyDescent="0.25">
      <c r="C43" s="15"/>
    </row>
    <row r="44" spans="2:3" x14ac:dyDescent="0.25">
      <c r="C44" s="15"/>
    </row>
    <row r="45" spans="2:3" x14ac:dyDescent="0.25">
      <c r="C45" s="15"/>
    </row>
    <row r="46" spans="2:3" x14ac:dyDescent="0.25">
      <c r="C46" s="15"/>
    </row>
    <row r="47" spans="2:3" x14ac:dyDescent="0.25">
      <c r="C47" s="15"/>
    </row>
    <row r="48" spans="2:3" x14ac:dyDescent="0.25">
      <c r="C48" s="15"/>
    </row>
    <row r="49" spans="3:3" x14ac:dyDescent="0.25">
      <c r="C49" s="15"/>
    </row>
    <row r="50" spans="3:3" x14ac:dyDescent="0.25">
      <c r="C50" s="15"/>
    </row>
    <row r="51" spans="3:3" x14ac:dyDescent="0.25">
      <c r="C51" s="15"/>
    </row>
    <row r="52" spans="3:3" x14ac:dyDescent="0.25">
      <c r="C52" s="15"/>
    </row>
    <row r="53" spans="3:3" x14ac:dyDescent="0.25">
      <c r="C53" s="15"/>
    </row>
    <row r="54" spans="3:3" x14ac:dyDescent="0.25">
      <c r="C54" s="15"/>
    </row>
    <row r="55" spans="3:3" x14ac:dyDescent="0.25">
      <c r="C55" s="15"/>
    </row>
    <row r="56" spans="3:3" x14ac:dyDescent="0.25">
      <c r="C56" s="15"/>
    </row>
    <row r="57" spans="3:3" x14ac:dyDescent="0.25">
      <c r="C57" s="15"/>
    </row>
    <row r="58" spans="3:3" x14ac:dyDescent="0.25">
      <c r="C58" s="15"/>
    </row>
    <row r="59" spans="3:3" x14ac:dyDescent="0.25">
      <c r="C59" s="15"/>
    </row>
    <row r="60" spans="3:3" x14ac:dyDescent="0.25">
      <c r="C60" s="15"/>
    </row>
    <row r="61" spans="3:3" x14ac:dyDescent="0.25">
      <c r="C61" s="15"/>
    </row>
    <row r="62" spans="3:3" x14ac:dyDescent="0.25">
      <c r="C62" s="15"/>
    </row>
    <row r="63" spans="3:3" x14ac:dyDescent="0.25">
      <c r="C63" s="15"/>
    </row>
    <row r="64" spans="3:3" x14ac:dyDescent="0.25">
      <c r="C64" s="15"/>
    </row>
    <row r="65" spans="3:3" x14ac:dyDescent="0.25">
      <c r="C65" s="15"/>
    </row>
    <row r="66" spans="3:3" x14ac:dyDescent="0.25">
      <c r="C66" s="15"/>
    </row>
    <row r="67" spans="3:3" x14ac:dyDescent="0.25">
      <c r="C67" s="15"/>
    </row>
    <row r="68" spans="3:3" x14ac:dyDescent="0.25">
      <c r="C68" s="15"/>
    </row>
    <row r="69" spans="3:3" x14ac:dyDescent="0.25">
      <c r="C69" s="15"/>
    </row>
    <row r="70" spans="3:3" x14ac:dyDescent="0.25">
      <c r="C70" s="15"/>
    </row>
    <row r="71" spans="3:3" x14ac:dyDescent="0.25">
      <c r="C71" s="15"/>
    </row>
    <row r="72" spans="3:3" x14ac:dyDescent="0.25">
      <c r="C72" s="15"/>
    </row>
    <row r="73" spans="3:3" x14ac:dyDescent="0.25">
      <c r="C73" s="15"/>
    </row>
    <row r="74" spans="3:3" x14ac:dyDescent="0.25">
      <c r="C74" s="15"/>
    </row>
    <row r="75" spans="3:3" x14ac:dyDescent="0.25">
      <c r="C75" s="15"/>
    </row>
    <row r="76" spans="3:3" x14ac:dyDescent="0.25">
      <c r="C76" s="15"/>
    </row>
    <row r="77" spans="3:3" x14ac:dyDescent="0.25">
      <c r="C77" s="15"/>
    </row>
    <row r="78" spans="3:3" x14ac:dyDescent="0.25">
      <c r="C78" s="15"/>
    </row>
    <row r="79" spans="3:3" x14ac:dyDescent="0.25">
      <c r="C79" s="15"/>
    </row>
    <row r="80" spans="3:3" x14ac:dyDescent="0.25">
      <c r="C80" s="15"/>
    </row>
    <row r="81" spans="3:3" x14ac:dyDescent="0.25">
      <c r="C81" s="15"/>
    </row>
    <row r="82" spans="3:3" x14ac:dyDescent="0.25">
      <c r="C82" s="15"/>
    </row>
    <row r="83" spans="3:3" x14ac:dyDescent="0.25">
      <c r="C83" s="15"/>
    </row>
    <row r="84" spans="3:3" x14ac:dyDescent="0.25">
      <c r="C84" s="15"/>
    </row>
    <row r="85" spans="3:3" x14ac:dyDescent="0.25">
      <c r="C85" s="15"/>
    </row>
    <row r="86" spans="3:3" x14ac:dyDescent="0.25">
      <c r="C86" s="15"/>
    </row>
    <row r="87" spans="3:3" x14ac:dyDescent="0.25">
      <c r="C87" s="15"/>
    </row>
    <row r="88" spans="3:3" x14ac:dyDescent="0.25">
      <c r="C88" s="15"/>
    </row>
    <row r="89" spans="3:3" x14ac:dyDescent="0.25">
      <c r="C89" s="15"/>
    </row>
    <row r="90" spans="3:3" x14ac:dyDescent="0.25">
      <c r="C90" s="15"/>
    </row>
    <row r="91" spans="3:3" x14ac:dyDescent="0.25">
      <c r="C91" s="15"/>
    </row>
    <row r="92" spans="3:3" x14ac:dyDescent="0.25">
      <c r="C92" s="15"/>
    </row>
    <row r="93" spans="3:3" x14ac:dyDescent="0.25">
      <c r="C93" s="15"/>
    </row>
    <row r="94" spans="3:3" x14ac:dyDescent="0.25">
      <c r="C94" s="15"/>
    </row>
    <row r="95" spans="3:3" x14ac:dyDescent="0.25">
      <c r="C95" s="15"/>
    </row>
    <row r="96" spans="3:3" x14ac:dyDescent="0.25">
      <c r="C96" s="15"/>
    </row>
    <row r="97" spans="3:3" x14ac:dyDescent="0.25">
      <c r="C97" s="15"/>
    </row>
    <row r="98" spans="3:3" x14ac:dyDescent="0.25">
      <c r="C98" s="15"/>
    </row>
    <row r="99" spans="3:3" x14ac:dyDescent="0.25">
      <c r="C99" s="15"/>
    </row>
    <row r="100" spans="3:3" x14ac:dyDescent="0.25">
      <c r="C100" s="15"/>
    </row>
    <row r="101" spans="3:3" x14ac:dyDescent="0.25">
      <c r="C101" s="15"/>
    </row>
    <row r="102" spans="3:3" x14ac:dyDescent="0.25">
      <c r="C102" s="15"/>
    </row>
    <row r="103" spans="3:3" x14ac:dyDescent="0.25">
      <c r="C103" s="15"/>
    </row>
    <row r="104" spans="3:3" x14ac:dyDescent="0.25">
      <c r="C104" s="15"/>
    </row>
    <row r="105" spans="3:3" x14ac:dyDescent="0.25">
      <c r="C105" s="15"/>
    </row>
    <row r="106" spans="3:3" x14ac:dyDescent="0.25">
      <c r="C106" s="15"/>
    </row>
    <row r="107" spans="3:3" x14ac:dyDescent="0.25">
      <c r="C107" s="15"/>
    </row>
    <row r="108" spans="3:3" x14ac:dyDescent="0.25">
      <c r="C108" s="15"/>
    </row>
    <row r="109" spans="3:3" x14ac:dyDescent="0.25">
      <c r="C109" s="15"/>
    </row>
    <row r="110" spans="3:3" x14ac:dyDescent="0.25">
      <c r="C110" s="15"/>
    </row>
    <row r="111" spans="3:3" x14ac:dyDescent="0.25">
      <c r="C111" s="15"/>
    </row>
    <row r="112" spans="3:3" x14ac:dyDescent="0.25">
      <c r="C112" s="15"/>
    </row>
    <row r="113" spans="3:3" x14ac:dyDescent="0.25">
      <c r="C113" s="15"/>
    </row>
    <row r="114" spans="3:3" x14ac:dyDescent="0.25">
      <c r="C114" s="15"/>
    </row>
    <row r="115" spans="3:3" x14ac:dyDescent="0.25">
      <c r="C115" s="15"/>
    </row>
    <row r="116" spans="3:3" x14ac:dyDescent="0.25">
      <c r="C116" s="15"/>
    </row>
    <row r="117" spans="3:3" x14ac:dyDescent="0.25">
      <c r="C117" s="15"/>
    </row>
    <row r="118" spans="3:3" x14ac:dyDescent="0.25">
      <c r="C118" s="15"/>
    </row>
    <row r="119" spans="3:3" x14ac:dyDescent="0.25">
      <c r="C119" s="15"/>
    </row>
    <row r="120" spans="3:3" x14ac:dyDescent="0.25">
      <c r="C120" s="15"/>
    </row>
    <row r="121" spans="3:3" x14ac:dyDescent="0.25">
      <c r="C121" s="15"/>
    </row>
    <row r="122" spans="3:3" x14ac:dyDescent="0.25">
      <c r="C122" s="15"/>
    </row>
    <row r="123" spans="3:3" x14ac:dyDescent="0.25">
      <c r="C123" s="15"/>
    </row>
    <row r="124" spans="3:3" x14ac:dyDescent="0.25">
      <c r="C124" s="15"/>
    </row>
    <row r="125" spans="3:3" x14ac:dyDescent="0.25">
      <c r="C125" s="15"/>
    </row>
    <row r="126" spans="3:3" x14ac:dyDescent="0.25">
      <c r="C126" s="15"/>
    </row>
    <row r="127" spans="3:3" x14ac:dyDescent="0.25">
      <c r="C127" s="15"/>
    </row>
    <row r="128" spans="3:3" x14ac:dyDescent="0.25">
      <c r="C128" s="15"/>
    </row>
    <row r="129" spans="3:3" x14ac:dyDescent="0.25">
      <c r="C129" s="15"/>
    </row>
    <row r="130" spans="3:3" x14ac:dyDescent="0.25">
      <c r="C130" s="15"/>
    </row>
    <row r="131" spans="3:3" x14ac:dyDescent="0.25">
      <c r="C131" s="15"/>
    </row>
    <row r="132" spans="3:3" x14ac:dyDescent="0.25">
      <c r="C132" s="15"/>
    </row>
    <row r="133" spans="3:3" x14ac:dyDescent="0.25">
      <c r="C133" s="15"/>
    </row>
    <row r="134" spans="3:3" x14ac:dyDescent="0.25">
      <c r="C134" s="15"/>
    </row>
    <row r="135" spans="3:3" x14ac:dyDescent="0.25">
      <c r="C135" s="15"/>
    </row>
    <row r="136" spans="3:3" x14ac:dyDescent="0.25">
      <c r="C136" s="15"/>
    </row>
    <row r="137" spans="3:3" x14ac:dyDescent="0.25">
      <c r="C137" s="15"/>
    </row>
    <row r="138" spans="3:3" x14ac:dyDescent="0.25">
      <c r="C138" s="15"/>
    </row>
    <row r="139" spans="3:3" x14ac:dyDescent="0.25">
      <c r="C139" s="15"/>
    </row>
    <row r="140" spans="3:3" x14ac:dyDescent="0.25">
      <c r="C140" s="15"/>
    </row>
    <row r="141" spans="3:3" x14ac:dyDescent="0.25">
      <c r="C141" s="15"/>
    </row>
    <row r="142" spans="3:3" x14ac:dyDescent="0.25">
      <c r="C142" s="15"/>
    </row>
    <row r="143" spans="3:3" x14ac:dyDescent="0.25">
      <c r="C143" s="15"/>
    </row>
  </sheetData>
  <mergeCells count="6">
    <mergeCell ref="C2:J2"/>
    <mergeCell ref="A4:D4"/>
    <mergeCell ref="A6:A7"/>
    <mergeCell ref="B6:B7"/>
    <mergeCell ref="C6:C7"/>
    <mergeCell ref="J6:J7"/>
  </mergeCells>
  <pageMargins left="0.9055118110236221" right="0" top="0.35433070866141736" bottom="0.35433070866141736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8"/>
  <sheetViews>
    <sheetView view="pageBreakPreview" zoomScale="78" zoomScaleNormal="100" zoomScaleSheetLayoutView="78" workbookViewId="0">
      <selection activeCell="E5" sqref="E5"/>
    </sheetView>
  </sheetViews>
  <sheetFormatPr defaultRowHeight="15.75" x14ac:dyDescent="0.25"/>
  <cols>
    <col min="1" max="1" width="24.140625" style="21" customWidth="1"/>
    <col min="2" max="2" width="33.140625" style="59" customWidth="1"/>
    <col min="3" max="3" width="69" style="60" customWidth="1"/>
    <col min="4" max="4" width="20.28515625" style="20" customWidth="1"/>
    <col min="5" max="5" width="21.28515625" style="20" customWidth="1"/>
    <col min="6" max="6" width="21.140625" style="20" customWidth="1"/>
    <col min="7" max="7" width="19.7109375" style="21" customWidth="1"/>
    <col min="8" max="8" width="17.28515625" style="21" bestFit="1" customWidth="1"/>
    <col min="9" max="9" width="22.5703125" style="21" bestFit="1" customWidth="1"/>
    <col min="10" max="209" width="9.140625" style="21"/>
    <col min="210" max="210" width="33.140625" style="21" customWidth="1"/>
    <col min="211" max="211" width="50.42578125" style="21" customWidth="1"/>
    <col min="212" max="212" width="0" style="21" hidden="1" customWidth="1"/>
    <col min="213" max="213" width="16.7109375" style="21" customWidth="1"/>
    <col min="214" max="214" width="19.85546875" style="21" customWidth="1"/>
    <col min="215" max="215" width="21.140625" style="21" customWidth="1"/>
    <col min="216" max="221" width="0" style="21" hidden="1" customWidth="1"/>
    <col min="222" max="222" width="14.85546875" style="21" bestFit="1" customWidth="1"/>
    <col min="223" max="223" width="16.28515625" style="21" customWidth="1"/>
    <col min="224" max="465" width="9.140625" style="21"/>
    <col min="466" max="466" width="33.140625" style="21" customWidth="1"/>
    <col min="467" max="467" width="50.42578125" style="21" customWidth="1"/>
    <col min="468" max="468" width="0" style="21" hidden="1" customWidth="1"/>
    <col min="469" max="469" width="16.7109375" style="21" customWidth="1"/>
    <col min="470" max="470" width="19.85546875" style="21" customWidth="1"/>
    <col min="471" max="471" width="21.140625" style="21" customWidth="1"/>
    <col min="472" max="477" width="0" style="21" hidden="1" customWidth="1"/>
    <col min="478" max="478" width="14.85546875" style="21" bestFit="1" customWidth="1"/>
    <col min="479" max="479" width="16.28515625" style="21" customWidth="1"/>
    <col min="480" max="721" width="9.140625" style="21"/>
    <col min="722" max="722" width="33.140625" style="21" customWidth="1"/>
    <col min="723" max="723" width="50.42578125" style="21" customWidth="1"/>
    <col min="724" max="724" width="0" style="21" hidden="1" customWidth="1"/>
    <col min="725" max="725" width="16.7109375" style="21" customWidth="1"/>
    <col min="726" max="726" width="19.85546875" style="21" customWidth="1"/>
    <col min="727" max="727" width="21.140625" style="21" customWidth="1"/>
    <col min="728" max="733" width="0" style="21" hidden="1" customWidth="1"/>
    <col min="734" max="734" width="14.85546875" style="21" bestFit="1" customWidth="1"/>
    <col min="735" max="735" width="16.28515625" style="21" customWidth="1"/>
    <col min="736" max="977" width="9.140625" style="21"/>
    <col min="978" max="978" width="33.140625" style="21" customWidth="1"/>
    <col min="979" max="979" width="50.42578125" style="21" customWidth="1"/>
    <col min="980" max="980" width="0" style="21" hidden="1" customWidth="1"/>
    <col min="981" max="981" width="16.7109375" style="21" customWidth="1"/>
    <col min="982" max="982" width="19.85546875" style="21" customWidth="1"/>
    <col min="983" max="983" width="21.140625" style="21" customWidth="1"/>
    <col min="984" max="989" width="0" style="21" hidden="1" customWidth="1"/>
    <col min="990" max="990" width="14.85546875" style="21" bestFit="1" customWidth="1"/>
    <col min="991" max="991" width="16.28515625" style="21" customWidth="1"/>
    <col min="992" max="1233" width="9.140625" style="21"/>
    <col min="1234" max="1234" width="33.140625" style="21" customWidth="1"/>
    <col min="1235" max="1235" width="50.42578125" style="21" customWidth="1"/>
    <col min="1236" max="1236" width="0" style="21" hidden="1" customWidth="1"/>
    <col min="1237" max="1237" width="16.7109375" style="21" customWidth="1"/>
    <col min="1238" max="1238" width="19.85546875" style="21" customWidth="1"/>
    <col min="1239" max="1239" width="21.140625" style="21" customWidth="1"/>
    <col min="1240" max="1245" width="0" style="21" hidden="1" customWidth="1"/>
    <col min="1246" max="1246" width="14.85546875" style="21" bestFit="1" customWidth="1"/>
    <col min="1247" max="1247" width="16.28515625" style="21" customWidth="1"/>
    <col min="1248" max="1489" width="9.140625" style="21"/>
    <col min="1490" max="1490" width="33.140625" style="21" customWidth="1"/>
    <col min="1491" max="1491" width="50.42578125" style="21" customWidth="1"/>
    <col min="1492" max="1492" width="0" style="21" hidden="1" customWidth="1"/>
    <col min="1493" max="1493" width="16.7109375" style="21" customWidth="1"/>
    <col min="1494" max="1494" width="19.85546875" style="21" customWidth="1"/>
    <col min="1495" max="1495" width="21.140625" style="21" customWidth="1"/>
    <col min="1496" max="1501" width="0" style="21" hidden="1" customWidth="1"/>
    <col min="1502" max="1502" width="14.85546875" style="21" bestFit="1" customWidth="1"/>
    <col min="1503" max="1503" width="16.28515625" style="21" customWidth="1"/>
    <col min="1504" max="1745" width="9.140625" style="21"/>
    <col min="1746" max="1746" width="33.140625" style="21" customWidth="1"/>
    <col min="1747" max="1747" width="50.42578125" style="21" customWidth="1"/>
    <col min="1748" max="1748" width="0" style="21" hidden="1" customWidth="1"/>
    <col min="1749" max="1749" width="16.7109375" style="21" customWidth="1"/>
    <col min="1750" max="1750" width="19.85546875" style="21" customWidth="1"/>
    <col min="1751" max="1751" width="21.140625" style="21" customWidth="1"/>
    <col min="1752" max="1757" width="0" style="21" hidden="1" customWidth="1"/>
    <col min="1758" max="1758" width="14.85546875" style="21" bestFit="1" customWidth="1"/>
    <col min="1759" max="1759" width="16.28515625" style="21" customWidth="1"/>
    <col min="1760" max="2001" width="9.140625" style="21"/>
    <col min="2002" max="2002" width="33.140625" style="21" customWidth="1"/>
    <col min="2003" max="2003" width="50.42578125" style="21" customWidth="1"/>
    <col min="2004" max="2004" width="0" style="21" hidden="1" customWidth="1"/>
    <col min="2005" max="2005" width="16.7109375" style="21" customWidth="1"/>
    <col min="2006" max="2006" width="19.85546875" style="21" customWidth="1"/>
    <col min="2007" max="2007" width="21.140625" style="21" customWidth="1"/>
    <col min="2008" max="2013" width="0" style="21" hidden="1" customWidth="1"/>
    <col min="2014" max="2014" width="14.85546875" style="21" bestFit="1" customWidth="1"/>
    <col min="2015" max="2015" width="16.28515625" style="21" customWidth="1"/>
    <col min="2016" max="2257" width="9.140625" style="21"/>
    <col min="2258" max="2258" width="33.140625" style="21" customWidth="1"/>
    <col min="2259" max="2259" width="50.42578125" style="21" customWidth="1"/>
    <col min="2260" max="2260" width="0" style="21" hidden="1" customWidth="1"/>
    <col min="2261" max="2261" width="16.7109375" style="21" customWidth="1"/>
    <col min="2262" max="2262" width="19.85546875" style="21" customWidth="1"/>
    <col min="2263" max="2263" width="21.140625" style="21" customWidth="1"/>
    <col min="2264" max="2269" width="0" style="21" hidden="1" customWidth="1"/>
    <col min="2270" max="2270" width="14.85546875" style="21" bestFit="1" customWidth="1"/>
    <col min="2271" max="2271" width="16.28515625" style="21" customWidth="1"/>
    <col min="2272" max="2513" width="9.140625" style="21"/>
    <col min="2514" max="2514" width="33.140625" style="21" customWidth="1"/>
    <col min="2515" max="2515" width="50.42578125" style="21" customWidth="1"/>
    <col min="2516" max="2516" width="0" style="21" hidden="1" customWidth="1"/>
    <col min="2517" max="2517" width="16.7109375" style="21" customWidth="1"/>
    <col min="2518" max="2518" width="19.85546875" style="21" customWidth="1"/>
    <col min="2519" max="2519" width="21.140625" style="21" customWidth="1"/>
    <col min="2520" max="2525" width="0" style="21" hidden="1" customWidth="1"/>
    <col min="2526" max="2526" width="14.85546875" style="21" bestFit="1" customWidth="1"/>
    <col min="2527" max="2527" width="16.28515625" style="21" customWidth="1"/>
    <col min="2528" max="2769" width="9.140625" style="21"/>
    <col min="2770" max="2770" width="33.140625" style="21" customWidth="1"/>
    <col min="2771" max="2771" width="50.42578125" style="21" customWidth="1"/>
    <col min="2772" max="2772" width="0" style="21" hidden="1" customWidth="1"/>
    <col min="2773" max="2773" width="16.7109375" style="21" customWidth="1"/>
    <col min="2774" max="2774" width="19.85546875" style="21" customWidth="1"/>
    <col min="2775" max="2775" width="21.140625" style="21" customWidth="1"/>
    <col min="2776" max="2781" width="0" style="21" hidden="1" customWidth="1"/>
    <col min="2782" max="2782" width="14.85546875" style="21" bestFit="1" customWidth="1"/>
    <col min="2783" max="2783" width="16.28515625" style="21" customWidth="1"/>
    <col min="2784" max="3025" width="9.140625" style="21"/>
    <col min="3026" max="3026" width="33.140625" style="21" customWidth="1"/>
    <col min="3027" max="3027" width="50.42578125" style="21" customWidth="1"/>
    <col min="3028" max="3028" width="0" style="21" hidden="1" customWidth="1"/>
    <col min="3029" max="3029" width="16.7109375" style="21" customWidth="1"/>
    <col min="3030" max="3030" width="19.85546875" style="21" customWidth="1"/>
    <col min="3031" max="3031" width="21.140625" style="21" customWidth="1"/>
    <col min="3032" max="3037" width="0" style="21" hidden="1" customWidth="1"/>
    <col min="3038" max="3038" width="14.85546875" style="21" bestFit="1" customWidth="1"/>
    <col min="3039" max="3039" width="16.28515625" style="21" customWidth="1"/>
    <col min="3040" max="3281" width="9.140625" style="21"/>
    <col min="3282" max="3282" width="33.140625" style="21" customWidth="1"/>
    <col min="3283" max="3283" width="50.42578125" style="21" customWidth="1"/>
    <col min="3284" max="3284" width="0" style="21" hidden="1" customWidth="1"/>
    <col min="3285" max="3285" width="16.7109375" style="21" customWidth="1"/>
    <col min="3286" max="3286" width="19.85546875" style="21" customWidth="1"/>
    <col min="3287" max="3287" width="21.140625" style="21" customWidth="1"/>
    <col min="3288" max="3293" width="0" style="21" hidden="1" customWidth="1"/>
    <col min="3294" max="3294" width="14.85546875" style="21" bestFit="1" customWidth="1"/>
    <col min="3295" max="3295" width="16.28515625" style="21" customWidth="1"/>
    <col min="3296" max="3537" width="9.140625" style="21"/>
    <col min="3538" max="3538" width="33.140625" style="21" customWidth="1"/>
    <col min="3539" max="3539" width="50.42578125" style="21" customWidth="1"/>
    <col min="3540" max="3540" width="0" style="21" hidden="1" customWidth="1"/>
    <col min="3541" max="3541" width="16.7109375" style="21" customWidth="1"/>
    <col min="3542" max="3542" width="19.85546875" style="21" customWidth="1"/>
    <col min="3543" max="3543" width="21.140625" style="21" customWidth="1"/>
    <col min="3544" max="3549" width="0" style="21" hidden="1" customWidth="1"/>
    <col min="3550" max="3550" width="14.85546875" style="21" bestFit="1" customWidth="1"/>
    <col min="3551" max="3551" width="16.28515625" style="21" customWidth="1"/>
    <col min="3552" max="3793" width="9.140625" style="21"/>
    <col min="3794" max="3794" width="33.140625" style="21" customWidth="1"/>
    <col min="3795" max="3795" width="50.42578125" style="21" customWidth="1"/>
    <col min="3796" max="3796" width="0" style="21" hidden="1" customWidth="1"/>
    <col min="3797" max="3797" width="16.7109375" style="21" customWidth="1"/>
    <col min="3798" max="3798" width="19.85546875" style="21" customWidth="1"/>
    <col min="3799" max="3799" width="21.140625" style="21" customWidth="1"/>
    <col min="3800" max="3805" width="0" style="21" hidden="1" customWidth="1"/>
    <col min="3806" max="3806" width="14.85546875" style="21" bestFit="1" customWidth="1"/>
    <col min="3807" max="3807" width="16.28515625" style="21" customWidth="1"/>
    <col min="3808" max="4049" width="9.140625" style="21"/>
    <col min="4050" max="4050" width="33.140625" style="21" customWidth="1"/>
    <col min="4051" max="4051" width="50.42578125" style="21" customWidth="1"/>
    <col min="4052" max="4052" width="0" style="21" hidden="1" customWidth="1"/>
    <col min="4053" max="4053" width="16.7109375" style="21" customWidth="1"/>
    <col min="4054" max="4054" width="19.85546875" style="21" customWidth="1"/>
    <col min="4055" max="4055" width="21.140625" style="21" customWidth="1"/>
    <col min="4056" max="4061" width="0" style="21" hidden="1" customWidth="1"/>
    <col min="4062" max="4062" width="14.85546875" style="21" bestFit="1" customWidth="1"/>
    <col min="4063" max="4063" width="16.28515625" style="21" customWidth="1"/>
    <col min="4064" max="4305" width="9.140625" style="21"/>
    <col min="4306" max="4306" width="33.140625" style="21" customWidth="1"/>
    <col min="4307" max="4307" width="50.42578125" style="21" customWidth="1"/>
    <col min="4308" max="4308" width="0" style="21" hidden="1" customWidth="1"/>
    <col min="4309" max="4309" width="16.7109375" style="21" customWidth="1"/>
    <col min="4310" max="4310" width="19.85546875" style="21" customWidth="1"/>
    <col min="4311" max="4311" width="21.140625" style="21" customWidth="1"/>
    <col min="4312" max="4317" width="0" style="21" hidden="1" customWidth="1"/>
    <col min="4318" max="4318" width="14.85546875" style="21" bestFit="1" customWidth="1"/>
    <col min="4319" max="4319" width="16.28515625" style="21" customWidth="1"/>
    <col min="4320" max="4561" width="9.140625" style="21"/>
    <col min="4562" max="4562" width="33.140625" style="21" customWidth="1"/>
    <col min="4563" max="4563" width="50.42578125" style="21" customWidth="1"/>
    <col min="4564" max="4564" width="0" style="21" hidden="1" customWidth="1"/>
    <col min="4565" max="4565" width="16.7109375" style="21" customWidth="1"/>
    <col min="4566" max="4566" width="19.85546875" style="21" customWidth="1"/>
    <col min="4567" max="4567" width="21.140625" style="21" customWidth="1"/>
    <col min="4568" max="4573" width="0" style="21" hidden="1" customWidth="1"/>
    <col min="4574" max="4574" width="14.85546875" style="21" bestFit="1" customWidth="1"/>
    <col min="4575" max="4575" width="16.28515625" style="21" customWidth="1"/>
    <col min="4576" max="4817" width="9.140625" style="21"/>
    <col min="4818" max="4818" width="33.140625" style="21" customWidth="1"/>
    <col min="4819" max="4819" width="50.42578125" style="21" customWidth="1"/>
    <col min="4820" max="4820" width="0" style="21" hidden="1" customWidth="1"/>
    <col min="4821" max="4821" width="16.7109375" style="21" customWidth="1"/>
    <col min="4822" max="4822" width="19.85546875" style="21" customWidth="1"/>
    <col min="4823" max="4823" width="21.140625" style="21" customWidth="1"/>
    <col min="4824" max="4829" width="0" style="21" hidden="1" customWidth="1"/>
    <col min="4830" max="4830" width="14.85546875" style="21" bestFit="1" customWidth="1"/>
    <col min="4831" max="4831" width="16.28515625" style="21" customWidth="1"/>
    <col min="4832" max="5073" width="9.140625" style="21"/>
    <col min="5074" max="5074" width="33.140625" style="21" customWidth="1"/>
    <col min="5075" max="5075" width="50.42578125" style="21" customWidth="1"/>
    <col min="5076" max="5076" width="0" style="21" hidden="1" customWidth="1"/>
    <col min="5077" max="5077" width="16.7109375" style="21" customWidth="1"/>
    <col min="5078" max="5078" width="19.85546875" style="21" customWidth="1"/>
    <col min="5079" max="5079" width="21.140625" style="21" customWidth="1"/>
    <col min="5080" max="5085" width="0" style="21" hidden="1" customWidth="1"/>
    <col min="5086" max="5086" width="14.85546875" style="21" bestFit="1" customWidth="1"/>
    <col min="5087" max="5087" width="16.28515625" style="21" customWidth="1"/>
    <col min="5088" max="5329" width="9.140625" style="21"/>
    <col min="5330" max="5330" width="33.140625" style="21" customWidth="1"/>
    <col min="5331" max="5331" width="50.42578125" style="21" customWidth="1"/>
    <col min="5332" max="5332" width="0" style="21" hidden="1" customWidth="1"/>
    <col min="5333" max="5333" width="16.7109375" style="21" customWidth="1"/>
    <col min="5334" max="5334" width="19.85546875" style="21" customWidth="1"/>
    <col min="5335" max="5335" width="21.140625" style="21" customWidth="1"/>
    <col min="5336" max="5341" width="0" style="21" hidden="1" customWidth="1"/>
    <col min="5342" max="5342" width="14.85546875" style="21" bestFit="1" customWidth="1"/>
    <col min="5343" max="5343" width="16.28515625" style="21" customWidth="1"/>
    <col min="5344" max="5585" width="9.140625" style="21"/>
    <col min="5586" max="5586" width="33.140625" style="21" customWidth="1"/>
    <col min="5587" max="5587" width="50.42578125" style="21" customWidth="1"/>
    <col min="5588" max="5588" width="0" style="21" hidden="1" customWidth="1"/>
    <col min="5589" max="5589" width="16.7109375" style="21" customWidth="1"/>
    <col min="5590" max="5590" width="19.85546875" style="21" customWidth="1"/>
    <col min="5591" max="5591" width="21.140625" style="21" customWidth="1"/>
    <col min="5592" max="5597" width="0" style="21" hidden="1" customWidth="1"/>
    <col min="5598" max="5598" width="14.85546875" style="21" bestFit="1" customWidth="1"/>
    <col min="5599" max="5599" width="16.28515625" style="21" customWidth="1"/>
    <col min="5600" max="5841" width="9.140625" style="21"/>
    <col min="5842" max="5842" width="33.140625" style="21" customWidth="1"/>
    <col min="5843" max="5843" width="50.42578125" style="21" customWidth="1"/>
    <col min="5844" max="5844" width="0" style="21" hidden="1" customWidth="1"/>
    <col min="5845" max="5845" width="16.7109375" style="21" customWidth="1"/>
    <col min="5846" max="5846" width="19.85546875" style="21" customWidth="1"/>
    <col min="5847" max="5847" width="21.140625" style="21" customWidth="1"/>
    <col min="5848" max="5853" width="0" style="21" hidden="1" customWidth="1"/>
    <col min="5854" max="5854" width="14.85546875" style="21" bestFit="1" customWidth="1"/>
    <col min="5855" max="5855" width="16.28515625" style="21" customWidth="1"/>
    <col min="5856" max="6097" width="9.140625" style="21"/>
    <col min="6098" max="6098" width="33.140625" style="21" customWidth="1"/>
    <col min="6099" max="6099" width="50.42578125" style="21" customWidth="1"/>
    <col min="6100" max="6100" width="0" style="21" hidden="1" customWidth="1"/>
    <col min="6101" max="6101" width="16.7109375" style="21" customWidth="1"/>
    <col min="6102" max="6102" width="19.85546875" style="21" customWidth="1"/>
    <col min="6103" max="6103" width="21.140625" style="21" customWidth="1"/>
    <col min="6104" max="6109" width="0" style="21" hidden="1" customWidth="1"/>
    <col min="6110" max="6110" width="14.85546875" style="21" bestFit="1" customWidth="1"/>
    <col min="6111" max="6111" width="16.28515625" style="21" customWidth="1"/>
    <col min="6112" max="6353" width="9.140625" style="21"/>
    <col min="6354" max="6354" width="33.140625" style="21" customWidth="1"/>
    <col min="6355" max="6355" width="50.42578125" style="21" customWidth="1"/>
    <col min="6356" max="6356" width="0" style="21" hidden="1" customWidth="1"/>
    <col min="6357" max="6357" width="16.7109375" style="21" customWidth="1"/>
    <col min="6358" max="6358" width="19.85546875" style="21" customWidth="1"/>
    <col min="6359" max="6359" width="21.140625" style="21" customWidth="1"/>
    <col min="6360" max="6365" width="0" style="21" hidden="1" customWidth="1"/>
    <col min="6366" max="6366" width="14.85546875" style="21" bestFit="1" customWidth="1"/>
    <col min="6367" max="6367" width="16.28515625" style="21" customWidth="1"/>
    <col min="6368" max="6609" width="9.140625" style="21"/>
    <col min="6610" max="6610" width="33.140625" style="21" customWidth="1"/>
    <col min="6611" max="6611" width="50.42578125" style="21" customWidth="1"/>
    <col min="6612" max="6612" width="0" style="21" hidden="1" customWidth="1"/>
    <col min="6613" max="6613" width="16.7109375" style="21" customWidth="1"/>
    <col min="6614" max="6614" width="19.85546875" style="21" customWidth="1"/>
    <col min="6615" max="6615" width="21.140625" style="21" customWidth="1"/>
    <col min="6616" max="6621" width="0" style="21" hidden="1" customWidth="1"/>
    <col min="6622" max="6622" width="14.85546875" style="21" bestFit="1" customWidth="1"/>
    <col min="6623" max="6623" width="16.28515625" style="21" customWidth="1"/>
    <col min="6624" max="6865" width="9.140625" style="21"/>
    <col min="6866" max="6866" width="33.140625" style="21" customWidth="1"/>
    <col min="6867" max="6867" width="50.42578125" style="21" customWidth="1"/>
    <col min="6868" max="6868" width="0" style="21" hidden="1" customWidth="1"/>
    <col min="6869" max="6869" width="16.7109375" style="21" customWidth="1"/>
    <col min="6870" max="6870" width="19.85546875" style="21" customWidth="1"/>
    <col min="6871" max="6871" width="21.140625" style="21" customWidth="1"/>
    <col min="6872" max="6877" width="0" style="21" hidden="1" customWidth="1"/>
    <col min="6878" max="6878" width="14.85546875" style="21" bestFit="1" customWidth="1"/>
    <col min="6879" max="6879" width="16.28515625" style="21" customWidth="1"/>
    <col min="6880" max="7121" width="9.140625" style="21"/>
    <col min="7122" max="7122" width="33.140625" style="21" customWidth="1"/>
    <col min="7123" max="7123" width="50.42578125" style="21" customWidth="1"/>
    <col min="7124" max="7124" width="0" style="21" hidden="1" customWidth="1"/>
    <col min="7125" max="7125" width="16.7109375" style="21" customWidth="1"/>
    <col min="7126" max="7126" width="19.85546875" style="21" customWidth="1"/>
    <col min="7127" max="7127" width="21.140625" style="21" customWidth="1"/>
    <col min="7128" max="7133" width="0" style="21" hidden="1" customWidth="1"/>
    <col min="7134" max="7134" width="14.85546875" style="21" bestFit="1" customWidth="1"/>
    <col min="7135" max="7135" width="16.28515625" style="21" customWidth="1"/>
    <col min="7136" max="7377" width="9.140625" style="21"/>
    <col min="7378" max="7378" width="33.140625" style="21" customWidth="1"/>
    <col min="7379" max="7379" width="50.42578125" style="21" customWidth="1"/>
    <col min="7380" max="7380" width="0" style="21" hidden="1" customWidth="1"/>
    <col min="7381" max="7381" width="16.7109375" style="21" customWidth="1"/>
    <col min="7382" max="7382" width="19.85546875" style="21" customWidth="1"/>
    <col min="7383" max="7383" width="21.140625" style="21" customWidth="1"/>
    <col min="7384" max="7389" width="0" style="21" hidden="1" customWidth="1"/>
    <col min="7390" max="7390" width="14.85546875" style="21" bestFit="1" customWidth="1"/>
    <col min="7391" max="7391" width="16.28515625" style="21" customWidth="1"/>
    <col min="7392" max="7633" width="9.140625" style="21"/>
    <col min="7634" max="7634" width="33.140625" style="21" customWidth="1"/>
    <col min="7635" max="7635" width="50.42578125" style="21" customWidth="1"/>
    <col min="7636" max="7636" width="0" style="21" hidden="1" customWidth="1"/>
    <col min="7637" max="7637" width="16.7109375" style="21" customWidth="1"/>
    <col min="7638" max="7638" width="19.85546875" style="21" customWidth="1"/>
    <col min="7639" max="7639" width="21.140625" style="21" customWidth="1"/>
    <col min="7640" max="7645" width="0" style="21" hidden="1" customWidth="1"/>
    <col min="7646" max="7646" width="14.85546875" style="21" bestFit="1" customWidth="1"/>
    <col min="7647" max="7647" width="16.28515625" style="21" customWidth="1"/>
    <col min="7648" max="7889" width="9.140625" style="21"/>
    <col min="7890" max="7890" width="33.140625" style="21" customWidth="1"/>
    <col min="7891" max="7891" width="50.42578125" style="21" customWidth="1"/>
    <col min="7892" max="7892" width="0" style="21" hidden="1" customWidth="1"/>
    <col min="7893" max="7893" width="16.7109375" style="21" customWidth="1"/>
    <col min="7894" max="7894" width="19.85546875" style="21" customWidth="1"/>
    <col min="7895" max="7895" width="21.140625" style="21" customWidth="1"/>
    <col min="7896" max="7901" width="0" style="21" hidden="1" customWidth="1"/>
    <col min="7902" max="7902" width="14.85546875" style="21" bestFit="1" customWidth="1"/>
    <col min="7903" max="7903" width="16.28515625" style="21" customWidth="1"/>
    <col min="7904" max="8145" width="9.140625" style="21"/>
    <col min="8146" max="8146" width="33.140625" style="21" customWidth="1"/>
    <col min="8147" max="8147" width="50.42578125" style="21" customWidth="1"/>
    <col min="8148" max="8148" width="0" style="21" hidden="1" customWidth="1"/>
    <col min="8149" max="8149" width="16.7109375" style="21" customWidth="1"/>
    <col min="8150" max="8150" width="19.85546875" style="21" customWidth="1"/>
    <col min="8151" max="8151" width="21.140625" style="21" customWidth="1"/>
    <col min="8152" max="8157" width="0" style="21" hidden="1" customWidth="1"/>
    <col min="8158" max="8158" width="14.85546875" style="21" bestFit="1" customWidth="1"/>
    <col min="8159" max="8159" width="16.28515625" style="21" customWidth="1"/>
    <col min="8160" max="8401" width="9.140625" style="21"/>
    <col min="8402" max="8402" width="33.140625" style="21" customWidth="1"/>
    <col min="8403" max="8403" width="50.42578125" style="21" customWidth="1"/>
    <col min="8404" max="8404" width="0" style="21" hidden="1" customWidth="1"/>
    <col min="8405" max="8405" width="16.7109375" style="21" customWidth="1"/>
    <col min="8406" max="8406" width="19.85546875" style="21" customWidth="1"/>
    <col min="8407" max="8407" width="21.140625" style="21" customWidth="1"/>
    <col min="8408" max="8413" width="0" style="21" hidden="1" customWidth="1"/>
    <col min="8414" max="8414" width="14.85546875" style="21" bestFit="1" customWidth="1"/>
    <col min="8415" max="8415" width="16.28515625" style="21" customWidth="1"/>
    <col min="8416" max="8657" width="9.140625" style="21"/>
    <col min="8658" max="8658" width="33.140625" style="21" customWidth="1"/>
    <col min="8659" max="8659" width="50.42578125" style="21" customWidth="1"/>
    <col min="8660" max="8660" width="0" style="21" hidden="1" customWidth="1"/>
    <col min="8661" max="8661" width="16.7109375" style="21" customWidth="1"/>
    <col min="8662" max="8662" width="19.85546875" style="21" customWidth="1"/>
    <col min="8663" max="8663" width="21.140625" style="21" customWidth="1"/>
    <col min="8664" max="8669" width="0" style="21" hidden="1" customWidth="1"/>
    <col min="8670" max="8670" width="14.85546875" style="21" bestFit="1" customWidth="1"/>
    <col min="8671" max="8671" width="16.28515625" style="21" customWidth="1"/>
    <col min="8672" max="8913" width="9.140625" style="21"/>
    <col min="8914" max="8914" width="33.140625" style="21" customWidth="1"/>
    <col min="8915" max="8915" width="50.42578125" style="21" customWidth="1"/>
    <col min="8916" max="8916" width="0" style="21" hidden="1" customWidth="1"/>
    <col min="8917" max="8917" width="16.7109375" style="21" customWidth="1"/>
    <col min="8918" max="8918" width="19.85546875" style="21" customWidth="1"/>
    <col min="8919" max="8919" width="21.140625" style="21" customWidth="1"/>
    <col min="8920" max="8925" width="0" style="21" hidden="1" customWidth="1"/>
    <col min="8926" max="8926" width="14.85546875" style="21" bestFit="1" customWidth="1"/>
    <col min="8927" max="8927" width="16.28515625" style="21" customWidth="1"/>
    <col min="8928" max="9169" width="9.140625" style="21"/>
    <col min="9170" max="9170" width="33.140625" style="21" customWidth="1"/>
    <col min="9171" max="9171" width="50.42578125" style="21" customWidth="1"/>
    <col min="9172" max="9172" width="0" style="21" hidden="1" customWidth="1"/>
    <col min="9173" max="9173" width="16.7109375" style="21" customWidth="1"/>
    <col min="9174" max="9174" width="19.85546875" style="21" customWidth="1"/>
    <col min="9175" max="9175" width="21.140625" style="21" customWidth="1"/>
    <col min="9176" max="9181" width="0" style="21" hidden="1" customWidth="1"/>
    <col min="9182" max="9182" width="14.85546875" style="21" bestFit="1" customWidth="1"/>
    <col min="9183" max="9183" width="16.28515625" style="21" customWidth="1"/>
    <col min="9184" max="9425" width="9.140625" style="21"/>
    <col min="9426" max="9426" width="33.140625" style="21" customWidth="1"/>
    <col min="9427" max="9427" width="50.42578125" style="21" customWidth="1"/>
    <col min="9428" max="9428" width="0" style="21" hidden="1" customWidth="1"/>
    <col min="9429" max="9429" width="16.7109375" style="21" customWidth="1"/>
    <col min="9430" max="9430" width="19.85546875" style="21" customWidth="1"/>
    <col min="9431" max="9431" width="21.140625" style="21" customWidth="1"/>
    <col min="9432" max="9437" width="0" style="21" hidden="1" customWidth="1"/>
    <col min="9438" max="9438" width="14.85546875" style="21" bestFit="1" customWidth="1"/>
    <col min="9439" max="9439" width="16.28515625" style="21" customWidth="1"/>
    <col min="9440" max="9681" width="9.140625" style="21"/>
    <col min="9682" max="9682" width="33.140625" style="21" customWidth="1"/>
    <col min="9683" max="9683" width="50.42578125" style="21" customWidth="1"/>
    <col min="9684" max="9684" width="0" style="21" hidden="1" customWidth="1"/>
    <col min="9685" max="9685" width="16.7109375" style="21" customWidth="1"/>
    <col min="9686" max="9686" width="19.85546875" style="21" customWidth="1"/>
    <col min="9687" max="9687" width="21.140625" style="21" customWidth="1"/>
    <col min="9688" max="9693" width="0" style="21" hidden="1" customWidth="1"/>
    <col min="9694" max="9694" width="14.85546875" style="21" bestFit="1" customWidth="1"/>
    <col min="9695" max="9695" width="16.28515625" style="21" customWidth="1"/>
    <col min="9696" max="9937" width="9.140625" style="21"/>
    <col min="9938" max="9938" width="33.140625" style="21" customWidth="1"/>
    <col min="9939" max="9939" width="50.42578125" style="21" customWidth="1"/>
    <col min="9940" max="9940" width="0" style="21" hidden="1" customWidth="1"/>
    <col min="9941" max="9941" width="16.7109375" style="21" customWidth="1"/>
    <col min="9942" max="9942" width="19.85546875" style="21" customWidth="1"/>
    <col min="9943" max="9943" width="21.140625" style="21" customWidth="1"/>
    <col min="9944" max="9949" width="0" style="21" hidden="1" customWidth="1"/>
    <col min="9950" max="9950" width="14.85546875" style="21" bestFit="1" customWidth="1"/>
    <col min="9951" max="9951" width="16.28515625" style="21" customWidth="1"/>
    <col min="9952" max="10193" width="9.140625" style="21"/>
    <col min="10194" max="10194" width="33.140625" style="21" customWidth="1"/>
    <col min="10195" max="10195" width="50.42578125" style="21" customWidth="1"/>
    <col min="10196" max="10196" width="0" style="21" hidden="1" customWidth="1"/>
    <col min="10197" max="10197" width="16.7109375" style="21" customWidth="1"/>
    <col min="10198" max="10198" width="19.85546875" style="21" customWidth="1"/>
    <col min="10199" max="10199" width="21.140625" style="21" customWidth="1"/>
    <col min="10200" max="10205" width="0" style="21" hidden="1" customWidth="1"/>
    <col min="10206" max="10206" width="14.85546875" style="21" bestFit="1" customWidth="1"/>
    <col min="10207" max="10207" width="16.28515625" style="21" customWidth="1"/>
    <col min="10208" max="10449" width="9.140625" style="21"/>
    <col min="10450" max="10450" width="33.140625" style="21" customWidth="1"/>
    <col min="10451" max="10451" width="50.42578125" style="21" customWidth="1"/>
    <col min="10452" max="10452" width="0" style="21" hidden="1" customWidth="1"/>
    <col min="10453" max="10453" width="16.7109375" style="21" customWidth="1"/>
    <col min="10454" max="10454" width="19.85546875" style="21" customWidth="1"/>
    <col min="10455" max="10455" width="21.140625" style="21" customWidth="1"/>
    <col min="10456" max="10461" width="0" style="21" hidden="1" customWidth="1"/>
    <col min="10462" max="10462" width="14.85546875" style="21" bestFit="1" customWidth="1"/>
    <col min="10463" max="10463" width="16.28515625" style="21" customWidth="1"/>
    <col min="10464" max="10705" width="9.140625" style="21"/>
    <col min="10706" max="10706" width="33.140625" style="21" customWidth="1"/>
    <col min="10707" max="10707" width="50.42578125" style="21" customWidth="1"/>
    <col min="10708" max="10708" width="0" style="21" hidden="1" customWidth="1"/>
    <col min="10709" max="10709" width="16.7109375" style="21" customWidth="1"/>
    <col min="10710" max="10710" width="19.85546875" style="21" customWidth="1"/>
    <col min="10711" max="10711" width="21.140625" style="21" customWidth="1"/>
    <col min="10712" max="10717" width="0" style="21" hidden="1" customWidth="1"/>
    <col min="10718" max="10718" width="14.85546875" style="21" bestFit="1" customWidth="1"/>
    <col min="10719" max="10719" width="16.28515625" style="21" customWidth="1"/>
    <col min="10720" max="10961" width="9.140625" style="21"/>
    <col min="10962" max="10962" width="33.140625" style="21" customWidth="1"/>
    <col min="10963" max="10963" width="50.42578125" style="21" customWidth="1"/>
    <col min="10964" max="10964" width="0" style="21" hidden="1" customWidth="1"/>
    <col min="10965" max="10965" width="16.7109375" style="21" customWidth="1"/>
    <col min="10966" max="10966" width="19.85546875" style="21" customWidth="1"/>
    <col min="10967" max="10967" width="21.140625" style="21" customWidth="1"/>
    <col min="10968" max="10973" width="0" style="21" hidden="1" customWidth="1"/>
    <col min="10974" max="10974" width="14.85546875" style="21" bestFit="1" customWidth="1"/>
    <col min="10975" max="10975" width="16.28515625" style="21" customWidth="1"/>
    <col min="10976" max="11217" width="9.140625" style="21"/>
    <col min="11218" max="11218" width="33.140625" style="21" customWidth="1"/>
    <col min="11219" max="11219" width="50.42578125" style="21" customWidth="1"/>
    <col min="11220" max="11220" width="0" style="21" hidden="1" customWidth="1"/>
    <col min="11221" max="11221" width="16.7109375" style="21" customWidth="1"/>
    <col min="11222" max="11222" width="19.85546875" style="21" customWidth="1"/>
    <col min="11223" max="11223" width="21.140625" style="21" customWidth="1"/>
    <col min="11224" max="11229" width="0" style="21" hidden="1" customWidth="1"/>
    <col min="11230" max="11230" width="14.85546875" style="21" bestFit="1" customWidth="1"/>
    <col min="11231" max="11231" width="16.28515625" style="21" customWidth="1"/>
    <col min="11232" max="11473" width="9.140625" style="21"/>
    <col min="11474" max="11474" width="33.140625" style="21" customWidth="1"/>
    <col min="11475" max="11475" width="50.42578125" style="21" customWidth="1"/>
    <col min="11476" max="11476" width="0" style="21" hidden="1" customWidth="1"/>
    <col min="11477" max="11477" width="16.7109375" style="21" customWidth="1"/>
    <col min="11478" max="11478" width="19.85546875" style="21" customWidth="1"/>
    <col min="11479" max="11479" width="21.140625" style="21" customWidth="1"/>
    <col min="11480" max="11485" width="0" style="21" hidden="1" customWidth="1"/>
    <col min="11486" max="11486" width="14.85546875" style="21" bestFit="1" customWidth="1"/>
    <col min="11487" max="11487" width="16.28515625" style="21" customWidth="1"/>
    <col min="11488" max="11729" width="9.140625" style="21"/>
    <col min="11730" max="11730" width="33.140625" style="21" customWidth="1"/>
    <col min="11731" max="11731" width="50.42578125" style="21" customWidth="1"/>
    <col min="11732" max="11732" width="0" style="21" hidden="1" customWidth="1"/>
    <col min="11733" max="11733" width="16.7109375" style="21" customWidth="1"/>
    <col min="11734" max="11734" width="19.85546875" style="21" customWidth="1"/>
    <col min="11735" max="11735" width="21.140625" style="21" customWidth="1"/>
    <col min="11736" max="11741" width="0" style="21" hidden="1" customWidth="1"/>
    <col min="11742" max="11742" width="14.85546875" style="21" bestFit="1" customWidth="1"/>
    <col min="11743" max="11743" width="16.28515625" style="21" customWidth="1"/>
    <col min="11744" max="11985" width="9.140625" style="21"/>
    <col min="11986" max="11986" width="33.140625" style="21" customWidth="1"/>
    <col min="11987" max="11987" width="50.42578125" style="21" customWidth="1"/>
    <col min="11988" max="11988" width="0" style="21" hidden="1" customWidth="1"/>
    <col min="11989" max="11989" width="16.7109375" style="21" customWidth="1"/>
    <col min="11990" max="11990" width="19.85546875" style="21" customWidth="1"/>
    <col min="11991" max="11991" width="21.140625" style="21" customWidth="1"/>
    <col min="11992" max="11997" width="0" style="21" hidden="1" customWidth="1"/>
    <col min="11998" max="11998" width="14.85546875" style="21" bestFit="1" customWidth="1"/>
    <col min="11999" max="11999" width="16.28515625" style="21" customWidth="1"/>
    <col min="12000" max="12241" width="9.140625" style="21"/>
    <col min="12242" max="12242" width="33.140625" style="21" customWidth="1"/>
    <col min="12243" max="12243" width="50.42578125" style="21" customWidth="1"/>
    <col min="12244" max="12244" width="0" style="21" hidden="1" customWidth="1"/>
    <col min="12245" max="12245" width="16.7109375" style="21" customWidth="1"/>
    <col min="12246" max="12246" width="19.85546875" style="21" customWidth="1"/>
    <col min="12247" max="12247" width="21.140625" style="21" customWidth="1"/>
    <col min="12248" max="12253" width="0" style="21" hidden="1" customWidth="1"/>
    <col min="12254" max="12254" width="14.85546875" style="21" bestFit="1" customWidth="1"/>
    <col min="12255" max="12255" width="16.28515625" style="21" customWidth="1"/>
    <col min="12256" max="12497" width="9.140625" style="21"/>
    <col min="12498" max="12498" width="33.140625" style="21" customWidth="1"/>
    <col min="12499" max="12499" width="50.42578125" style="21" customWidth="1"/>
    <col min="12500" max="12500" width="0" style="21" hidden="1" customWidth="1"/>
    <col min="12501" max="12501" width="16.7109375" style="21" customWidth="1"/>
    <col min="12502" max="12502" width="19.85546875" style="21" customWidth="1"/>
    <col min="12503" max="12503" width="21.140625" style="21" customWidth="1"/>
    <col min="12504" max="12509" width="0" style="21" hidden="1" customWidth="1"/>
    <col min="12510" max="12510" width="14.85546875" style="21" bestFit="1" customWidth="1"/>
    <col min="12511" max="12511" width="16.28515625" style="21" customWidth="1"/>
    <col min="12512" max="12753" width="9.140625" style="21"/>
    <col min="12754" max="12754" width="33.140625" style="21" customWidth="1"/>
    <col min="12755" max="12755" width="50.42578125" style="21" customWidth="1"/>
    <col min="12756" max="12756" width="0" style="21" hidden="1" customWidth="1"/>
    <col min="12757" max="12757" width="16.7109375" style="21" customWidth="1"/>
    <col min="12758" max="12758" width="19.85546875" style="21" customWidth="1"/>
    <col min="12759" max="12759" width="21.140625" style="21" customWidth="1"/>
    <col min="12760" max="12765" width="0" style="21" hidden="1" customWidth="1"/>
    <col min="12766" max="12766" width="14.85546875" style="21" bestFit="1" customWidth="1"/>
    <col min="12767" max="12767" width="16.28515625" style="21" customWidth="1"/>
    <col min="12768" max="13009" width="9.140625" style="21"/>
    <col min="13010" max="13010" width="33.140625" style="21" customWidth="1"/>
    <col min="13011" max="13011" width="50.42578125" style="21" customWidth="1"/>
    <col min="13012" max="13012" width="0" style="21" hidden="1" customWidth="1"/>
    <col min="13013" max="13013" width="16.7109375" style="21" customWidth="1"/>
    <col min="13014" max="13014" width="19.85546875" style="21" customWidth="1"/>
    <col min="13015" max="13015" width="21.140625" style="21" customWidth="1"/>
    <col min="13016" max="13021" width="0" style="21" hidden="1" customWidth="1"/>
    <col min="13022" max="13022" width="14.85546875" style="21" bestFit="1" customWidth="1"/>
    <col min="13023" max="13023" width="16.28515625" style="21" customWidth="1"/>
    <col min="13024" max="13265" width="9.140625" style="21"/>
    <col min="13266" max="13266" width="33.140625" style="21" customWidth="1"/>
    <col min="13267" max="13267" width="50.42578125" style="21" customWidth="1"/>
    <col min="13268" max="13268" width="0" style="21" hidden="1" customWidth="1"/>
    <col min="13269" max="13269" width="16.7109375" style="21" customWidth="1"/>
    <col min="13270" max="13270" width="19.85546875" style="21" customWidth="1"/>
    <col min="13271" max="13271" width="21.140625" style="21" customWidth="1"/>
    <col min="13272" max="13277" width="0" style="21" hidden="1" customWidth="1"/>
    <col min="13278" max="13278" width="14.85546875" style="21" bestFit="1" customWidth="1"/>
    <col min="13279" max="13279" width="16.28515625" style="21" customWidth="1"/>
    <col min="13280" max="13521" width="9.140625" style="21"/>
    <col min="13522" max="13522" width="33.140625" style="21" customWidth="1"/>
    <col min="13523" max="13523" width="50.42578125" style="21" customWidth="1"/>
    <col min="13524" max="13524" width="0" style="21" hidden="1" customWidth="1"/>
    <col min="13525" max="13525" width="16.7109375" style="21" customWidth="1"/>
    <col min="13526" max="13526" width="19.85546875" style="21" customWidth="1"/>
    <col min="13527" max="13527" width="21.140625" style="21" customWidth="1"/>
    <col min="13528" max="13533" width="0" style="21" hidden="1" customWidth="1"/>
    <col min="13534" max="13534" width="14.85546875" style="21" bestFit="1" customWidth="1"/>
    <col min="13535" max="13535" width="16.28515625" style="21" customWidth="1"/>
    <col min="13536" max="13777" width="9.140625" style="21"/>
    <col min="13778" max="13778" width="33.140625" style="21" customWidth="1"/>
    <col min="13779" max="13779" width="50.42578125" style="21" customWidth="1"/>
    <col min="13780" max="13780" width="0" style="21" hidden="1" customWidth="1"/>
    <col min="13781" max="13781" width="16.7109375" style="21" customWidth="1"/>
    <col min="13782" max="13782" width="19.85546875" style="21" customWidth="1"/>
    <col min="13783" max="13783" width="21.140625" style="21" customWidth="1"/>
    <col min="13784" max="13789" width="0" style="21" hidden="1" customWidth="1"/>
    <col min="13790" max="13790" width="14.85546875" style="21" bestFit="1" customWidth="1"/>
    <col min="13791" max="13791" width="16.28515625" style="21" customWidth="1"/>
    <col min="13792" max="14033" width="9.140625" style="21"/>
    <col min="14034" max="14034" width="33.140625" style="21" customWidth="1"/>
    <col min="14035" max="14035" width="50.42578125" style="21" customWidth="1"/>
    <col min="14036" max="14036" width="0" style="21" hidden="1" customWidth="1"/>
    <col min="14037" max="14037" width="16.7109375" style="21" customWidth="1"/>
    <col min="14038" max="14038" width="19.85546875" style="21" customWidth="1"/>
    <col min="14039" max="14039" width="21.140625" style="21" customWidth="1"/>
    <col min="14040" max="14045" width="0" style="21" hidden="1" customWidth="1"/>
    <col min="14046" max="14046" width="14.85546875" style="21" bestFit="1" customWidth="1"/>
    <col min="14047" max="14047" width="16.28515625" style="21" customWidth="1"/>
    <col min="14048" max="14289" width="9.140625" style="21"/>
    <col min="14290" max="14290" width="33.140625" style="21" customWidth="1"/>
    <col min="14291" max="14291" width="50.42578125" style="21" customWidth="1"/>
    <col min="14292" max="14292" width="0" style="21" hidden="1" customWidth="1"/>
    <col min="14293" max="14293" width="16.7109375" style="21" customWidth="1"/>
    <col min="14294" max="14294" width="19.85546875" style="21" customWidth="1"/>
    <col min="14295" max="14295" width="21.140625" style="21" customWidth="1"/>
    <col min="14296" max="14301" width="0" style="21" hidden="1" customWidth="1"/>
    <col min="14302" max="14302" width="14.85546875" style="21" bestFit="1" customWidth="1"/>
    <col min="14303" max="14303" width="16.28515625" style="21" customWidth="1"/>
    <col min="14304" max="14545" width="9.140625" style="21"/>
    <col min="14546" max="14546" width="33.140625" style="21" customWidth="1"/>
    <col min="14547" max="14547" width="50.42578125" style="21" customWidth="1"/>
    <col min="14548" max="14548" width="0" style="21" hidden="1" customWidth="1"/>
    <col min="14549" max="14549" width="16.7109375" style="21" customWidth="1"/>
    <col min="14550" max="14550" width="19.85546875" style="21" customWidth="1"/>
    <col min="14551" max="14551" width="21.140625" style="21" customWidth="1"/>
    <col min="14552" max="14557" width="0" style="21" hidden="1" customWidth="1"/>
    <col min="14558" max="14558" width="14.85546875" style="21" bestFit="1" customWidth="1"/>
    <col min="14559" max="14559" width="16.28515625" style="21" customWidth="1"/>
    <col min="14560" max="14801" width="9.140625" style="21"/>
    <col min="14802" max="14802" width="33.140625" style="21" customWidth="1"/>
    <col min="14803" max="14803" width="50.42578125" style="21" customWidth="1"/>
    <col min="14804" max="14804" width="0" style="21" hidden="1" customWidth="1"/>
    <col min="14805" max="14805" width="16.7109375" style="21" customWidth="1"/>
    <col min="14806" max="14806" width="19.85546875" style="21" customWidth="1"/>
    <col min="14807" max="14807" width="21.140625" style="21" customWidth="1"/>
    <col min="14808" max="14813" width="0" style="21" hidden="1" customWidth="1"/>
    <col min="14814" max="14814" width="14.85546875" style="21" bestFit="1" customWidth="1"/>
    <col min="14815" max="14815" width="16.28515625" style="21" customWidth="1"/>
    <col min="14816" max="15057" width="9.140625" style="21"/>
    <col min="15058" max="15058" width="33.140625" style="21" customWidth="1"/>
    <col min="15059" max="15059" width="50.42578125" style="21" customWidth="1"/>
    <col min="15060" max="15060" width="0" style="21" hidden="1" customWidth="1"/>
    <col min="15061" max="15061" width="16.7109375" style="21" customWidth="1"/>
    <col min="15062" max="15062" width="19.85546875" style="21" customWidth="1"/>
    <col min="15063" max="15063" width="21.140625" style="21" customWidth="1"/>
    <col min="15064" max="15069" width="0" style="21" hidden="1" customWidth="1"/>
    <col min="15070" max="15070" width="14.85546875" style="21" bestFit="1" customWidth="1"/>
    <col min="15071" max="15071" width="16.28515625" style="21" customWidth="1"/>
    <col min="15072" max="15313" width="9.140625" style="21"/>
    <col min="15314" max="15314" width="33.140625" style="21" customWidth="1"/>
    <col min="15315" max="15315" width="50.42578125" style="21" customWidth="1"/>
    <col min="15316" max="15316" width="0" style="21" hidden="1" customWidth="1"/>
    <col min="15317" max="15317" width="16.7109375" style="21" customWidth="1"/>
    <col min="15318" max="15318" width="19.85546875" style="21" customWidth="1"/>
    <col min="15319" max="15319" width="21.140625" style="21" customWidth="1"/>
    <col min="15320" max="15325" width="0" style="21" hidden="1" customWidth="1"/>
    <col min="15326" max="15326" width="14.85546875" style="21" bestFit="1" customWidth="1"/>
    <col min="15327" max="15327" width="16.28515625" style="21" customWidth="1"/>
    <col min="15328" max="15569" width="9.140625" style="21"/>
    <col min="15570" max="15570" width="33.140625" style="21" customWidth="1"/>
    <col min="15571" max="15571" width="50.42578125" style="21" customWidth="1"/>
    <col min="15572" max="15572" width="0" style="21" hidden="1" customWidth="1"/>
    <col min="15573" max="15573" width="16.7109375" style="21" customWidth="1"/>
    <col min="15574" max="15574" width="19.85546875" style="21" customWidth="1"/>
    <col min="15575" max="15575" width="21.140625" style="21" customWidth="1"/>
    <col min="15576" max="15581" width="0" style="21" hidden="1" customWidth="1"/>
    <col min="15582" max="15582" width="14.85546875" style="21" bestFit="1" customWidth="1"/>
    <col min="15583" max="15583" width="16.28515625" style="21" customWidth="1"/>
    <col min="15584" max="15825" width="9.140625" style="21"/>
    <col min="15826" max="15826" width="33.140625" style="21" customWidth="1"/>
    <col min="15827" max="15827" width="50.42578125" style="21" customWidth="1"/>
    <col min="15828" max="15828" width="0" style="21" hidden="1" customWidth="1"/>
    <col min="15829" max="15829" width="16.7109375" style="21" customWidth="1"/>
    <col min="15830" max="15830" width="19.85546875" style="21" customWidth="1"/>
    <col min="15831" max="15831" width="21.140625" style="21" customWidth="1"/>
    <col min="15832" max="15837" width="0" style="21" hidden="1" customWidth="1"/>
    <col min="15838" max="15838" width="14.85546875" style="21" bestFit="1" customWidth="1"/>
    <col min="15839" max="15839" width="16.28515625" style="21" customWidth="1"/>
    <col min="15840" max="16081" width="9.140625" style="21"/>
    <col min="16082" max="16082" width="33.140625" style="21" customWidth="1"/>
    <col min="16083" max="16083" width="50.42578125" style="21" customWidth="1"/>
    <col min="16084" max="16084" width="0" style="21" hidden="1" customWidth="1"/>
    <col min="16085" max="16085" width="16.7109375" style="21" customWidth="1"/>
    <col min="16086" max="16086" width="19.85546875" style="21" customWidth="1"/>
    <col min="16087" max="16087" width="21.140625" style="21" customWidth="1"/>
    <col min="16088" max="16093" width="0" style="21" hidden="1" customWidth="1"/>
    <col min="16094" max="16094" width="14.85546875" style="21" bestFit="1" customWidth="1"/>
    <col min="16095" max="16095" width="16.28515625" style="21" customWidth="1"/>
    <col min="16096" max="16384" width="9.140625" style="21"/>
  </cols>
  <sheetData>
    <row r="1" spans="2:8" ht="0.75" customHeight="1" x14ac:dyDescent="0.25">
      <c r="B1" s="1"/>
      <c r="C1" s="19"/>
    </row>
    <row r="2" spans="2:8" ht="15" customHeight="1" x14ac:dyDescent="0.25">
      <c r="B2" s="22"/>
      <c r="C2" s="19"/>
      <c r="E2" s="20" t="s">
        <v>34</v>
      </c>
    </row>
    <row r="3" spans="2:8" ht="85.5" customHeight="1" x14ac:dyDescent="0.25">
      <c r="B3" s="22"/>
      <c r="C3" s="23"/>
      <c r="E3" s="131" t="s">
        <v>414</v>
      </c>
      <c r="F3" s="131"/>
      <c r="G3" s="18"/>
    </row>
    <row r="4" spans="2:8" ht="16.5" hidden="1" customHeight="1" x14ac:dyDescent="0.25">
      <c r="B4" s="1"/>
      <c r="C4" s="24"/>
    </row>
    <row r="5" spans="2:8" ht="15" customHeight="1" x14ac:dyDescent="0.25">
      <c r="B5" s="25"/>
      <c r="C5" s="26" t="s">
        <v>32</v>
      </c>
      <c r="D5" s="27"/>
      <c r="E5" s="28"/>
      <c r="F5" s="29"/>
      <c r="G5" s="30"/>
    </row>
    <row r="6" spans="2:8" ht="42" customHeight="1" x14ac:dyDescent="0.25">
      <c r="B6" s="140" t="s">
        <v>315</v>
      </c>
      <c r="C6" s="140"/>
      <c r="D6" s="140"/>
      <c r="E6" s="140"/>
      <c r="F6" s="140"/>
      <c r="G6" s="31"/>
    </row>
    <row r="7" spans="2:8" s="33" customFormat="1" ht="14.25" customHeight="1" x14ac:dyDescent="0.25">
      <c r="B7" s="32"/>
      <c r="C7" s="32"/>
      <c r="D7" s="20"/>
      <c r="E7" s="20"/>
      <c r="F7" s="20" t="s">
        <v>35</v>
      </c>
    </row>
    <row r="8" spans="2:8" s="39" customFormat="1" ht="37.5" customHeight="1" x14ac:dyDescent="0.25">
      <c r="B8" s="34" t="s">
        <v>36</v>
      </c>
      <c r="C8" s="35" t="s">
        <v>37</v>
      </c>
      <c r="D8" s="36" t="s">
        <v>255</v>
      </c>
      <c r="E8" s="37" t="s">
        <v>38</v>
      </c>
      <c r="F8" s="38" t="s">
        <v>39</v>
      </c>
    </row>
    <row r="9" spans="2:8" s="42" customFormat="1" ht="12.75" x14ac:dyDescent="0.25">
      <c r="B9" s="40">
        <v>1</v>
      </c>
      <c r="C9" s="40">
        <v>2</v>
      </c>
      <c r="D9" s="41">
        <v>3</v>
      </c>
      <c r="E9" s="40">
        <v>4</v>
      </c>
      <c r="F9" s="40">
        <v>5</v>
      </c>
    </row>
    <row r="10" spans="2:8" ht="21.75" customHeight="1" x14ac:dyDescent="0.25">
      <c r="B10" s="61" t="s">
        <v>40</v>
      </c>
      <c r="C10" s="62" t="s">
        <v>41</v>
      </c>
      <c r="D10" s="63">
        <f>D11+D78</f>
        <v>712300.37167999987</v>
      </c>
      <c r="E10" s="63">
        <f>E11+E78</f>
        <v>422483.42269000009</v>
      </c>
      <c r="F10" s="73">
        <f>E10/D10*100</f>
        <v>59.312537166525622</v>
      </c>
      <c r="G10" s="46"/>
      <c r="H10" s="47"/>
    </row>
    <row r="11" spans="2:8" x14ac:dyDescent="0.25">
      <c r="B11" s="43" t="s">
        <v>42</v>
      </c>
      <c r="C11" s="44" t="s">
        <v>43</v>
      </c>
      <c r="D11" s="45">
        <f>D12+D43</f>
        <v>156843.37</v>
      </c>
      <c r="E11" s="45">
        <f>E12+E43</f>
        <v>71745.428170000014</v>
      </c>
      <c r="F11" s="74">
        <f t="shared" ref="F11:F74" si="0">E11/D11*100</f>
        <v>45.7433605067272</v>
      </c>
      <c r="G11" s="48"/>
      <c r="H11" s="47"/>
    </row>
    <row r="12" spans="2:8" x14ac:dyDescent="0.25">
      <c r="B12" s="43"/>
      <c r="C12" s="44" t="s">
        <v>44</v>
      </c>
      <c r="D12" s="45">
        <f>D13+D20+D26+D34+D36+D39</f>
        <v>135022.66999999998</v>
      </c>
      <c r="E12" s="45">
        <f>E13+E20+E26+E34+E36+E39</f>
        <v>65513.893200000013</v>
      </c>
      <c r="F12" s="74">
        <f t="shared" si="0"/>
        <v>48.520661900701576</v>
      </c>
      <c r="H12" s="47"/>
    </row>
    <row r="13" spans="2:8" x14ac:dyDescent="0.25">
      <c r="B13" s="43" t="s">
        <v>45</v>
      </c>
      <c r="C13" s="44" t="s">
        <v>46</v>
      </c>
      <c r="D13" s="45">
        <f>D14</f>
        <v>70250</v>
      </c>
      <c r="E13" s="45">
        <f>E14</f>
        <v>26264.291680000002</v>
      </c>
      <c r="F13" s="74">
        <f t="shared" si="0"/>
        <v>37.38689207117438</v>
      </c>
    </row>
    <row r="14" spans="2:8" x14ac:dyDescent="0.25">
      <c r="B14" s="43" t="s">
        <v>47</v>
      </c>
      <c r="C14" s="44" t="s">
        <v>48</v>
      </c>
      <c r="D14" s="45">
        <f>D15+D16+D17+D18+D19</f>
        <v>70250</v>
      </c>
      <c r="E14" s="45">
        <f>E15+E16+E17+E18+E19</f>
        <v>26264.291680000002</v>
      </c>
      <c r="F14" s="74">
        <f t="shared" si="0"/>
        <v>37.38689207117438</v>
      </c>
    </row>
    <row r="15" spans="2:8" ht="81.75" customHeight="1" x14ac:dyDescent="0.25">
      <c r="B15" s="43" t="s">
        <v>49</v>
      </c>
      <c r="C15" s="44" t="s">
        <v>50</v>
      </c>
      <c r="D15" s="45">
        <v>69160</v>
      </c>
      <c r="E15" s="45">
        <v>25830.31955</v>
      </c>
      <c r="F15" s="74">
        <f>E15/D15*100</f>
        <v>37.34864018218623</v>
      </c>
      <c r="H15" s="50"/>
    </row>
    <row r="16" spans="2:8" ht="105.75" customHeight="1" x14ac:dyDescent="0.25">
      <c r="B16" s="43" t="s">
        <v>51</v>
      </c>
      <c r="C16" s="44" t="s">
        <v>52</v>
      </c>
      <c r="D16" s="45">
        <v>370</v>
      </c>
      <c r="E16" s="45">
        <v>199.22667999999999</v>
      </c>
      <c r="F16" s="74">
        <f>E16/D16*100</f>
        <v>53.845048648648643</v>
      </c>
      <c r="H16" s="50"/>
    </row>
    <row r="17" spans="2:9" ht="48.75" customHeight="1" x14ac:dyDescent="0.25">
      <c r="B17" s="43" t="s">
        <v>53</v>
      </c>
      <c r="C17" s="44" t="s">
        <v>54</v>
      </c>
      <c r="D17" s="45">
        <v>720</v>
      </c>
      <c r="E17" s="45">
        <v>147.76177000000001</v>
      </c>
      <c r="F17" s="74">
        <f>E17/D17*100</f>
        <v>20.522468055555557</v>
      </c>
    </row>
    <row r="18" spans="2:9" ht="80.25" customHeight="1" x14ac:dyDescent="0.25">
      <c r="B18" s="43" t="s">
        <v>313</v>
      </c>
      <c r="C18" s="44" t="s">
        <v>314</v>
      </c>
      <c r="D18" s="45"/>
      <c r="E18" s="45">
        <v>0.182</v>
      </c>
      <c r="F18" s="74"/>
    </row>
    <row r="19" spans="2:9" ht="93" customHeight="1" x14ac:dyDescent="0.25">
      <c r="B19" s="43" t="s">
        <v>299</v>
      </c>
      <c r="C19" s="44" t="s">
        <v>300</v>
      </c>
      <c r="D19" s="45"/>
      <c r="E19" s="45">
        <v>86.801680000000005</v>
      </c>
      <c r="F19" s="74"/>
    </row>
    <row r="20" spans="2:9" ht="31.5" x14ac:dyDescent="0.25">
      <c r="B20" s="43" t="s">
        <v>55</v>
      </c>
      <c r="C20" s="44" t="s">
        <v>56</v>
      </c>
      <c r="D20" s="45">
        <f>D21</f>
        <v>13972.67</v>
      </c>
      <c r="E20" s="45">
        <f>E21</f>
        <v>7567.1603400000004</v>
      </c>
      <c r="F20" s="74">
        <f t="shared" si="0"/>
        <v>54.156867227237171</v>
      </c>
    </row>
    <row r="21" spans="2:9" ht="31.5" x14ac:dyDescent="0.25">
      <c r="B21" s="43" t="s">
        <v>57</v>
      </c>
      <c r="C21" s="44" t="s">
        <v>58</v>
      </c>
      <c r="D21" s="45">
        <f>D22+D23+D24</f>
        <v>13972.67</v>
      </c>
      <c r="E21" s="45">
        <f>E23+E24+E22+E25</f>
        <v>7567.1603400000004</v>
      </c>
      <c r="F21" s="74">
        <f t="shared" si="0"/>
        <v>54.156867227237171</v>
      </c>
    </row>
    <row r="22" spans="2:9" ht="72" customHeight="1" x14ac:dyDescent="0.25">
      <c r="B22" s="43" t="s">
        <v>59</v>
      </c>
      <c r="C22" s="44" t="s">
        <v>60</v>
      </c>
      <c r="D22" s="45">
        <v>6270.52</v>
      </c>
      <c r="E22" s="71">
        <v>3724.7201399999999</v>
      </c>
      <c r="F22" s="74">
        <f>E22/D22*100</f>
        <v>59.400498523248466</v>
      </c>
      <c r="I22" s="49"/>
    </row>
    <row r="23" spans="2:9" ht="79.5" customHeight="1" x14ac:dyDescent="0.25">
      <c r="B23" s="43" t="s">
        <v>61</v>
      </c>
      <c r="C23" s="44" t="s">
        <v>62</v>
      </c>
      <c r="D23" s="45">
        <v>170.45</v>
      </c>
      <c r="E23" s="45">
        <v>21.927099999999999</v>
      </c>
      <c r="F23" s="74">
        <f>E23/D23*100</f>
        <v>12.864241713112351</v>
      </c>
      <c r="I23" s="49"/>
    </row>
    <row r="24" spans="2:9" ht="75" customHeight="1" x14ac:dyDescent="0.25">
      <c r="B24" s="43" t="s">
        <v>63</v>
      </c>
      <c r="C24" s="44" t="s">
        <v>64</v>
      </c>
      <c r="D24" s="45">
        <v>7531.7</v>
      </c>
      <c r="E24" s="45">
        <v>4290.63393</v>
      </c>
      <c r="F24" s="74">
        <f>E24/D24*100</f>
        <v>56.967669052139627</v>
      </c>
      <c r="I24" s="49"/>
    </row>
    <row r="25" spans="2:9" ht="69" customHeight="1" x14ac:dyDescent="0.25">
      <c r="B25" s="43" t="s">
        <v>65</v>
      </c>
      <c r="C25" s="44" t="s">
        <v>66</v>
      </c>
      <c r="D25" s="45"/>
      <c r="E25" s="45">
        <v>-470.12083000000001</v>
      </c>
      <c r="F25" s="74"/>
      <c r="I25" s="49"/>
    </row>
    <row r="26" spans="2:9" x14ac:dyDescent="0.25">
      <c r="B26" s="43" t="s">
        <v>67</v>
      </c>
      <c r="C26" s="44" t="s">
        <v>68</v>
      </c>
      <c r="D26" s="45">
        <f>D27+D30+D31+D32</f>
        <v>20225</v>
      </c>
      <c r="E26" s="45">
        <f>E27+E30+E31+E32</f>
        <v>17204.117000000002</v>
      </c>
      <c r="F26" s="74">
        <f t="shared" si="0"/>
        <v>85.063619283065535</v>
      </c>
      <c r="H26" s="50"/>
    </row>
    <row r="27" spans="2:9" ht="31.5" x14ac:dyDescent="0.25">
      <c r="B27" s="43" t="s">
        <v>69</v>
      </c>
      <c r="C27" s="44" t="s">
        <v>70</v>
      </c>
      <c r="D27" s="45">
        <f>D28+D29</f>
        <v>18100</v>
      </c>
      <c r="E27" s="45">
        <f>E28+E29+E33</f>
        <v>15506.57444</v>
      </c>
      <c r="F27" s="74">
        <f t="shared" si="0"/>
        <v>85.671681988950283</v>
      </c>
    </row>
    <row r="28" spans="2:9" ht="31.5" x14ac:dyDescent="0.25">
      <c r="B28" s="43" t="s">
        <v>71</v>
      </c>
      <c r="C28" s="44" t="s">
        <v>72</v>
      </c>
      <c r="D28" s="45">
        <v>11850</v>
      </c>
      <c r="E28" s="45">
        <v>9471.5919599999997</v>
      </c>
      <c r="F28" s="74">
        <f t="shared" si="0"/>
        <v>79.929046075949358</v>
      </c>
    </row>
    <row r="29" spans="2:9" ht="47.25" x14ac:dyDescent="0.25">
      <c r="B29" s="43" t="s">
        <v>73</v>
      </c>
      <c r="C29" s="44" t="s">
        <v>74</v>
      </c>
      <c r="D29" s="45">
        <v>6250</v>
      </c>
      <c r="E29" s="45">
        <v>6041.7822999999999</v>
      </c>
      <c r="F29" s="74">
        <f t="shared" si="0"/>
        <v>96.668516799999992</v>
      </c>
    </row>
    <row r="30" spans="2:9" ht="28.5" customHeight="1" x14ac:dyDescent="0.25">
      <c r="B30" s="43" t="s">
        <v>75</v>
      </c>
      <c r="C30" s="44" t="s">
        <v>76</v>
      </c>
      <c r="D30" s="45"/>
      <c r="E30" s="45">
        <v>-127.46208</v>
      </c>
      <c r="F30" s="74"/>
    </row>
    <row r="31" spans="2:9" x14ac:dyDescent="0.25">
      <c r="B31" s="43" t="s">
        <v>77</v>
      </c>
      <c r="C31" s="44" t="s">
        <v>78</v>
      </c>
      <c r="D31" s="45">
        <v>1505</v>
      </c>
      <c r="E31" s="45">
        <v>1149.0139999999999</v>
      </c>
      <c r="F31" s="74">
        <f t="shared" si="0"/>
        <v>76.346445182724239</v>
      </c>
    </row>
    <row r="32" spans="2:9" ht="47.25" x14ac:dyDescent="0.25">
      <c r="B32" s="43" t="s">
        <v>79</v>
      </c>
      <c r="C32" s="44" t="s">
        <v>80</v>
      </c>
      <c r="D32" s="45">
        <v>620</v>
      </c>
      <c r="E32" s="45">
        <v>675.99063999999998</v>
      </c>
      <c r="F32" s="74">
        <f t="shared" si="0"/>
        <v>109.03074838709676</v>
      </c>
    </row>
    <row r="33" spans="2:6" ht="42.75" customHeight="1" x14ac:dyDescent="0.25">
      <c r="B33" s="43" t="s">
        <v>81</v>
      </c>
      <c r="C33" s="44" t="s">
        <v>82</v>
      </c>
      <c r="D33" s="45"/>
      <c r="E33" s="45">
        <v>-6.7998200000000004</v>
      </c>
      <c r="F33" s="74"/>
    </row>
    <row r="34" spans="2:6" x14ac:dyDescent="0.25">
      <c r="B34" s="43" t="s">
        <v>83</v>
      </c>
      <c r="C34" s="44" t="s">
        <v>84</v>
      </c>
      <c r="D34" s="45">
        <f>D35</f>
        <v>28000</v>
      </c>
      <c r="E34" s="45">
        <f>E35</f>
        <v>13231.657289999999</v>
      </c>
      <c r="F34" s="74">
        <f t="shared" si="0"/>
        <v>47.255918892857139</v>
      </c>
    </row>
    <row r="35" spans="2:6" ht="31.5" x14ac:dyDescent="0.25">
      <c r="B35" s="43" t="s">
        <v>85</v>
      </c>
      <c r="C35" s="44" t="s">
        <v>86</v>
      </c>
      <c r="D35" s="45">
        <v>28000</v>
      </c>
      <c r="E35" s="45">
        <v>13231.657289999999</v>
      </c>
      <c r="F35" s="74">
        <f t="shared" si="0"/>
        <v>47.255918892857139</v>
      </c>
    </row>
    <row r="36" spans="2:6" ht="31.5" x14ac:dyDescent="0.25">
      <c r="B36" s="43" t="s">
        <v>87</v>
      </c>
      <c r="C36" s="44" t="s">
        <v>88</v>
      </c>
      <c r="D36" s="45">
        <f>D37+D38</f>
        <v>760</v>
      </c>
      <c r="E36" s="45">
        <f>E37+E38</f>
        <v>4.3575800000000005</v>
      </c>
      <c r="F36" s="74">
        <f t="shared" si="0"/>
        <v>0.57336578947368422</v>
      </c>
    </row>
    <row r="37" spans="2:6" ht="27" customHeight="1" x14ac:dyDescent="0.25">
      <c r="B37" s="43" t="s">
        <v>89</v>
      </c>
      <c r="C37" s="44" t="s">
        <v>90</v>
      </c>
      <c r="D37" s="45">
        <v>700</v>
      </c>
      <c r="E37" s="45">
        <v>4.9791600000000003</v>
      </c>
      <c r="F37" s="74">
        <f t="shared" si="0"/>
        <v>0.71130857142857151</v>
      </c>
    </row>
    <row r="38" spans="2:6" ht="27" customHeight="1" x14ac:dyDescent="0.25">
      <c r="B38" s="43" t="s">
        <v>256</v>
      </c>
      <c r="C38" s="44" t="s">
        <v>257</v>
      </c>
      <c r="D38" s="45">
        <v>60</v>
      </c>
      <c r="E38" s="45">
        <v>-0.62158000000000002</v>
      </c>
      <c r="F38" s="74">
        <f t="shared" si="0"/>
        <v>-1.0359666666666667</v>
      </c>
    </row>
    <row r="39" spans="2:6" x14ac:dyDescent="0.25">
      <c r="B39" s="43" t="s">
        <v>91</v>
      </c>
      <c r="C39" s="44" t="s">
        <v>92</v>
      </c>
      <c r="D39" s="45">
        <f>D40+D41+D42</f>
        <v>1815</v>
      </c>
      <c r="E39" s="45">
        <f>E40+E41+E42</f>
        <v>1242.3093100000001</v>
      </c>
      <c r="F39" s="74">
        <f t="shared" si="0"/>
        <v>68.446793939393942</v>
      </c>
    </row>
    <row r="40" spans="2:6" ht="49.5" customHeight="1" x14ac:dyDescent="0.25">
      <c r="B40" s="43" t="s">
        <v>93</v>
      </c>
      <c r="C40" s="44" t="s">
        <v>94</v>
      </c>
      <c r="D40" s="45">
        <v>1680</v>
      </c>
      <c r="E40" s="45">
        <v>1177.3093100000001</v>
      </c>
      <c r="F40" s="74">
        <f t="shared" si="0"/>
        <v>70.077935119047623</v>
      </c>
    </row>
    <row r="41" spans="2:6" ht="75" customHeight="1" x14ac:dyDescent="0.25">
      <c r="B41" s="43" t="s">
        <v>95</v>
      </c>
      <c r="C41" s="44" t="s">
        <v>96</v>
      </c>
      <c r="D41" s="45">
        <v>130</v>
      </c>
      <c r="E41" s="45">
        <v>65</v>
      </c>
      <c r="F41" s="74">
        <f t="shared" si="0"/>
        <v>50</v>
      </c>
    </row>
    <row r="42" spans="2:6" ht="35.25" customHeight="1" x14ac:dyDescent="0.25">
      <c r="B42" s="43" t="s">
        <v>97</v>
      </c>
      <c r="C42" s="44" t="s">
        <v>98</v>
      </c>
      <c r="D42" s="45">
        <v>5</v>
      </c>
      <c r="E42" s="45"/>
      <c r="F42" s="74">
        <f t="shared" si="0"/>
        <v>0</v>
      </c>
    </row>
    <row r="43" spans="2:6" ht="20.25" customHeight="1" x14ac:dyDescent="0.25">
      <c r="B43" s="43"/>
      <c r="C43" s="44" t="s">
        <v>99</v>
      </c>
      <c r="D43" s="45">
        <f>D44+D51+D61+D65+D74</f>
        <v>21820.7</v>
      </c>
      <c r="E43" s="45">
        <f>E44+E51+E61+E65+E74+E75</f>
        <v>6231.5349699999997</v>
      </c>
      <c r="F43" s="74">
        <f t="shared" si="0"/>
        <v>28.557905887528811</v>
      </c>
    </row>
    <row r="44" spans="2:6" ht="47.25" x14ac:dyDescent="0.25">
      <c r="B44" s="43" t="s">
        <v>100</v>
      </c>
      <c r="C44" s="44" t="s">
        <v>101</v>
      </c>
      <c r="D44" s="45">
        <f>D47</f>
        <v>3888</v>
      </c>
      <c r="E44" s="45">
        <f>E47</f>
        <v>2002.14428</v>
      </c>
      <c r="F44" s="74">
        <f t="shared" si="0"/>
        <v>51.495480452674904</v>
      </c>
    </row>
    <row r="45" spans="2:6" ht="31.5" hidden="1" customHeight="1" x14ac:dyDescent="0.25">
      <c r="B45" s="43" t="s">
        <v>102</v>
      </c>
      <c r="C45" s="44" t="s">
        <v>103</v>
      </c>
      <c r="D45" s="45" t="e">
        <f>#REF!+#REF!</f>
        <v>#REF!</v>
      </c>
      <c r="E45" s="45"/>
      <c r="F45" s="74" t="e">
        <f t="shared" si="0"/>
        <v>#REF!</v>
      </c>
    </row>
    <row r="46" spans="2:6" ht="47.25" hidden="1" customHeight="1" x14ac:dyDescent="0.25">
      <c r="B46" s="43" t="s">
        <v>104</v>
      </c>
      <c r="C46" s="44" t="s">
        <v>105</v>
      </c>
      <c r="D46" s="45" t="e">
        <f>#REF!+#REF!</f>
        <v>#REF!</v>
      </c>
      <c r="E46" s="45"/>
      <c r="F46" s="74" t="e">
        <f t="shared" si="0"/>
        <v>#REF!</v>
      </c>
    </row>
    <row r="47" spans="2:6" ht="87" customHeight="1" x14ac:dyDescent="0.25">
      <c r="B47" s="43" t="s">
        <v>106</v>
      </c>
      <c r="C47" s="44" t="s">
        <v>107</v>
      </c>
      <c r="D47" s="45">
        <f>D48+D49+D50</f>
        <v>3888</v>
      </c>
      <c r="E47" s="45">
        <f>E48+E49+E50</f>
        <v>2002.14428</v>
      </c>
      <c r="F47" s="74">
        <f t="shared" si="0"/>
        <v>51.495480452674904</v>
      </c>
    </row>
    <row r="48" spans="2:6" ht="84.75" customHeight="1" x14ac:dyDescent="0.25">
      <c r="B48" s="43" t="s">
        <v>108</v>
      </c>
      <c r="C48" s="44" t="s">
        <v>109</v>
      </c>
      <c r="D48" s="45">
        <v>3700</v>
      </c>
      <c r="E48" s="45">
        <v>1931.9606699999999</v>
      </c>
      <c r="F48" s="74">
        <f t="shared" si="0"/>
        <v>52.215153243243236</v>
      </c>
    </row>
    <row r="49" spans="2:6" ht="80.25" customHeight="1" x14ac:dyDescent="0.25">
      <c r="B49" s="43" t="s">
        <v>110</v>
      </c>
      <c r="C49" s="44" t="s">
        <v>111</v>
      </c>
      <c r="D49" s="45">
        <v>60</v>
      </c>
      <c r="E49" s="45">
        <v>5.1836099999999998</v>
      </c>
      <c r="F49" s="74">
        <f t="shared" si="0"/>
        <v>8.6393500000000003</v>
      </c>
    </row>
    <row r="50" spans="2:6" ht="69.75" customHeight="1" x14ac:dyDescent="0.25">
      <c r="B50" s="43" t="s">
        <v>112</v>
      </c>
      <c r="C50" s="44" t="s">
        <v>113</v>
      </c>
      <c r="D50" s="45">
        <v>128</v>
      </c>
      <c r="E50" s="45">
        <v>65</v>
      </c>
      <c r="F50" s="74">
        <f t="shared" si="0"/>
        <v>50.78125</v>
      </c>
    </row>
    <row r="51" spans="2:6" ht="24.75" customHeight="1" x14ac:dyDescent="0.25">
      <c r="B51" s="43" t="s">
        <v>114</v>
      </c>
      <c r="C51" s="44" t="s">
        <v>115</v>
      </c>
      <c r="D51" s="45">
        <f>D52+D55</f>
        <v>80</v>
      </c>
      <c r="E51" s="45">
        <f>E52+E55+E60</f>
        <v>110.00099</v>
      </c>
      <c r="F51" s="74">
        <f t="shared" si="0"/>
        <v>137.5012375</v>
      </c>
    </row>
    <row r="52" spans="2:6" ht="34.5" customHeight="1" x14ac:dyDescent="0.25">
      <c r="B52" s="43" t="s">
        <v>116</v>
      </c>
      <c r="C52" s="44" t="s">
        <v>117</v>
      </c>
      <c r="D52" s="45">
        <v>32</v>
      </c>
      <c r="E52" s="45">
        <v>12.0344</v>
      </c>
      <c r="F52" s="74">
        <f t="shared" si="0"/>
        <v>37.607500000000002</v>
      </c>
    </row>
    <row r="53" spans="2:6" ht="31.5" hidden="1" x14ac:dyDescent="0.25">
      <c r="B53" s="43" t="s">
        <v>118</v>
      </c>
      <c r="C53" s="44" t="s">
        <v>119</v>
      </c>
      <c r="D53" s="45" t="e">
        <f>#REF!+#REF!</f>
        <v>#REF!</v>
      </c>
      <c r="E53" s="45"/>
      <c r="F53" s="74" t="e">
        <f t="shared" si="0"/>
        <v>#REF!</v>
      </c>
    </row>
    <row r="54" spans="2:6" ht="30.75" hidden="1" customHeight="1" x14ac:dyDescent="0.25">
      <c r="B54" s="43" t="s">
        <v>120</v>
      </c>
      <c r="C54" s="44" t="s">
        <v>121</v>
      </c>
      <c r="D54" s="45" t="e">
        <f>#REF!+#REF!</f>
        <v>#REF!</v>
      </c>
      <c r="E54" s="45"/>
      <c r="F54" s="74" t="e">
        <f t="shared" si="0"/>
        <v>#REF!</v>
      </c>
    </row>
    <row r="55" spans="2:6" ht="25.5" customHeight="1" x14ac:dyDescent="0.25">
      <c r="B55" s="43" t="s">
        <v>122</v>
      </c>
      <c r="C55" s="44" t="s">
        <v>123</v>
      </c>
      <c r="D55" s="45">
        <v>48</v>
      </c>
      <c r="E55" s="45">
        <v>97.966589999999997</v>
      </c>
      <c r="F55" s="74">
        <f t="shared" si="0"/>
        <v>204.09706249999999</v>
      </c>
    </row>
    <row r="56" spans="2:6" ht="47.25" hidden="1" customHeight="1" x14ac:dyDescent="0.25">
      <c r="B56" s="43" t="s">
        <v>124</v>
      </c>
      <c r="C56" s="44" t="s">
        <v>125</v>
      </c>
      <c r="D56" s="45" t="e">
        <f>#REF!+#REF!</f>
        <v>#REF!</v>
      </c>
      <c r="E56" s="45"/>
      <c r="F56" s="74" t="e">
        <f t="shared" si="0"/>
        <v>#REF!</v>
      </c>
    </row>
    <row r="57" spans="2:6" ht="15.75" hidden="1" customHeight="1" x14ac:dyDescent="0.25">
      <c r="B57" s="43" t="s">
        <v>126</v>
      </c>
      <c r="C57" s="44" t="s">
        <v>127</v>
      </c>
      <c r="D57" s="45" t="e">
        <f>#REF!+#REF!</f>
        <v>#REF!</v>
      </c>
      <c r="E57" s="45"/>
      <c r="F57" s="74" t="e">
        <f t="shared" si="0"/>
        <v>#REF!</v>
      </c>
    </row>
    <row r="58" spans="2:6" ht="15.75" hidden="1" customHeight="1" x14ac:dyDescent="0.25">
      <c r="B58" s="43" t="s">
        <v>128</v>
      </c>
      <c r="C58" s="44" t="s">
        <v>129</v>
      </c>
      <c r="D58" s="45" t="e">
        <f>#REF!+#REF!</f>
        <v>#REF!</v>
      </c>
      <c r="E58" s="45"/>
      <c r="F58" s="74" t="e">
        <f t="shared" si="0"/>
        <v>#REF!</v>
      </c>
    </row>
    <row r="59" spans="2:6" ht="47.25" hidden="1" customHeight="1" x14ac:dyDescent="0.25">
      <c r="B59" s="43" t="s">
        <v>130</v>
      </c>
      <c r="C59" s="44" t="s">
        <v>131</v>
      </c>
      <c r="D59" s="45" t="e">
        <f>#REF!+#REF!</f>
        <v>#REF!</v>
      </c>
      <c r="E59" s="45"/>
      <c r="F59" s="74" t="e">
        <f t="shared" si="0"/>
        <v>#REF!</v>
      </c>
    </row>
    <row r="60" spans="2:6" ht="39.75" hidden="1" customHeight="1" x14ac:dyDescent="0.25">
      <c r="B60" s="43" t="s">
        <v>132</v>
      </c>
      <c r="C60" s="44" t="s">
        <v>133</v>
      </c>
      <c r="D60" s="45"/>
      <c r="E60" s="45"/>
      <c r="F60" s="74"/>
    </row>
    <row r="61" spans="2:6" ht="39.75" customHeight="1" x14ac:dyDescent="0.25">
      <c r="B61" s="43" t="s">
        <v>124</v>
      </c>
      <c r="C61" s="44" t="s">
        <v>125</v>
      </c>
      <c r="D61" s="45">
        <f>D62+D63+D64</f>
        <v>13995.75</v>
      </c>
      <c r="E61" s="45">
        <f>E62+E63+E64</f>
        <v>2368.6919200000002</v>
      </c>
      <c r="F61" s="74">
        <f t="shared" si="0"/>
        <v>16.924365753889575</v>
      </c>
    </row>
    <row r="62" spans="2:6" ht="39.75" customHeight="1" x14ac:dyDescent="0.25">
      <c r="B62" s="43" t="s">
        <v>301</v>
      </c>
      <c r="C62" s="44" t="s">
        <v>129</v>
      </c>
      <c r="D62" s="45">
        <v>13995.75</v>
      </c>
      <c r="E62" s="45">
        <v>2259.35376</v>
      </c>
      <c r="F62" s="74">
        <f t="shared" si="0"/>
        <v>16.14314173945662</v>
      </c>
    </row>
    <row r="63" spans="2:6" ht="36.75" customHeight="1" x14ac:dyDescent="0.25">
      <c r="B63" s="43" t="s">
        <v>302</v>
      </c>
      <c r="C63" s="44" t="s">
        <v>304</v>
      </c>
      <c r="D63" s="45"/>
      <c r="E63" s="45">
        <v>53.803910000000002</v>
      </c>
      <c r="F63" s="74"/>
    </row>
    <row r="64" spans="2:6" ht="29.25" customHeight="1" x14ac:dyDescent="0.25">
      <c r="B64" s="43" t="s">
        <v>303</v>
      </c>
      <c r="C64" s="44" t="s">
        <v>305</v>
      </c>
      <c r="D64" s="45"/>
      <c r="E64" s="45">
        <v>55.53425</v>
      </c>
      <c r="F64" s="74"/>
    </row>
    <row r="65" spans="2:9" ht="34.5" customHeight="1" x14ac:dyDescent="0.25">
      <c r="B65" s="43" t="s">
        <v>134</v>
      </c>
      <c r="C65" s="44" t="s">
        <v>135</v>
      </c>
      <c r="D65" s="45">
        <f>D68+D69+D70</f>
        <v>3056.95</v>
      </c>
      <c r="E65" s="45">
        <f>E68+E69+E70</f>
        <v>618.02572999999995</v>
      </c>
      <c r="F65" s="74">
        <f t="shared" si="0"/>
        <v>20.217070282471088</v>
      </c>
    </row>
    <row r="66" spans="2:9" ht="0.75" hidden="1" customHeight="1" x14ac:dyDescent="0.25">
      <c r="B66" s="43" t="s">
        <v>136</v>
      </c>
      <c r="C66" s="44" t="s">
        <v>137</v>
      </c>
      <c r="D66" s="45" t="e">
        <f>#REF!+#REF!</f>
        <v>#REF!</v>
      </c>
      <c r="E66" s="45"/>
      <c r="F66" s="74" t="e">
        <f t="shared" si="0"/>
        <v>#REF!</v>
      </c>
    </row>
    <row r="67" spans="2:9" ht="37.5" hidden="1" customHeight="1" x14ac:dyDescent="0.25">
      <c r="B67" s="43" t="s">
        <v>138</v>
      </c>
      <c r="C67" s="44" t="s">
        <v>139</v>
      </c>
      <c r="D67" s="45" t="e">
        <f>#REF!+#REF!</f>
        <v>#REF!</v>
      </c>
      <c r="E67" s="45"/>
      <c r="F67" s="74" t="e">
        <f t="shared" si="0"/>
        <v>#REF!</v>
      </c>
    </row>
    <row r="68" spans="2:9" ht="85.5" customHeight="1" x14ac:dyDescent="0.25">
      <c r="B68" s="43" t="s">
        <v>140</v>
      </c>
      <c r="C68" s="44" t="s">
        <v>141</v>
      </c>
      <c r="D68" s="45">
        <v>556.95000000000005</v>
      </c>
      <c r="E68" s="45"/>
      <c r="F68" s="74">
        <f t="shared" si="0"/>
        <v>0</v>
      </c>
    </row>
    <row r="69" spans="2:9" ht="61.5" customHeight="1" x14ac:dyDescent="0.25">
      <c r="B69" s="43" t="s">
        <v>142</v>
      </c>
      <c r="C69" s="44" t="s">
        <v>143</v>
      </c>
      <c r="D69" s="45">
        <v>2500</v>
      </c>
      <c r="E69" s="45">
        <v>618.02572999999995</v>
      </c>
      <c r="F69" s="74">
        <f t="shared" si="0"/>
        <v>24.721029199999997</v>
      </c>
    </row>
    <row r="70" spans="2:9" ht="60" hidden="1" customHeight="1" x14ac:dyDescent="0.25">
      <c r="B70" s="43" t="s">
        <v>144</v>
      </c>
      <c r="C70" s="44" t="s">
        <v>145</v>
      </c>
      <c r="D70" s="45"/>
      <c r="E70" s="45"/>
      <c r="F70" s="74" t="e">
        <f t="shared" si="0"/>
        <v>#DIV/0!</v>
      </c>
    </row>
    <row r="71" spans="2:9" ht="42.75" hidden="1" customHeight="1" x14ac:dyDescent="0.25">
      <c r="B71" s="43" t="s">
        <v>146</v>
      </c>
      <c r="C71" s="44" t="s">
        <v>147</v>
      </c>
      <c r="D71" s="45" t="e">
        <f>#REF!+#REF!</f>
        <v>#REF!</v>
      </c>
      <c r="E71" s="45"/>
      <c r="F71" s="74" t="e">
        <f t="shared" si="0"/>
        <v>#REF!</v>
      </c>
    </row>
    <row r="72" spans="2:9" ht="41.25" hidden="1" customHeight="1" x14ac:dyDescent="0.25">
      <c r="B72" s="43" t="s">
        <v>148</v>
      </c>
      <c r="C72" s="44" t="s">
        <v>149</v>
      </c>
      <c r="D72" s="45" t="e">
        <f>#REF!+#REF!</f>
        <v>#REF!</v>
      </c>
      <c r="E72" s="45"/>
      <c r="F72" s="74" t="e">
        <f t="shared" si="0"/>
        <v>#REF!</v>
      </c>
    </row>
    <row r="73" spans="2:9" ht="9" hidden="1" customHeight="1" x14ac:dyDescent="0.25">
      <c r="B73" s="43" t="s">
        <v>150</v>
      </c>
      <c r="C73" s="44" t="s">
        <v>151</v>
      </c>
      <c r="D73" s="45" t="e">
        <f>#REF!+#REF!</f>
        <v>#REF!</v>
      </c>
      <c r="E73" s="45"/>
      <c r="F73" s="74" t="e">
        <f t="shared" si="0"/>
        <v>#REF!</v>
      </c>
    </row>
    <row r="74" spans="2:9" x14ac:dyDescent="0.25">
      <c r="B74" s="43" t="s">
        <v>152</v>
      </c>
      <c r="C74" s="44" t="s">
        <v>153</v>
      </c>
      <c r="D74" s="45">
        <v>800</v>
      </c>
      <c r="E74" s="45">
        <v>1138.68885</v>
      </c>
      <c r="F74" s="74">
        <f t="shared" si="0"/>
        <v>142.33610625</v>
      </c>
    </row>
    <row r="75" spans="2:9" ht="15.75" customHeight="1" x14ac:dyDescent="0.25">
      <c r="B75" s="43" t="s">
        <v>154</v>
      </c>
      <c r="C75" s="44" t="s">
        <v>155</v>
      </c>
      <c r="D75" s="45">
        <f>D76+D77</f>
        <v>0</v>
      </c>
      <c r="E75" s="45">
        <f>E76+E77</f>
        <v>-6.0167999999999999</v>
      </c>
      <c r="F75" s="74"/>
    </row>
    <row r="76" spans="2:9" ht="15.75" customHeight="1" x14ac:dyDescent="0.25">
      <c r="B76" s="43" t="s">
        <v>156</v>
      </c>
      <c r="C76" s="44" t="s">
        <v>157</v>
      </c>
      <c r="D76" s="45"/>
      <c r="E76" s="45">
        <v>-6.0167999999999999</v>
      </c>
      <c r="F76" s="74"/>
    </row>
    <row r="77" spans="2:9" ht="24" hidden="1" customHeight="1" x14ac:dyDescent="0.25">
      <c r="B77" s="43" t="s">
        <v>158</v>
      </c>
      <c r="C77" s="44" t="s">
        <v>159</v>
      </c>
      <c r="D77" s="45"/>
      <c r="E77" s="45"/>
      <c r="F77" s="74"/>
    </row>
    <row r="78" spans="2:9" ht="21.75" customHeight="1" x14ac:dyDescent="0.25">
      <c r="B78" s="43" t="s">
        <v>160</v>
      </c>
      <c r="C78" s="44" t="s">
        <v>161</v>
      </c>
      <c r="D78" s="45">
        <f>D79+D144+D147</f>
        <v>555457.00167999987</v>
      </c>
      <c r="E78" s="45">
        <f>E79+E144+E147</f>
        <v>350737.99452000007</v>
      </c>
      <c r="F78" s="74">
        <f t="shared" ref="F78:F133" si="1">E78/D78*100</f>
        <v>63.144040575450532</v>
      </c>
    </row>
    <row r="79" spans="2:9" ht="42" customHeight="1" x14ac:dyDescent="0.25">
      <c r="B79" s="43" t="s">
        <v>298</v>
      </c>
      <c r="C79" s="44" t="s">
        <v>162</v>
      </c>
      <c r="D79" s="45">
        <f>D80+D86+D104+D134</f>
        <v>554868.8550499999</v>
      </c>
      <c r="E79" s="45">
        <f>E80+E86+E104+E134</f>
        <v>350149.84789000003</v>
      </c>
      <c r="F79" s="74">
        <f t="shared" si="1"/>
        <v>63.104974212050088</v>
      </c>
      <c r="G79" s="50"/>
      <c r="H79" s="50"/>
      <c r="I79" s="50"/>
    </row>
    <row r="80" spans="2:9" ht="31.5" customHeight="1" x14ac:dyDescent="0.25">
      <c r="B80" s="43" t="s">
        <v>297</v>
      </c>
      <c r="C80" s="44" t="s">
        <v>163</v>
      </c>
      <c r="D80" s="45">
        <f>D81+D82</f>
        <v>168097.5</v>
      </c>
      <c r="E80" s="45">
        <f>E81+E82</f>
        <v>113528</v>
      </c>
      <c r="F80" s="74">
        <f t="shared" si="1"/>
        <v>67.53699489879385</v>
      </c>
      <c r="H80" s="50"/>
    </row>
    <row r="81" spans="2:7" ht="32.25" customHeight="1" x14ac:dyDescent="0.25">
      <c r="B81" s="43" t="s">
        <v>164</v>
      </c>
      <c r="C81" s="44" t="s">
        <v>165</v>
      </c>
      <c r="D81" s="45">
        <v>164567.5</v>
      </c>
      <c r="E81" s="45">
        <v>109998</v>
      </c>
      <c r="F81" s="74">
        <f t="shared" si="1"/>
        <v>66.840658088626242</v>
      </c>
    </row>
    <row r="82" spans="2:7" ht="31.5" customHeight="1" x14ac:dyDescent="0.25">
      <c r="B82" s="43" t="s">
        <v>166</v>
      </c>
      <c r="C82" s="44" t="s">
        <v>167</v>
      </c>
      <c r="D82" s="45">
        <v>3530</v>
      </c>
      <c r="E82" s="45">
        <v>3530</v>
      </c>
      <c r="F82" s="74">
        <f t="shared" si="1"/>
        <v>100</v>
      </c>
    </row>
    <row r="83" spans="2:7" ht="47.25" hidden="1" customHeight="1" x14ac:dyDescent="0.25">
      <c r="B83" s="43" t="s">
        <v>168</v>
      </c>
      <c r="C83" s="44" t="s">
        <v>167</v>
      </c>
      <c r="D83" s="45" t="e">
        <f>#REF!+#REF!</f>
        <v>#REF!</v>
      </c>
      <c r="E83" s="45"/>
      <c r="F83" s="74" t="e">
        <f t="shared" si="1"/>
        <v>#REF!</v>
      </c>
    </row>
    <row r="84" spans="2:7" ht="15.75" hidden="1" customHeight="1" x14ac:dyDescent="0.25">
      <c r="B84" s="43" t="s">
        <v>169</v>
      </c>
      <c r="C84" s="44" t="s">
        <v>170</v>
      </c>
      <c r="D84" s="45" t="e">
        <f>#REF!+#REF!</f>
        <v>#REF!</v>
      </c>
      <c r="E84" s="45"/>
      <c r="F84" s="74" t="e">
        <f t="shared" si="1"/>
        <v>#REF!</v>
      </c>
    </row>
    <row r="85" spans="2:7" ht="15.75" hidden="1" customHeight="1" x14ac:dyDescent="0.25">
      <c r="B85" s="43" t="s">
        <v>171</v>
      </c>
      <c r="C85" s="44" t="s">
        <v>172</v>
      </c>
      <c r="D85" s="45" t="e">
        <f>#REF!+#REF!</f>
        <v>#REF!</v>
      </c>
      <c r="E85" s="45"/>
      <c r="F85" s="74" t="e">
        <f t="shared" si="1"/>
        <v>#REF!</v>
      </c>
    </row>
    <row r="86" spans="2:7" ht="39.75" customHeight="1" x14ac:dyDescent="0.25">
      <c r="B86" s="43" t="s">
        <v>296</v>
      </c>
      <c r="C86" s="44" t="s">
        <v>173</v>
      </c>
      <c r="D86" s="45">
        <f>D88+D89+D90+D91+D92+D95+D96</f>
        <v>90131.325849999994</v>
      </c>
      <c r="E86" s="45">
        <f>E88+E89+E90+E91+E92+E95+E96</f>
        <v>56802.332689999996</v>
      </c>
      <c r="F86" s="74">
        <f t="shared" si="1"/>
        <v>63.021743166779345</v>
      </c>
    </row>
    <row r="87" spans="2:7" ht="111" hidden="1" customHeight="1" x14ac:dyDescent="0.25">
      <c r="B87" s="43" t="s">
        <v>174</v>
      </c>
      <c r="C87" s="44" t="s">
        <v>175</v>
      </c>
      <c r="D87" s="45" t="e">
        <f>#REF!+#REF!</f>
        <v>#REF!</v>
      </c>
      <c r="E87" s="45"/>
      <c r="F87" s="74" t="e">
        <f t="shared" si="1"/>
        <v>#REF!</v>
      </c>
    </row>
    <row r="88" spans="2:7" ht="66" hidden="1" customHeight="1" x14ac:dyDescent="0.25">
      <c r="B88" s="43" t="s">
        <v>295</v>
      </c>
      <c r="C88" s="44" t="s">
        <v>176</v>
      </c>
      <c r="D88" s="45"/>
      <c r="E88" s="45"/>
      <c r="F88" s="74" t="e">
        <f t="shared" si="1"/>
        <v>#DIV/0!</v>
      </c>
      <c r="G88" s="47"/>
    </row>
    <row r="89" spans="2:7" ht="66" customHeight="1" x14ac:dyDescent="0.25">
      <c r="B89" s="43" t="s">
        <v>294</v>
      </c>
      <c r="C89" s="51" t="s">
        <v>177</v>
      </c>
      <c r="D89" s="45">
        <v>15180.40281</v>
      </c>
      <c r="E89" s="45">
        <v>5810.26757</v>
      </c>
      <c r="F89" s="74">
        <f t="shared" si="1"/>
        <v>38.274791800468698</v>
      </c>
    </row>
    <row r="90" spans="2:7" ht="54" customHeight="1" x14ac:dyDescent="0.25">
      <c r="B90" s="43" t="s">
        <v>178</v>
      </c>
      <c r="C90" s="44" t="s">
        <v>179</v>
      </c>
      <c r="D90" s="45">
        <v>1145.7227</v>
      </c>
      <c r="E90" s="45">
        <v>1145.7227</v>
      </c>
      <c r="F90" s="74">
        <f t="shared" si="1"/>
        <v>100</v>
      </c>
    </row>
    <row r="91" spans="2:7" ht="55.5" customHeight="1" x14ac:dyDescent="0.25">
      <c r="B91" s="43" t="s">
        <v>293</v>
      </c>
      <c r="C91" s="44" t="s">
        <v>180</v>
      </c>
      <c r="D91" s="45">
        <v>472.09624000000002</v>
      </c>
      <c r="E91" s="45">
        <v>304.57879000000003</v>
      </c>
      <c r="F91" s="74">
        <f t="shared" si="1"/>
        <v>64.51624990701049</v>
      </c>
    </row>
    <row r="92" spans="2:7" ht="21.75" customHeight="1" x14ac:dyDescent="0.25">
      <c r="B92" s="43" t="s">
        <v>292</v>
      </c>
      <c r="C92" s="44" t="s">
        <v>181</v>
      </c>
      <c r="D92" s="45">
        <f>D93+D94</f>
        <v>158.79052999999999</v>
      </c>
      <c r="E92" s="45">
        <f>E93+E94</f>
        <v>158.79052999999999</v>
      </c>
      <c r="F92" s="74">
        <f>F93+F94</f>
        <v>200</v>
      </c>
    </row>
    <row r="93" spans="2:7" ht="54" customHeight="1" x14ac:dyDescent="0.25">
      <c r="B93" s="52"/>
      <c r="C93" s="53" t="s">
        <v>258</v>
      </c>
      <c r="D93" s="72">
        <v>50.505049999999997</v>
      </c>
      <c r="E93" s="72">
        <f>D93</f>
        <v>50.505049999999997</v>
      </c>
      <c r="F93" s="75">
        <f t="shared" si="1"/>
        <v>100</v>
      </c>
    </row>
    <row r="94" spans="2:7" ht="65.25" customHeight="1" x14ac:dyDescent="0.25">
      <c r="B94" s="52"/>
      <c r="C94" s="53" t="s">
        <v>259</v>
      </c>
      <c r="D94" s="72">
        <v>108.28548000000001</v>
      </c>
      <c r="E94" s="72">
        <f>D94</f>
        <v>108.28548000000001</v>
      </c>
      <c r="F94" s="75">
        <f t="shared" si="1"/>
        <v>100</v>
      </c>
    </row>
    <row r="95" spans="2:7" ht="64.5" customHeight="1" x14ac:dyDescent="0.25">
      <c r="B95" s="43" t="s">
        <v>291</v>
      </c>
      <c r="C95" s="44" t="s">
        <v>182</v>
      </c>
      <c r="D95" s="45">
        <v>400.18419999999998</v>
      </c>
      <c r="E95" s="45">
        <v>400.18419999999998</v>
      </c>
      <c r="F95" s="74">
        <f t="shared" si="1"/>
        <v>100</v>
      </c>
    </row>
    <row r="96" spans="2:7" ht="17.25" customHeight="1" x14ac:dyDescent="0.25">
      <c r="B96" s="43" t="s">
        <v>290</v>
      </c>
      <c r="C96" s="44" t="s">
        <v>183</v>
      </c>
      <c r="D96" s="45">
        <f>D97</f>
        <v>72774.129369999995</v>
      </c>
      <c r="E96" s="45">
        <f>E97</f>
        <v>48982.788899999992</v>
      </c>
      <c r="F96" s="74">
        <f t="shared" si="1"/>
        <v>67.307969637067742</v>
      </c>
    </row>
    <row r="97" spans="2:9" ht="21.75" customHeight="1" x14ac:dyDescent="0.25">
      <c r="B97" s="43" t="s">
        <v>289</v>
      </c>
      <c r="C97" s="44" t="s">
        <v>184</v>
      </c>
      <c r="D97" s="45">
        <f>D98+D99+D100+D101+D102+D103</f>
        <v>72774.129369999995</v>
      </c>
      <c r="E97" s="45">
        <f>E98+E100+E101+E102+E103</f>
        <v>48982.788899999992</v>
      </c>
      <c r="F97" s="74">
        <f t="shared" si="1"/>
        <v>67.307969637067742</v>
      </c>
    </row>
    <row r="98" spans="2:9" ht="73.5" customHeight="1" x14ac:dyDescent="0.25">
      <c r="B98" s="52" t="s">
        <v>262</v>
      </c>
      <c r="C98" s="55" t="s">
        <v>185</v>
      </c>
      <c r="D98" s="72">
        <v>29.4</v>
      </c>
      <c r="E98" s="72"/>
      <c r="F98" s="75">
        <f t="shared" si="1"/>
        <v>0</v>
      </c>
    </row>
    <row r="99" spans="2:9" ht="82.5" customHeight="1" x14ac:dyDescent="0.25">
      <c r="B99" s="52" t="s">
        <v>260</v>
      </c>
      <c r="C99" s="53" t="s">
        <v>261</v>
      </c>
      <c r="D99" s="72">
        <v>46.129370000000002</v>
      </c>
      <c r="E99" s="72"/>
      <c r="F99" s="75">
        <f t="shared" si="1"/>
        <v>0</v>
      </c>
    </row>
    <row r="100" spans="2:9" ht="75.75" customHeight="1" x14ac:dyDescent="0.25">
      <c r="B100" s="52" t="s">
        <v>263</v>
      </c>
      <c r="C100" s="53" t="s">
        <v>186</v>
      </c>
      <c r="D100" s="72">
        <v>1936.5</v>
      </c>
      <c r="E100" s="72">
        <v>829.6</v>
      </c>
      <c r="F100" s="75">
        <f t="shared" si="1"/>
        <v>42.840175574490061</v>
      </c>
    </row>
    <row r="101" spans="2:9" ht="87" customHeight="1" x14ac:dyDescent="0.25">
      <c r="B101" s="52" t="s">
        <v>264</v>
      </c>
      <c r="C101" s="53" t="s">
        <v>187</v>
      </c>
      <c r="D101" s="72">
        <v>946.1</v>
      </c>
      <c r="E101" s="72">
        <v>946.1</v>
      </c>
      <c r="F101" s="75">
        <f t="shared" si="1"/>
        <v>100</v>
      </c>
    </row>
    <row r="102" spans="2:9" ht="63.75" customHeight="1" x14ac:dyDescent="0.25">
      <c r="B102" s="52" t="s">
        <v>265</v>
      </c>
      <c r="C102" s="53" t="s">
        <v>188</v>
      </c>
      <c r="D102" s="72">
        <v>66731</v>
      </c>
      <c r="E102" s="72">
        <v>45493.2</v>
      </c>
      <c r="F102" s="75">
        <f t="shared" si="1"/>
        <v>68.17401207834439</v>
      </c>
    </row>
    <row r="103" spans="2:9" ht="87.75" customHeight="1" x14ac:dyDescent="0.25">
      <c r="B103" s="52" t="s">
        <v>266</v>
      </c>
      <c r="C103" s="53" t="s">
        <v>189</v>
      </c>
      <c r="D103" s="72">
        <v>3085</v>
      </c>
      <c r="E103" s="72">
        <v>1713.8888999999999</v>
      </c>
      <c r="F103" s="75">
        <f t="shared" si="1"/>
        <v>55.555555915721236</v>
      </c>
    </row>
    <row r="104" spans="2:9" ht="36" customHeight="1" x14ac:dyDescent="0.25">
      <c r="B104" s="43" t="s">
        <v>288</v>
      </c>
      <c r="C104" s="44" t="s">
        <v>190</v>
      </c>
      <c r="D104" s="45">
        <f>D117+D132+D133</f>
        <v>263049.8</v>
      </c>
      <c r="E104" s="45">
        <f>E117+E132+E133</f>
        <v>155965.38600000003</v>
      </c>
      <c r="F104" s="74">
        <f t="shared" si="1"/>
        <v>59.291201133777726</v>
      </c>
      <c r="G104" s="46"/>
      <c r="I104" s="50"/>
    </row>
    <row r="105" spans="2:9" ht="33.75" hidden="1" customHeight="1" x14ac:dyDescent="0.25">
      <c r="B105" s="43" t="s">
        <v>191</v>
      </c>
      <c r="C105" s="44" t="s">
        <v>192</v>
      </c>
      <c r="D105" s="45" t="e">
        <f>#REF!+#REF!</f>
        <v>#REF!</v>
      </c>
      <c r="E105" s="45"/>
      <c r="F105" s="74" t="e">
        <f t="shared" si="1"/>
        <v>#REF!</v>
      </c>
    </row>
    <row r="106" spans="2:9" ht="44.25" hidden="1" customHeight="1" x14ac:dyDescent="0.25">
      <c r="B106" s="43" t="s">
        <v>193</v>
      </c>
      <c r="C106" s="44" t="s">
        <v>194</v>
      </c>
      <c r="D106" s="45" t="e">
        <f>#REF!+#REF!</f>
        <v>#REF!</v>
      </c>
      <c r="E106" s="45"/>
      <c r="F106" s="74" t="e">
        <f t="shared" si="1"/>
        <v>#REF!</v>
      </c>
    </row>
    <row r="107" spans="2:9" ht="33.75" hidden="1" customHeight="1" x14ac:dyDescent="0.25">
      <c r="B107" s="43" t="s">
        <v>195</v>
      </c>
      <c r="C107" s="44" t="s">
        <v>196</v>
      </c>
      <c r="D107" s="45" t="e">
        <f>#REF!+#REF!</f>
        <v>#REF!</v>
      </c>
      <c r="E107" s="45"/>
      <c r="F107" s="74" t="e">
        <f t="shared" si="1"/>
        <v>#REF!</v>
      </c>
    </row>
    <row r="108" spans="2:9" ht="36" hidden="1" customHeight="1" x14ac:dyDescent="0.25">
      <c r="B108" s="43" t="s">
        <v>197</v>
      </c>
      <c r="C108" s="44" t="s">
        <v>198</v>
      </c>
      <c r="D108" s="45" t="e">
        <f>#REF!+#REF!</f>
        <v>#REF!</v>
      </c>
      <c r="E108" s="45"/>
      <c r="F108" s="74" t="e">
        <f t="shared" si="1"/>
        <v>#REF!</v>
      </c>
    </row>
    <row r="109" spans="2:9" ht="36" hidden="1" customHeight="1" x14ac:dyDescent="0.25">
      <c r="B109" s="43" t="s">
        <v>199</v>
      </c>
      <c r="C109" s="44" t="s">
        <v>200</v>
      </c>
      <c r="D109" s="45" t="e">
        <f>#REF!+#REF!</f>
        <v>#REF!</v>
      </c>
      <c r="E109" s="45"/>
      <c r="F109" s="74" t="e">
        <f t="shared" si="1"/>
        <v>#REF!</v>
      </c>
    </row>
    <row r="110" spans="2:9" ht="39" hidden="1" customHeight="1" x14ac:dyDescent="0.25">
      <c r="B110" s="43" t="s">
        <v>201</v>
      </c>
      <c r="C110" s="44" t="s">
        <v>202</v>
      </c>
      <c r="D110" s="45" t="e">
        <f>#REF!+#REF!</f>
        <v>#REF!</v>
      </c>
      <c r="E110" s="45"/>
      <c r="F110" s="74" t="e">
        <f t="shared" si="1"/>
        <v>#REF!</v>
      </c>
    </row>
    <row r="111" spans="2:9" ht="40.5" hidden="1" customHeight="1" x14ac:dyDescent="0.25">
      <c r="B111" s="43" t="s">
        <v>203</v>
      </c>
      <c r="C111" s="44" t="s">
        <v>204</v>
      </c>
      <c r="D111" s="45" t="e">
        <f>#REF!+#REF!</f>
        <v>#REF!</v>
      </c>
      <c r="E111" s="45"/>
      <c r="F111" s="74" t="e">
        <f t="shared" si="1"/>
        <v>#REF!</v>
      </c>
    </row>
    <row r="112" spans="2:9" ht="24" hidden="1" customHeight="1" x14ac:dyDescent="0.25">
      <c r="B112" s="43" t="s">
        <v>205</v>
      </c>
      <c r="C112" s="44" t="s">
        <v>206</v>
      </c>
      <c r="D112" s="45" t="e">
        <f>#REF!+#REF!</f>
        <v>#REF!</v>
      </c>
      <c r="E112" s="45"/>
      <c r="F112" s="74" t="e">
        <f t="shared" si="1"/>
        <v>#REF!</v>
      </c>
    </row>
    <row r="113" spans="2:6" ht="24.75" hidden="1" customHeight="1" x14ac:dyDescent="0.25">
      <c r="B113" s="43" t="s">
        <v>207</v>
      </c>
      <c r="C113" s="44" t="s">
        <v>208</v>
      </c>
      <c r="D113" s="45" t="e">
        <f>#REF!+#REF!</f>
        <v>#REF!</v>
      </c>
      <c r="E113" s="45"/>
      <c r="F113" s="74" t="e">
        <f t="shared" si="1"/>
        <v>#REF!</v>
      </c>
    </row>
    <row r="114" spans="2:6" ht="33" hidden="1" customHeight="1" x14ac:dyDescent="0.25">
      <c r="B114" s="43" t="s">
        <v>209</v>
      </c>
      <c r="C114" s="44" t="s">
        <v>210</v>
      </c>
      <c r="D114" s="45" t="e">
        <f>#REF!+#REF!</f>
        <v>#REF!</v>
      </c>
      <c r="E114" s="45"/>
      <c r="F114" s="74" t="e">
        <f t="shared" si="1"/>
        <v>#REF!</v>
      </c>
    </row>
    <row r="115" spans="2:6" ht="37.5" hidden="1" customHeight="1" x14ac:dyDescent="0.25">
      <c r="B115" s="43" t="s">
        <v>211</v>
      </c>
      <c r="C115" s="44" t="s">
        <v>212</v>
      </c>
      <c r="D115" s="45" t="e">
        <f>#REF!+#REF!</f>
        <v>#REF!</v>
      </c>
      <c r="E115" s="45"/>
      <c r="F115" s="74" t="e">
        <f t="shared" si="1"/>
        <v>#REF!</v>
      </c>
    </row>
    <row r="116" spans="2:6" ht="48.75" hidden="1" customHeight="1" x14ac:dyDescent="0.25">
      <c r="B116" s="43" t="s">
        <v>213</v>
      </c>
      <c r="C116" s="44" t="s">
        <v>214</v>
      </c>
      <c r="D116" s="45" t="e">
        <f>#REF!+#REF!</f>
        <v>#REF!</v>
      </c>
      <c r="E116" s="45"/>
      <c r="F116" s="74" t="e">
        <f t="shared" si="1"/>
        <v>#REF!</v>
      </c>
    </row>
    <row r="117" spans="2:6" ht="37.5" customHeight="1" x14ac:dyDescent="0.25">
      <c r="B117" s="43" t="s">
        <v>215</v>
      </c>
      <c r="C117" s="44" t="s">
        <v>216</v>
      </c>
      <c r="D117" s="45">
        <f>D118</f>
        <v>258288.19999999998</v>
      </c>
      <c r="E117" s="45">
        <f>E118</f>
        <v>154003.78600000002</v>
      </c>
      <c r="F117" s="74">
        <f t="shared" si="1"/>
        <v>59.624785801287103</v>
      </c>
    </row>
    <row r="118" spans="2:6" ht="31.5" x14ac:dyDescent="0.25">
      <c r="B118" s="43" t="s">
        <v>287</v>
      </c>
      <c r="C118" s="44" t="s">
        <v>217</v>
      </c>
      <c r="D118" s="45">
        <f>D119+D120+D121+D122+D123+D124+D125+D126+D127+D128+D129+D130+D131</f>
        <v>258288.19999999998</v>
      </c>
      <c r="E118" s="45">
        <f>E119+E120+E121+E122+E123+E124+E125+E126+E127+E128+E129+E130+E131</f>
        <v>154003.78600000002</v>
      </c>
      <c r="F118" s="74">
        <f t="shared" si="1"/>
        <v>59.624785801287103</v>
      </c>
    </row>
    <row r="119" spans="2:6" s="56" customFormat="1" ht="90" customHeight="1" x14ac:dyDescent="0.25">
      <c r="B119" s="52" t="s">
        <v>267</v>
      </c>
      <c r="C119" s="57" t="s">
        <v>218</v>
      </c>
      <c r="D119" s="72">
        <v>5782.4</v>
      </c>
      <c r="E119" s="72">
        <v>3373.3</v>
      </c>
      <c r="F119" s="75">
        <f t="shared" si="1"/>
        <v>58.337368566685122</v>
      </c>
    </row>
    <row r="120" spans="2:6" s="56" customFormat="1" ht="87" customHeight="1" x14ac:dyDescent="0.25">
      <c r="B120" s="52" t="s">
        <v>268</v>
      </c>
      <c r="C120" s="58" t="s">
        <v>219</v>
      </c>
      <c r="D120" s="72">
        <v>406.1</v>
      </c>
      <c r="E120" s="72"/>
      <c r="F120" s="75">
        <f t="shared" si="1"/>
        <v>0</v>
      </c>
    </row>
    <row r="121" spans="2:6" s="56" customFormat="1" ht="87" customHeight="1" x14ac:dyDescent="0.25">
      <c r="B121" s="52" t="s">
        <v>270</v>
      </c>
      <c r="C121" s="54" t="s">
        <v>220</v>
      </c>
      <c r="D121" s="72">
        <v>0.2</v>
      </c>
      <c r="E121" s="72">
        <v>0.2</v>
      </c>
      <c r="F121" s="75">
        <f t="shared" si="1"/>
        <v>100</v>
      </c>
    </row>
    <row r="122" spans="2:6" s="56" customFormat="1" ht="72.75" customHeight="1" x14ac:dyDescent="0.25">
      <c r="B122" s="52" t="s">
        <v>269</v>
      </c>
      <c r="C122" s="58" t="s">
        <v>221</v>
      </c>
      <c r="D122" s="72">
        <v>1500.7</v>
      </c>
      <c r="E122" s="72">
        <v>1500.7</v>
      </c>
      <c r="F122" s="75">
        <f t="shared" si="1"/>
        <v>100</v>
      </c>
    </row>
    <row r="123" spans="2:6" s="56" customFormat="1" ht="147" customHeight="1" x14ac:dyDescent="0.25">
      <c r="B123" s="52" t="s">
        <v>271</v>
      </c>
      <c r="C123" s="54" t="s">
        <v>222</v>
      </c>
      <c r="D123" s="72">
        <v>247415.9</v>
      </c>
      <c r="E123" s="72">
        <v>147444.43599999999</v>
      </c>
      <c r="F123" s="75">
        <f t="shared" si="1"/>
        <v>59.593759333979747</v>
      </c>
    </row>
    <row r="124" spans="2:6" s="56" customFormat="1" ht="110.25" x14ac:dyDescent="0.25">
      <c r="B124" s="52" t="s">
        <v>272</v>
      </c>
      <c r="C124" s="58" t="s">
        <v>223</v>
      </c>
      <c r="D124" s="72">
        <v>828.9</v>
      </c>
      <c r="E124" s="72">
        <v>414.6</v>
      </c>
      <c r="F124" s="75">
        <f t="shared" si="1"/>
        <v>50.018096272167931</v>
      </c>
    </row>
    <row r="125" spans="2:6" s="56" customFormat="1" ht="70.5" customHeight="1" x14ac:dyDescent="0.25">
      <c r="B125" s="52" t="s">
        <v>273</v>
      </c>
      <c r="C125" s="54" t="s">
        <v>224</v>
      </c>
      <c r="D125" s="72">
        <v>1260.7</v>
      </c>
      <c r="E125" s="72">
        <v>630</v>
      </c>
      <c r="F125" s="75">
        <f t="shared" si="1"/>
        <v>49.972237645752358</v>
      </c>
    </row>
    <row r="126" spans="2:6" s="56" customFormat="1" ht="70.5" customHeight="1" x14ac:dyDescent="0.25">
      <c r="B126" s="52" t="s">
        <v>274</v>
      </c>
      <c r="C126" s="54" t="s">
        <v>225</v>
      </c>
      <c r="D126" s="72">
        <v>58.9</v>
      </c>
      <c r="E126" s="72">
        <v>44.1</v>
      </c>
      <c r="F126" s="75">
        <f t="shared" si="1"/>
        <v>74.872665534804767</v>
      </c>
    </row>
    <row r="127" spans="2:6" s="56" customFormat="1" ht="78.75" x14ac:dyDescent="0.25">
      <c r="B127" s="52" t="s">
        <v>275</v>
      </c>
      <c r="C127" s="54" t="s">
        <v>226</v>
      </c>
      <c r="D127" s="72">
        <v>285.89999999999998</v>
      </c>
      <c r="E127" s="72">
        <v>214.5</v>
      </c>
      <c r="F127" s="75">
        <f t="shared" si="1"/>
        <v>75.026232948583427</v>
      </c>
    </row>
    <row r="128" spans="2:6" s="56" customFormat="1" ht="78.75" x14ac:dyDescent="0.25">
      <c r="B128" s="52" t="s">
        <v>278</v>
      </c>
      <c r="C128" s="54" t="s">
        <v>227</v>
      </c>
      <c r="D128" s="72">
        <v>355.2</v>
      </c>
      <c r="E128" s="72">
        <v>177.6</v>
      </c>
      <c r="F128" s="75">
        <f t="shared" si="1"/>
        <v>50</v>
      </c>
    </row>
    <row r="129" spans="2:6" s="56" customFormat="1" ht="131.25" customHeight="1" x14ac:dyDescent="0.25">
      <c r="B129" s="52" t="s">
        <v>277</v>
      </c>
      <c r="C129" s="54" t="s">
        <v>228</v>
      </c>
      <c r="D129" s="72">
        <v>236.9</v>
      </c>
      <c r="E129" s="72">
        <v>94.75</v>
      </c>
      <c r="F129" s="75">
        <f t="shared" si="1"/>
        <v>39.995778809624312</v>
      </c>
    </row>
    <row r="130" spans="2:6" s="56" customFormat="1" ht="75" customHeight="1" x14ac:dyDescent="0.25">
      <c r="B130" s="52" t="s">
        <v>276</v>
      </c>
      <c r="C130" s="54" t="s">
        <v>229</v>
      </c>
      <c r="D130" s="72">
        <v>62</v>
      </c>
      <c r="E130" s="72">
        <v>62</v>
      </c>
      <c r="F130" s="75">
        <f t="shared" si="1"/>
        <v>100</v>
      </c>
    </row>
    <row r="131" spans="2:6" s="56" customFormat="1" ht="116.25" customHeight="1" x14ac:dyDescent="0.25">
      <c r="B131" s="52" t="s">
        <v>279</v>
      </c>
      <c r="C131" s="54" t="s">
        <v>230</v>
      </c>
      <c r="D131" s="72">
        <v>94.4</v>
      </c>
      <c r="E131" s="72">
        <v>47.6</v>
      </c>
      <c r="F131" s="75">
        <f t="shared" si="1"/>
        <v>50.423728813559322</v>
      </c>
    </row>
    <row r="132" spans="2:6" ht="101.25" customHeight="1" x14ac:dyDescent="0.25">
      <c r="B132" s="43" t="s">
        <v>285</v>
      </c>
      <c r="C132" s="44" t="s">
        <v>231</v>
      </c>
      <c r="D132" s="45">
        <v>4676.8999999999996</v>
      </c>
      <c r="E132" s="45">
        <v>1876.9</v>
      </c>
      <c r="F132" s="74">
        <f t="shared" si="1"/>
        <v>40.13128354251748</v>
      </c>
    </row>
    <row r="133" spans="2:6" ht="73.5" customHeight="1" x14ac:dyDescent="0.25">
      <c r="B133" s="43" t="s">
        <v>286</v>
      </c>
      <c r="C133" s="44" t="s">
        <v>232</v>
      </c>
      <c r="D133" s="45">
        <v>84.7</v>
      </c>
      <c r="E133" s="45">
        <v>84.7</v>
      </c>
      <c r="F133" s="74">
        <f t="shared" si="1"/>
        <v>100</v>
      </c>
    </row>
    <row r="134" spans="2:6" x14ac:dyDescent="0.25">
      <c r="B134" s="43" t="s">
        <v>233</v>
      </c>
      <c r="C134" s="44" t="s">
        <v>234</v>
      </c>
      <c r="D134" s="45">
        <f>D135+D140+D141+D142+D143</f>
        <v>33590.229199999994</v>
      </c>
      <c r="E134" s="45">
        <f>E135+E140+E141+E142+E143</f>
        <v>23854.129199999999</v>
      </c>
      <c r="F134" s="74">
        <f t="shared" ref="F134:F148" si="2">E134/D134*100</f>
        <v>71.015083159956532</v>
      </c>
    </row>
    <row r="135" spans="2:6" ht="57.75" customHeight="1" x14ac:dyDescent="0.25">
      <c r="B135" s="43" t="s">
        <v>235</v>
      </c>
      <c r="C135" s="44" t="s">
        <v>236</v>
      </c>
      <c r="D135" s="45">
        <v>90</v>
      </c>
      <c r="E135" s="45"/>
      <c r="F135" s="74">
        <f t="shared" si="2"/>
        <v>0</v>
      </c>
    </row>
    <row r="136" spans="2:6" ht="94.5" hidden="1" x14ac:dyDescent="0.25">
      <c r="B136" s="43" t="s">
        <v>237</v>
      </c>
      <c r="C136" s="44" t="s">
        <v>238</v>
      </c>
      <c r="D136" s="45" t="e">
        <f>#REF!+#REF!</f>
        <v>#REF!</v>
      </c>
      <c r="E136" s="45"/>
      <c r="F136" s="74" t="e">
        <f t="shared" si="2"/>
        <v>#REF!</v>
      </c>
    </row>
    <row r="137" spans="2:6" ht="63" hidden="1" x14ac:dyDescent="0.25">
      <c r="B137" s="43" t="s">
        <v>239</v>
      </c>
      <c r="C137" s="44" t="s">
        <v>240</v>
      </c>
      <c r="D137" s="45" t="e">
        <f>#REF!+#REF!</f>
        <v>#REF!</v>
      </c>
      <c r="E137" s="45"/>
      <c r="F137" s="74" t="e">
        <f t="shared" si="2"/>
        <v>#REF!</v>
      </c>
    </row>
    <row r="138" spans="2:6" ht="47.25" hidden="1" x14ac:dyDescent="0.25">
      <c r="B138" s="43" t="s">
        <v>241</v>
      </c>
      <c r="C138" s="44" t="s">
        <v>242</v>
      </c>
      <c r="D138" s="45" t="e">
        <f>#REF!+#REF!</f>
        <v>#REF!</v>
      </c>
      <c r="E138" s="45"/>
      <c r="F138" s="74" t="e">
        <f t="shared" si="2"/>
        <v>#REF!</v>
      </c>
    </row>
    <row r="139" spans="2:6" ht="47.25" hidden="1" x14ac:dyDescent="0.25">
      <c r="B139" s="43" t="s">
        <v>243</v>
      </c>
      <c r="C139" s="44" t="s">
        <v>244</v>
      </c>
      <c r="D139" s="45" t="e">
        <f>#REF!+#REF!</f>
        <v>#REF!</v>
      </c>
      <c r="E139" s="45"/>
      <c r="F139" s="74" t="e">
        <f t="shared" si="2"/>
        <v>#REF!</v>
      </c>
    </row>
    <row r="140" spans="2:6" ht="86.25" customHeight="1" x14ac:dyDescent="0.25">
      <c r="B140" s="43" t="s">
        <v>284</v>
      </c>
      <c r="C140" s="44" t="s">
        <v>245</v>
      </c>
      <c r="D140" s="45">
        <v>19732</v>
      </c>
      <c r="E140" s="45">
        <v>11525</v>
      </c>
      <c r="F140" s="74">
        <f t="shared" si="2"/>
        <v>58.407662679910807</v>
      </c>
    </row>
    <row r="141" spans="2:6" ht="98.25" customHeight="1" x14ac:dyDescent="0.25">
      <c r="B141" s="43" t="s">
        <v>246</v>
      </c>
      <c r="C141" s="44" t="s">
        <v>247</v>
      </c>
      <c r="D141" s="45">
        <v>3029.1291999999999</v>
      </c>
      <c r="E141" s="45">
        <v>2329.1291999999999</v>
      </c>
      <c r="F141" s="74">
        <f t="shared" si="2"/>
        <v>76.891048424081745</v>
      </c>
    </row>
    <row r="142" spans="2:6" ht="46.5" customHeight="1" x14ac:dyDescent="0.25">
      <c r="B142" s="43" t="s">
        <v>280</v>
      </c>
      <c r="C142" s="44" t="s">
        <v>281</v>
      </c>
      <c r="D142" s="45">
        <v>10000</v>
      </c>
      <c r="E142" s="45">
        <v>10000</v>
      </c>
      <c r="F142" s="74"/>
    </row>
    <row r="143" spans="2:6" ht="75" customHeight="1" x14ac:dyDescent="0.25">
      <c r="B143" s="43" t="s">
        <v>282</v>
      </c>
      <c r="C143" s="44" t="s">
        <v>283</v>
      </c>
      <c r="D143" s="45">
        <v>739.1</v>
      </c>
      <c r="E143" s="45"/>
      <c r="F143" s="74"/>
    </row>
    <row r="144" spans="2:6" ht="65.25" customHeight="1" x14ac:dyDescent="0.25">
      <c r="B144" s="43"/>
      <c r="C144" s="44" t="s">
        <v>248</v>
      </c>
      <c r="D144" s="45">
        <f>D145+D146</f>
        <v>803.32095000000004</v>
      </c>
      <c r="E144" s="45">
        <f>E145+E146</f>
        <v>803.32095000000004</v>
      </c>
      <c r="F144" s="74">
        <f t="shared" si="2"/>
        <v>100</v>
      </c>
    </row>
    <row r="145" spans="2:6" ht="39" hidden="1" customHeight="1" x14ac:dyDescent="0.25">
      <c r="B145" s="43" t="s">
        <v>249</v>
      </c>
      <c r="C145" s="44" t="s">
        <v>250</v>
      </c>
      <c r="D145" s="45"/>
      <c r="E145" s="45"/>
      <c r="F145" s="74" t="e">
        <f t="shared" si="2"/>
        <v>#DIV/0!</v>
      </c>
    </row>
    <row r="146" spans="2:6" ht="51.75" customHeight="1" x14ac:dyDescent="0.25">
      <c r="B146" s="43" t="s">
        <v>251</v>
      </c>
      <c r="C146" s="44" t="s">
        <v>252</v>
      </c>
      <c r="D146" s="45">
        <v>803.32095000000004</v>
      </c>
      <c r="E146" s="45">
        <v>803.32095000000004</v>
      </c>
      <c r="F146" s="74">
        <f t="shared" si="2"/>
        <v>100</v>
      </c>
    </row>
    <row r="147" spans="2:6" ht="47.25" x14ac:dyDescent="0.25">
      <c r="B147" s="43"/>
      <c r="C147" s="44" t="s">
        <v>242</v>
      </c>
      <c r="D147" s="45">
        <f>D148</f>
        <v>-215.17431999999999</v>
      </c>
      <c r="E147" s="45">
        <f>E148</f>
        <v>-215.17431999999999</v>
      </c>
      <c r="F147" s="74">
        <f t="shared" si="2"/>
        <v>100</v>
      </c>
    </row>
    <row r="148" spans="2:6" ht="59.25" customHeight="1" x14ac:dyDescent="0.25">
      <c r="B148" s="43" t="s">
        <v>253</v>
      </c>
      <c r="C148" s="44" t="s">
        <v>254</v>
      </c>
      <c r="D148" s="45">
        <v>-215.17431999999999</v>
      </c>
      <c r="E148" s="45">
        <v>-215.17431999999999</v>
      </c>
      <c r="F148" s="74">
        <f t="shared" si="2"/>
        <v>100</v>
      </c>
    </row>
  </sheetData>
  <mergeCells count="2">
    <mergeCell ref="E3:F3"/>
    <mergeCell ref="B6:F6"/>
  </mergeCells>
  <pageMargins left="0.9055118110236221" right="0" top="0" bottom="0" header="0" footer="0.31496062992125984"/>
  <pageSetup paperSize="9" scale="4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view="pageBreakPreview" zoomScaleNormal="100" zoomScaleSheetLayoutView="100" workbookViewId="0">
      <selection activeCell="D6" sqref="D6"/>
    </sheetView>
  </sheetViews>
  <sheetFormatPr defaultRowHeight="15" x14ac:dyDescent="0.25"/>
  <cols>
    <col min="1" max="1" width="47.42578125" style="77" customWidth="1"/>
    <col min="3" max="3" width="9.140625" style="128"/>
    <col min="4" max="6" width="15.7109375" style="129" customWidth="1"/>
    <col min="7" max="7" width="15.7109375" style="130" hidden="1" customWidth="1"/>
  </cols>
  <sheetData>
    <row r="1" spans="1:7" s="77" customFormat="1" ht="12.75" customHeight="1" x14ac:dyDescent="0.25">
      <c r="A1" s="76"/>
      <c r="C1" s="78"/>
      <c r="D1" s="79"/>
      <c r="E1" s="146" t="s">
        <v>317</v>
      </c>
      <c r="F1" s="147"/>
      <c r="G1" s="147"/>
    </row>
    <row r="2" spans="1:7" s="77" customFormat="1" ht="60.75" customHeight="1" x14ac:dyDescent="0.25">
      <c r="A2" s="76"/>
      <c r="C2" s="80"/>
      <c r="D2" s="79"/>
      <c r="E2" s="148" t="s">
        <v>415</v>
      </c>
      <c r="F2" s="149"/>
      <c r="G2" s="147"/>
    </row>
    <row r="3" spans="1:7" s="77" customFormat="1" ht="9" customHeight="1" x14ac:dyDescent="0.2">
      <c r="A3" s="76"/>
      <c r="B3" s="81"/>
      <c r="C3" s="81"/>
      <c r="D3" s="82"/>
      <c r="E3" s="82"/>
      <c r="F3" s="82"/>
      <c r="G3" s="83"/>
    </row>
    <row r="4" spans="1:7" s="77" customFormat="1" ht="29.25" customHeight="1" x14ac:dyDescent="0.25">
      <c r="A4" s="150" t="s">
        <v>318</v>
      </c>
      <c r="B4" s="151"/>
      <c r="C4" s="151"/>
      <c r="D4" s="152"/>
      <c r="E4" s="152"/>
      <c r="F4" s="152"/>
      <c r="G4" s="152"/>
    </row>
    <row r="5" spans="1:7" s="77" customFormat="1" ht="18" customHeight="1" x14ac:dyDescent="0.25">
      <c r="A5" s="84"/>
      <c r="B5" s="85"/>
      <c r="C5" s="85"/>
      <c r="D5" s="82"/>
      <c r="E5" s="82"/>
      <c r="F5" s="153" t="s">
        <v>35</v>
      </c>
      <c r="G5" s="154"/>
    </row>
    <row r="6" spans="1:7" s="89" customFormat="1" ht="41.25" customHeight="1" x14ac:dyDescent="0.2">
      <c r="A6" s="86" t="s">
        <v>37</v>
      </c>
      <c r="B6" s="155" t="s">
        <v>319</v>
      </c>
      <c r="C6" s="156"/>
      <c r="D6" s="87" t="s">
        <v>320</v>
      </c>
      <c r="E6" s="87" t="s">
        <v>321</v>
      </c>
      <c r="F6" s="87" t="s">
        <v>39</v>
      </c>
      <c r="G6" s="88" t="s">
        <v>322</v>
      </c>
    </row>
    <row r="7" spans="1:7" s="89" customFormat="1" ht="18.75" customHeight="1" x14ac:dyDescent="0.2">
      <c r="A7" s="90" t="s">
        <v>323</v>
      </c>
      <c r="B7" s="143" t="s">
        <v>324</v>
      </c>
      <c r="C7" s="144"/>
      <c r="D7" s="91">
        <f t="shared" ref="D7:G7" si="0">SUM(D8:D15)</f>
        <v>34338.050199999998</v>
      </c>
      <c r="E7" s="92">
        <f t="shared" si="0"/>
        <v>14842.3621</v>
      </c>
      <c r="F7" s="92">
        <f>E7/D7*100</f>
        <v>43.22424253430674</v>
      </c>
      <c r="G7" s="93" t="e">
        <f t="shared" si="0"/>
        <v>#REF!</v>
      </c>
    </row>
    <row r="8" spans="1:7" s="89" customFormat="1" ht="25.5" x14ac:dyDescent="0.2">
      <c r="A8" s="94" t="s">
        <v>325</v>
      </c>
      <c r="B8" s="95" t="s">
        <v>326</v>
      </c>
      <c r="C8" s="96" t="s">
        <v>327</v>
      </c>
      <c r="D8" s="97">
        <f>'[1]прил4 '!G573</f>
        <v>1980.0735099999999</v>
      </c>
      <c r="E8" s="98">
        <f>'[1]прил4 '!H573</f>
        <v>1100.0418500000001</v>
      </c>
      <c r="F8" s="98">
        <f>E8/D8*100</f>
        <v>55.555606619877466</v>
      </c>
      <c r="G8" s="99" t="e">
        <f>'[1]прил4 '!#REF!</f>
        <v>#REF!</v>
      </c>
    </row>
    <row r="9" spans="1:7" s="89" customFormat="1" ht="25.5" x14ac:dyDescent="0.2">
      <c r="A9" s="94" t="s">
        <v>328</v>
      </c>
      <c r="B9" s="95" t="s">
        <v>326</v>
      </c>
      <c r="C9" s="96" t="s">
        <v>329</v>
      </c>
      <c r="D9" s="97">
        <f>'[1]прил4 '!G574</f>
        <v>2044.6009899999999</v>
      </c>
      <c r="E9" s="98">
        <f>'[1]прил4 '!H574</f>
        <v>931.54836</v>
      </c>
      <c r="F9" s="98">
        <f t="shared" ref="F9:F18" si="1">E9/D9*100</f>
        <v>45.561376745689635</v>
      </c>
      <c r="G9" s="99" t="e">
        <f>'[1]прил4 '!#REF!</f>
        <v>#REF!</v>
      </c>
    </row>
    <row r="10" spans="1:7" s="89" customFormat="1" ht="12.75" x14ac:dyDescent="0.2">
      <c r="A10" s="94" t="s">
        <v>330</v>
      </c>
      <c r="B10" s="95" t="s">
        <v>326</v>
      </c>
      <c r="C10" s="96" t="s">
        <v>331</v>
      </c>
      <c r="D10" s="97">
        <f>'[1]прил4 '!G575</f>
        <v>17060.47898</v>
      </c>
      <c r="E10" s="98">
        <f>'[1]прил4 '!H575</f>
        <v>8539.4649100000006</v>
      </c>
      <c r="F10" s="98">
        <f t="shared" si="1"/>
        <v>50.054074800659556</v>
      </c>
      <c r="G10" s="99" t="e">
        <f>'[1]прил4 '!#REF!</f>
        <v>#REF!</v>
      </c>
    </row>
    <row r="11" spans="1:7" s="89" customFormat="1" ht="12.75" x14ac:dyDescent="0.2">
      <c r="A11" s="94" t="s">
        <v>332</v>
      </c>
      <c r="B11" s="95" t="s">
        <v>326</v>
      </c>
      <c r="C11" s="96" t="s">
        <v>333</v>
      </c>
      <c r="D11" s="97">
        <f>'[1]прил4 '!G576</f>
        <v>84.7</v>
      </c>
      <c r="E11" s="98">
        <f>'[1]прил4 '!H576</f>
        <v>84.7</v>
      </c>
      <c r="F11" s="98">
        <f t="shared" si="1"/>
        <v>100</v>
      </c>
      <c r="G11" s="99" t="e">
        <f>'[1]прил4 '!#REF!</f>
        <v>#REF!</v>
      </c>
    </row>
    <row r="12" spans="1:7" s="89" customFormat="1" ht="27.75" customHeight="1" x14ac:dyDescent="0.2">
      <c r="A12" s="94" t="s">
        <v>334</v>
      </c>
      <c r="B12" s="95" t="s">
        <v>326</v>
      </c>
      <c r="C12" s="96" t="s">
        <v>335</v>
      </c>
      <c r="D12" s="97">
        <f>'[1]прил4 '!G577</f>
        <v>6977.7467199999992</v>
      </c>
      <c r="E12" s="98">
        <f>'[1]прил4 '!H577</f>
        <v>3225.3696900000004</v>
      </c>
      <c r="F12" s="98">
        <f t="shared" si="1"/>
        <v>46.22365671077268</v>
      </c>
      <c r="G12" s="99" t="e">
        <f>'[1]прил4 '!#REF!</f>
        <v>#REF!</v>
      </c>
    </row>
    <row r="13" spans="1:7" s="89" customFormat="1" ht="15.75" customHeight="1" x14ac:dyDescent="0.2">
      <c r="A13" s="94" t="s">
        <v>336</v>
      </c>
      <c r="B13" s="95" t="s">
        <v>326</v>
      </c>
      <c r="C13" s="96" t="s">
        <v>337</v>
      </c>
      <c r="D13" s="97">
        <f>'[1]прил4 '!G578</f>
        <v>449.56</v>
      </c>
      <c r="E13" s="98">
        <f>'[1]прил4 '!H578</f>
        <v>445.63488999999998</v>
      </c>
      <c r="F13" s="98">
        <f t="shared" si="1"/>
        <v>99.126899635198868</v>
      </c>
      <c r="G13" s="99" t="e">
        <f>'[1]прил4 '!#REF!</f>
        <v>#REF!</v>
      </c>
    </row>
    <row r="14" spans="1:7" s="89" customFormat="1" ht="12.75" x14ac:dyDescent="0.2">
      <c r="A14" s="94" t="s">
        <v>338</v>
      </c>
      <c r="B14" s="95" t="s">
        <v>326</v>
      </c>
      <c r="C14" s="96" t="s">
        <v>339</v>
      </c>
      <c r="D14" s="97">
        <f>'[1]прил4 '!G579</f>
        <v>4537.1899999999996</v>
      </c>
      <c r="E14" s="98">
        <f>'[1]прил4 '!H579</f>
        <v>0</v>
      </c>
      <c r="F14" s="98">
        <f t="shared" si="1"/>
        <v>0</v>
      </c>
      <c r="G14" s="99" t="e">
        <f>'[1]прил4 '!#REF!</f>
        <v>#REF!</v>
      </c>
    </row>
    <row r="15" spans="1:7" s="89" customFormat="1" ht="12.75" x14ac:dyDescent="0.2">
      <c r="A15" s="100" t="s">
        <v>340</v>
      </c>
      <c r="B15" s="95" t="s">
        <v>326</v>
      </c>
      <c r="C15" s="96" t="s">
        <v>341</v>
      </c>
      <c r="D15" s="97">
        <f>'[1]прил4 '!G580</f>
        <v>1203.6999999999998</v>
      </c>
      <c r="E15" s="98">
        <f>'[1]прил4 '!H580</f>
        <v>515.60239999999999</v>
      </c>
      <c r="F15" s="98">
        <f t="shared" si="1"/>
        <v>42.834792722439154</v>
      </c>
      <c r="G15" s="99" t="e">
        <f>'[1]прил4 '!#REF!</f>
        <v>#REF!</v>
      </c>
    </row>
    <row r="16" spans="1:7" s="101" customFormat="1" ht="12.75" hidden="1" customHeight="1" x14ac:dyDescent="0.2">
      <c r="A16" s="90" t="s">
        <v>342</v>
      </c>
      <c r="B16" s="143" t="s">
        <v>343</v>
      </c>
      <c r="C16" s="144"/>
      <c r="D16" s="91">
        <f t="shared" ref="D16:G16" si="2">D17</f>
        <v>0</v>
      </c>
      <c r="E16" s="92">
        <f t="shared" si="2"/>
        <v>0</v>
      </c>
      <c r="F16" s="98" t="e">
        <f t="shared" si="1"/>
        <v>#DIV/0!</v>
      </c>
      <c r="G16" s="93" t="e">
        <f t="shared" si="2"/>
        <v>#REF!</v>
      </c>
    </row>
    <row r="17" spans="1:7" s="89" customFormat="1" ht="16.5" hidden="1" customHeight="1" x14ac:dyDescent="0.2">
      <c r="A17" s="94" t="s">
        <v>344</v>
      </c>
      <c r="B17" s="95" t="s">
        <v>327</v>
      </c>
      <c r="C17" s="96" t="s">
        <v>329</v>
      </c>
      <c r="D17" s="97">
        <f>'[1]прил4 '!G582</f>
        <v>0</v>
      </c>
      <c r="E17" s="98">
        <f>'[1]прил4 '!H582</f>
        <v>0</v>
      </c>
      <c r="F17" s="98" t="e">
        <f t="shared" si="1"/>
        <v>#DIV/0!</v>
      </c>
      <c r="G17" s="99" t="e">
        <f>'[1]прил4 '!#REF!</f>
        <v>#REF!</v>
      </c>
    </row>
    <row r="18" spans="1:7" s="101" customFormat="1" ht="25.5" x14ac:dyDescent="0.2">
      <c r="A18" s="90" t="s">
        <v>345</v>
      </c>
      <c r="B18" s="143" t="s">
        <v>346</v>
      </c>
      <c r="C18" s="145"/>
      <c r="D18" s="91">
        <f t="shared" ref="D18:E18" si="3">SUM(D20:D22)</f>
        <v>4757.3028000000004</v>
      </c>
      <c r="E18" s="92">
        <f t="shared" si="3"/>
        <v>2360.2975999999999</v>
      </c>
      <c r="F18" s="92">
        <f t="shared" si="1"/>
        <v>49.614197355694905</v>
      </c>
      <c r="G18" s="93" t="e">
        <f>SUM(G20:G22)</f>
        <v>#REF!</v>
      </c>
    </row>
    <row r="19" spans="1:7" s="89" customFormat="1" ht="12.75" x14ac:dyDescent="0.2">
      <c r="A19" s="94" t="s">
        <v>347</v>
      </c>
      <c r="B19" s="95" t="s">
        <v>329</v>
      </c>
      <c r="C19" s="96" t="s">
        <v>327</v>
      </c>
      <c r="D19" s="102"/>
      <c r="E19" s="103"/>
      <c r="F19" s="98"/>
      <c r="G19" s="104"/>
    </row>
    <row r="20" spans="1:7" s="89" customFormat="1" ht="38.25" customHeight="1" x14ac:dyDescent="0.2">
      <c r="A20" s="94" t="s">
        <v>348</v>
      </c>
      <c r="B20" s="95" t="s">
        <v>329</v>
      </c>
      <c r="C20" s="96" t="s">
        <v>349</v>
      </c>
      <c r="D20" s="97">
        <f>'[1]прил4 '!G585</f>
        <v>4666.6571000000004</v>
      </c>
      <c r="E20" s="98">
        <f>'[1]прил4 '!H585</f>
        <v>2360.2975999999999</v>
      </c>
      <c r="F20" s="98">
        <f t="shared" ref="F20:F23" si="4">E20/D20*100</f>
        <v>50.577909398999978</v>
      </c>
      <c r="G20" s="99" t="e">
        <f>'[1]прил4 '!#REF!</f>
        <v>#REF!</v>
      </c>
    </row>
    <row r="21" spans="1:7" s="110" customFormat="1" ht="12.75" hidden="1" customHeight="1" x14ac:dyDescent="0.2">
      <c r="A21" s="105" t="s">
        <v>350</v>
      </c>
      <c r="B21" s="106" t="s">
        <v>329</v>
      </c>
      <c r="C21" s="107" t="s">
        <v>351</v>
      </c>
      <c r="D21" s="108">
        <f>'[1]прил4 '!G586</f>
        <v>0</v>
      </c>
      <c r="E21" s="108">
        <f>'[1]прил4 '!H586</f>
        <v>0</v>
      </c>
      <c r="F21" s="98" t="e">
        <f t="shared" si="4"/>
        <v>#DIV/0!</v>
      </c>
      <c r="G21" s="109" t="e">
        <f>'[1]прил4 '!#REF!</f>
        <v>#REF!</v>
      </c>
    </row>
    <row r="22" spans="1:7" s="89" customFormat="1" ht="26.25" customHeight="1" x14ac:dyDescent="0.2">
      <c r="A22" s="94" t="s">
        <v>352</v>
      </c>
      <c r="B22" s="95" t="s">
        <v>329</v>
      </c>
      <c r="C22" s="96" t="s">
        <v>353</v>
      </c>
      <c r="D22" s="97">
        <f>'[1]прил4 '!G587</f>
        <v>90.645700000000005</v>
      </c>
      <c r="E22" s="98">
        <f>'[1]прил4 '!H587</f>
        <v>0</v>
      </c>
      <c r="F22" s="98">
        <f t="shared" si="4"/>
        <v>0</v>
      </c>
      <c r="G22" s="99" t="e">
        <f>'[1]прил4 '!#REF!</f>
        <v>#REF!</v>
      </c>
    </row>
    <row r="23" spans="1:7" s="101" customFormat="1" ht="12.75" x14ac:dyDescent="0.2">
      <c r="A23" s="90" t="s">
        <v>354</v>
      </c>
      <c r="B23" s="143" t="s">
        <v>355</v>
      </c>
      <c r="C23" s="145"/>
      <c r="D23" s="91">
        <f t="shared" ref="D23:G23" si="5">SUM(D25:D28)</f>
        <v>39049.643769999995</v>
      </c>
      <c r="E23" s="92">
        <f t="shared" si="5"/>
        <v>11202.595990000002</v>
      </c>
      <c r="F23" s="92">
        <f t="shared" si="4"/>
        <v>28.688087543083885</v>
      </c>
      <c r="G23" s="93" t="e">
        <f t="shared" si="5"/>
        <v>#REF!</v>
      </c>
    </row>
    <row r="24" spans="1:7" s="89" customFormat="1" ht="12.75" hidden="1" customHeight="1" x14ac:dyDescent="0.2">
      <c r="A24" s="94" t="s">
        <v>356</v>
      </c>
      <c r="B24" s="95" t="s">
        <v>331</v>
      </c>
      <c r="C24" s="96" t="s">
        <v>326</v>
      </c>
      <c r="D24" s="102"/>
      <c r="E24" s="103"/>
      <c r="F24" s="98"/>
      <c r="G24" s="104"/>
    </row>
    <row r="25" spans="1:7" s="89" customFormat="1" ht="15.75" customHeight="1" x14ac:dyDescent="0.2">
      <c r="A25" s="94" t="s">
        <v>357</v>
      </c>
      <c r="B25" s="95" t="s">
        <v>331</v>
      </c>
      <c r="C25" s="96" t="s">
        <v>333</v>
      </c>
      <c r="D25" s="97">
        <f>'[1]прил4 '!G590</f>
        <v>1015.28</v>
      </c>
      <c r="E25" s="98">
        <f>'[1]прил4 '!H590</f>
        <v>18.18</v>
      </c>
      <c r="F25" s="98">
        <f t="shared" ref="F25:F32" si="6">E25/D25*100</f>
        <v>1.7906390355369945</v>
      </c>
      <c r="G25" s="99" t="e">
        <f>'[1]прил4 '!#REF!</f>
        <v>#REF!</v>
      </c>
    </row>
    <row r="26" spans="1:7" s="89" customFormat="1" ht="15.75" customHeight="1" x14ac:dyDescent="0.2">
      <c r="A26" s="111" t="s">
        <v>358</v>
      </c>
      <c r="B26" s="95" t="s">
        <v>331</v>
      </c>
      <c r="C26" s="96" t="s">
        <v>335</v>
      </c>
      <c r="D26" s="97">
        <f>'[1]прил4 '!G591</f>
        <v>0</v>
      </c>
      <c r="E26" s="97">
        <f>'[1]прил4 '!H591</f>
        <v>0</v>
      </c>
      <c r="F26" s="98"/>
      <c r="G26" s="112" t="e">
        <f>'[1]прил4 '!#REF!</f>
        <v>#REF!</v>
      </c>
    </row>
    <row r="27" spans="1:7" s="89" customFormat="1" ht="13.5" customHeight="1" x14ac:dyDescent="0.2">
      <c r="A27" s="94" t="s">
        <v>359</v>
      </c>
      <c r="B27" s="95" t="s">
        <v>331</v>
      </c>
      <c r="C27" s="96" t="s">
        <v>349</v>
      </c>
      <c r="D27" s="97">
        <f>'[1]прил4 '!G592</f>
        <v>18025.503119999998</v>
      </c>
      <c r="E27" s="98">
        <f>'[1]прил4 '!H592</f>
        <v>2586.9843500000002</v>
      </c>
      <c r="F27" s="98">
        <f>E27/D27*100</f>
        <v>14.351801071947005</v>
      </c>
      <c r="G27" s="99" t="e">
        <f>'[1]прил4 '!#REF!</f>
        <v>#REF!</v>
      </c>
    </row>
    <row r="28" spans="1:7" s="89" customFormat="1" ht="18" customHeight="1" x14ac:dyDescent="0.2">
      <c r="A28" s="94" t="s">
        <v>360</v>
      </c>
      <c r="B28" s="95" t="s">
        <v>331</v>
      </c>
      <c r="C28" s="96" t="s">
        <v>361</v>
      </c>
      <c r="D28" s="97">
        <f>'[1]прил4 '!G593</f>
        <v>20008.860649999999</v>
      </c>
      <c r="E28" s="98">
        <f>'[1]прил4 '!H593</f>
        <v>8597.4316400000007</v>
      </c>
      <c r="F28" s="98">
        <f t="shared" si="6"/>
        <v>42.968121925523036</v>
      </c>
      <c r="G28" s="99" t="e">
        <f>'[1]прил4 '!#REF!</f>
        <v>#REF!</v>
      </c>
    </row>
    <row r="29" spans="1:7" s="101" customFormat="1" ht="16.5" customHeight="1" x14ac:dyDescent="0.2">
      <c r="A29" s="90" t="s">
        <v>362</v>
      </c>
      <c r="B29" s="141" t="s">
        <v>363</v>
      </c>
      <c r="C29" s="142"/>
      <c r="D29" s="91">
        <f t="shared" ref="D29:G29" si="7">SUM(D30:D32)</f>
        <v>21930.047740000002</v>
      </c>
      <c r="E29" s="92">
        <f t="shared" si="7"/>
        <v>11121.773720000001</v>
      </c>
      <c r="F29" s="92">
        <f t="shared" si="6"/>
        <v>50.714772041804956</v>
      </c>
      <c r="G29" s="93" t="e">
        <f t="shared" si="7"/>
        <v>#REF!</v>
      </c>
    </row>
    <row r="30" spans="1:7" s="89" customFormat="1" ht="12.75" x14ac:dyDescent="0.2">
      <c r="A30" s="94" t="s">
        <v>364</v>
      </c>
      <c r="B30" s="95" t="s">
        <v>333</v>
      </c>
      <c r="C30" s="96" t="s">
        <v>326</v>
      </c>
      <c r="D30" s="97">
        <f>'[1]прил4 '!G595</f>
        <v>855</v>
      </c>
      <c r="E30" s="98">
        <f>'[1]прил4 '!H595</f>
        <v>855</v>
      </c>
      <c r="F30" s="98">
        <f t="shared" si="6"/>
        <v>100</v>
      </c>
      <c r="G30" s="99" t="e">
        <f>'[1]прил4 '!#REF!</f>
        <v>#REF!</v>
      </c>
    </row>
    <row r="31" spans="1:7" s="89" customFormat="1" ht="12.75" x14ac:dyDescent="0.2">
      <c r="A31" s="94" t="s">
        <v>365</v>
      </c>
      <c r="B31" s="95" t="s">
        <v>333</v>
      </c>
      <c r="C31" s="96" t="s">
        <v>327</v>
      </c>
      <c r="D31" s="97">
        <f>'[1]прил4 '!G596</f>
        <v>19898.007740000001</v>
      </c>
      <c r="E31" s="98">
        <f>'[1]прил4 '!H596</f>
        <v>10078.473720000002</v>
      </c>
      <c r="F31" s="98">
        <f t="shared" si="6"/>
        <v>50.650667401941632</v>
      </c>
      <c r="G31" s="99" t="e">
        <f>'[1]прил4 '!#REF!</f>
        <v>#REF!</v>
      </c>
    </row>
    <row r="32" spans="1:7" s="89" customFormat="1" ht="12.75" x14ac:dyDescent="0.2">
      <c r="A32" s="94" t="s">
        <v>366</v>
      </c>
      <c r="B32" s="95" t="s">
        <v>333</v>
      </c>
      <c r="C32" s="96" t="s">
        <v>329</v>
      </c>
      <c r="D32" s="97">
        <f>'[1]прил4 '!G597</f>
        <v>1177.04</v>
      </c>
      <c r="E32" s="98">
        <f>'[1]прил4 '!H597</f>
        <v>188.3</v>
      </c>
      <c r="F32" s="98">
        <f t="shared" si="6"/>
        <v>15.997757085570585</v>
      </c>
      <c r="G32" s="99" t="e">
        <f>'[1]прил4 '!#REF!</f>
        <v>#REF!</v>
      </c>
    </row>
    <row r="33" spans="1:7" s="101" customFormat="1" ht="12.75" hidden="1" customHeight="1" x14ac:dyDescent="0.2">
      <c r="A33" s="90" t="s">
        <v>367</v>
      </c>
      <c r="B33" s="141" t="s">
        <v>368</v>
      </c>
      <c r="C33" s="142"/>
      <c r="D33" s="91">
        <f>'[1]прил4 '!G598</f>
        <v>0</v>
      </c>
      <c r="E33" s="92">
        <f>'[1]прил4 '!H598</f>
        <v>0</v>
      </c>
      <c r="F33" s="92">
        <f>'[1]прил4 '!I598</f>
        <v>0</v>
      </c>
      <c r="G33" s="93" t="e">
        <f>'[1]прил4 '!#REF!</f>
        <v>#REF!</v>
      </c>
    </row>
    <row r="34" spans="1:7" s="89" customFormat="1" ht="25.5" hidden="1" customHeight="1" x14ac:dyDescent="0.2">
      <c r="A34" s="113" t="s">
        <v>369</v>
      </c>
      <c r="B34" s="95" t="s">
        <v>335</v>
      </c>
      <c r="C34" s="96" t="s">
        <v>333</v>
      </c>
      <c r="D34" s="97">
        <f>'[1]прил4 '!G599</f>
        <v>0</v>
      </c>
      <c r="E34" s="98">
        <f>'[1]прил4 '!H599</f>
        <v>0</v>
      </c>
      <c r="F34" s="98">
        <f>'[1]прил4 '!I599</f>
        <v>0</v>
      </c>
      <c r="G34" s="99" t="e">
        <f>'[1]прил4 '!#REF!</f>
        <v>#REF!</v>
      </c>
    </row>
    <row r="35" spans="1:7" s="101" customFormat="1" ht="12.75" x14ac:dyDescent="0.2">
      <c r="A35" s="90" t="s">
        <v>370</v>
      </c>
      <c r="B35" s="141" t="s">
        <v>371</v>
      </c>
      <c r="C35" s="142"/>
      <c r="D35" s="91">
        <f t="shared" ref="D35:G35" si="8">SUM(D36:D41)</f>
        <v>499424.03211999999</v>
      </c>
      <c r="E35" s="92">
        <f t="shared" si="8"/>
        <v>267448.51027999999</v>
      </c>
      <c r="F35" s="92">
        <f t="shared" ref="F35:F44" si="9">E35/D35*100</f>
        <v>53.551389816927816</v>
      </c>
      <c r="G35" s="93" t="e">
        <f t="shared" si="8"/>
        <v>#REF!</v>
      </c>
    </row>
    <row r="36" spans="1:7" s="89" customFormat="1" ht="12.75" x14ac:dyDescent="0.2">
      <c r="A36" s="94" t="s">
        <v>372</v>
      </c>
      <c r="B36" s="95" t="s">
        <v>337</v>
      </c>
      <c r="C36" s="96" t="s">
        <v>326</v>
      </c>
      <c r="D36" s="98">
        <f>'[1]прил4 '!G601</f>
        <v>96107.05167999999</v>
      </c>
      <c r="E36" s="98">
        <f>'[1]прил4 '!H601</f>
        <v>48947.571039999995</v>
      </c>
      <c r="F36" s="98">
        <f t="shared" si="9"/>
        <v>50.930259730552166</v>
      </c>
      <c r="G36" s="99" t="e">
        <f>'[1]прил4 '!#REF!</f>
        <v>#REF!</v>
      </c>
    </row>
    <row r="37" spans="1:7" s="89" customFormat="1" ht="12.75" x14ac:dyDescent="0.2">
      <c r="A37" s="94" t="s">
        <v>373</v>
      </c>
      <c r="B37" s="95" t="s">
        <v>337</v>
      </c>
      <c r="C37" s="96" t="s">
        <v>327</v>
      </c>
      <c r="D37" s="98">
        <f>'[1]прил4 '!G602</f>
        <v>345472.77684000001</v>
      </c>
      <c r="E37" s="98">
        <f>'[1]прил4 '!H602</f>
        <v>180255.97196</v>
      </c>
      <c r="F37" s="98">
        <f t="shared" si="9"/>
        <v>52.176606680497592</v>
      </c>
      <c r="G37" s="99" t="e">
        <f>'[1]прил4 '!#REF!</f>
        <v>#REF!</v>
      </c>
    </row>
    <row r="38" spans="1:7" s="89" customFormat="1" ht="16.5" customHeight="1" x14ac:dyDescent="0.2">
      <c r="A38" s="111" t="s">
        <v>374</v>
      </c>
      <c r="B38" s="95" t="s">
        <v>337</v>
      </c>
      <c r="C38" s="96" t="s">
        <v>329</v>
      </c>
      <c r="D38" s="97">
        <f>'[1]прил4 '!G603</f>
        <v>37481.358220000002</v>
      </c>
      <c r="E38" s="98">
        <f>'[1]прил4 '!H603</f>
        <v>27167.949209999999</v>
      </c>
      <c r="F38" s="98">
        <f t="shared" si="9"/>
        <v>72.483897329801721</v>
      </c>
      <c r="G38" s="99" t="e">
        <f>'[1]прил4 '!#REF!</f>
        <v>#REF!</v>
      </c>
    </row>
    <row r="39" spans="1:7" s="89" customFormat="1" ht="25.5" hidden="1" customHeight="1" x14ac:dyDescent="0.2">
      <c r="A39" s="94" t="s">
        <v>375</v>
      </c>
      <c r="B39" s="95" t="s">
        <v>337</v>
      </c>
      <c r="C39" s="96" t="s">
        <v>333</v>
      </c>
      <c r="D39" s="97">
        <f>'[1]прил4 '!G604</f>
        <v>0</v>
      </c>
      <c r="E39" s="98">
        <f>'[1]прил4 '!H604</f>
        <v>0</v>
      </c>
      <c r="F39" s="98" t="e">
        <f t="shared" si="9"/>
        <v>#DIV/0!</v>
      </c>
      <c r="G39" s="99" t="e">
        <f>'[1]прил4 '!#REF!</f>
        <v>#REF!</v>
      </c>
    </row>
    <row r="40" spans="1:7" s="89" customFormat="1" ht="18" customHeight="1" x14ac:dyDescent="0.2">
      <c r="A40" s="94" t="s">
        <v>376</v>
      </c>
      <c r="B40" s="95" t="s">
        <v>337</v>
      </c>
      <c r="C40" s="96" t="s">
        <v>337</v>
      </c>
      <c r="D40" s="97">
        <f>'[1]прил4 '!G605</f>
        <v>1589.8999999999999</v>
      </c>
      <c r="E40" s="98">
        <f>'[1]прил4 '!H605</f>
        <v>1304.4254000000001</v>
      </c>
      <c r="F40" s="98">
        <f t="shared" si="9"/>
        <v>82.044493364362552</v>
      </c>
      <c r="G40" s="99" t="e">
        <f>'[1]прил4 '!#REF!</f>
        <v>#REF!</v>
      </c>
    </row>
    <row r="41" spans="1:7" s="89" customFormat="1" ht="16.5" customHeight="1" x14ac:dyDescent="0.2">
      <c r="A41" s="94" t="s">
        <v>377</v>
      </c>
      <c r="B41" s="95" t="s">
        <v>337</v>
      </c>
      <c r="C41" s="96" t="s">
        <v>349</v>
      </c>
      <c r="D41" s="97">
        <f>'[1]прил4 '!G606</f>
        <v>18772.945380000001</v>
      </c>
      <c r="E41" s="98">
        <f>'[1]прил4 '!H606</f>
        <v>9772.59267</v>
      </c>
      <c r="F41" s="98">
        <f t="shared" si="9"/>
        <v>52.056789556375939</v>
      </c>
      <c r="G41" s="99" t="e">
        <f>'[1]прил4 '!#REF!</f>
        <v>#REF!</v>
      </c>
    </row>
    <row r="42" spans="1:7" s="101" customFormat="1" ht="12.75" x14ac:dyDescent="0.2">
      <c r="A42" s="90" t="s">
        <v>378</v>
      </c>
      <c r="B42" s="141" t="s">
        <v>379</v>
      </c>
      <c r="C42" s="142"/>
      <c r="D42" s="91">
        <f t="shared" ref="D42:G42" si="10">SUM(D43:D44)</f>
        <v>72836.88407</v>
      </c>
      <c r="E42" s="92">
        <f t="shared" si="10"/>
        <v>44943.768200000006</v>
      </c>
      <c r="F42" s="92">
        <f t="shared" si="9"/>
        <v>61.704682694562727</v>
      </c>
      <c r="G42" s="93" t="e">
        <f t="shared" si="10"/>
        <v>#REF!</v>
      </c>
    </row>
    <row r="43" spans="1:7" s="89" customFormat="1" ht="12.75" x14ac:dyDescent="0.2">
      <c r="A43" s="94" t="s">
        <v>380</v>
      </c>
      <c r="B43" s="95" t="s">
        <v>381</v>
      </c>
      <c r="C43" s="96" t="s">
        <v>326</v>
      </c>
      <c r="D43" s="97">
        <f>'[1]прил4 '!G608</f>
        <v>62506.254580000001</v>
      </c>
      <c r="E43" s="98">
        <f>'[1]прил4 '!H608</f>
        <v>39211.170120000002</v>
      </c>
      <c r="F43" s="98">
        <f t="shared" si="9"/>
        <v>62.731594435585201</v>
      </c>
      <c r="G43" s="99" t="e">
        <f>'[1]прил4 '!#REF!</f>
        <v>#REF!</v>
      </c>
    </row>
    <row r="44" spans="1:7" s="89" customFormat="1" ht="15.75" customHeight="1" x14ac:dyDescent="0.2">
      <c r="A44" s="94" t="s">
        <v>382</v>
      </c>
      <c r="B44" s="95" t="s">
        <v>381</v>
      </c>
      <c r="C44" s="96" t="s">
        <v>331</v>
      </c>
      <c r="D44" s="97">
        <f>'[1]прил4 '!G609</f>
        <v>10330.629489999999</v>
      </c>
      <c r="E44" s="98">
        <f>'[1]прил4 '!H609</f>
        <v>5732.5980799999998</v>
      </c>
      <c r="F44" s="98">
        <f t="shared" si="9"/>
        <v>55.491275585375774</v>
      </c>
      <c r="G44" s="99" t="e">
        <f>'[1]прил4 '!#REF!</f>
        <v>#REF!</v>
      </c>
    </row>
    <row r="45" spans="1:7" s="101" customFormat="1" ht="12.75" hidden="1" customHeight="1" x14ac:dyDescent="0.2">
      <c r="A45" s="90" t="s">
        <v>383</v>
      </c>
      <c r="B45" s="141" t="s">
        <v>384</v>
      </c>
      <c r="C45" s="142"/>
      <c r="D45" s="91">
        <f t="shared" ref="D45:G45" si="11">D49+D46</f>
        <v>0</v>
      </c>
      <c r="E45" s="92">
        <f t="shared" si="11"/>
        <v>0</v>
      </c>
      <c r="F45" s="92">
        <f t="shared" si="11"/>
        <v>0</v>
      </c>
      <c r="G45" s="93" t="e">
        <f t="shared" si="11"/>
        <v>#REF!</v>
      </c>
    </row>
    <row r="46" spans="1:7" s="89" customFormat="1" ht="12.75" hidden="1" customHeight="1" x14ac:dyDescent="0.2">
      <c r="A46" s="94" t="s">
        <v>385</v>
      </c>
      <c r="B46" s="95" t="s">
        <v>349</v>
      </c>
      <c r="C46" s="96" t="s">
        <v>326</v>
      </c>
      <c r="D46" s="102"/>
      <c r="E46" s="103"/>
      <c r="F46" s="103"/>
      <c r="G46" s="104"/>
    </row>
    <row r="47" spans="1:7" s="89" customFormat="1" ht="12.75" hidden="1" customHeight="1" x14ac:dyDescent="0.2">
      <c r="A47" s="94" t="s">
        <v>386</v>
      </c>
      <c r="B47" s="95" t="s">
        <v>349</v>
      </c>
      <c r="C47" s="96" t="s">
        <v>327</v>
      </c>
      <c r="D47" s="102"/>
      <c r="E47" s="103"/>
      <c r="F47" s="103"/>
      <c r="G47" s="104"/>
    </row>
    <row r="48" spans="1:7" s="89" customFormat="1" ht="12.75" hidden="1" customHeight="1" x14ac:dyDescent="0.2">
      <c r="A48" s="94" t="s">
        <v>387</v>
      </c>
      <c r="B48" s="95" t="s">
        <v>349</v>
      </c>
      <c r="C48" s="96" t="s">
        <v>331</v>
      </c>
      <c r="D48" s="102"/>
      <c r="E48" s="103"/>
      <c r="F48" s="103"/>
      <c r="G48" s="104"/>
    </row>
    <row r="49" spans="1:7" s="89" customFormat="1" ht="18" hidden="1" customHeight="1" x14ac:dyDescent="0.2">
      <c r="A49" s="94" t="s">
        <v>388</v>
      </c>
      <c r="B49" s="95" t="s">
        <v>349</v>
      </c>
      <c r="C49" s="96" t="s">
        <v>349</v>
      </c>
      <c r="D49" s="97">
        <f>'[1]прил4 '!G614</f>
        <v>0</v>
      </c>
      <c r="E49" s="98">
        <f>'[1]прил4 '!H614</f>
        <v>0</v>
      </c>
      <c r="F49" s="98">
        <f>'[1]прил4 '!I614</f>
        <v>0</v>
      </c>
      <c r="G49" s="99" t="e">
        <f>'[1]прил4 '!#REF!</f>
        <v>#REF!</v>
      </c>
    </row>
    <row r="50" spans="1:7" s="101" customFormat="1" ht="12.75" x14ac:dyDescent="0.2">
      <c r="A50" s="90" t="s">
        <v>389</v>
      </c>
      <c r="B50" s="141" t="s">
        <v>390</v>
      </c>
      <c r="C50" s="142"/>
      <c r="D50" s="91">
        <f t="shared" ref="D50:G50" si="12">SUM(D51:D55)</f>
        <v>6904.0706599999994</v>
      </c>
      <c r="E50" s="92">
        <f t="shared" si="12"/>
        <v>2559.4011799999998</v>
      </c>
      <c r="F50" s="92">
        <f t="shared" ref="F50:F57" si="13">E50/D50*100</f>
        <v>37.070900719895008</v>
      </c>
      <c r="G50" s="93" t="e">
        <f t="shared" si="12"/>
        <v>#REF!</v>
      </c>
    </row>
    <row r="51" spans="1:7" s="89" customFormat="1" ht="12.75" x14ac:dyDescent="0.2">
      <c r="A51" s="94" t="s">
        <v>391</v>
      </c>
      <c r="B51" s="95" t="s">
        <v>351</v>
      </c>
      <c r="C51" s="96" t="s">
        <v>326</v>
      </c>
      <c r="D51" s="97">
        <f>'[1]прил4 '!G616</f>
        <v>1093.7231899999999</v>
      </c>
      <c r="E51" s="98">
        <f>'[1]прил4 '!H616</f>
        <v>550.14883999999995</v>
      </c>
      <c r="F51" s="98">
        <f t="shared" si="13"/>
        <v>50.300555481501675</v>
      </c>
      <c r="G51" s="99" t="e">
        <f>'[1]прил4 '!#REF!</f>
        <v>#REF!</v>
      </c>
    </row>
    <row r="52" spans="1:7" s="89" customFormat="1" ht="12.75" hidden="1" customHeight="1" x14ac:dyDescent="0.2">
      <c r="A52" s="94" t="s">
        <v>392</v>
      </c>
      <c r="B52" s="95" t="s">
        <v>351</v>
      </c>
      <c r="C52" s="96" t="s">
        <v>327</v>
      </c>
      <c r="D52" s="97">
        <f>'[1]прил4 '!G617</f>
        <v>0</v>
      </c>
      <c r="E52" s="98">
        <f>'[1]прил4 '!H617</f>
        <v>0</v>
      </c>
      <c r="F52" s="98" t="e">
        <f t="shared" si="13"/>
        <v>#DIV/0!</v>
      </c>
      <c r="G52" s="99" t="e">
        <f>'[1]прил4 '!#REF!</f>
        <v>#REF!</v>
      </c>
    </row>
    <row r="53" spans="1:7" s="89" customFormat="1" ht="12" customHeight="1" x14ac:dyDescent="0.2">
      <c r="A53" s="94" t="s">
        <v>393</v>
      </c>
      <c r="B53" s="95" t="s">
        <v>351</v>
      </c>
      <c r="C53" s="96" t="s">
        <v>329</v>
      </c>
      <c r="D53" s="97">
        <f>'[1]прил4 '!G618</f>
        <v>473.35122999999999</v>
      </c>
      <c r="E53" s="98">
        <f>'[1]прил4 '!H618</f>
        <v>473.35122999999999</v>
      </c>
      <c r="F53" s="98">
        <f t="shared" si="13"/>
        <v>100</v>
      </c>
      <c r="G53" s="99" t="e">
        <f>'[1]прил4 '!#REF!</f>
        <v>#REF!</v>
      </c>
    </row>
    <row r="54" spans="1:7" s="89" customFormat="1" ht="12.75" x14ac:dyDescent="0.2">
      <c r="A54" s="94" t="s">
        <v>394</v>
      </c>
      <c r="B54" s="95" t="s">
        <v>351</v>
      </c>
      <c r="C54" s="96" t="s">
        <v>331</v>
      </c>
      <c r="D54" s="97">
        <f>'[1]прил4 '!G619</f>
        <v>5248.9962399999995</v>
      </c>
      <c r="E54" s="98">
        <f>'[1]прил4 '!H619</f>
        <v>1463.95111</v>
      </c>
      <c r="F54" s="98">
        <f t="shared" si="13"/>
        <v>27.890115425192231</v>
      </c>
      <c r="G54" s="99" t="e">
        <f>'[1]прил4 '!#REF!</f>
        <v>#REF!</v>
      </c>
    </row>
    <row r="55" spans="1:7" s="89" customFormat="1" ht="14.25" customHeight="1" x14ac:dyDescent="0.2">
      <c r="A55" s="94" t="s">
        <v>395</v>
      </c>
      <c r="B55" s="95" t="s">
        <v>351</v>
      </c>
      <c r="C55" s="96" t="s">
        <v>335</v>
      </c>
      <c r="D55" s="97">
        <f>'[1]прил4 '!G620</f>
        <v>88</v>
      </c>
      <c r="E55" s="98">
        <f>'[1]прил4 '!H620</f>
        <v>71.95</v>
      </c>
      <c r="F55" s="98">
        <f t="shared" si="13"/>
        <v>81.76136363636364</v>
      </c>
      <c r="G55" s="99" t="e">
        <f>'[1]прил4 '!#REF!</f>
        <v>#REF!</v>
      </c>
    </row>
    <row r="56" spans="1:7" s="101" customFormat="1" ht="12.75" x14ac:dyDescent="0.2">
      <c r="A56" s="90" t="s">
        <v>396</v>
      </c>
      <c r="B56" s="141" t="s">
        <v>397</v>
      </c>
      <c r="C56" s="142"/>
      <c r="D56" s="91">
        <f t="shared" ref="D56:G56" si="14">D57+D58</f>
        <v>561.9</v>
      </c>
      <c r="E56" s="92">
        <f t="shared" si="14"/>
        <v>535.73599999999999</v>
      </c>
      <c r="F56" s="92">
        <f t="shared" si="13"/>
        <v>95.343655454707246</v>
      </c>
      <c r="G56" s="93" t="e">
        <f t="shared" si="14"/>
        <v>#REF!</v>
      </c>
    </row>
    <row r="57" spans="1:7" s="89" customFormat="1" ht="12.75" x14ac:dyDescent="0.2">
      <c r="A57" s="94" t="s">
        <v>398</v>
      </c>
      <c r="B57" s="95" t="s">
        <v>339</v>
      </c>
      <c r="C57" s="96" t="s">
        <v>326</v>
      </c>
      <c r="D57" s="97">
        <f>'[1]прил4 '!G622</f>
        <v>561.9</v>
      </c>
      <c r="E57" s="98">
        <f>'[1]прил4 '!H622</f>
        <v>535.73599999999999</v>
      </c>
      <c r="F57" s="98">
        <f t="shared" si="13"/>
        <v>95.343655454707246</v>
      </c>
      <c r="G57" s="99" t="e">
        <f>'[1]прил4 '!#REF!</f>
        <v>#REF!</v>
      </c>
    </row>
    <row r="58" spans="1:7" s="89" customFormat="1" ht="25.5" hidden="1" customHeight="1" x14ac:dyDescent="0.2">
      <c r="A58" s="94" t="s">
        <v>399</v>
      </c>
      <c r="B58" s="114" t="s">
        <v>339</v>
      </c>
      <c r="C58" s="95" t="s">
        <v>333</v>
      </c>
      <c r="D58" s="97">
        <f>'[1]прил4 '!G623</f>
        <v>0</v>
      </c>
      <c r="E58" s="98">
        <f>'[1]прил4 '!H623</f>
        <v>0</v>
      </c>
      <c r="F58" s="98">
        <f>'[1]прил4 '!I623</f>
        <v>0</v>
      </c>
      <c r="G58" s="99" t="e">
        <f>'[1]прил4 '!#REF!</f>
        <v>#REF!</v>
      </c>
    </row>
    <row r="59" spans="1:7" s="101" customFormat="1" ht="12" customHeight="1" x14ac:dyDescent="0.2">
      <c r="A59" s="90" t="s">
        <v>400</v>
      </c>
      <c r="B59" s="141" t="s">
        <v>401</v>
      </c>
      <c r="C59" s="142"/>
      <c r="D59" s="91">
        <f t="shared" ref="D59:G59" si="15">D60</f>
        <v>2243.9738499999999</v>
      </c>
      <c r="E59" s="92">
        <f t="shared" si="15"/>
        <v>1070.73397</v>
      </c>
      <c r="F59" s="92">
        <f t="shared" ref="F59:F65" si="16">E59/D59*100</f>
        <v>47.71597360637692</v>
      </c>
      <c r="G59" s="93" t="e">
        <f t="shared" si="15"/>
        <v>#REF!</v>
      </c>
    </row>
    <row r="60" spans="1:7" s="89" customFormat="1" ht="16.5" customHeight="1" x14ac:dyDescent="0.2">
      <c r="A60" s="94" t="s">
        <v>402</v>
      </c>
      <c r="B60" s="95" t="s">
        <v>361</v>
      </c>
      <c r="C60" s="96" t="s">
        <v>327</v>
      </c>
      <c r="D60" s="97">
        <f>'[1]прил4 '!G625</f>
        <v>2243.9738499999999</v>
      </c>
      <c r="E60" s="98">
        <f>'[1]прил4 '!H625</f>
        <v>1070.73397</v>
      </c>
      <c r="F60" s="98">
        <f t="shared" si="16"/>
        <v>47.71597360637692</v>
      </c>
      <c r="G60" s="99" t="e">
        <f>'[1]прил4 '!#REF!</f>
        <v>#REF!</v>
      </c>
    </row>
    <row r="61" spans="1:7" s="101" customFormat="1" ht="27" customHeight="1" x14ac:dyDescent="0.2">
      <c r="A61" s="90" t="s">
        <v>403</v>
      </c>
      <c r="B61" s="141" t="s">
        <v>404</v>
      </c>
      <c r="C61" s="142"/>
      <c r="D61" s="91">
        <f t="shared" ref="D61:G61" si="17">SUM(D62)</f>
        <v>20</v>
      </c>
      <c r="E61" s="92">
        <f t="shared" si="17"/>
        <v>0</v>
      </c>
      <c r="F61" s="92">
        <f t="shared" si="16"/>
        <v>0</v>
      </c>
      <c r="G61" s="93" t="e">
        <f t="shared" si="17"/>
        <v>#REF!</v>
      </c>
    </row>
    <row r="62" spans="1:7" s="89" customFormat="1" ht="27.75" customHeight="1" x14ac:dyDescent="0.2">
      <c r="A62" s="94" t="s">
        <v>405</v>
      </c>
      <c r="B62" s="95" t="s">
        <v>341</v>
      </c>
      <c r="C62" s="96" t="s">
        <v>326</v>
      </c>
      <c r="D62" s="97">
        <f>'[1]прил4 '!G627</f>
        <v>20</v>
      </c>
      <c r="E62" s="98">
        <f>'[1]прил4 '!H627</f>
        <v>0</v>
      </c>
      <c r="F62" s="98">
        <f t="shared" si="16"/>
        <v>0</v>
      </c>
      <c r="G62" s="99" t="e">
        <f>'[1]прил4 '!#REF!</f>
        <v>#REF!</v>
      </c>
    </row>
    <row r="63" spans="1:7" s="101" customFormat="1" ht="26.25" customHeight="1" x14ac:dyDescent="0.2">
      <c r="A63" s="90" t="s">
        <v>406</v>
      </c>
      <c r="B63" s="141" t="s">
        <v>407</v>
      </c>
      <c r="C63" s="142"/>
      <c r="D63" s="91">
        <f t="shared" ref="D63:G63" si="18">SUM(D64:D65)</f>
        <v>49006.65</v>
      </c>
      <c r="E63" s="92">
        <f t="shared" si="18"/>
        <v>27859.376</v>
      </c>
      <c r="F63" s="92">
        <f t="shared" si="16"/>
        <v>56.848154281102673</v>
      </c>
      <c r="G63" s="93" t="e">
        <f t="shared" si="18"/>
        <v>#REF!</v>
      </c>
    </row>
    <row r="64" spans="1:7" s="89" customFormat="1" ht="29.25" customHeight="1" x14ac:dyDescent="0.2">
      <c r="A64" s="94" t="s">
        <v>408</v>
      </c>
      <c r="B64" s="95" t="s">
        <v>353</v>
      </c>
      <c r="C64" s="96" t="s">
        <v>326</v>
      </c>
      <c r="D64" s="97">
        <f>'[1]прил4 '!G629</f>
        <v>26090.400000000001</v>
      </c>
      <c r="E64" s="98">
        <f>'[1]прил4 '!H629</f>
        <v>13867.986000000001</v>
      </c>
      <c r="F64" s="98">
        <f t="shared" si="16"/>
        <v>53.153596725232269</v>
      </c>
      <c r="G64" s="99" t="e">
        <f>'[1]прил4 '!#REF!</f>
        <v>#REF!</v>
      </c>
    </row>
    <row r="65" spans="1:7" s="89" customFormat="1" ht="26.25" customHeight="1" x14ac:dyDescent="0.2">
      <c r="A65" s="94" t="s">
        <v>409</v>
      </c>
      <c r="B65" s="95" t="s">
        <v>353</v>
      </c>
      <c r="C65" s="96" t="s">
        <v>329</v>
      </c>
      <c r="D65" s="97">
        <f>'[1]прил4 '!G630</f>
        <v>22916.25</v>
      </c>
      <c r="E65" s="98">
        <f>'[1]прил4 '!H630</f>
        <v>13991.39</v>
      </c>
      <c r="F65" s="98">
        <f t="shared" si="16"/>
        <v>61.054448262695679</v>
      </c>
      <c r="G65" s="99" t="e">
        <f>'[1]прил4 '!#REF!</f>
        <v>#REF!</v>
      </c>
    </row>
    <row r="66" spans="1:7" s="89" customFormat="1" ht="26.25" hidden="1" customHeight="1" x14ac:dyDescent="0.2">
      <c r="A66" s="115" t="s">
        <v>410</v>
      </c>
      <c r="B66" s="116" t="s">
        <v>411</v>
      </c>
      <c r="C66" s="117" t="s">
        <v>411</v>
      </c>
      <c r="D66" s="118">
        <f>'[1]прил4 '!G631</f>
        <v>0</v>
      </c>
      <c r="E66" s="118">
        <f>'[1]прил4 '!H631</f>
        <v>0</v>
      </c>
      <c r="F66" s="118" t="e">
        <f>'[1]прил4 '!I631</f>
        <v>#DIV/0!</v>
      </c>
      <c r="G66" s="119" t="e">
        <f>'[1]прил4 '!#REF!</f>
        <v>#REF!</v>
      </c>
    </row>
    <row r="67" spans="1:7" s="101" customFormat="1" ht="12.75" x14ac:dyDescent="0.2">
      <c r="A67" s="90" t="s">
        <v>412</v>
      </c>
      <c r="B67" s="116"/>
      <c r="C67" s="117"/>
      <c r="D67" s="91">
        <f t="shared" ref="D67:G67" si="19">D7+D16+D18+D23+D29+D35+D42+D45+D50+D56+D59+D61+D63+D33+D66</f>
        <v>731072.55521000002</v>
      </c>
      <c r="E67" s="91">
        <f t="shared" si="19"/>
        <v>383944.55503999995</v>
      </c>
      <c r="F67" s="92">
        <f t="shared" ref="F67" si="20">E67/D67*100</f>
        <v>52.517982285590271</v>
      </c>
      <c r="G67" s="120" t="e">
        <f t="shared" si="19"/>
        <v>#REF!</v>
      </c>
    </row>
    <row r="68" spans="1:7" s="89" customFormat="1" ht="12.75" x14ac:dyDescent="0.2">
      <c r="A68" s="77"/>
      <c r="C68" s="121"/>
      <c r="D68" s="122">
        <v>731072.55521000002</v>
      </c>
      <c r="E68" s="123">
        <v>383944.55504000001</v>
      </c>
      <c r="F68" s="124">
        <f>697094.36968+31993</f>
        <v>729087.36968</v>
      </c>
      <c r="G68" s="125">
        <v>380946.95013000001</v>
      </c>
    </row>
    <row r="69" spans="1:7" s="89" customFormat="1" ht="12.75" x14ac:dyDescent="0.2">
      <c r="A69" s="77"/>
      <c r="C69" s="121"/>
      <c r="D69" s="126">
        <f t="shared" ref="D69:G69" si="21">D68-D67</f>
        <v>0</v>
      </c>
      <c r="E69" s="126">
        <f t="shared" si="21"/>
        <v>0</v>
      </c>
      <c r="F69" s="126">
        <f t="shared" si="21"/>
        <v>729034.85169771442</v>
      </c>
      <c r="G69" s="127" t="e">
        <f t="shared" si="21"/>
        <v>#REF!</v>
      </c>
    </row>
    <row r="70" spans="1:7" s="89" customFormat="1" ht="12.75" x14ac:dyDescent="0.2">
      <c r="A70" s="77"/>
      <c r="C70" s="121"/>
      <c r="D70" s="126"/>
      <c r="E70" s="126"/>
      <c r="F70" s="126"/>
      <c r="G70" s="127"/>
    </row>
  </sheetData>
  <mergeCells count="19">
    <mergeCell ref="B35:C35"/>
    <mergeCell ref="E1:G1"/>
    <mergeCell ref="E2:G2"/>
    <mergeCell ref="A4:G4"/>
    <mergeCell ref="F5:G5"/>
    <mergeCell ref="B6:C6"/>
    <mergeCell ref="B7:C7"/>
    <mergeCell ref="B16:C16"/>
    <mergeCell ref="B18:C18"/>
    <mergeCell ref="B23:C23"/>
    <mergeCell ref="B29:C29"/>
    <mergeCell ref="B33:C33"/>
    <mergeCell ref="B63:C63"/>
    <mergeCell ref="B42:C42"/>
    <mergeCell ref="B45:C45"/>
    <mergeCell ref="B50:C50"/>
    <mergeCell ref="B56:C56"/>
    <mergeCell ref="B59:C59"/>
    <mergeCell ref="B61:C61"/>
  </mergeCells>
  <pageMargins left="1.3779527559055118" right="0" top="0" bottom="0" header="0" footer="0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 1 Источн</vt:lpstr>
      <vt:lpstr>прил2 дох</vt:lpstr>
      <vt:lpstr>прил 3 разд, подр</vt:lpstr>
      <vt:lpstr>Лист1</vt:lpstr>
      <vt:lpstr>'прил2 дох'!Заголовки_для_печати</vt:lpstr>
      <vt:lpstr>'прил 3 разд, подр'!Область_печати</vt:lpstr>
      <vt:lpstr>'прил2 дох'!Область_печати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MainAdmin</cp:lastModifiedBy>
  <cp:lastPrinted>2022-07-20T03:35:57Z</cp:lastPrinted>
  <dcterms:created xsi:type="dcterms:W3CDTF">2021-04-15T04:16:28Z</dcterms:created>
  <dcterms:modified xsi:type="dcterms:W3CDTF">2022-07-26T04:39:15Z</dcterms:modified>
</cp:coreProperties>
</file>