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180" windowHeight="7815" firstSheet="2"/>
  </bookViews>
  <sheets>
    <sheet name="свод на 01.01.14" sheetId="1" r:id="rId1"/>
    <sheet name="2013 СВОД СП" sheetId="2" state="hidden" r:id="rId2"/>
    <sheet name="СВОД СП" sheetId="3" r:id="rId3"/>
    <sheet name="Лист1" sheetId="4" r:id="rId4"/>
  </sheets>
  <definedNames>
    <definedName name="_xlnm.Print_Titles" localSheetId="1">'2013 СВОД СП'!$7:$9</definedName>
    <definedName name="_xlnm.Print_Titles" localSheetId="0">'свод на 01.01.14'!$4:$4</definedName>
    <definedName name="_xlnm.Print_Area" localSheetId="1">'2013 СВОД СП'!$A$2:$P$44</definedName>
    <definedName name="_xlnm.Print_Area" localSheetId="0">'свод на 01.01.14'!$A$1:$K$52</definedName>
  </definedNames>
  <calcPr calcId="145621"/>
</workbook>
</file>

<file path=xl/calcChain.xml><?xml version="1.0" encoding="utf-8"?>
<calcChain xmlns="http://schemas.openxmlformats.org/spreadsheetml/2006/main">
  <c r="T28" i="3" l="1"/>
  <c r="S25" i="3"/>
  <c r="D27" i="3"/>
  <c r="T27" i="3"/>
  <c r="N33" i="3"/>
  <c r="M33" i="3"/>
  <c r="L33" i="3"/>
  <c r="K33" i="3"/>
  <c r="J33" i="3"/>
  <c r="I33" i="3"/>
  <c r="H33" i="3"/>
  <c r="G33" i="3"/>
  <c r="F33" i="3"/>
  <c r="E33" i="3"/>
  <c r="K26" i="1"/>
  <c r="K44" i="1"/>
  <c r="D18" i="3"/>
  <c r="S18" i="3"/>
  <c r="K48" i="1"/>
  <c r="H26" i="3"/>
  <c r="D25" i="3"/>
  <c r="T25" i="3"/>
  <c r="F24" i="1"/>
  <c r="F23" i="1"/>
  <c r="F26" i="3"/>
  <c r="E26" i="3"/>
  <c r="F29" i="1"/>
  <c r="F32" i="1"/>
  <c r="F15" i="1"/>
  <c r="F12" i="1"/>
  <c r="F9" i="1"/>
  <c r="F6" i="1"/>
  <c r="F21" i="1"/>
  <c r="F26" i="1"/>
  <c r="E10" i="3"/>
  <c r="D41" i="3"/>
  <c r="D40" i="3"/>
  <c r="D39" i="3"/>
  <c r="D38" i="3"/>
  <c r="D37" i="3"/>
  <c r="D36" i="3"/>
  <c r="D35" i="3"/>
  <c r="D34" i="3"/>
  <c r="D32" i="3"/>
  <c r="D31" i="3"/>
  <c r="D30" i="3"/>
  <c r="D29" i="3"/>
  <c r="D28" i="3"/>
  <c r="N26" i="3"/>
  <c r="M26" i="3"/>
  <c r="L26" i="3"/>
  <c r="K26" i="3"/>
  <c r="I26" i="3"/>
  <c r="N24" i="3"/>
  <c r="M24" i="3"/>
  <c r="L24" i="3"/>
  <c r="K24" i="3"/>
  <c r="J24" i="3"/>
  <c r="I24" i="3"/>
  <c r="G24" i="3"/>
  <c r="F24" i="3"/>
  <c r="N13" i="3"/>
  <c r="D15" i="3"/>
  <c r="D14" i="3"/>
  <c r="M13" i="3"/>
  <c r="L13" i="3"/>
  <c r="K13" i="3"/>
  <c r="J13" i="3"/>
  <c r="I13" i="3"/>
  <c r="H13" i="3"/>
  <c r="G13" i="3"/>
  <c r="F13" i="3"/>
  <c r="E13" i="3"/>
  <c r="D12" i="3"/>
  <c r="D11" i="3"/>
  <c r="N10" i="3"/>
  <c r="M10" i="3"/>
  <c r="L10" i="3"/>
  <c r="K10" i="3"/>
  <c r="J10" i="3"/>
  <c r="I10" i="3"/>
  <c r="H10" i="3"/>
  <c r="G10" i="3"/>
  <c r="F10" i="3"/>
  <c r="D17" i="3"/>
  <c r="F48" i="1"/>
  <c r="F25" i="1"/>
  <c r="E23" i="1"/>
  <c r="E25" i="1"/>
  <c r="D25" i="1"/>
  <c r="D23" i="1"/>
  <c r="G23" i="1"/>
  <c r="H23" i="1"/>
  <c r="I23" i="1"/>
  <c r="J23" i="1"/>
  <c r="H24" i="3"/>
  <c r="E17" i="4"/>
  <c r="E12" i="4"/>
  <c r="E9" i="4"/>
  <c r="D19" i="4"/>
  <c r="D22" i="4" s="1"/>
  <c r="C19" i="4"/>
  <c r="E10" i="4"/>
  <c r="E11" i="4"/>
  <c r="E19" i="4" s="1"/>
  <c r="E22" i="4" s="1"/>
  <c r="E13" i="4"/>
  <c r="E14" i="4"/>
  <c r="E15" i="4"/>
  <c r="E16" i="4"/>
  <c r="E18" i="4"/>
  <c r="A10" i="4"/>
  <c r="A11" i="4" s="1"/>
  <c r="A12" i="4" s="1"/>
  <c r="A13" i="4" s="1"/>
  <c r="A14" i="4" s="1"/>
  <c r="A15" i="4" s="1"/>
  <c r="A16" i="4" s="1"/>
  <c r="A17" i="4" s="1"/>
  <c r="A18" i="4" s="1"/>
  <c r="E42" i="3"/>
  <c r="D45" i="3"/>
  <c r="D44" i="3"/>
  <c r="D43" i="3"/>
  <c r="N42" i="3"/>
  <c r="M42" i="3"/>
  <c r="L42" i="3"/>
  <c r="K42" i="3"/>
  <c r="J42" i="3"/>
  <c r="I42" i="3"/>
  <c r="H42" i="3"/>
  <c r="G42" i="3"/>
  <c r="F42" i="3"/>
  <c r="D42" i="3"/>
  <c r="D23" i="3"/>
  <c r="D22" i="3"/>
  <c r="D21" i="3"/>
  <c r="D20" i="3"/>
  <c r="D27" i="1"/>
  <c r="D48" i="1"/>
  <c r="D32" i="1"/>
  <c r="E32" i="1"/>
  <c r="D29" i="1"/>
  <c r="E29" i="1"/>
  <c r="G29" i="1"/>
  <c r="H29" i="1"/>
  <c r="I29" i="1"/>
  <c r="J29" i="1"/>
  <c r="E27" i="1"/>
  <c r="D21" i="1"/>
  <c r="E21" i="1"/>
  <c r="G24" i="2"/>
  <c r="E24" i="2"/>
  <c r="K25" i="1"/>
  <c r="K27" i="1"/>
  <c r="K23" i="1"/>
  <c r="K29" i="1"/>
  <c r="K32" i="1"/>
  <c r="I32" i="1"/>
  <c r="J32" i="1"/>
  <c r="D44" i="2"/>
  <c r="D43" i="2"/>
  <c r="D42" i="2"/>
  <c r="N41" i="2"/>
  <c r="M41" i="2"/>
  <c r="L41" i="2"/>
  <c r="K41" i="2"/>
  <c r="J41" i="2"/>
  <c r="I41" i="2"/>
  <c r="H41" i="2"/>
  <c r="G41" i="2"/>
  <c r="F41" i="2"/>
  <c r="E41" i="2"/>
  <c r="D41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N24" i="2"/>
  <c r="M24" i="2"/>
  <c r="L24" i="2"/>
  <c r="K24" i="2"/>
  <c r="J24" i="2"/>
  <c r="I24" i="2"/>
  <c r="H24" i="2"/>
  <c r="F24" i="2"/>
  <c r="D23" i="2"/>
  <c r="N22" i="2"/>
  <c r="M22" i="2"/>
  <c r="L22" i="2"/>
  <c r="K22" i="2"/>
  <c r="J22" i="2"/>
  <c r="I22" i="2"/>
  <c r="H22" i="2"/>
  <c r="G22" i="2"/>
  <c r="F22" i="2"/>
  <c r="D21" i="2"/>
  <c r="D20" i="2"/>
  <c r="D16" i="2"/>
  <c r="E22" i="2"/>
  <c r="D15" i="2"/>
  <c r="D14" i="2"/>
  <c r="D13" i="2" s="1"/>
  <c r="N13" i="2"/>
  <c r="M13" i="2"/>
  <c r="L13" i="2"/>
  <c r="K13" i="2"/>
  <c r="J13" i="2"/>
  <c r="I13" i="2"/>
  <c r="H13" i="2"/>
  <c r="G13" i="2"/>
  <c r="F13" i="2"/>
  <c r="E13" i="2"/>
  <c r="D12" i="2"/>
  <c r="D10" i="2" s="1"/>
  <c r="D11" i="2"/>
  <c r="N10" i="2"/>
  <c r="M10" i="2"/>
  <c r="L10" i="2"/>
  <c r="K10" i="2"/>
  <c r="J10" i="2"/>
  <c r="I10" i="2"/>
  <c r="H10" i="2"/>
  <c r="G10" i="2"/>
  <c r="F10" i="2"/>
  <c r="E10" i="2"/>
  <c r="G9" i="1"/>
  <c r="H9" i="1"/>
  <c r="E9" i="1"/>
  <c r="J15" i="1"/>
  <c r="H6" i="1"/>
  <c r="F27" i="1"/>
  <c r="K21" i="1"/>
  <c r="K15" i="1"/>
  <c r="I15" i="1"/>
  <c r="H15" i="1"/>
  <c r="G15" i="1"/>
  <c r="E15" i="1"/>
  <c r="D15" i="1"/>
  <c r="K12" i="1"/>
  <c r="J12" i="1"/>
  <c r="I12" i="1"/>
  <c r="H12" i="1"/>
  <c r="G12" i="1"/>
  <c r="E12" i="1"/>
  <c r="D12" i="1"/>
  <c r="K9" i="1"/>
  <c r="D9" i="1"/>
  <c r="K6" i="1"/>
  <c r="J6" i="1"/>
  <c r="I6" i="1"/>
  <c r="G6" i="1"/>
  <c r="E6" i="1"/>
  <c r="D6" i="1"/>
  <c r="D22" i="2"/>
  <c r="D26" i="3"/>
  <c r="J26" i="3"/>
  <c r="G26" i="3"/>
  <c r="D16" i="3"/>
  <c r="E24" i="3"/>
  <c r="D13" i="3"/>
  <c r="D10" i="3"/>
  <c r="D33" i="3"/>
  <c r="D24" i="3"/>
</calcChain>
</file>

<file path=xl/sharedStrings.xml><?xml version="1.0" encoding="utf-8"?>
<sst xmlns="http://schemas.openxmlformats.org/spreadsheetml/2006/main" count="446" uniqueCount="163">
  <si>
    <t>Отчет о выполнении Соглашения о мерах по повышению  эффективности использования бюджетных средств
и увеличению налоговых и неналоговых доходов бюджета муниципального образования 
"Онгудайский район" на  01.01.2014г</t>
  </si>
  <si>
    <t>№ п/п</t>
  </si>
  <si>
    <t xml:space="preserve">                      Бюджет                                                                                                                                                                                      Показатели</t>
  </si>
  <si>
    <t>Ед. изм</t>
  </si>
  <si>
    <t>на 01.04</t>
  </si>
  <si>
    <t>на 01.07</t>
  </si>
  <si>
    <t>на 01.10</t>
  </si>
  <si>
    <t>на 01.05</t>
  </si>
  <si>
    <t>на 01.06</t>
  </si>
  <si>
    <t>на 01.11</t>
  </si>
  <si>
    <t>на 01.12</t>
  </si>
  <si>
    <t>на 31.12.</t>
  </si>
  <si>
    <t>А</t>
  </si>
  <si>
    <t>Б</t>
  </si>
  <si>
    <t>В</t>
  </si>
  <si>
    <t>1.</t>
  </si>
  <si>
    <t>Отношение расходов на содержание органов местного самоуправления к нормативным расходам по муниципальному району (стр.1.1./стр.1.2.*100)</t>
  </si>
  <si>
    <t>%</t>
  </si>
  <si>
    <t>1.1.</t>
  </si>
  <si>
    <t>Расходы на содержание органов местного самоуправления</t>
  </si>
  <si>
    <t>тыс. руб.</t>
  </si>
  <si>
    <t>1.2.</t>
  </si>
  <si>
    <t>Нормативные расходы на содержание органов местного самоуправления</t>
  </si>
  <si>
    <t>2.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</si>
  <si>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по муниципальному району (стр.2.1./стр.2.2.*100)</t>
  </si>
  <si>
    <t>2.1.</t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</si>
  <si>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</t>
  </si>
  <si>
    <t>2.2.</t>
  </si>
  <si>
    <t xml:space="preserve"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</t>
  </si>
  <si>
    <t>3.</t>
  </si>
  <si>
    <t>Отношение расходов на содержание органов местного самоуправления к нормативным расходам по сельским поселениям (стр.3.1./стр.3.2.*100)</t>
  </si>
  <si>
    <t>3.1.</t>
  </si>
  <si>
    <t>3.2.</t>
  </si>
  <si>
    <t>4.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</si>
  <si>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по сельским поселениям (стр.4.1./стр.4.2*100.)</t>
  </si>
  <si>
    <t>4.1.</t>
  </si>
  <si>
    <t>4.2.</t>
  </si>
  <si>
    <t>5.</t>
  </si>
  <si>
    <t>Утвержденный годовой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</si>
  <si>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6.</t>
  </si>
  <si>
    <t>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</si>
  <si>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6.1.</t>
  </si>
  <si>
    <t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</si>
  <si>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район факт</t>
  </si>
  <si>
    <t>7.</t>
  </si>
  <si>
    <t>Доля муниципального долга утвержденного решением о местном  бюджете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отчислений (стр.7.1./стр.5*100)</t>
  </si>
  <si>
    <t>х</t>
  </si>
  <si>
    <t>7.1.</t>
  </si>
  <si>
    <t>Объем муниципального долга, утвержденный решением о местном бюджете</t>
  </si>
  <si>
    <t>8.</t>
  </si>
  <si>
    <t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(стр.8.1./стр.5.*100)</t>
  </si>
  <si>
    <t>8.1.</t>
  </si>
  <si>
    <t xml:space="preserve">Фактический объем муниципального долга </t>
  </si>
  <si>
    <t>9.</t>
  </si>
  <si>
    <t>Доля дефицита, утвержденного решением о местном бюджете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(стр.9.1./стр.5.*100)</t>
  </si>
  <si>
    <t>9.1.</t>
  </si>
  <si>
    <t>Дефицит, утвержденный решением о местном бюджете</t>
  </si>
  <si>
    <t>10.</t>
  </si>
  <si>
    <t>Доля фактического дефицита местного бюджета в  объеме доходов  местного бюджета без учета объема безвозмездных поступлений и (или) поступлений налоговых доходов по дополнительным нормативам отчислений (стр.10.1./стр.6.*100)</t>
  </si>
  <si>
    <t>10.1.</t>
  </si>
  <si>
    <t>Фактический дефицит местного бюджета</t>
  </si>
  <si>
    <t>11.</t>
  </si>
  <si>
    <t>Превышение фактического верхнего предела муниципального долга по сотоянию на 1 января года, следующего за очередным финансовым годом (стр.11.2./стр.11.1.*100)</t>
  </si>
  <si>
    <t>11.1.</t>
  </si>
  <si>
    <t>Утвержденный решением о местном бюджете верхний предел муниципального долга по состоянию на 1 января года, следующего за очередным финансовым годом</t>
  </si>
  <si>
    <t>11.2.</t>
  </si>
  <si>
    <t>Фактический верхний предел муниципального долга по состоянию на 1 января года, следующего за очередным финансовым годом</t>
  </si>
  <si>
    <t>факт долг</t>
  </si>
  <si>
    <t>12.</t>
  </si>
  <si>
    <t>Доля расходов на обслуживание муниципального долга в расходах бюджета, за исключением расходов, осуществляемых за счет субвенций (стр.12.1./стр.12.2.*100)</t>
  </si>
  <si>
    <t>12.1.</t>
  </si>
  <si>
    <t>Фактические расходы на обслуживание муниципального долга</t>
  </si>
  <si>
    <t>12.2.</t>
  </si>
  <si>
    <t>Фактические расходы бюджета, за исключением расходов, осуществляемых за счет субвенций</t>
  </si>
  <si>
    <t>13.</t>
  </si>
  <si>
    <t>Численность муниципальных должностей и муниципальных служащих муниципального района</t>
  </si>
  <si>
    <t>шт.ед.</t>
  </si>
  <si>
    <t>13.1.</t>
  </si>
  <si>
    <t>В том числе, содержание которых осуществляется за счет субвенций из республиканского бюджета</t>
  </si>
  <si>
    <t>14.</t>
  </si>
  <si>
    <t>Численность муниципальных должностей и муниципальных служащих сельских поселений</t>
  </si>
  <si>
    <t>14.1</t>
  </si>
  <si>
    <t>15.</t>
  </si>
  <si>
    <t>Численность работников бюджетной сферы</t>
  </si>
  <si>
    <t>15.1.</t>
  </si>
  <si>
    <t>16.</t>
  </si>
  <si>
    <t>Количество учреждений, финансируемых из местного бюджета</t>
  </si>
  <si>
    <t>ед.</t>
  </si>
  <si>
    <t>16.1.</t>
  </si>
  <si>
    <t>17.</t>
  </si>
  <si>
    <t>Расходы на  оплату труда и начисления на нее работников бюджетной сферы</t>
  </si>
  <si>
    <t>тыс.руб</t>
  </si>
  <si>
    <t>17.1.</t>
  </si>
  <si>
    <t>18.</t>
  </si>
  <si>
    <t>Общий объем налоговых и неналоговых доходов консолидированного бюджета муниципального образования</t>
  </si>
  <si>
    <t>факт пост</t>
  </si>
  <si>
    <t>18.1.</t>
  </si>
  <si>
    <t>Темп роста налоговых и неналоговых доходов консолидированного бюджета муниципального образования</t>
  </si>
  <si>
    <t>консол</t>
  </si>
  <si>
    <t>19.</t>
  </si>
  <si>
    <t>Задолженность по налогам и сборам в бюджетную систему Российской Федерации</t>
  </si>
  <si>
    <t>19.1.</t>
  </si>
  <si>
    <t xml:space="preserve">В том числе задолженность по региональным и местным налогам и сборам </t>
  </si>
  <si>
    <t>Начальник  финансового отдела</t>
  </si>
  <si>
    <t>Р.М.Рыжкина</t>
  </si>
  <si>
    <t>исп.Челтенова А.П.,Макышева Л.И., Ойнчинова ЛУ т.38845-22-8-58</t>
  </si>
  <si>
    <t xml:space="preserve">ПРИЛОЖЕНИЕ № 2                                                           
к приказу Министерства финансов Республики Алтай                               от ___________ 2012 года №___                                                                                                                                                  </t>
  </si>
  <si>
    <t xml:space="preserve">СВОДНЫЙ ОТЧЕТ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Соглашений о мерах по повышению  эффективности использования бюджетных средств
и увеличению налоговых и неналоговых доходов бюджетов сельских поселений, входящих в состав муниципального образования </t>
  </si>
  <si>
    <t>на 01апреля  2013 г.</t>
  </si>
  <si>
    <t xml:space="preserve">муниципальное образование "Онгудайский район" </t>
  </si>
  <si>
    <t xml:space="preserve">                                                                                                                                                                                                            Показатели</t>
  </si>
  <si>
    <t>Итого по СП</t>
  </si>
  <si>
    <t>в т. ч. по сельским поселениям:</t>
  </si>
  <si>
    <t>Ининское с/п</t>
  </si>
  <si>
    <t>Купчегенское с/п</t>
  </si>
  <si>
    <t>Хабаровское с/п</t>
  </si>
  <si>
    <t>Онгудайское с/п</t>
  </si>
  <si>
    <t>Шашикманское с/п</t>
  </si>
  <si>
    <t>Каракольское с/п</t>
  </si>
  <si>
    <t>Н-Талдинское с/п</t>
  </si>
  <si>
    <t>Куладинское с/п</t>
  </si>
  <si>
    <t>Теньгинское с/п</t>
  </si>
  <si>
    <t>Елинское с/п</t>
  </si>
  <si>
    <t>___________ с/п</t>
  </si>
  <si>
    <t>Г</t>
  </si>
  <si>
    <t>Отношение расходов на содержание органов местного самоуправления к нормативным расходам (стр.1.1./стр.1.2.*100)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</si>
  <si>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(стр.2.1./стр.2.2.*100)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</si>
  <si>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</si>
  <si>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2012 год</t>
  </si>
  <si>
    <t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(стр.6.1./стр.3.*100), при предоставлении отчета за год (стр.6.1./стр.4*100)</t>
  </si>
  <si>
    <t>Доля дефицита, утвержденного решением о местном бюджете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(стр.7.1./стр.3.*100)</t>
  </si>
  <si>
    <t>Доля фактического дефицита местного бюджета в  объеме доходов  местного бюджета без учета объема безвозмездных поступлений и (или) поступлений налоговых доходов по дополнительным нормативам отчислений (стр.8.1./стр.4.*100)</t>
  </si>
  <si>
    <t>Превышение фактического верхнего предела муниципального долга по сотоянию на 1 января года, следующего за очередным финансовым годом (стр.9.2./стр.9.1.*100)</t>
  </si>
  <si>
    <t>9.2.</t>
  </si>
  <si>
    <t>Доля расходов на обслуживание муниципального долга в расходах бюджета, за исключением расходов, осуществляемых за счет субвенций (стр.10.1./стр.10.2.*100)</t>
  </si>
  <si>
    <t>10.2.</t>
  </si>
  <si>
    <t xml:space="preserve">Численность муниципальных должностей и муниципальных служащих </t>
  </si>
  <si>
    <t>14.1.</t>
  </si>
  <si>
    <t>Доля налоговых льгот в доходах бюджета муниципального образования (стр.15.1./стр.15.2.*100)</t>
  </si>
  <si>
    <t>Общий объем налоговых льгот по местным налогам, предоставленных решениями представительного органа сельского поселения</t>
  </si>
  <si>
    <t>15.2.</t>
  </si>
  <si>
    <t>Общий объем доходов бюджета сельского поселения</t>
  </si>
  <si>
    <t xml:space="preserve">Задолженность по местным налогам и сборам </t>
  </si>
  <si>
    <t>.»</t>
  </si>
  <si>
    <t>на 01 января 2014 г.</t>
  </si>
  <si>
    <t>Доля муниципального долга утвержденного решением о местном  бюджете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 (стр.5.1./стр.3.*100)</t>
  </si>
  <si>
    <t>5.1.</t>
  </si>
  <si>
    <t>Объем муниципального долга утвержденный решением о местном бюджете</t>
  </si>
  <si>
    <t>профицит</t>
  </si>
  <si>
    <t>исп.Черноева Л.А, Челтенова АП т.38845-20-1-09</t>
  </si>
  <si>
    <t>Доходы</t>
  </si>
  <si>
    <t>Расходы</t>
  </si>
  <si>
    <t>Дефицит</t>
  </si>
  <si>
    <t>Иня</t>
  </si>
  <si>
    <t>Купчгень</t>
  </si>
  <si>
    <t>Хабаровка</t>
  </si>
  <si>
    <t>Онгудай</t>
  </si>
  <si>
    <t>Шашикман</t>
  </si>
  <si>
    <t>Ни Талда</t>
  </si>
  <si>
    <t>Каракол</t>
  </si>
  <si>
    <t>Кулада</t>
  </si>
  <si>
    <t>Теньга</t>
  </si>
  <si>
    <t>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</si>
</sst>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</numFmts>
  <fonts count="18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6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7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2" fontId="5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Border="1"/>
    <xf numFmtId="0" fontId="5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16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/>
    <xf numFmtId="0" fontId="2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2" fontId="4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/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1" xfId="0" applyFont="1" applyFill="1" applyBorder="1" applyAlignment="1">
      <alignment horizontal="justify" vertical="top" wrapText="1"/>
    </xf>
    <xf numFmtId="165" fontId="9" fillId="0" borderId="1" xfId="4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5" fontId="10" fillId="0" borderId="1" xfId="4" applyNumberFormat="1" applyFont="1" applyBorder="1" applyAlignment="1">
      <alignment horizontal="center" vertical="center"/>
    </xf>
    <xf numFmtId="165" fontId="15" fillId="0" borderId="1" xfId="4" applyNumberFormat="1" applyFont="1" applyBorder="1" applyAlignment="1">
      <alignment vertical="center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top" wrapText="1"/>
    </xf>
    <xf numFmtId="165" fontId="10" fillId="0" borderId="1" xfId="4" applyNumberFormat="1" applyFont="1" applyBorder="1" applyAlignment="1">
      <alignment vertical="center"/>
    </xf>
    <xf numFmtId="16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165" fontId="9" fillId="0" borderId="1" xfId="4" applyNumberFormat="1" applyFont="1" applyBorder="1" applyAlignment="1">
      <alignment vertical="center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9" fillId="0" borderId="1" xfId="4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7" fontId="10" fillId="0" borderId="1" xfId="4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2" fontId="9" fillId="0" borderId="1" xfId="0" applyNumberFormat="1" applyFont="1" applyBorder="1" applyAlignment="1">
      <alignment horizontal="center" vertical="center"/>
    </xf>
    <xf numFmtId="165" fontId="10" fillId="2" borderId="1" xfId="4" applyNumberFormat="1" applyFont="1" applyFill="1" applyBorder="1" applyAlignment="1">
      <alignment vertical="center"/>
    </xf>
    <xf numFmtId="164" fontId="5" fillId="0" borderId="1" xfId="0" applyNumberFormat="1" applyFont="1" applyFill="1" applyBorder="1"/>
    <xf numFmtId="166" fontId="15" fillId="0" borderId="0" xfId="0" applyNumberFormat="1" applyFont="1"/>
    <xf numFmtId="0" fontId="10" fillId="0" borderId="1" xfId="0" applyFont="1" applyBorder="1"/>
    <xf numFmtId="166" fontId="10" fillId="0" borderId="0" xfId="0" applyNumberFormat="1" applyFont="1" applyAlignment="1">
      <alignment horizontal="center"/>
    </xf>
    <xf numFmtId="164" fontId="0" fillId="0" borderId="0" xfId="0" applyNumberFormat="1"/>
    <xf numFmtId="164" fontId="4" fillId="0" borderId="3" xfId="0" applyNumberFormat="1" applyFont="1" applyBorder="1"/>
    <xf numFmtId="164" fontId="0" fillId="0" borderId="1" xfId="0" applyNumberFormat="1" applyBorder="1"/>
    <xf numFmtId="165" fontId="9" fillId="3" borderId="1" xfId="4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10" fillId="2" borderId="1" xfId="0" applyFont="1" applyFill="1" applyBorder="1" applyAlignment="1">
      <alignment horizontal="center" vertical="center"/>
    </xf>
    <xf numFmtId="165" fontId="10" fillId="2" borderId="1" xfId="4" applyNumberFormat="1" applyFont="1" applyFill="1" applyBorder="1" applyAlignment="1">
      <alignment horizontal="center" vertical="center"/>
    </xf>
    <xf numFmtId="165" fontId="9" fillId="2" borderId="1" xfId="4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/>
    </xf>
    <xf numFmtId="43" fontId="10" fillId="0" borderId="1" xfId="3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/>
    <xf numFmtId="43" fontId="0" fillId="0" borderId="1" xfId="3" applyFont="1" applyBorder="1"/>
    <xf numFmtId="43" fontId="0" fillId="0" borderId="0" xfId="0" applyNumberFormat="1"/>
    <xf numFmtId="4" fontId="17" fillId="0" borderId="1" xfId="1" applyNumberFormat="1" applyBorder="1" applyAlignment="1"/>
    <xf numFmtId="2" fontId="10" fillId="0" borderId="1" xfId="0" applyNumberFormat="1" applyFont="1" applyFill="1" applyBorder="1" applyAlignment="1">
      <alignment horizontal="center" vertical="center"/>
    </xf>
    <xf numFmtId="166" fontId="10" fillId="0" borderId="0" xfId="0" applyNumberFormat="1" applyFont="1"/>
    <xf numFmtId="164" fontId="6" fillId="0" borderId="1" xfId="0" applyNumberFormat="1" applyFont="1" applyBorder="1"/>
    <xf numFmtId="43" fontId="9" fillId="2" borderId="1" xfId="4" applyNumberFormat="1" applyFont="1" applyFill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11">
    <cellStyle name="Обычный" xfId="0" builtinId="0"/>
    <cellStyle name="Обычный 2" xfId="1"/>
    <cellStyle name="Процентный 2" xfId="2"/>
    <cellStyle name="Финансовый" xfId="3" builtinId="3"/>
    <cellStyle name="Финансовый 2" xfId="4"/>
    <cellStyle name="Финансовый 2 2" xfId="5"/>
    <cellStyle name="Финансовый 2 3" xfId="6"/>
    <cellStyle name="Финансовый 2 4" xfId="7"/>
    <cellStyle name="Финансовый 3" xfId="8"/>
    <cellStyle name="Финансовый 3 2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topLeftCell="A2" zoomScaleNormal="75" zoomScaleSheetLayoutView="100" workbookViewId="0">
      <pane xSplit="3" ySplit="3" topLeftCell="D29" activePane="bottomRight" state="frozen"/>
      <selection activeCell="A2" sqref="A2"/>
      <selection pane="topRight" activeCell="D2" sqref="D2"/>
      <selection pane="bottomLeft" activeCell="A5" sqref="A5"/>
      <selection pane="bottomRight" activeCell="K4" sqref="K4"/>
    </sheetView>
  </sheetViews>
  <sheetFormatPr defaultRowHeight="12.75" x14ac:dyDescent="0.2"/>
  <cols>
    <col min="1" max="1" width="5.140625" customWidth="1"/>
    <col min="2" max="2" width="39" customWidth="1"/>
    <col min="3" max="3" width="10.140625" style="3" customWidth="1"/>
    <col min="4" max="4" width="13.42578125" style="103" customWidth="1"/>
    <col min="5" max="5" width="13.7109375" customWidth="1"/>
    <col min="6" max="6" width="12.5703125" customWidth="1"/>
    <col min="7" max="7" width="9.42578125" hidden="1" customWidth="1"/>
    <col min="8" max="8" width="10" hidden="1" customWidth="1"/>
    <col min="9" max="9" width="12.140625" hidden="1" customWidth="1"/>
    <col min="10" max="10" width="10.28515625" hidden="1" customWidth="1"/>
    <col min="11" max="11" width="10.85546875" style="92" customWidth="1"/>
  </cols>
  <sheetData>
    <row r="1" spans="1:12" ht="51" customHeight="1" x14ac:dyDescent="0.2">
      <c r="B1" s="1"/>
      <c r="C1" s="2"/>
      <c r="D1" s="101"/>
      <c r="E1" s="1"/>
      <c r="F1" s="1"/>
      <c r="G1" s="1"/>
      <c r="H1" s="1"/>
      <c r="I1" s="120"/>
      <c r="J1" s="120"/>
      <c r="K1" s="120"/>
    </row>
    <row r="2" spans="1:12" ht="79.5" customHeight="1" x14ac:dyDescent="0.25">
      <c r="B2" s="119" t="s">
        <v>0</v>
      </c>
      <c r="C2" s="119"/>
      <c r="D2" s="119"/>
      <c r="E2" s="119"/>
      <c r="F2" s="119"/>
      <c r="G2" s="119"/>
      <c r="H2" s="119"/>
      <c r="I2" s="119"/>
      <c r="J2" s="119"/>
    </row>
    <row r="3" spans="1:12" ht="6" hidden="1" customHeight="1" x14ac:dyDescent="0.2">
      <c r="D3" s="101"/>
      <c r="E3" s="4"/>
      <c r="F3" s="4"/>
      <c r="G3" s="4"/>
      <c r="H3" s="4"/>
      <c r="I3" s="4"/>
      <c r="J3" s="4"/>
    </row>
    <row r="4" spans="1:12" ht="39.75" customHeight="1" x14ac:dyDescent="0.2">
      <c r="A4" s="5" t="s">
        <v>1</v>
      </c>
      <c r="B4" s="6" t="s">
        <v>2</v>
      </c>
      <c r="C4" s="7" t="s">
        <v>3</v>
      </c>
      <c r="D4" s="102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93" t="s">
        <v>11</v>
      </c>
      <c r="L4" s="9"/>
    </row>
    <row r="5" spans="1:12" ht="27" customHeight="1" x14ac:dyDescent="0.2">
      <c r="A5" s="7" t="s">
        <v>12</v>
      </c>
      <c r="B5" s="10" t="s">
        <v>13</v>
      </c>
      <c r="C5" s="7" t="s">
        <v>14</v>
      </c>
      <c r="D5" s="10">
        <v>1</v>
      </c>
      <c r="E5" s="10">
        <v>2</v>
      </c>
      <c r="F5" s="10">
        <v>3</v>
      </c>
      <c r="G5" s="10">
        <v>3</v>
      </c>
      <c r="H5" s="10">
        <v>3</v>
      </c>
      <c r="I5" s="10">
        <v>3</v>
      </c>
      <c r="J5" s="10">
        <v>3</v>
      </c>
      <c r="K5" s="10">
        <v>4</v>
      </c>
    </row>
    <row r="6" spans="1:12" ht="63" customHeight="1" x14ac:dyDescent="0.2">
      <c r="A6" s="11" t="s">
        <v>15</v>
      </c>
      <c r="B6" s="12" t="s">
        <v>16</v>
      </c>
      <c r="C6" s="11" t="s">
        <v>17</v>
      </c>
      <c r="D6" s="102">
        <f t="shared" ref="D6:K6" si="0">(D7/D8)*100</f>
        <v>73.387648302806539</v>
      </c>
      <c r="E6" s="13">
        <f t="shared" si="0"/>
        <v>73.513064984408032</v>
      </c>
      <c r="F6" s="13">
        <f t="shared" si="0"/>
        <v>73.534150801333766</v>
      </c>
      <c r="G6" s="13" t="e">
        <f t="shared" si="0"/>
        <v>#DIV/0!</v>
      </c>
      <c r="H6" s="13" t="e">
        <f t="shared" si="0"/>
        <v>#DIV/0!</v>
      </c>
      <c r="I6" s="13" t="e">
        <f t="shared" si="0"/>
        <v>#DIV/0!</v>
      </c>
      <c r="J6" s="13" t="e">
        <f t="shared" si="0"/>
        <v>#DIV/0!</v>
      </c>
      <c r="K6" s="13">
        <f t="shared" si="0"/>
        <v>79.591086730486538</v>
      </c>
    </row>
    <row r="7" spans="1:12" ht="27" customHeight="1" x14ac:dyDescent="0.2">
      <c r="A7" s="14" t="s">
        <v>18</v>
      </c>
      <c r="B7" s="15" t="s">
        <v>19</v>
      </c>
      <c r="C7" s="14" t="s">
        <v>20</v>
      </c>
      <c r="D7" s="102">
        <v>20474.419999999998</v>
      </c>
      <c r="E7" s="13">
        <v>20509.41</v>
      </c>
      <c r="F7" s="13">
        <v>20509.41</v>
      </c>
      <c r="G7" s="10"/>
      <c r="H7" s="10"/>
      <c r="I7" s="10"/>
      <c r="J7" s="10"/>
      <c r="K7" s="16">
        <v>22198.75</v>
      </c>
    </row>
    <row r="8" spans="1:12" ht="27" customHeight="1" x14ac:dyDescent="0.2">
      <c r="A8" s="14" t="s">
        <v>21</v>
      </c>
      <c r="B8" s="15" t="s">
        <v>22</v>
      </c>
      <c r="C8" s="14" t="s">
        <v>20</v>
      </c>
      <c r="D8" s="102">
        <v>27899</v>
      </c>
      <c r="E8" s="13">
        <v>27899</v>
      </c>
      <c r="F8" s="13">
        <v>27891</v>
      </c>
      <c r="G8" s="18"/>
      <c r="H8" s="18"/>
      <c r="I8" s="18"/>
      <c r="J8" s="18"/>
      <c r="K8" s="88">
        <v>27891</v>
      </c>
    </row>
    <row r="9" spans="1:12" ht="102" customHeight="1" x14ac:dyDescent="0.2">
      <c r="A9" s="11" t="s">
        <v>23</v>
      </c>
      <c r="B9" s="12" t="s">
        <v>24</v>
      </c>
      <c r="C9" s="11" t="s">
        <v>17</v>
      </c>
      <c r="D9" s="102">
        <f>(D10/D11)*100</f>
        <v>92.713351759328162</v>
      </c>
      <c r="E9" s="13">
        <f>(E10/E11)*100</f>
        <v>92.713351759328162</v>
      </c>
      <c r="F9" s="13">
        <f>(F10/F11)*100</f>
        <v>89.592523662660852</v>
      </c>
      <c r="G9" s="13" t="e">
        <f>(G10/G11)*100</f>
        <v>#DIV/0!</v>
      </c>
      <c r="H9" s="13" t="e">
        <f>(H10/H11)*100</f>
        <v>#DIV/0!</v>
      </c>
      <c r="I9" s="13"/>
      <c r="J9" s="13"/>
      <c r="K9" s="13">
        <f>(K10/K11)*100</f>
        <v>100</v>
      </c>
    </row>
    <row r="10" spans="1:12" s="21" customFormat="1" ht="77.25" customHeight="1" x14ac:dyDescent="0.2">
      <c r="A10" s="20" t="s">
        <v>25</v>
      </c>
      <c r="B10" s="15" t="s">
        <v>26</v>
      </c>
      <c r="C10" s="14" t="s">
        <v>20</v>
      </c>
      <c r="D10" s="102">
        <v>17443.09</v>
      </c>
      <c r="E10" s="13">
        <v>17443.09</v>
      </c>
      <c r="F10" s="13">
        <v>16848.77</v>
      </c>
      <c r="G10" s="10"/>
      <c r="H10" s="10"/>
      <c r="I10" s="10"/>
      <c r="J10" s="10"/>
      <c r="K10" s="16">
        <v>18806</v>
      </c>
    </row>
    <row r="11" spans="1:12" s="21" customFormat="1" ht="76.5" customHeight="1" x14ac:dyDescent="0.2">
      <c r="A11" s="14" t="s">
        <v>27</v>
      </c>
      <c r="B11" s="15" t="s">
        <v>28</v>
      </c>
      <c r="C11" s="14" t="s">
        <v>20</v>
      </c>
      <c r="D11" s="102">
        <v>18814</v>
      </c>
      <c r="E11" s="13">
        <v>18814</v>
      </c>
      <c r="F11" s="13">
        <v>18806</v>
      </c>
      <c r="G11" s="18"/>
      <c r="H11" s="18"/>
      <c r="I11" s="18"/>
      <c r="J11" s="18"/>
      <c r="K11" s="88">
        <v>18806</v>
      </c>
    </row>
    <row r="12" spans="1:12" s="21" customFormat="1" ht="51" customHeight="1" x14ac:dyDescent="0.2">
      <c r="A12" s="11" t="s">
        <v>29</v>
      </c>
      <c r="B12" s="12" t="s">
        <v>30</v>
      </c>
      <c r="C12" s="11" t="s">
        <v>17</v>
      </c>
      <c r="D12" s="102">
        <f t="shared" ref="D12:K12" si="1">(D13/D14)*100</f>
        <v>93.387785956938799</v>
      </c>
      <c r="E12" s="13">
        <f t="shared" si="1"/>
        <v>91.403522519324994</v>
      </c>
      <c r="F12" s="13">
        <f t="shared" si="1"/>
        <v>93.3221491975997</v>
      </c>
      <c r="G12" s="13" t="e">
        <f t="shared" si="1"/>
        <v>#DIV/0!</v>
      </c>
      <c r="H12" s="13" t="e">
        <f t="shared" si="1"/>
        <v>#DIV/0!</v>
      </c>
      <c r="I12" s="13" t="e">
        <f t="shared" si="1"/>
        <v>#DIV/0!</v>
      </c>
      <c r="J12" s="13" t="e">
        <f t="shared" si="1"/>
        <v>#DIV/0!</v>
      </c>
      <c r="K12" s="13">
        <f t="shared" si="1"/>
        <v>94.285029542710191</v>
      </c>
    </row>
    <row r="13" spans="1:12" s="24" customFormat="1" ht="28.5" customHeight="1" x14ac:dyDescent="0.2">
      <c r="A13" s="22" t="s">
        <v>31</v>
      </c>
      <c r="B13" s="15" t="s">
        <v>19</v>
      </c>
      <c r="C13" s="22" t="s">
        <v>20</v>
      </c>
      <c r="D13" s="102">
        <v>20260.2</v>
      </c>
      <c r="E13" s="13">
        <v>19829.72</v>
      </c>
      <c r="F13" s="13">
        <v>20248.48</v>
      </c>
      <c r="G13" s="23"/>
      <c r="H13" s="23"/>
      <c r="I13" s="44"/>
      <c r="J13" s="44"/>
      <c r="K13" s="88">
        <v>20457.400000000001</v>
      </c>
    </row>
    <row r="14" spans="1:12" s="21" customFormat="1" ht="27.75" customHeight="1" x14ac:dyDescent="0.2">
      <c r="A14" s="14" t="s">
        <v>32</v>
      </c>
      <c r="B14" s="15" t="s">
        <v>22</v>
      </c>
      <c r="C14" s="14" t="s">
        <v>20</v>
      </c>
      <c r="D14" s="102">
        <v>21694.7</v>
      </c>
      <c r="E14" s="13">
        <v>21694.7</v>
      </c>
      <c r="F14" s="13">
        <v>21697.4</v>
      </c>
      <c r="G14" s="18"/>
      <c r="H14" s="18"/>
      <c r="I14" s="18"/>
      <c r="J14" s="18"/>
      <c r="K14" s="88">
        <v>21697.4</v>
      </c>
    </row>
    <row r="15" spans="1:12" s="21" customFormat="1" ht="100.5" customHeight="1" x14ac:dyDescent="0.2">
      <c r="A15" s="11" t="s">
        <v>33</v>
      </c>
      <c r="B15" s="12" t="s">
        <v>34</v>
      </c>
      <c r="C15" s="11" t="s">
        <v>17</v>
      </c>
      <c r="D15" s="102">
        <f t="shared" ref="D15:K15" si="2">(D16/D17)*100</f>
        <v>96.870584109498608</v>
      </c>
      <c r="E15" s="13">
        <f t="shared" si="2"/>
        <v>114.11332414200601</v>
      </c>
      <c r="F15" s="13">
        <f t="shared" si="2"/>
        <v>95.389526668110705</v>
      </c>
      <c r="G15" s="13" t="e">
        <f t="shared" si="2"/>
        <v>#DIV/0!</v>
      </c>
      <c r="H15" s="13" t="e">
        <f t="shared" si="2"/>
        <v>#DIV/0!</v>
      </c>
      <c r="I15" s="13" t="e">
        <f>(I16/I17)*100</f>
        <v>#DIV/0!</v>
      </c>
      <c r="J15" s="13" t="e">
        <f>(J16/J17)*100</f>
        <v>#DIV/0!</v>
      </c>
      <c r="K15" s="13">
        <f t="shared" si="2"/>
        <v>89.150189270868793</v>
      </c>
    </row>
    <row r="16" spans="1:12" s="21" customFormat="1" ht="76.5" customHeight="1" x14ac:dyDescent="0.2">
      <c r="A16" s="20" t="s">
        <v>35</v>
      </c>
      <c r="B16" s="15" t="s">
        <v>26</v>
      </c>
      <c r="C16" s="14" t="s">
        <v>20</v>
      </c>
      <c r="D16" s="102">
        <v>9391.7000000000007</v>
      </c>
      <c r="E16" s="13">
        <v>9270.11</v>
      </c>
      <c r="F16" s="13">
        <v>9248.11</v>
      </c>
      <c r="G16" s="10"/>
      <c r="H16" s="10"/>
      <c r="I16" s="25"/>
      <c r="J16" s="25"/>
      <c r="K16" s="16">
        <v>8643.2000000000007</v>
      </c>
    </row>
    <row r="17" spans="1:12" s="24" customFormat="1" ht="76.5" customHeight="1" x14ac:dyDescent="0.2">
      <c r="A17" s="22" t="s">
        <v>36</v>
      </c>
      <c r="B17" s="15" t="s">
        <v>28</v>
      </c>
      <c r="C17" s="22" t="s">
        <v>20</v>
      </c>
      <c r="D17" s="102">
        <v>9695.1</v>
      </c>
      <c r="E17" s="13">
        <v>8123.6</v>
      </c>
      <c r="F17" s="13">
        <v>9695.1</v>
      </c>
      <c r="G17" s="18"/>
      <c r="H17" s="18"/>
      <c r="I17" s="18"/>
      <c r="J17" s="18"/>
      <c r="K17" s="88">
        <v>9695.1</v>
      </c>
    </row>
    <row r="18" spans="1:12" s="21" customFormat="1" ht="76.5" customHeight="1" x14ac:dyDescent="0.2">
      <c r="A18" s="11" t="s">
        <v>37</v>
      </c>
      <c r="B18" s="26" t="s">
        <v>38</v>
      </c>
      <c r="C18" s="11" t="s">
        <v>20</v>
      </c>
      <c r="D18" s="102">
        <v>79641.94</v>
      </c>
      <c r="E18" s="13">
        <v>80077.98</v>
      </c>
      <c r="F18" s="13">
        <v>80077.978740000006</v>
      </c>
      <c r="G18" s="10"/>
      <c r="H18" s="10"/>
      <c r="I18" s="10"/>
      <c r="J18" s="10"/>
      <c r="K18" s="36">
        <v>77428.759999999995</v>
      </c>
    </row>
    <row r="19" spans="1:12" s="21" customFormat="1" ht="78.75" customHeight="1" x14ac:dyDescent="0.2">
      <c r="A19" s="11" t="s">
        <v>39</v>
      </c>
      <c r="B19" s="26" t="s">
        <v>40</v>
      </c>
      <c r="C19" s="11" t="s">
        <v>20</v>
      </c>
      <c r="D19" s="102">
        <v>14679.36</v>
      </c>
      <c r="E19" s="13">
        <v>34133.56</v>
      </c>
      <c r="F19" s="13">
        <v>53361.68103</v>
      </c>
      <c r="G19" s="10"/>
      <c r="H19" s="10"/>
      <c r="I19" s="10"/>
      <c r="J19" s="10"/>
      <c r="K19" s="16">
        <v>74900.157349999994</v>
      </c>
    </row>
    <row r="20" spans="1:12" s="21" customFormat="1" ht="81" customHeight="1" x14ac:dyDescent="0.2">
      <c r="A20" s="14" t="s">
        <v>41</v>
      </c>
      <c r="B20" s="27" t="s">
        <v>42</v>
      </c>
      <c r="C20" s="14" t="s">
        <v>17</v>
      </c>
      <c r="D20" s="102">
        <v>97.77</v>
      </c>
      <c r="E20" s="13">
        <v>98.72</v>
      </c>
      <c r="F20" s="13">
        <v>98.72</v>
      </c>
      <c r="G20" s="10"/>
      <c r="H20" s="10"/>
      <c r="I20" s="10"/>
      <c r="J20" s="10"/>
      <c r="K20" s="16">
        <v>95.203000000000003</v>
      </c>
      <c r="L20" s="21" t="s">
        <v>43</v>
      </c>
    </row>
    <row r="21" spans="1:12" s="21" customFormat="1" ht="116.25" customHeight="1" x14ac:dyDescent="0.2">
      <c r="A21" s="11" t="s">
        <v>44</v>
      </c>
      <c r="B21" s="26" t="s">
        <v>45</v>
      </c>
      <c r="C21" s="11" t="s">
        <v>17</v>
      </c>
      <c r="D21" s="102">
        <f>D22/D18*100</f>
        <v>14.607052515295333</v>
      </c>
      <c r="E21" s="13">
        <f>E22/E18*100</f>
        <v>14.527514305430783</v>
      </c>
      <c r="F21" s="13">
        <f>F22/F18*100</f>
        <v>14.527514534016319</v>
      </c>
      <c r="G21" s="10" t="s">
        <v>46</v>
      </c>
      <c r="H21" s="10" t="s">
        <v>46</v>
      </c>
      <c r="I21" s="10" t="s">
        <v>46</v>
      </c>
      <c r="J21" s="10" t="s">
        <v>46</v>
      </c>
      <c r="K21" s="16">
        <f>K22/K18*100</f>
        <v>15.024572264879357</v>
      </c>
    </row>
    <row r="22" spans="1:12" s="21" customFormat="1" ht="41.25" customHeight="1" x14ac:dyDescent="0.2">
      <c r="A22" s="14" t="s">
        <v>47</v>
      </c>
      <c r="B22" s="27" t="s">
        <v>48</v>
      </c>
      <c r="C22" s="14" t="s">
        <v>20</v>
      </c>
      <c r="D22" s="102">
        <v>11633.34</v>
      </c>
      <c r="E22" s="13">
        <v>11633.34</v>
      </c>
      <c r="F22" s="13">
        <v>11633.34</v>
      </c>
      <c r="G22" s="10"/>
      <c r="H22" s="10"/>
      <c r="I22" s="10"/>
      <c r="J22" s="10"/>
      <c r="K22" s="114">
        <v>11633.34</v>
      </c>
    </row>
    <row r="23" spans="1:12" s="21" customFormat="1" ht="101.25" customHeight="1" x14ac:dyDescent="0.2">
      <c r="A23" s="11" t="s">
        <v>49</v>
      </c>
      <c r="B23" s="26" t="s">
        <v>50</v>
      </c>
      <c r="C23" s="11" t="s">
        <v>17</v>
      </c>
      <c r="D23" s="102">
        <f>D24/D18*100</f>
        <v>11.468831623137255</v>
      </c>
      <c r="E23" s="13">
        <f>E24/E18*100</f>
        <v>11.406381629506638</v>
      </c>
      <c r="F23" s="13">
        <f t="shared" ref="F23:K23" si="3">F24/F19*100</f>
        <v>13.177502777783086</v>
      </c>
      <c r="G23" s="16" t="e">
        <f t="shared" si="3"/>
        <v>#DIV/0!</v>
      </c>
      <c r="H23" s="16" t="e">
        <f t="shared" si="3"/>
        <v>#DIV/0!</v>
      </c>
      <c r="I23" s="16" t="e">
        <f t="shared" si="3"/>
        <v>#DIV/0!</v>
      </c>
      <c r="J23" s="16" t="e">
        <f t="shared" si="3"/>
        <v>#DIV/0!</v>
      </c>
      <c r="K23" s="16">
        <f t="shared" si="3"/>
        <v>6.0655693669247013</v>
      </c>
    </row>
    <row r="24" spans="1:12" s="21" customFormat="1" ht="33.75" customHeight="1" x14ac:dyDescent="0.2">
      <c r="A24" s="14" t="s">
        <v>51</v>
      </c>
      <c r="B24" s="27" t="s">
        <v>52</v>
      </c>
      <c r="C24" s="14" t="s">
        <v>20</v>
      </c>
      <c r="D24" s="102">
        <v>9134</v>
      </c>
      <c r="E24" s="13">
        <v>9134</v>
      </c>
      <c r="F24" s="13">
        <f>9134-2102.263</f>
        <v>7031.7370000000001</v>
      </c>
      <c r="G24" s="10"/>
      <c r="H24" s="10"/>
      <c r="I24" s="10"/>
      <c r="J24" s="10"/>
      <c r="K24" s="36">
        <v>4543.1210000000001</v>
      </c>
    </row>
    <row r="25" spans="1:12" s="21" customFormat="1" ht="115.5" customHeight="1" x14ac:dyDescent="0.2">
      <c r="A25" s="11" t="s">
        <v>53</v>
      </c>
      <c r="B25" s="26" t="s">
        <v>54</v>
      </c>
      <c r="C25" s="11" t="s">
        <v>17</v>
      </c>
      <c r="D25" s="102">
        <f>D26/D18*100</f>
        <v>4.6621164677806695</v>
      </c>
      <c r="E25" s="13">
        <f>E26/E18*100</f>
        <v>4.6367303470941703</v>
      </c>
      <c r="F25" s="13">
        <f>F26/F18*100</f>
        <v>2.6644228957470308</v>
      </c>
      <c r="G25" s="10" t="s">
        <v>46</v>
      </c>
      <c r="H25" s="10" t="s">
        <v>46</v>
      </c>
      <c r="I25" s="28">
        <v>2.48</v>
      </c>
      <c r="J25" s="28">
        <v>2.48</v>
      </c>
      <c r="K25" s="16">
        <f>K26/K18*100</f>
        <v>1.7215766467137024</v>
      </c>
    </row>
    <row r="26" spans="1:12" s="21" customFormat="1" ht="27" customHeight="1" x14ac:dyDescent="0.2">
      <c r="A26" s="14" t="s">
        <v>55</v>
      </c>
      <c r="B26" s="27" t="s">
        <v>56</v>
      </c>
      <c r="C26" s="14" t="s">
        <v>20</v>
      </c>
      <c r="D26" s="102">
        <v>3713</v>
      </c>
      <c r="E26" s="13">
        <v>3713</v>
      </c>
      <c r="F26" s="13">
        <f>6682.89055-4549.27455</f>
        <v>2133.616</v>
      </c>
      <c r="G26" s="10"/>
      <c r="H26" s="10"/>
      <c r="I26" s="10"/>
      <c r="J26" s="10"/>
      <c r="K26" s="16">
        <f>5882.27-4549.27455</f>
        <v>1332.9954500000003</v>
      </c>
    </row>
    <row r="27" spans="1:12" s="21" customFormat="1" ht="90" customHeight="1" x14ac:dyDescent="0.2">
      <c r="A27" s="11" t="s">
        <v>57</v>
      </c>
      <c r="B27" s="26" t="s">
        <v>58</v>
      </c>
      <c r="C27" s="11" t="s">
        <v>17</v>
      </c>
      <c r="D27" s="102">
        <f>D28/D19*100</f>
        <v>0</v>
      </c>
      <c r="E27" s="13">
        <f>E28/E19*100</f>
        <v>0</v>
      </c>
      <c r="F27" s="13">
        <f>F28/F19*100</f>
        <v>0</v>
      </c>
      <c r="G27" s="10" t="s">
        <v>46</v>
      </c>
      <c r="H27" s="10" t="s">
        <v>46</v>
      </c>
      <c r="I27" s="10" t="s">
        <v>46</v>
      </c>
      <c r="J27" s="10" t="s">
        <v>46</v>
      </c>
      <c r="K27" s="16">
        <f>K28/K19*100</f>
        <v>0</v>
      </c>
    </row>
    <row r="28" spans="1:12" s="21" customFormat="1" ht="26.25" customHeight="1" x14ac:dyDescent="0.2">
      <c r="A28" s="29" t="s">
        <v>59</v>
      </c>
      <c r="B28" s="27" t="s">
        <v>60</v>
      </c>
      <c r="C28" s="14" t="s">
        <v>20</v>
      </c>
      <c r="D28" s="102">
        <v>0</v>
      </c>
      <c r="E28" s="13">
        <v>0</v>
      </c>
      <c r="F28" s="13">
        <v>0</v>
      </c>
      <c r="G28" s="10"/>
      <c r="H28" s="10"/>
      <c r="I28" s="10"/>
      <c r="J28" s="10"/>
      <c r="K28" s="94"/>
    </row>
    <row r="29" spans="1:12" s="21" customFormat="1" ht="63" customHeight="1" x14ac:dyDescent="0.2">
      <c r="A29" s="30" t="s">
        <v>61</v>
      </c>
      <c r="B29" s="26" t="s">
        <v>62</v>
      </c>
      <c r="C29" s="11" t="s">
        <v>17</v>
      </c>
      <c r="D29" s="102" t="e">
        <f t="shared" ref="D29:J29" si="4">D30/D31*100</f>
        <v>#DIV/0!</v>
      </c>
      <c r="E29" s="13" t="e">
        <f t="shared" si="4"/>
        <v>#DIV/0!</v>
      </c>
      <c r="F29" s="13" t="e">
        <f>F30/F31*100</f>
        <v>#DIV/0!</v>
      </c>
      <c r="G29" s="94" t="e">
        <f t="shared" si="4"/>
        <v>#DIV/0!</v>
      </c>
      <c r="H29" s="94" t="e">
        <f t="shared" si="4"/>
        <v>#DIV/0!</v>
      </c>
      <c r="I29" s="94" t="e">
        <f t="shared" si="4"/>
        <v>#DIV/0!</v>
      </c>
      <c r="J29" s="94" t="e">
        <f t="shared" si="4"/>
        <v>#DIV/0!</v>
      </c>
      <c r="K29" s="94" t="e">
        <f>K30/K31*100</f>
        <v>#DIV/0!</v>
      </c>
    </row>
    <row r="30" spans="1:12" s="21" customFormat="1" ht="65.25" customHeight="1" x14ac:dyDescent="0.2">
      <c r="A30" s="29" t="s">
        <v>63</v>
      </c>
      <c r="B30" s="27" t="s">
        <v>64</v>
      </c>
      <c r="C30" s="14" t="s">
        <v>20</v>
      </c>
      <c r="D30" s="102">
        <v>11633.34</v>
      </c>
      <c r="E30" s="13">
        <v>11633.34</v>
      </c>
      <c r="F30" s="13">
        <v>11633.34</v>
      </c>
      <c r="G30" s="10"/>
      <c r="H30" s="10"/>
      <c r="I30" s="10"/>
      <c r="J30" s="10"/>
      <c r="K30" s="13">
        <v>11633.34</v>
      </c>
    </row>
    <row r="31" spans="1:12" s="21" customFormat="1" ht="51.75" customHeight="1" x14ac:dyDescent="0.2">
      <c r="A31" s="22" t="s">
        <v>65</v>
      </c>
      <c r="B31" s="27" t="s">
        <v>66</v>
      </c>
      <c r="C31" s="14" t="s">
        <v>20</v>
      </c>
      <c r="D31" s="102">
        <v>0</v>
      </c>
      <c r="E31" s="13">
        <v>0</v>
      </c>
      <c r="F31" s="13">
        <v>0</v>
      </c>
      <c r="G31" s="94"/>
      <c r="H31" s="94"/>
      <c r="I31" s="94"/>
      <c r="J31" s="94"/>
      <c r="K31" s="94">
        <v>0</v>
      </c>
      <c r="L31" s="21" t="s">
        <v>67</v>
      </c>
    </row>
    <row r="32" spans="1:12" s="21" customFormat="1" ht="63" customHeight="1" x14ac:dyDescent="0.2">
      <c r="A32" s="30" t="s">
        <v>68</v>
      </c>
      <c r="B32" s="26" t="s">
        <v>69</v>
      </c>
      <c r="C32" s="11" t="s">
        <v>17</v>
      </c>
      <c r="D32" s="102">
        <f>D33/D34*100</f>
        <v>0</v>
      </c>
      <c r="E32" s="13">
        <f>E33/E34*100</f>
        <v>0</v>
      </c>
      <c r="F32" s="13">
        <f>F33/F34*100</f>
        <v>6.516782070445061E-2</v>
      </c>
      <c r="G32" s="10" t="s">
        <v>46</v>
      </c>
      <c r="H32" s="10" t="s">
        <v>46</v>
      </c>
      <c r="I32" s="28" t="e">
        <f>I33/I34*100</f>
        <v>#DIV/0!</v>
      </c>
      <c r="J32" s="28" t="e">
        <f>J33/J34*100</f>
        <v>#DIV/0!</v>
      </c>
      <c r="K32" s="16">
        <f>K33/K34*100</f>
        <v>0.10887012181332427</v>
      </c>
    </row>
    <row r="33" spans="1:16" s="21" customFormat="1" ht="28.5" customHeight="1" x14ac:dyDescent="0.2">
      <c r="A33" s="29" t="s">
        <v>70</v>
      </c>
      <c r="B33" s="27" t="s">
        <v>71</v>
      </c>
      <c r="C33" s="14" t="s">
        <v>20</v>
      </c>
      <c r="D33" s="102">
        <v>0</v>
      </c>
      <c r="E33" s="13">
        <v>0</v>
      </c>
      <c r="F33" s="13">
        <v>83.134249999999994</v>
      </c>
      <c r="G33" s="10"/>
      <c r="H33" s="10"/>
      <c r="I33" s="10"/>
      <c r="J33" s="10"/>
      <c r="K33" s="94">
        <v>266.22000000000003</v>
      </c>
    </row>
    <row r="34" spans="1:16" s="21" customFormat="1" ht="65.25" customHeight="1" x14ac:dyDescent="0.2">
      <c r="A34" s="22" t="s">
        <v>72</v>
      </c>
      <c r="B34" s="15" t="s">
        <v>73</v>
      </c>
      <c r="C34" s="14" t="s">
        <v>20</v>
      </c>
      <c r="D34" s="102">
        <v>45569.97</v>
      </c>
      <c r="E34" s="13">
        <v>91518.16</v>
      </c>
      <c r="F34" s="13">
        <v>127569.48000000001</v>
      </c>
      <c r="G34" s="10"/>
      <c r="H34" s="10"/>
      <c r="I34" s="10"/>
      <c r="J34" s="10"/>
      <c r="K34" s="94">
        <v>244529.9</v>
      </c>
    </row>
    <row r="35" spans="1:16" s="21" customFormat="1" ht="39.75" customHeight="1" x14ac:dyDescent="0.2">
      <c r="A35" s="30" t="s">
        <v>74</v>
      </c>
      <c r="B35" s="31" t="s">
        <v>75</v>
      </c>
      <c r="C35" s="11" t="s">
        <v>76</v>
      </c>
      <c r="D35" s="102">
        <v>55</v>
      </c>
      <c r="E35" s="13">
        <v>55</v>
      </c>
      <c r="F35" s="13">
        <v>53</v>
      </c>
      <c r="G35" s="17"/>
      <c r="H35" s="17"/>
      <c r="I35" s="17"/>
      <c r="J35" s="17"/>
      <c r="K35" s="16">
        <v>53</v>
      </c>
    </row>
    <row r="36" spans="1:16" s="21" customFormat="1" ht="40.5" customHeight="1" x14ac:dyDescent="0.2">
      <c r="A36" s="32" t="s">
        <v>77</v>
      </c>
      <c r="B36" s="33" t="s">
        <v>78</v>
      </c>
      <c r="C36" s="14" t="s">
        <v>76</v>
      </c>
      <c r="D36" s="102">
        <v>6</v>
      </c>
      <c r="E36" s="13">
        <v>6</v>
      </c>
      <c r="F36" s="13">
        <v>4</v>
      </c>
      <c r="G36" s="17"/>
      <c r="H36" s="17"/>
      <c r="I36" s="17"/>
      <c r="J36" s="17"/>
      <c r="K36" s="16">
        <v>4</v>
      </c>
    </row>
    <row r="37" spans="1:16" s="21" customFormat="1" ht="39" customHeight="1" x14ac:dyDescent="0.2">
      <c r="A37" s="30" t="s">
        <v>79</v>
      </c>
      <c r="B37" s="31" t="s">
        <v>80</v>
      </c>
      <c r="C37" s="11" t="s">
        <v>76</v>
      </c>
      <c r="D37" s="102">
        <v>32</v>
      </c>
      <c r="E37" s="13">
        <v>32</v>
      </c>
      <c r="F37" s="13">
        <v>29</v>
      </c>
      <c r="G37" s="17"/>
      <c r="H37" s="17"/>
      <c r="I37" s="10"/>
      <c r="J37" s="10"/>
      <c r="K37" s="16">
        <v>29</v>
      </c>
    </row>
    <row r="38" spans="1:16" s="21" customFormat="1" ht="40.5" customHeight="1" x14ac:dyDescent="0.2">
      <c r="A38" s="32" t="s">
        <v>81</v>
      </c>
      <c r="B38" s="33" t="s">
        <v>78</v>
      </c>
      <c r="C38" s="14" t="s">
        <v>76</v>
      </c>
      <c r="D38" s="102">
        <v>0</v>
      </c>
      <c r="E38" s="13"/>
      <c r="F38" s="13"/>
      <c r="G38" s="17"/>
      <c r="H38" s="10"/>
      <c r="I38" s="10"/>
      <c r="J38" s="10"/>
      <c r="K38" s="16"/>
    </row>
    <row r="39" spans="1:16" s="21" customFormat="1" ht="26.25" customHeight="1" x14ac:dyDescent="0.2">
      <c r="A39" s="30" t="s">
        <v>82</v>
      </c>
      <c r="B39" s="5" t="s">
        <v>83</v>
      </c>
      <c r="C39" s="11" t="s">
        <v>76</v>
      </c>
      <c r="D39" s="102">
        <v>1498</v>
      </c>
      <c r="E39" s="13">
        <v>1498</v>
      </c>
      <c r="F39" s="13">
        <v>1516</v>
      </c>
      <c r="G39" s="10"/>
      <c r="H39" s="10"/>
      <c r="I39" s="10"/>
      <c r="J39" s="10"/>
      <c r="K39" s="13">
        <v>1516</v>
      </c>
    </row>
    <row r="40" spans="1:16" s="21" customFormat="1" ht="39.75" customHeight="1" x14ac:dyDescent="0.2">
      <c r="A40" s="32" t="s">
        <v>84</v>
      </c>
      <c r="B40" s="33" t="s">
        <v>78</v>
      </c>
      <c r="C40" s="14" t="s">
        <v>76</v>
      </c>
      <c r="D40" s="102">
        <v>901</v>
      </c>
      <c r="E40" s="13">
        <v>901</v>
      </c>
      <c r="F40" s="13">
        <v>901</v>
      </c>
      <c r="G40" s="10"/>
      <c r="H40" s="10"/>
      <c r="I40" s="10"/>
      <c r="J40" s="10"/>
      <c r="K40" s="13">
        <v>901</v>
      </c>
    </row>
    <row r="41" spans="1:16" s="21" customFormat="1" ht="25.5" customHeight="1" x14ac:dyDescent="0.2">
      <c r="A41" s="30" t="s">
        <v>85</v>
      </c>
      <c r="B41" s="31" t="s">
        <v>86</v>
      </c>
      <c r="C41" s="11" t="s">
        <v>87</v>
      </c>
      <c r="D41" s="102">
        <v>43</v>
      </c>
      <c r="E41" s="13">
        <v>45</v>
      </c>
      <c r="F41" s="13">
        <v>45</v>
      </c>
      <c r="G41" s="10" t="s">
        <v>46</v>
      </c>
      <c r="H41" s="10" t="s">
        <v>46</v>
      </c>
      <c r="I41" s="10" t="s">
        <v>46</v>
      </c>
      <c r="J41" s="10" t="s">
        <v>46</v>
      </c>
      <c r="K41" s="16">
        <v>45</v>
      </c>
    </row>
    <row r="42" spans="1:16" s="21" customFormat="1" ht="39.75" customHeight="1" x14ac:dyDescent="0.2">
      <c r="A42" s="32" t="s">
        <v>88</v>
      </c>
      <c r="B42" s="33" t="s">
        <v>78</v>
      </c>
      <c r="C42" s="14" t="s">
        <v>87</v>
      </c>
      <c r="D42" s="102">
        <v>0</v>
      </c>
      <c r="E42" s="13">
        <v>0</v>
      </c>
      <c r="F42" s="13">
        <v>0</v>
      </c>
      <c r="G42" s="10" t="s">
        <v>46</v>
      </c>
      <c r="H42" s="10" t="s">
        <v>46</v>
      </c>
      <c r="I42" s="10" t="s">
        <v>46</v>
      </c>
      <c r="J42" s="10" t="s">
        <v>46</v>
      </c>
      <c r="K42" s="16">
        <v>0</v>
      </c>
    </row>
    <row r="43" spans="1:16" s="21" customFormat="1" ht="40.5" customHeight="1" x14ac:dyDescent="0.2">
      <c r="A43" s="30" t="s">
        <v>89</v>
      </c>
      <c r="B43" s="5" t="s">
        <v>90</v>
      </c>
      <c r="C43" s="11" t="s">
        <v>91</v>
      </c>
      <c r="D43" s="102">
        <v>193919.15</v>
      </c>
      <c r="E43" s="13">
        <v>193041.91</v>
      </c>
      <c r="F43" s="13">
        <v>219431.37</v>
      </c>
      <c r="G43" s="10"/>
      <c r="H43" s="10"/>
      <c r="I43" s="10"/>
      <c r="J43" s="10"/>
      <c r="K43" s="16">
        <v>225481.2</v>
      </c>
    </row>
    <row r="44" spans="1:16" s="21" customFormat="1" ht="37.5" customHeight="1" x14ac:dyDescent="0.2">
      <c r="A44" s="32" t="s">
        <v>92</v>
      </c>
      <c r="B44" s="33" t="s">
        <v>78</v>
      </c>
      <c r="C44" s="14" t="s">
        <v>91</v>
      </c>
      <c r="D44" s="102">
        <v>138873.97</v>
      </c>
      <c r="E44" s="13">
        <v>138821.82999999999</v>
      </c>
      <c r="F44" s="13">
        <v>164138.76999999999</v>
      </c>
      <c r="G44" s="10"/>
      <c r="H44" s="10"/>
      <c r="I44" s="10"/>
      <c r="J44" s="10"/>
      <c r="K44" s="16">
        <f>164552.96+2813.04+523.82</f>
        <v>167889.82</v>
      </c>
      <c r="L44" s="34"/>
      <c r="M44" s="34"/>
      <c r="N44" s="34"/>
      <c r="O44" s="34"/>
      <c r="P44" s="34"/>
    </row>
    <row r="45" spans="1:16" s="21" customFormat="1" ht="53.25" customHeight="1" x14ac:dyDescent="0.2">
      <c r="A45" s="35" t="s">
        <v>93</v>
      </c>
      <c r="B45" s="5" t="s">
        <v>94</v>
      </c>
      <c r="C45" s="11" t="s">
        <v>20</v>
      </c>
      <c r="D45" s="102">
        <v>18490.96</v>
      </c>
      <c r="E45" s="13">
        <v>41000.75</v>
      </c>
      <c r="F45" s="13">
        <v>62802.59564</v>
      </c>
      <c r="G45" s="10"/>
      <c r="H45" s="10"/>
      <c r="I45" s="13"/>
      <c r="J45" s="10"/>
      <c r="K45" s="36">
        <v>89510.186149999994</v>
      </c>
      <c r="L45" s="37" t="s">
        <v>95</v>
      </c>
      <c r="M45" s="34"/>
      <c r="N45" s="34"/>
      <c r="O45" s="34"/>
      <c r="P45" s="34"/>
    </row>
    <row r="46" spans="1:16" s="21" customFormat="1" ht="42" customHeight="1" x14ac:dyDescent="0.2">
      <c r="A46" s="32" t="s">
        <v>96</v>
      </c>
      <c r="B46" s="33" t="s">
        <v>97</v>
      </c>
      <c r="C46" s="14" t="s">
        <v>17</v>
      </c>
      <c r="D46" s="102">
        <v>107.47</v>
      </c>
      <c r="E46" s="13">
        <v>101.16</v>
      </c>
      <c r="F46" s="13">
        <v>105.605</v>
      </c>
      <c r="G46" s="19"/>
      <c r="H46" s="10"/>
      <c r="I46" s="13"/>
      <c r="J46" s="10"/>
      <c r="K46" s="16">
        <v>96.893000000000001</v>
      </c>
      <c r="L46" s="34" t="s">
        <v>98</v>
      </c>
      <c r="M46" s="34"/>
      <c r="N46" s="34"/>
      <c r="O46" s="34"/>
      <c r="P46" s="34"/>
    </row>
    <row r="47" spans="1:16" ht="38.25" customHeight="1" x14ac:dyDescent="0.2">
      <c r="A47" s="11" t="s">
        <v>99</v>
      </c>
      <c r="B47" s="26" t="s">
        <v>100</v>
      </c>
      <c r="C47" s="38" t="s">
        <v>20</v>
      </c>
      <c r="D47" s="102">
        <v>7852</v>
      </c>
      <c r="E47" s="13">
        <v>18494</v>
      </c>
      <c r="F47" s="13">
        <v>13929</v>
      </c>
      <c r="G47" s="10"/>
      <c r="H47" s="10"/>
      <c r="I47" s="10"/>
      <c r="J47" s="10"/>
      <c r="K47" s="36">
        <v>2888</v>
      </c>
      <c r="L47" s="1"/>
      <c r="M47" s="1"/>
      <c r="N47" s="1"/>
      <c r="O47" s="1"/>
      <c r="P47" s="1"/>
    </row>
    <row r="48" spans="1:16" s="21" customFormat="1" ht="38.25" x14ac:dyDescent="0.2">
      <c r="A48" s="14" t="s">
        <v>101</v>
      </c>
      <c r="B48" s="27" t="s">
        <v>102</v>
      </c>
      <c r="C48" s="14" t="s">
        <v>20</v>
      </c>
      <c r="D48" s="102">
        <f>1110+854</f>
        <v>1964</v>
      </c>
      <c r="E48" s="13">
        <v>1791</v>
      </c>
      <c r="F48" s="13">
        <f>658+637</f>
        <v>1295</v>
      </c>
      <c r="G48" s="10"/>
      <c r="H48" s="10"/>
      <c r="I48" s="10"/>
      <c r="J48" s="10"/>
      <c r="K48" s="36">
        <f>1614+1104</f>
        <v>2718</v>
      </c>
    </row>
    <row r="49" spans="2:6" ht="36" customHeight="1" x14ac:dyDescent="0.2">
      <c r="B49" s="39"/>
      <c r="C49" s="39"/>
    </row>
    <row r="50" spans="2:6" ht="45" customHeight="1" x14ac:dyDescent="0.2">
      <c r="B50" t="s">
        <v>103</v>
      </c>
      <c r="F50" t="s">
        <v>104</v>
      </c>
    </row>
    <row r="51" spans="2:6" ht="35.25" customHeight="1" x14ac:dyDescent="0.2"/>
    <row r="52" spans="2:6" ht="14.25" customHeight="1" x14ac:dyDescent="0.2">
      <c r="B52" s="40" t="s">
        <v>105</v>
      </c>
    </row>
    <row r="53" spans="2:6" ht="105.75" customHeight="1" x14ac:dyDescent="0.2"/>
    <row r="54" spans="2:6" ht="37.5" customHeight="1" x14ac:dyDescent="0.2"/>
    <row r="55" spans="2:6" ht="36.75" customHeight="1" x14ac:dyDescent="0.2"/>
    <row r="56" spans="2:6" ht="51" customHeight="1" x14ac:dyDescent="0.2"/>
    <row r="57" spans="2:6" ht="48.75" customHeight="1" x14ac:dyDescent="0.2"/>
    <row r="58" spans="2:6" ht="25.5" customHeight="1" x14ac:dyDescent="0.2"/>
    <row r="59" spans="2:6" ht="24.75" customHeight="1" x14ac:dyDescent="0.2"/>
    <row r="60" spans="2:6" ht="25.5" customHeight="1" x14ac:dyDescent="0.2"/>
    <row r="61" spans="2:6" ht="37.5" customHeight="1" x14ac:dyDescent="0.2"/>
    <row r="62" spans="2:6" ht="23.25" customHeight="1" x14ac:dyDescent="0.2"/>
    <row r="63" spans="2:6" ht="6" hidden="1" customHeight="1" x14ac:dyDescent="0.2"/>
    <row r="64" spans="2:6" ht="6" hidden="1" customHeight="1" x14ac:dyDescent="0.2"/>
    <row r="65" spans="3:8" ht="6" hidden="1" customHeight="1" x14ac:dyDescent="0.2"/>
    <row r="66" spans="3:8" ht="7.5" customHeight="1" x14ac:dyDescent="0.2"/>
    <row r="67" spans="3:8" ht="36" customHeight="1" x14ac:dyDescent="0.2">
      <c r="G67" s="41"/>
      <c r="H67" s="41"/>
    </row>
    <row r="68" spans="3:8" x14ac:dyDescent="0.2">
      <c r="C68" s="42"/>
      <c r="D68" s="104"/>
      <c r="E68" s="43"/>
      <c r="F68" s="43"/>
      <c r="G68" s="43"/>
      <c r="H68" s="43"/>
    </row>
    <row r="69" spans="3:8" hidden="1" x14ac:dyDescent="0.2"/>
    <row r="70" spans="3:8" ht="15.75" customHeight="1" x14ac:dyDescent="0.2"/>
  </sheetData>
  <mergeCells count="2">
    <mergeCell ref="B2:J2"/>
    <mergeCell ref="I1:K1"/>
  </mergeCells>
  <pageMargins left="0.39370078740157483" right="0.39370078740157483" top="0.15748031496062992" bottom="0.15748031496062992" header="0.15748031496062992" footer="0.15748031496062992"/>
  <pageSetup paperSize="9" scale="49" fitToHeight="3" orientation="portrait" r:id="rId1"/>
  <headerFooter alignWithMargins="0"/>
  <rowBreaks count="1" manualBreakCount="1">
    <brk id="2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opLeftCell="A5" zoomScaleNormal="100" zoomScaleSheetLayoutView="100" workbookViewId="0">
      <pane xSplit="4" ySplit="4" topLeftCell="E33" activePane="bottomRight" state="frozen"/>
      <selection activeCell="A5" sqref="A5"/>
      <selection pane="topRight" activeCell="E5" sqref="E5"/>
      <selection pane="bottomLeft" activeCell="A9" sqref="A9"/>
      <selection pane="bottomRight" activeCell="A44" sqref="A44:IV44"/>
    </sheetView>
  </sheetViews>
  <sheetFormatPr defaultRowHeight="12.75" x14ac:dyDescent="0.2"/>
  <cols>
    <col min="1" max="1" width="5.140625" style="45" customWidth="1"/>
    <col min="2" max="2" width="39" style="45" customWidth="1"/>
    <col min="3" max="3" width="10.7109375" style="46" customWidth="1"/>
    <col min="4" max="4" width="9.85546875" style="46" customWidth="1"/>
    <col min="5" max="5" width="12" style="45" customWidth="1"/>
    <col min="6" max="6" width="11.5703125" style="45" customWidth="1"/>
    <col min="7" max="7" width="10.42578125" style="45" customWidth="1"/>
    <col min="8" max="8" width="11.28515625" style="45" customWidth="1"/>
    <col min="9" max="9" width="10.5703125" style="45" customWidth="1"/>
    <col min="10" max="10" width="10.42578125" style="45" customWidth="1"/>
    <col min="11" max="11" width="10" style="45" customWidth="1"/>
    <col min="12" max="12" width="10.28515625" style="45" customWidth="1"/>
    <col min="13" max="14" width="10.140625" style="45" customWidth="1"/>
    <col min="15" max="15" width="9.42578125" style="45" hidden="1" customWidth="1"/>
    <col min="16" max="16" width="11.28515625" style="45" hidden="1" customWidth="1"/>
    <col min="17" max="18" width="0" style="45" hidden="1" customWidth="1"/>
    <col min="19" max="19" width="11" style="45" bestFit="1" customWidth="1"/>
    <col min="20" max="16384" width="9.140625" style="45"/>
  </cols>
  <sheetData>
    <row r="1" spans="1:16" ht="0.75" customHeight="1" x14ac:dyDescent="0.2">
      <c r="N1" s="121"/>
      <c r="O1" s="121"/>
      <c r="P1" s="121"/>
    </row>
    <row r="2" spans="1:16" x14ac:dyDescent="0.2">
      <c r="B2" s="47"/>
      <c r="C2" s="48"/>
      <c r="D2" s="48"/>
      <c r="E2" s="47"/>
      <c r="F2" s="47"/>
      <c r="G2" s="47"/>
      <c r="H2" s="47"/>
      <c r="I2" s="47"/>
      <c r="J2" s="47"/>
      <c r="K2" s="49"/>
      <c r="L2" s="121" t="s">
        <v>106</v>
      </c>
      <c r="M2" s="120"/>
      <c r="N2" s="120"/>
      <c r="O2" s="120"/>
      <c r="P2" s="120"/>
    </row>
    <row r="3" spans="1:16" ht="55.15" customHeight="1" x14ac:dyDescent="0.2">
      <c r="B3" s="122" t="s">
        <v>107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6" ht="15.75" x14ac:dyDescent="0.2">
      <c r="B4" s="50"/>
      <c r="C4" s="51"/>
      <c r="D4" s="51"/>
      <c r="E4" s="52"/>
      <c r="F4" s="53" t="s">
        <v>108</v>
      </c>
      <c r="G4" s="52"/>
      <c r="H4" s="52"/>
      <c r="I4" s="52"/>
      <c r="J4" s="52"/>
      <c r="K4" s="52"/>
      <c r="L4" s="52"/>
      <c r="M4" s="54"/>
      <c r="N4" s="52"/>
      <c r="O4" s="52"/>
    </row>
    <row r="5" spans="1:16" ht="15.75" x14ac:dyDescent="0.2">
      <c r="B5" s="50"/>
      <c r="C5" s="53" t="s">
        <v>109</v>
      </c>
      <c r="D5" s="51"/>
      <c r="F5" s="53"/>
      <c r="G5" s="52"/>
      <c r="H5" s="52"/>
      <c r="I5" s="52"/>
      <c r="J5" s="52"/>
      <c r="K5" s="52"/>
      <c r="L5" s="52"/>
      <c r="M5" s="52"/>
      <c r="N5" s="52"/>
      <c r="O5" s="52"/>
    </row>
    <row r="6" spans="1:16" x14ac:dyDescent="0.2"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6" ht="27" customHeight="1" x14ac:dyDescent="0.2">
      <c r="A7" s="123" t="s">
        <v>1</v>
      </c>
      <c r="B7" s="123" t="s">
        <v>110</v>
      </c>
      <c r="C7" s="123" t="s">
        <v>3</v>
      </c>
      <c r="D7" s="123" t="s">
        <v>111</v>
      </c>
      <c r="E7" s="124" t="s">
        <v>112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ht="39.75" customHeight="1" x14ac:dyDescent="0.2">
      <c r="A8" s="123"/>
      <c r="B8" s="123"/>
      <c r="C8" s="123"/>
      <c r="D8" s="123"/>
      <c r="E8" s="56" t="s">
        <v>113</v>
      </c>
      <c r="F8" s="56" t="s">
        <v>114</v>
      </c>
      <c r="G8" s="56" t="s">
        <v>115</v>
      </c>
      <c r="H8" s="56" t="s">
        <v>116</v>
      </c>
      <c r="I8" s="56" t="s">
        <v>117</v>
      </c>
      <c r="J8" s="56" t="s">
        <v>118</v>
      </c>
      <c r="K8" s="56" t="s">
        <v>119</v>
      </c>
      <c r="L8" s="56" t="s">
        <v>120</v>
      </c>
      <c r="M8" s="56" t="s">
        <v>121</v>
      </c>
      <c r="N8" s="56" t="s">
        <v>122</v>
      </c>
      <c r="O8" s="56" t="s">
        <v>123</v>
      </c>
      <c r="P8" s="56" t="s">
        <v>123</v>
      </c>
    </row>
    <row r="9" spans="1:16" s="59" customFormat="1" ht="13.9" customHeight="1" x14ac:dyDescent="0.2">
      <c r="A9" s="57" t="s">
        <v>12</v>
      </c>
      <c r="B9" s="58" t="s">
        <v>13</v>
      </c>
      <c r="C9" s="57" t="s">
        <v>14</v>
      </c>
      <c r="D9" s="57" t="s">
        <v>124</v>
      </c>
      <c r="E9" s="58">
        <v>1</v>
      </c>
      <c r="F9" s="58">
        <v>2</v>
      </c>
      <c r="G9" s="58">
        <v>3</v>
      </c>
      <c r="H9" s="58">
        <v>4</v>
      </c>
      <c r="I9" s="58">
        <v>5</v>
      </c>
      <c r="J9" s="58">
        <v>6</v>
      </c>
      <c r="K9" s="58">
        <v>7</v>
      </c>
      <c r="L9" s="58">
        <v>8</v>
      </c>
      <c r="M9" s="58">
        <v>9</v>
      </c>
      <c r="N9" s="58">
        <v>10</v>
      </c>
      <c r="O9" s="58">
        <v>11</v>
      </c>
      <c r="P9" s="58">
        <v>12</v>
      </c>
    </row>
    <row r="10" spans="1:16" s="67" customFormat="1" ht="38.25" x14ac:dyDescent="0.2">
      <c r="A10" s="117" t="s">
        <v>15</v>
      </c>
      <c r="B10" s="60" t="s">
        <v>125</v>
      </c>
      <c r="C10" s="117" t="s">
        <v>17</v>
      </c>
      <c r="D10" s="86">
        <f t="shared" ref="D10:N10" si="0">D11/D12*100</f>
        <v>0</v>
      </c>
      <c r="E10" s="62">
        <f t="shared" si="0"/>
        <v>0</v>
      </c>
      <c r="F10" s="62">
        <f t="shared" si="0"/>
        <v>0</v>
      </c>
      <c r="G10" s="63">
        <f t="shared" si="0"/>
        <v>0</v>
      </c>
      <c r="H10" s="62">
        <f t="shared" si="0"/>
        <v>0</v>
      </c>
      <c r="I10" s="62">
        <f t="shared" si="0"/>
        <v>0</v>
      </c>
      <c r="J10" s="64">
        <f t="shared" si="0"/>
        <v>0</v>
      </c>
      <c r="K10" s="64">
        <f t="shared" si="0"/>
        <v>0</v>
      </c>
      <c r="L10" s="64">
        <f t="shared" si="0"/>
        <v>0</v>
      </c>
      <c r="M10" s="64">
        <f t="shared" si="0"/>
        <v>0</v>
      </c>
      <c r="N10" s="63">
        <f t="shared" si="0"/>
        <v>0</v>
      </c>
      <c r="O10" s="65"/>
      <c r="P10" s="66"/>
    </row>
    <row r="11" spans="1:16" s="67" customFormat="1" ht="25.5" x14ac:dyDescent="0.2">
      <c r="A11" s="68" t="s">
        <v>18</v>
      </c>
      <c r="B11" s="69" t="s">
        <v>19</v>
      </c>
      <c r="C11" s="68" t="s">
        <v>20</v>
      </c>
      <c r="D11" s="61">
        <f t="shared" ref="D11:D44" si="1">SUM(E11:N11)</f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65"/>
      <c r="P11" s="66"/>
    </row>
    <row r="12" spans="1:16" s="67" customFormat="1" ht="25.5" x14ac:dyDescent="0.2">
      <c r="A12" s="68" t="s">
        <v>21</v>
      </c>
      <c r="B12" s="69" t="s">
        <v>22</v>
      </c>
      <c r="C12" s="68" t="s">
        <v>20</v>
      </c>
      <c r="D12" s="61">
        <f t="shared" si="1"/>
        <v>21694.699999999997</v>
      </c>
      <c r="E12" s="70">
        <v>2369.4</v>
      </c>
      <c r="F12" s="70">
        <v>1721.5</v>
      </c>
      <c r="G12" s="70">
        <v>1586.3</v>
      </c>
      <c r="H12" s="70">
        <v>4433.7</v>
      </c>
      <c r="I12" s="70">
        <v>1776.4</v>
      </c>
      <c r="J12" s="70">
        <v>2007.7</v>
      </c>
      <c r="K12" s="70">
        <v>1820.3</v>
      </c>
      <c r="L12" s="70">
        <v>1764.1</v>
      </c>
      <c r="M12" s="70">
        <v>2162.8000000000002</v>
      </c>
      <c r="N12" s="70">
        <v>2052.5</v>
      </c>
      <c r="O12" s="65"/>
      <c r="P12" s="66"/>
    </row>
    <row r="13" spans="1:16" s="67" customFormat="1" ht="76.5" x14ac:dyDescent="0.2">
      <c r="A13" s="117" t="s">
        <v>23</v>
      </c>
      <c r="B13" s="60" t="s">
        <v>126</v>
      </c>
      <c r="C13" s="117" t="s">
        <v>17</v>
      </c>
      <c r="D13" s="86" t="e">
        <f t="shared" ref="D13:N13" si="2">D14/D15*100</f>
        <v>#DIV/0!</v>
      </c>
      <c r="E13" s="62" t="e">
        <f t="shared" si="2"/>
        <v>#DIV/0!</v>
      </c>
      <c r="F13" s="62" t="e">
        <f t="shared" si="2"/>
        <v>#DIV/0!</v>
      </c>
      <c r="G13" s="64" t="e">
        <f t="shared" si="2"/>
        <v>#DIV/0!</v>
      </c>
      <c r="H13" s="62" t="e">
        <f t="shared" si="2"/>
        <v>#DIV/0!</v>
      </c>
      <c r="I13" s="62" t="e">
        <f t="shared" si="2"/>
        <v>#DIV/0!</v>
      </c>
      <c r="J13" s="64" t="e">
        <f t="shared" si="2"/>
        <v>#DIV/0!</v>
      </c>
      <c r="K13" s="62" t="e">
        <f t="shared" si="2"/>
        <v>#DIV/0!</v>
      </c>
      <c r="L13" s="64" t="e">
        <f t="shared" si="2"/>
        <v>#DIV/0!</v>
      </c>
      <c r="M13" s="64" t="e">
        <f t="shared" si="2"/>
        <v>#DIV/0!</v>
      </c>
      <c r="N13" s="62" t="e">
        <f t="shared" si="2"/>
        <v>#DIV/0!</v>
      </c>
      <c r="O13" s="65"/>
      <c r="P13" s="66"/>
    </row>
    <row r="14" spans="1:16" s="67" customFormat="1" ht="63.75" x14ac:dyDescent="0.2">
      <c r="A14" s="71" t="s">
        <v>25</v>
      </c>
      <c r="B14" s="69" t="s">
        <v>26</v>
      </c>
      <c r="C14" s="68" t="s">
        <v>20</v>
      </c>
      <c r="D14" s="99">
        <f>SUM(E14:N14)</f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65"/>
      <c r="P14" s="66"/>
    </row>
    <row r="15" spans="1:16" s="67" customFormat="1" ht="63.75" x14ac:dyDescent="0.2">
      <c r="A15" s="68" t="s">
        <v>27</v>
      </c>
      <c r="B15" s="69" t="s">
        <v>28</v>
      </c>
      <c r="C15" s="68" t="s">
        <v>20</v>
      </c>
      <c r="D15" s="61">
        <f t="shared" si="1"/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65"/>
      <c r="P15" s="66"/>
    </row>
    <row r="16" spans="1:16" s="67" customFormat="1" ht="63.75" x14ac:dyDescent="0.2">
      <c r="A16" s="117" t="s">
        <v>29</v>
      </c>
      <c r="B16" s="72" t="s">
        <v>38</v>
      </c>
      <c r="C16" s="117" t="s">
        <v>20</v>
      </c>
      <c r="D16" s="99">
        <f t="shared" si="1"/>
        <v>0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65"/>
      <c r="P16" s="66"/>
    </row>
    <row r="17" spans="1:16" s="67" customFormat="1" ht="63.75" x14ac:dyDescent="0.2">
      <c r="A17" s="117" t="s">
        <v>33</v>
      </c>
      <c r="B17" s="72" t="s">
        <v>127</v>
      </c>
      <c r="C17" s="117" t="s">
        <v>20</v>
      </c>
      <c r="D17" s="99">
        <v>3811.5999999999995</v>
      </c>
      <c r="E17" s="70">
        <v>107.9</v>
      </c>
      <c r="F17" s="70">
        <v>61.7</v>
      </c>
      <c r="G17" s="70">
        <v>176</v>
      </c>
      <c r="H17" s="70">
        <v>2446.1999999999998</v>
      </c>
      <c r="I17" s="70">
        <v>143.5</v>
      </c>
      <c r="J17" s="70">
        <v>217.5</v>
      </c>
      <c r="K17" s="70">
        <v>80.2</v>
      </c>
      <c r="L17" s="70">
        <v>208.3</v>
      </c>
      <c r="M17" s="70">
        <v>250.1</v>
      </c>
      <c r="N17" s="70">
        <v>120.2</v>
      </c>
      <c r="O17" s="65"/>
      <c r="P17" s="66"/>
    </row>
    <row r="18" spans="1:16" s="67" customFormat="1" x14ac:dyDescent="0.2">
      <c r="A18" s="117"/>
      <c r="B18" s="72" t="s">
        <v>128</v>
      </c>
      <c r="C18" s="117"/>
      <c r="D18" s="95">
        <v>2237.7800000000002</v>
      </c>
      <c r="E18" s="70">
        <v>77.5</v>
      </c>
      <c r="F18" s="70">
        <v>93.5</v>
      </c>
      <c r="G18" s="70">
        <v>64.89</v>
      </c>
      <c r="H18" s="70">
        <v>1112.9000000000001</v>
      </c>
      <c r="I18" s="70">
        <v>25.65</v>
      </c>
      <c r="J18" s="70">
        <v>140.66</v>
      </c>
      <c r="K18" s="70">
        <v>100.03</v>
      </c>
      <c r="L18" s="70">
        <v>227.4</v>
      </c>
      <c r="M18" s="70">
        <v>227.68</v>
      </c>
      <c r="N18" s="70">
        <v>167.57</v>
      </c>
      <c r="O18" s="65"/>
      <c r="P18" s="66"/>
    </row>
    <row r="19" spans="1:16" s="67" customFormat="1" ht="63.75" x14ac:dyDescent="0.2">
      <c r="A19" s="68" t="s">
        <v>35</v>
      </c>
      <c r="B19" s="74" t="s">
        <v>42</v>
      </c>
      <c r="C19" s="68" t="s">
        <v>17</v>
      </c>
      <c r="D19" s="86">
        <v>170.32952300941108</v>
      </c>
      <c r="E19" s="86">
        <v>139.2258064516129</v>
      </c>
      <c r="F19" s="86">
        <v>65.98930481283422</v>
      </c>
      <c r="G19" s="86">
        <v>271.22823239328096</v>
      </c>
      <c r="H19" s="86">
        <v>219.80411537424743</v>
      </c>
      <c r="I19" s="86">
        <v>559.45419103313839</v>
      </c>
      <c r="J19" s="86">
        <v>154.62818143039956</v>
      </c>
      <c r="K19" s="86">
        <v>80.175947215835251</v>
      </c>
      <c r="L19" s="86">
        <v>91.600703605980655</v>
      </c>
      <c r="M19" s="86">
        <v>109.84715390021083</v>
      </c>
      <c r="N19" s="86">
        <v>71.731216804917352</v>
      </c>
      <c r="O19" s="65"/>
      <c r="P19" s="66"/>
    </row>
    <row r="20" spans="1:16" s="67" customFormat="1" ht="114.75" x14ac:dyDescent="0.2">
      <c r="A20" s="117" t="s">
        <v>39</v>
      </c>
      <c r="B20" s="72" t="s">
        <v>129</v>
      </c>
      <c r="C20" s="117" t="s">
        <v>17</v>
      </c>
      <c r="D20" s="61">
        <f t="shared" si="1"/>
        <v>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65"/>
      <c r="P20" s="66"/>
    </row>
    <row r="21" spans="1:16" s="67" customFormat="1" x14ac:dyDescent="0.2">
      <c r="A21" s="68" t="s">
        <v>41</v>
      </c>
      <c r="B21" s="74" t="s">
        <v>52</v>
      </c>
      <c r="C21" s="68" t="s">
        <v>20</v>
      </c>
      <c r="D21" s="61">
        <f t="shared" si="1"/>
        <v>0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65"/>
      <c r="P21" s="66"/>
    </row>
    <row r="22" spans="1:16" s="67" customFormat="1" ht="89.25" x14ac:dyDescent="0.2">
      <c r="A22" s="117" t="s">
        <v>44</v>
      </c>
      <c r="B22" s="72" t="s">
        <v>130</v>
      </c>
      <c r="C22" s="117" t="s">
        <v>17</v>
      </c>
      <c r="D22" s="70" t="e">
        <f>D23/D16*100</f>
        <v>#DIV/0!</v>
      </c>
      <c r="E22" s="70" t="e">
        <f t="shared" ref="E22:N22" si="3">E23/D16*100</f>
        <v>#DIV/0!</v>
      </c>
      <c r="F22" s="70" t="e">
        <f t="shared" si="3"/>
        <v>#DIV/0!</v>
      </c>
      <c r="G22" s="70" t="e">
        <f t="shared" si="3"/>
        <v>#DIV/0!</v>
      </c>
      <c r="H22" s="70" t="e">
        <f t="shared" si="3"/>
        <v>#DIV/0!</v>
      </c>
      <c r="I22" s="70" t="e">
        <f t="shared" si="3"/>
        <v>#DIV/0!</v>
      </c>
      <c r="J22" s="70" t="e">
        <f t="shared" si="3"/>
        <v>#DIV/0!</v>
      </c>
      <c r="K22" s="70" t="e">
        <f t="shared" si="3"/>
        <v>#DIV/0!</v>
      </c>
      <c r="L22" s="70" t="e">
        <f t="shared" si="3"/>
        <v>#DIV/0!</v>
      </c>
      <c r="M22" s="70" t="e">
        <f t="shared" si="3"/>
        <v>#DIV/0!</v>
      </c>
      <c r="N22" s="70" t="e">
        <f t="shared" si="3"/>
        <v>#DIV/0!</v>
      </c>
      <c r="O22" s="65"/>
      <c r="P22" s="66"/>
    </row>
    <row r="23" spans="1:16" s="67" customFormat="1" ht="25.5" x14ac:dyDescent="0.2">
      <c r="A23" s="68" t="s">
        <v>47</v>
      </c>
      <c r="B23" s="74" t="s">
        <v>56</v>
      </c>
      <c r="C23" s="68" t="s">
        <v>20</v>
      </c>
      <c r="D23" s="61">
        <f t="shared" si="1"/>
        <v>0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65"/>
      <c r="P23" s="66"/>
    </row>
    <row r="24" spans="1:16" s="67" customFormat="1" ht="76.5" x14ac:dyDescent="0.2">
      <c r="A24" s="117" t="s">
        <v>49</v>
      </c>
      <c r="B24" s="72" t="s">
        <v>131</v>
      </c>
      <c r="C24" s="117" t="s">
        <v>17</v>
      </c>
      <c r="D24" s="61" t="e">
        <f>D25/#REF!*100</f>
        <v>#REF!</v>
      </c>
      <c r="E24" s="61" t="e">
        <f>E25/#REF!*100</f>
        <v>#REF!</v>
      </c>
      <c r="F24" s="61" t="e">
        <f>F25/#REF!*100</f>
        <v>#REF!</v>
      </c>
      <c r="G24" s="61" t="e">
        <f>G25/#REF!*100</f>
        <v>#REF!</v>
      </c>
      <c r="H24" s="61" t="e">
        <f>H25/#REF!*100</f>
        <v>#REF!</v>
      </c>
      <c r="I24" s="61" t="e">
        <f>I25/#REF!*100</f>
        <v>#REF!</v>
      </c>
      <c r="J24" s="61" t="e">
        <f>J25/#REF!*100</f>
        <v>#REF!</v>
      </c>
      <c r="K24" s="61" t="e">
        <f>K25/#REF!*100</f>
        <v>#REF!</v>
      </c>
      <c r="L24" s="61" t="e">
        <f>L25/#REF!*100</f>
        <v>#REF!</v>
      </c>
      <c r="M24" s="61" t="e">
        <f>M25/#REF!*100</f>
        <v>#REF!</v>
      </c>
      <c r="N24" s="61" t="e">
        <f>N25/#REF!*100</f>
        <v>#REF!</v>
      </c>
      <c r="O24" s="65"/>
      <c r="P24" s="66"/>
    </row>
    <row r="25" spans="1:16" s="67" customFormat="1" x14ac:dyDescent="0.2">
      <c r="A25" s="75" t="s">
        <v>51</v>
      </c>
      <c r="B25" s="74" t="s">
        <v>60</v>
      </c>
      <c r="C25" s="68" t="s">
        <v>20</v>
      </c>
      <c r="D25" s="61">
        <f t="shared" si="1"/>
        <v>0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65"/>
      <c r="P25" s="66"/>
    </row>
    <row r="26" spans="1:16" s="67" customFormat="1" ht="51" x14ac:dyDescent="0.2">
      <c r="A26" s="76" t="s">
        <v>53</v>
      </c>
      <c r="B26" s="72" t="s">
        <v>132</v>
      </c>
      <c r="C26" s="117" t="s">
        <v>17</v>
      </c>
      <c r="D26" s="61">
        <f t="shared" si="1"/>
        <v>0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65"/>
      <c r="P26" s="66"/>
    </row>
    <row r="27" spans="1:16" s="67" customFormat="1" ht="63.75" x14ac:dyDescent="0.2">
      <c r="A27" s="75" t="s">
        <v>55</v>
      </c>
      <c r="B27" s="74" t="s">
        <v>64</v>
      </c>
      <c r="C27" s="68" t="s">
        <v>20</v>
      </c>
      <c r="D27" s="61">
        <f t="shared" si="1"/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65"/>
      <c r="P27" s="66"/>
    </row>
    <row r="28" spans="1:16" s="67" customFormat="1" ht="51" x14ac:dyDescent="0.2">
      <c r="A28" s="78" t="s">
        <v>133</v>
      </c>
      <c r="B28" s="74" t="s">
        <v>66</v>
      </c>
      <c r="C28" s="68" t="s">
        <v>20</v>
      </c>
      <c r="D28" s="61">
        <f t="shared" si="1"/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5"/>
      <c r="P28" s="66"/>
    </row>
    <row r="29" spans="1:16" s="67" customFormat="1" ht="51" x14ac:dyDescent="0.2">
      <c r="A29" s="76" t="s">
        <v>57</v>
      </c>
      <c r="B29" s="72" t="s">
        <v>134</v>
      </c>
      <c r="C29" s="117" t="s">
        <v>17</v>
      </c>
      <c r="D29" s="61">
        <f t="shared" si="1"/>
        <v>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65"/>
      <c r="P29" s="66"/>
    </row>
    <row r="30" spans="1:16" s="67" customFormat="1" ht="25.5" x14ac:dyDescent="0.2">
      <c r="A30" s="75" t="s">
        <v>59</v>
      </c>
      <c r="B30" s="74" t="s">
        <v>71</v>
      </c>
      <c r="C30" s="68" t="s">
        <v>20</v>
      </c>
      <c r="D30" s="61">
        <f t="shared" si="1"/>
        <v>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65"/>
      <c r="P30" s="66"/>
    </row>
    <row r="31" spans="1:16" s="67" customFormat="1" ht="38.25" x14ac:dyDescent="0.2">
      <c r="A31" s="78" t="s">
        <v>135</v>
      </c>
      <c r="B31" s="69" t="s">
        <v>73</v>
      </c>
      <c r="C31" s="68" t="s">
        <v>20</v>
      </c>
      <c r="D31" s="61">
        <f t="shared" si="1"/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65"/>
      <c r="P31" s="66"/>
    </row>
    <row r="32" spans="1:16" s="67" customFormat="1" ht="25.5" x14ac:dyDescent="0.2">
      <c r="A32" s="76" t="s">
        <v>61</v>
      </c>
      <c r="B32" s="60" t="s">
        <v>136</v>
      </c>
      <c r="C32" s="117" t="s">
        <v>76</v>
      </c>
      <c r="D32" s="61">
        <f t="shared" si="1"/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5"/>
      <c r="P32" s="66"/>
    </row>
    <row r="33" spans="1:19" s="67" customFormat="1" ht="38.25" x14ac:dyDescent="0.2">
      <c r="A33" s="80" t="s">
        <v>63</v>
      </c>
      <c r="B33" s="74" t="s">
        <v>78</v>
      </c>
      <c r="C33" s="68" t="s">
        <v>76</v>
      </c>
      <c r="D33" s="61">
        <f t="shared" si="1"/>
        <v>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65"/>
      <c r="P33" s="66"/>
    </row>
    <row r="34" spans="1:19" s="67" customFormat="1" x14ac:dyDescent="0.2">
      <c r="A34" s="76" t="s">
        <v>68</v>
      </c>
      <c r="B34" s="72" t="s">
        <v>83</v>
      </c>
      <c r="C34" s="117" t="s">
        <v>76</v>
      </c>
      <c r="D34" s="61">
        <f t="shared" si="1"/>
        <v>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65"/>
      <c r="P34" s="66"/>
    </row>
    <row r="35" spans="1:19" s="67" customFormat="1" ht="38.25" x14ac:dyDescent="0.2">
      <c r="A35" s="80" t="s">
        <v>70</v>
      </c>
      <c r="B35" s="74" t="s">
        <v>78</v>
      </c>
      <c r="C35" s="68" t="s">
        <v>76</v>
      </c>
      <c r="D35" s="61">
        <f t="shared" si="1"/>
        <v>0</v>
      </c>
      <c r="E35" s="79"/>
      <c r="F35" s="70"/>
      <c r="G35" s="70"/>
      <c r="H35" s="70"/>
      <c r="I35" s="70"/>
      <c r="J35" s="70"/>
      <c r="K35" s="70"/>
      <c r="L35" s="70"/>
      <c r="M35" s="79"/>
      <c r="N35" s="70"/>
      <c r="O35" s="65"/>
      <c r="P35" s="66"/>
    </row>
    <row r="36" spans="1:19" s="67" customFormat="1" ht="25.5" x14ac:dyDescent="0.2">
      <c r="A36" s="76" t="s">
        <v>74</v>
      </c>
      <c r="B36" s="60" t="s">
        <v>86</v>
      </c>
      <c r="C36" s="117" t="s">
        <v>87</v>
      </c>
      <c r="D36" s="61">
        <f t="shared" si="1"/>
        <v>0</v>
      </c>
      <c r="E36" s="79"/>
      <c r="F36" s="79"/>
      <c r="G36" s="79"/>
      <c r="H36" s="79"/>
      <c r="I36" s="79"/>
      <c r="J36" s="79"/>
      <c r="K36" s="79"/>
      <c r="L36" s="79"/>
      <c r="M36" s="79"/>
      <c r="N36" s="70"/>
      <c r="O36" s="65"/>
      <c r="P36" s="66"/>
    </row>
    <row r="37" spans="1:19" s="67" customFormat="1" ht="38.25" x14ac:dyDescent="0.2">
      <c r="A37" s="80" t="s">
        <v>77</v>
      </c>
      <c r="B37" s="74" t="s">
        <v>78</v>
      </c>
      <c r="C37" s="68" t="s">
        <v>87</v>
      </c>
      <c r="D37" s="61">
        <f t="shared" si="1"/>
        <v>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65"/>
      <c r="P37" s="66"/>
    </row>
    <row r="38" spans="1:19" s="67" customFormat="1" ht="25.5" x14ac:dyDescent="0.2">
      <c r="A38" s="76" t="s">
        <v>79</v>
      </c>
      <c r="B38" s="72" t="s">
        <v>90</v>
      </c>
      <c r="C38" s="81" t="s">
        <v>91</v>
      </c>
      <c r="D38" s="99">
        <f t="shared" si="1"/>
        <v>0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65"/>
      <c r="P38" s="66"/>
    </row>
    <row r="39" spans="1:19" s="67" customFormat="1" ht="38.25" x14ac:dyDescent="0.2">
      <c r="A39" s="80" t="s">
        <v>137</v>
      </c>
      <c r="B39" s="74" t="s">
        <v>78</v>
      </c>
      <c r="C39" s="68" t="s">
        <v>91</v>
      </c>
      <c r="D39" s="61">
        <f t="shared" si="1"/>
        <v>0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65"/>
      <c r="P39" s="66"/>
    </row>
    <row r="40" spans="1:19" s="67" customFormat="1" x14ac:dyDescent="0.2">
      <c r="A40" s="80"/>
      <c r="B40" s="74"/>
      <c r="C40" s="68"/>
      <c r="D40" s="61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65"/>
      <c r="P40" s="66"/>
      <c r="S40" s="89"/>
    </row>
    <row r="41" spans="1:19" s="67" customFormat="1" ht="38.25" x14ac:dyDescent="0.2">
      <c r="A41" s="117" t="s">
        <v>82</v>
      </c>
      <c r="B41" s="72" t="s">
        <v>138</v>
      </c>
      <c r="C41" s="68" t="s">
        <v>17</v>
      </c>
      <c r="D41" s="61" t="e">
        <f t="shared" si="1"/>
        <v>#DIV/0!</v>
      </c>
      <c r="E41" s="70" t="e">
        <f>E42/E43*100</f>
        <v>#DIV/0!</v>
      </c>
      <c r="F41" s="70" t="e">
        <f t="shared" ref="F41:N41" si="4">F42/F43*100</f>
        <v>#DIV/0!</v>
      </c>
      <c r="G41" s="70" t="e">
        <f t="shared" si="4"/>
        <v>#DIV/0!</v>
      </c>
      <c r="H41" s="70" t="e">
        <f t="shared" si="4"/>
        <v>#DIV/0!</v>
      </c>
      <c r="I41" s="70" t="e">
        <f t="shared" si="4"/>
        <v>#DIV/0!</v>
      </c>
      <c r="J41" s="70" t="e">
        <f t="shared" si="4"/>
        <v>#DIV/0!</v>
      </c>
      <c r="K41" s="70" t="e">
        <f t="shared" si="4"/>
        <v>#DIV/0!</v>
      </c>
      <c r="L41" s="70" t="e">
        <f t="shared" si="4"/>
        <v>#DIV/0!</v>
      </c>
      <c r="M41" s="70" t="e">
        <f t="shared" si="4"/>
        <v>#DIV/0!</v>
      </c>
      <c r="N41" s="70" t="e">
        <f t="shared" si="4"/>
        <v>#DIV/0!</v>
      </c>
      <c r="O41" s="65"/>
      <c r="P41" s="66"/>
    </row>
    <row r="42" spans="1:19" s="67" customFormat="1" ht="51" x14ac:dyDescent="0.2">
      <c r="A42" s="80" t="s">
        <v>84</v>
      </c>
      <c r="B42" s="74" t="s">
        <v>139</v>
      </c>
      <c r="C42" s="68" t="s">
        <v>20</v>
      </c>
      <c r="D42" s="61">
        <f t="shared" si="1"/>
        <v>0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65"/>
      <c r="P42" s="66"/>
    </row>
    <row r="43" spans="1:19" s="67" customFormat="1" ht="25.5" x14ac:dyDescent="0.2">
      <c r="A43" s="80" t="s">
        <v>140</v>
      </c>
      <c r="B43" s="74" t="s">
        <v>141</v>
      </c>
      <c r="C43" s="68" t="s">
        <v>20</v>
      </c>
      <c r="D43" s="61">
        <f t="shared" si="1"/>
        <v>0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65"/>
      <c r="P43" s="66"/>
    </row>
    <row r="44" spans="1:19" s="67" customFormat="1" ht="27" x14ac:dyDescent="0.2">
      <c r="A44" s="82" t="s">
        <v>85</v>
      </c>
      <c r="B44" s="83" t="s">
        <v>142</v>
      </c>
      <c r="C44" s="82" t="s">
        <v>20</v>
      </c>
      <c r="D44" s="61">
        <f t="shared" si="1"/>
        <v>854</v>
      </c>
      <c r="E44" s="90">
        <v>17</v>
      </c>
      <c r="F44" s="90">
        <v>13</v>
      </c>
      <c r="G44" s="90">
        <v>13</v>
      </c>
      <c r="H44" s="90">
        <v>398</v>
      </c>
      <c r="I44" s="90">
        <v>14</v>
      </c>
      <c r="J44" s="90">
        <v>25</v>
      </c>
      <c r="K44" s="90">
        <v>16</v>
      </c>
      <c r="L44" s="90">
        <v>12</v>
      </c>
      <c r="M44" s="90">
        <v>324</v>
      </c>
      <c r="N44" s="90">
        <v>22</v>
      </c>
      <c r="O44" s="65"/>
      <c r="P44" s="66"/>
      <c r="Q44" s="45" t="s">
        <v>143</v>
      </c>
    </row>
    <row r="45" spans="1:19" ht="105.75" customHeight="1" x14ac:dyDescent="0.2"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</row>
    <row r="46" spans="1:19" ht="37.5" customHeight="1" x14ac:dyDescent="0.2"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spans="1:19" ht="36.75" customHeight="1" x14ac:dyDescent="0.2"/>
    <row r="48" spans="1:19" ht="51" customHeight="1" x14ac:dyDescent="0.2"/>
    <row r="49" spans="3:10" ht="48.75" customHeight="1" x14ac:dyDescent="0.2"/>
    <row r="50" spans="3:10" ht="25.5" customHeight="1" x14ac:dyDescent="0.2"/>
    <row r="51" spans="3:10" ht="24.75" customHeight="1" x14ac:dyDescent="0.2"/>
    <row r="52" spans="3:10" ht="25.5" customHeight="1" x14ac:dyDescent="0.2"/>
    <row r="53" spans="3:10" ht="37.5" customHeight="1" x14ac:dyDescent="0.2"/>
    <row r="54" spans="3:10" ht="23.25" customHeight="1" x14ac:dyDescent="0.2"/>
    <row r="55" spans="3:10" ht="6" hidden="1" customHeight="1" x14ac:dyDescent="0.2"/>
    <row r="56" spans="3:10" ht="6" hidden="1" customHeight="1" x14ac:dyDescent="0.2"/>
    <row r="57" spans="3:10" ht="6" hidden="1" customHeight="1" x14ac:dyDescent="0.2"/>
    <row r="58" spans="3:10" ht="7.5" customHeight="1" x14ac:dyDescent="0.2"/>
    <row r="59" spans="3:10" ht="36" customHeight="1" x14ac:dyDescent="0.2">
      <c r="H59" s="47"/>
      <c r="I59" s="47"/>
      <c r="J59" s="47"/>
    </row>
    <row r="60" spans="3:10" x14ac:dyDescent="0.2">
      <c r="C60" s="84"/>
      <c r="D60" s="84"/>
      <c r="E60" s="85"/>
      <c r="F60" s="85"/>
      <c r="G60" s="85"/>
      <c r="H60" s="85"/>
      <c r="I60" s="85"/>
      <c r="J60" s="85"/>
    </row>
    <row r="61" spans="3:10" hidden="1" x14ac:dyDescent="0.2"/>
    <row r="62" spans="3:10" ht="15.75" customHeight="1" x14ac:dyDescent="0.2"/>
  </sheetData>
  <mergeCells count="8">
    <mergeCell ref="N1:P1"/>
    <mergeCell ref="B3:O3"/>
    <mergeCell ref="A7:A8"/>
    <mergeCell ref="B7:B8"/>
    <mergeCell ref="C7:C8"/>
    <mergeCell ref="D7:D8"/>
    <mergeCell ref="E7:P7"/>
    <mergeCell ref="L2:P2"/>
  </mergeCells>
  <pageMargins left="0.39370078740157483" right="0.23622047244094491" top="1.0236220472440944" bottom="0.27559055118110237" header="0" footer="0"/>
  <pageSetup paperSize="9" scale="70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T29" sqref="T29"/>
    </sheetView>
  </sheetViews>
  <sheetFormatPr defaultRowHeight="12.75" x14ac:dyDescent="0.2"/>
  <cols>
    <col min="1" max="1" width="5.140625" style="45" customWidth="1"/>
    <col min="2" max="2" width="39" style="45" customWidth="1"/>
    <col min="3" max="3" width="10.7109375" style="46" customWidth="1"/>
    <col min="4" max="4" width="15.7109375" style="46" customWidth="1"/>
    <col min="5" max="5" width="12" style="45" customWidth="1"/>
    <col min="6" max="6" width="11.5703125" style="45" customWidth="1"/>
    <col min="7" max="7" width="10.42578125" style="45" customWidth="1"/>
    <col min="8" max="8" width="11.28515625" style="45" customWidth="1"/>
    <col min="9" max="9" width="10.5703125" style="45" customWidth="1"/>
    <col min="10" max="10" width="10.42578125" style="45" customWidth="1"/>
    <col min="11" max="11" width="10" style="45" customWidth="1"/>
    <col min="12" max="12" width="10.28515625" style="45" customWidth="1"/>
    <col min="13" max="14" width="10.140625" style="45" customWidth="1"/>
    <col min="15" max="15" width="9.42578125" style="45" hidden="1" customWidth="1"/>
    <col min="16" max="16" width="11.28515625" style="45" hidden="1" customWidth="1"/>
    <col min="17" max="18" width="0" style="45" hidden="1" customWidth="1"/>
    <col min="19" max="19" width="13.5703125" style="45" bestFit="1" customWidth="1"/>
    <col min="20" max="20" width="10" style="45" bestFit="1" customWidth="1"/>
    <col min="21" max="16384" width="9.140625" style="45"/>
  </cols>
  <sheetData>
    <row r="1" spans="1:20" ht="0.75" customHeight="1" x14ac:dyDescent="0.2">
      <c r="N1" s="121"/>
      <c r="O1" s="121"/>
      <c r="P1" s="121"/>
    </row>
    <row r="2" spans="1:20" x14ac:dyDescent="0.2">
      <c r="B2" s="47"/>
      <c r="C2" s="48"/>
      <c r="D2" s="48"/>
      <c r="E2" s="47"/>
      <c r="F2" s="47"/>
      <c r="G2" s="47"/>
      <c r="H2" s="47"/>
      <c r="I2" s="47"/>
      <c r="J2" s="47"/>
      <c r="K2" s="49"/>
      <c r="L2" s="121" t="s">
        <v>106</v>
      </c>
      <c r="M2" s="120"/>
      <c r="N2" s="120"/>
      <c r="O2" s="120"/>
      <c r="P2" s="120"/>
    </row>
    <row r="3" spans="1:20" ht="55.15" customHeight="1" x14ac:dyDescent="0.2">
      <c r="B3" s="122" t="s">
        <v>107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20" ht="15.75" x14ac:dyDescent="0.2">
      <c r="B4" s="50"/>
      <c r="C4" s="51"/>
      <c r="D4" s="51"/>
      <c r="E4" s="52"/>
      <c r="F4" s="53" t="s">
        <v>144</v>
      </c>
      <c r="G4" s="52"/>
      <c r="H4" s="52"/>
      <c r="I4" s="52"/>
      <c r="J4" s="52"/>
      <c r="K4" s="52"/>
      <c r="L4" s="52"/>
      <c r="M4" s="54"/>
      <c r="N4" s="52"/>
      <c r="O4" s="52"/>
    </row>
    <row r="5" spans="1:20" ht="15.75" x14ac:dyDescent="0.2">
      <c r="B5" s="50"/>
      <c r="C5" s="53" t="s">
        <v>109</v>
      </c>
      <c r="D5" s="51"/>
      <c r="F5" s="53"/>
      <c r="G5" s="52"/>
      <c r="H5" s="52"/>
      <c r="I5" s="52"/>
      <c r="J5" s="52"/>
      <c r="K5" s="52"/>
      <c r="L5" s="52"/>
      <c r="M5" s="52"/>
      <c r="N5" s="52"/>
      <c r="O5" s="52"/>
    </row>
    <row r="6" spans="1:20" x14ac:dyDescent="0.2"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20" ht="27" customHeight="1" x14ac:dyDescent="0.2">
      <c r="A7" s="123" t="s">
        <v>1</v>
      </c>
      <c r="B7" s="123" t="s">
        <v>110</v>
      </c>
      <c r="C7" s="123" t="s">
        <v>3</v>
      </c>
      <c r="D7" s="123" t="s">
        <v>111</v>
      </c>
      <c r="E7" s="124" t="s">
        <v>112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20" ht="39.75" customHeight="1" x14ac:dyDescent="0.2">
      <c r="A8" s="123"/>
      <c r="B8" s="123"/>
      <c r="C8" s="123"/>
      <c r="D8" s="123"/>
      <c r="E8" s="56" t="s">
        <v>113</v>
      </c>
      <c r="F8" s="56" t="s">
        <v>114</v>
      </c>
      <c r="G8" s="56" t="s">
        <v>115</v>
      </c>
      <c r="H8" s="56" t="s">
        <v>116</v>
      </c>
      <c r="I8" s="56" t="s">
        <v>117</v>
      </c>
      <c r="J8" s="56" t="s">
        <v>118</v>
      </c>
      <c r="K8" s="56" t="s">
        <v>119</v>
      </c>
      <c r="L8" s="56" t="s">
        <v>120</v>
      </c>
      <c r="M8" s="56" t="s">
        <v>121</v>
      </c>
      <c r="N8" s="56" t="s">
        <v>122</v>
      </c>
      <c r="O8" s="56" t="s">
        <v>123</v>
      </c>
      <c r="P8" s="56" t="s">
        <v>123</v>
      </c>
    </row>
    <row r="9" spans="1:20" s="59" customFormat="1" ht="13.9" customHeight="1" x14ac:dyDescent="0.2">
      <c r="A9" s="57" t="s">
        <v>12</v>
      </c>
      <c r="B9" s="58" t="s">
        <v>13</v>
      </c>
      <c r="C9" s="57" t="s">
        <v>14</v>
      </c>
      <c r="D9" s="57" t="s">
        <v>124</v>
      </c>
      <c r="E9" s="58">
        <v>1</v>
      </c>
      <c r="F9" s="58">
        <v>2</v>
      </c>
      <c r="G9" s="58">
        <v>3</v>
      </c>
      <c r="H9" s="58">
        <v>4</v>
      </c>
      <c r="I9" s="58">
        <v>5</v>
      </c>
      <c r="J9" s="58">
        <v>6</v>
      </c>
      <c r="K9" s="58">
        <v>7</v>
      </c>
      <c r="L9" s="58">
        <v>8</v>
      </c>
      <c r="M9" s="58">
        <v>9</v>
      </c>
      <c r="N9" s="58">
        <v>10</v>
      </c>
      <c r="O9" s="58">
        <v>11</v>
      </c>
      <c r="P9" s="58">
        <v>12</v>
      </c>
    </row>
    <row r="10" spans="1:20" s="67" customFormat="1" ht="38.25" x14ac:dyDescent="0.2">
      <c r="A10" s="117" t="s">
        <v>15</v>
      </c>
      <c r="B10" s="60" t="s">
        <v>125</v>
      </c>
      <c r="C10" s="117" t="s">
        <v>17</v>
      </c>
      <c r="D10" s="86">
        <f>D11/D12*100</f>
        <v>94.285029542710177</v>
      </c>
      <c r="E10" s="62">
        <f>E11/E12*100</f>
        <v>88.660838717851263</v>
      </c>
      <c r="F10" s="64">
        <f t="shared" ref="F10:L10" si="0">F11/F12*100</f>
        <v>80.959015441774056</v>
      </c>
      <c r="G10" s="63">
        <f t="shared" si="0"/>
        <v>119.21356103094082</v>
      </c>
      <c r="H10" s="62">
        <f t="shared" si="0"/>
        <v>81.900748219597943</v>
      </c>
      <c r="I10" s="64">
        <f t="shared" si="0"/>
        <v>104.4075429214748</v>
      </c>
      <c r="J10" s="64">
        <f t="shared" si="0"/>
        <v>95.954362014847305</v>
      </c>
      <c r="K10" s="64">
        <f t="shared" si="0"/>
        <v>88.460904445299192</v>
      </c>
      <c r="L10" s="64">
        <f t="shared" si="0"/>
        <v>96.569127821254398</v>
      </c>
      <c r="M10" s="64">
        <f>M11/M12*100</f>
        <v>112.49942196531792</v>
      </c>
      <c r="N10" s="63">
        <f>N11/N12*100</f>
        <v>93.074900165579038</v>
      </c>
      <c r="O10" s="65"/>
      <c r="P10" s="66"/>
    </row>
    <row r="11" spans="1:20" s="67" customFormat="1" ht="25.5" x14ac:dyDescent="0.2">
      <c r="A11" s="68" t="s">
        <v>18</v>
      </c>
      <c r="B11" s="69" t="s">
        <v>19</v>
      </c>
      <c r="C11" s="68" t="s">
        <v>20</v>
      </c>
      <c r="D11" s="61">
        <f>SUM(E11:P11)</f>
        <v>20457.399999999998</v>
      </c>
      <c r="E11" s="105">
        <v>2099.4</v>
      </c>
      <c r="F11" s="105">
        <v>1394.6</v>
      </c>
      <c r="G11" s="105">
        <v>1891.8</v>
      </c>
      <c r="H11" s="118">
        <v>3634.1</v>
      </c>
      <c r="I11" s="105">
        <v>1854.8</v>
      </c>
      <c r="J11" s="105">
        <v>1925.9</v>
      </c>
      <c r="K11" s="105">
        <v>1609.9</v>
      </c>
      <c r="L11" s="105">
        <v>1702.9</v>
      </c>
      <c r="M11" s="105">
        <v>2432.8000000000002</v>
      </c>
      <c r="N11" s="105">
        <v>1911.2</v>
      </c>
      <c r="O11" s="65"/>
      <c r="P11" s="66"/>
    </row>
    <row r="12" spans="1:20" s="67" customFormat="1" ht="25.5" x14ac:dyDescent="0.2">
      <c r="A12" s="68" t="s">
        <v>21</v>
      </c>
      <c r="B12" s="69" t="s">
        <v>22</v>
      </c>
      <c r="C12" s="68" t="s">
        <v>20</v>
      </c>
      <c r="D12" s="61">
        <f>SUM(E12:P12)</f>
        <v>21697.4</v>
      </c>
      <c r="E12" s="107">
        <v>2367.9</v>
      </c>
      <c r="F12" s="107">
        <v>1722.6</v>
      </c>
      <c r="G12" s="107">
        <v>1586.9</v>
      </c>
      <c r="H12" s="107">
        <v>4437.2</v>
      </c>
      <c r="I12" s="107">
        <v>1776.5</v>
      </c>
      <c r="J12" s="107">
        <v>2007.1</v>
      </c>
      <c r="K12" s="107">
        <v>1819.9</v>
      </c>
      <c r="L12" s="107">
        <v>1763.4</v>
      </c>
      <c r="M12" s="107">
        <v>2162.5</v>
      </c>
      <c r="N12" s="107">
        <v>2053.4</v>
      </c>
      <c r="O12" s="65"/>
      <c r="P12" s="66"/>
    </row>
    <row r="13" spans="1:20" s="67" customFormat="1" ht="76.5" x14ac:dyDescent="0.2">
      <c r="A13" s="117" t="s">
        <v>23</v>
      </c>
      <c r="B13" s="60" t="s">
        <v>126</v>
      </c>
      <c r="C13" s="117" t="s">
        <v>17</v>
      </c>
      <c r="D13" s="86">
        <f t="shared" ref="D13:L13" si="1">D14/D15*100</f>
        <v>89.150189270868793</v>
      </c>
      <c r="E13" s="62">
        <f t="shared" si="1"/>
        <v>97.146726862302486</v>
      </c>
      <c r="F13" s="64">
        <f t="shared" si="1"/>
        <v>108.03034640709993</v>
      </c>
      <c r="G13" s="64">
        <f t="shared" si="1"/>
        <v>91.507289019660291</v>
      </c>
      <c r="H13" s="62">
        <f t="shared" si="1"/>
        <v>62.168674698795179</v>
      </c>
      <c r="I13" s="62">
        <f t="shared" si="1"/>
        <v>97.942269219777074</v>
      </c>
      <c r="J13" s="64">
        <f t="shared" si="1"/>
        <v>99.955961686667408</v>
      </c>
      <c r="K13" s="62">
        <f t="shared" si="1"/>
        <v>81.61281098084072</v>
      </c>
      <c r="L13" s="64">
        <f t="shared" si="1"/>
        <v>93.151272519302267</v>
      </c>
      <c r="M13" s="64">
        <f>M14/M15*100</f>
        <v>102.31540033077147</v>
      </c>
      <c r="N13" s="62">
        <f>N14/N15*100</f>
        <v>96.942540853979963</v>
      </c>
      <c r="O13" s="65"/>
      <c r="P13" s="66"/>
    </row>
    <row r="14" spans="1:20" s="67" customFormat="1" ht="63.75" x14ac:dyDescent="0.2">
      <c r="A14" s="71" t="s">
        <v>25</v>
      </c>
      <c r="B14" s="69" t="s">
        <v>26</v>
      </c>
      <c r="C14" s="68" t="s">
        <v>20</v>
      </c>
      <c r="D14" s="61">
        <f>SUM(E14:P14)</f>
        <v>8643.2000000000007</v>
      </c>
      <c r="E14" s="106">
        <v>1075.9000000000001</v>
      </c>
      <c r="F14" s="107">
        <v>754.7</v>
      </c>
      <c r="G14" s="107">
        <v>684.2</v>
      </c>
      <c r="H14" s="107">
        <v>1341.6</v>
      </c>
      <c r="I14" s="107">
        <v>685.4</v>
      </c>
      <c r="J14" s="107">
        <v>907.9</v>
      </c>
      <c r="K14" s="107">
        <v>570.79999999999995</v>
      </c>
      <c r="L14" s="106">
        <v>651.5</v>
      </c>
      <c r="M14" s="107">
        <v>1051.7</v>
      </c>
      <c r="N14" s="107">
        <v>919.5</v>
      </c>
      <c r="O14" s="65"/>
      <c r="P14" s="66"/>
    </row>
    <row r="15" spans="1:20" s="67" customFormat="1" ht="63.75" x14ac:dyDescent="0.2">
      <c r="A15" s="68" t="s">
        <v>27</v>
      </c>
      <c r="B15" s="69" t="s">
        <v>28</v>
      </c>
      <c r="C15" s="68" t="s">
        <v>20</v>
      </c>
      <c r="D15" s="61">
        <f>SUM(E15:P15)</f>
        <v>9695.1</v>
      </c>
      <c r="E15" s="107">
        <v>1107.5</v>
      </c>
      <c r="F15" s="107">
        <v>698.6</v>
      </c>
      <c r="G15" s="107">
        <v>747.7</v>
      </c>
      <c r="H15" s="107">
        <v>2158</v>
      </c>
      <c r="I15" s="107">
        <v>699.8</v>
      </c>
      <c r="J15" s="107">
        <v>908.3</v>
      </c>
      <c r="K15" s="107">
        <v>699.4</v>
      </c>
      <c r="L15" s="112">
        <v>699.4</v>
      </c>
      <c r="M15" s="107">
        <v>1027.9000000000001</v>
      </c>
      <c r="N15" s="107">
        <v>948.5</v>
      </c>
      <c r="O15" s="65"/>
      <c r="P15" s="66"/>
    </row>
    <row r="16" spans="1:20" s="67" customFormat="1" ht="63.75" x14ac:dyDescent="0.2">
      <c r="A16" s="117" t="s">
        <v>29</v>
      </c>
      <c r="B16" s="72" t="s">
        <v>38</v>
      </c>
      <c r="C16" s="117" t="s">
        <v>20</v>
      </c>
      <c r="D16" s="99">
        <f>SUM(E16:N16)</f>
        <v>14681.500000000002</v>
      </c>
      <c r="E16" s="73">
        <v>673</v>
      </c>
      <c r="F16" s="73">
        <v>441.43</v>
      </c>
      <c r="G16" s="73">
        <v>664.49</v>
      </c>
      <c r="H16" s="73">
        <v>8839.7000000000007</v>
      </c>
      <c r="I16" s="73">
        <v>494.9</v>
      </c>
      <c r="J16" s="73">
        <v>716.1</v>
      </c>
      <c r="K16" s="73">
        <v>289.27999999999997</v>
      </c>
      <c r="L16" s="73">
        <v>501.5</v>
      </c>
      <c r="M16" s="73">
        <v>1454</v>
      </c>
      <c r="N16" s="73">
        <v>607.1</v>
      </c>
      <c r="O16" s="65"/>
      <c r="P16" s="66"/>
      <c r="S16" s="89"/>
      <c r="T16" s="89"/>
    </row>
    <row r="17" spans="1:21" s="67" customFormat="1" ht="63.75" x14ac:dyDescent="0.2">
      <c r="A17" s="117" t="s">
        <v>33</v>
      </c>
      <c r="B17" s="72" t="s">
        <v>127</v>
      </c>
      <c r="C17" s="117" t="s">
        <v>20</v>
      </c>
      <c r="D17" s="115">
        <f>SUM(E17:N17)</f>
        <v>14610.028910000001</v>
      </c>
      <c r="E17" s="115">
        <v>637.62278000000003</v>
      </c>
      <c r="F17" s="115">
        <v>445.6157</v>
      </c>
      <c r="G17" s="115">
        <v>677.73600999999996</v>
      </c>
      <c r="H17" s="115">
        <v>8850.2182900000007</v>
      </c>
      <c r="I17" s="115">
        <v>534.77725999999996</v>
      </c>
      <c r="J17" s="115">
        <v>703.79580999999996</v>
      </c>
      <c r="K17" s="115">
        <v>308.46553999999998</v>
      </c>
      <c r="L17" s="115">
        <v>545.35037999999997</v>
      </c>
      <c r="M17" s="115">
        <v>1280.27943</v>
      </c>
      <c r="N17" s="115">
        <v>626.16771000000006</v>
      </c>
      <c r="O17" s="65"/>
      <c r="P17" s="66"/>
      <c r="S17" s="89"/>
    </row>
    <row r="18" spans="1:21" s="67" customFormat="1" ht="25.5" hidden="1" customHeight="1" x14ac:dyDescent="0.2">
      <c r="A18" s="117"/>
      <c r="B18" s="72" t="s">
        <v>128</v>
      </c>
      <c r="C18" s="117"/>
      <c r="D18" s="115">
        <f>SUM(E18:N18)</f>
        <v>13706.678970000001</v>
      </c>
      <c r="E18" s="115">
        <v>671.89869999999996</v>
      </c>
      <c r="F18" s="115">
        <v>395.1771</v>
      </c>
      <c r="G18" s="115">
        <v>276.60561000000001</v>
      </c>
      <c r="H18" s="115">
        <v>7884.8341799999998</v>
      </c>
      <c r="I18" s="115">
        <v>340.08393999999998</v>
      </c>
      <c r="J18" s="115">
        <v>898.18471999999997</v>
      </c>
      <c r="K18" s="115">
        <v>445.09554000000003</v>
      </c>
      <c r="L18" s="115">
        <v>597.35216000000003</v>
      </c>
      <c r="M18" s="115">
        <v>1510.4232199999999</v>
      </c>
      <c r="N18" s="115">
        <v>687.02380000000005</v>
      </c>
      <c r="O18" s="65"/>
      <c r="P18" s="66"/>
      <c r="S18" s="89">
        <f>D18-8368.45725</f>
        <v>5338.2217200000014</v>
      </c>
    </row>
    <row r="19" spans="1:21" s="67" customFormat="1" ht="63.75" x14ac:dyDescent="0.2">
      <c r="A19" s="68" t="s">
        <v>35</v>
      </c>
      <c r="B19" s="74" t="s">
        <v>42</v>
      </c>
      <c r="C19" s="68" t="s">
        <v>17</v>
      </c>
      <c r="D19" s="116">
        <v>106.59059999999999</v>
      </c>
      <c r="E19" s="116">
        <v>94.898859999999999</v>
      </c>
      <c r="F19" s="116">
        <v>112.76349999999999</v>
      </c>
      <c r="G19" s="116">
        <v>245.0189</v>
      </c>
      <c r="H19" s="116">
        <v>112.2436</v>
      </c>
      <c r="I19" s="116">
        <v>157.24860000000001</v>
      </c>
      <c r="J19" s="116">
        <v>78.357600000000005</v>
      </c>
      <c r="K19" s="116">
        <v>69.303200000000004</v>
      </c>
      <c r="L19" s="116">
        <v>91.294600000000003</v>
      </c>
      <c r="M19" s="116">
        <v>84.763000000000005</v>
      </c>
      <c r="N19" s="116">
        <v>91.142099999999999</v>
      </c>
      <c r="O19" s="65"/>
      <c r="P19" s="66"/>
      <c r="T19" s="89"/>
    </row>
    <row r="20" spans="1:21" s="67" customFormat="1" ht="102" x14ac:dyDescent="0.2">
      <c r="A20" s="117" t="s">
        <v>37</v>
      </c>
      <c r="B20" s="72" t="s">
        <v>145</v>
      </c>
      <c r="C20" s="117" t="s">
        <v>17</v>
      </c>
      <c r="D20" s="61">
        <f>SUM(E20:N20)</f>
        <v>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65"/>
      <c r="P20" s="66"/>
    </row>
    <row r="21" spans="1:21" s="67" customFormat="1" ht="38.25" x14ac:dyDescent="0.2">
      <c r="A21" s="68" t="s">
        <v>146</v>
      </c>
      <c r="B21" s="74" t="s">
        <v>147</v>
      </c>
      <c r="C21" s="68" t="s">
        <v>20</v>
      </c>
      <c r="D21" s="61">
        <f>SUM(E21:N21)</f>
        <v>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65"/>
      <c r="P21" s="66"/>
    </row>
    <row r="22" spans="1:21" s="67" customFormat="1" ht="114.75" x14ac:dyDescent="0.2">
      <c r="A22" s="117" t="s">
        <v>39</v>
      </c>
      <c r="B22" s="72" t="s">
        <v>129</v>
      </c>
      <c r="C22" s="117" t="s">
        <v>17</v>
      </c>
      <c r="D22" s="61">
        <f>SUM(E22:N22)</f>
        <v>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65"/>
      <c r="P22" s="66"/>
    </row>
    <row r="23" spans="1:21" s="67" customFormat="1" x14ac:dyDescent="0.2">
      <c r="A23" s="68" t="s">
        <v>41</v>
      </c>
      <c r="B23" s="74" t="s">
        <v>52</v>
      </c>
      <c r="C23" s="68" t="s">
        <v>20</v>
      </c>
      <c r="D23" s="61">
        <f>SUM(E23:N23)</f>
        <v>0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65"/>
      <c r="P23" s="66"/>
    </row>
    <row r="24" spans="1:21" s="67" customFormat="1" ht="89.25" x14ac:dyDescent="0.2">
      <c r="A24" s="117" t="s">
        <v>44</v>
      </c>
      <c r="B24" s="72" t="s">
        <v>130</v>
      </c>
      <c r="C24" s="117" t="s">
        <v>17</v>
      </c>
      <c r="D24" s="70">
        <f>D25/D16*100</f>
        <v>12.784315294758708</v>
      </c>
      <c r="E24" s="70">
        <f>E25/D16*100</f>
        <v>0.10966181929639343</v>
      </c>
      <c r="F24" s="70">
        <f t="shared" ref="F24:N24" si="2">F25/E16*100</f>
        <v>3.6701337295690939</v>
      </c>
      <c r="G24" s="70">
        <f t="shared" si="2"/>
        <v>6.7386244704709695</v>
      </c>
      <c r="H24" s="70">
        <f t="shared" si="2"/>
        <v>162.4445198573342</v>
      </c>
      <c r="I24" s="70">
        <f t="shared" si="2"/>
        <v>1.1063723882032195</v>
      </c>
      <c r="J24" s="70">
        <f t="shared" si="2"/>
        <v>37.411396241664988</v>
      </c>
      <c r="K24" s="70">
        <f t="shared" si="2"/>
        <v>9.1281874039938558</v>
      </c>
      <c r="L24" s="70">
        <f t="shared" si="2"/>
        <v>38.624256775442475</v>
      </c>
      <c r="M24" s="70">
        <f t="shared" si="2"/>
        <v>47.21977068793619</v>
      </c>
      <c r="N24" s="70">
        <f t="shared" si="2"/>
        <v>2.0701513067400277</v>
      </c>
      <c r="O24" s="65"/>
      <c r="P24" s="66"/>
    </row>
    <row r="25" spans="1:21" s="67" customFormat="1" ht="25.5" x14ac:dyDescent="0.2">
      <c r="A25" s="68" t="s">
        <v>47</v>
      </c>
      <c r="B25" s="74" t="s">
        <v>56</v>
      </c>
      <c r="C25" s="68" t="s">
        <v>20</v>
      </c>
      <c r="D25" s="61">
        <f>SUM(E25:N25)</f>
        <v>1876.9292500000001</v>
      </c>
      <c r="E25" s="70">
        <v>16.100000000000001</v>
      </c>
      <c r="F25" s="70">
        <v>24.7</v>
      </c>
      <c r="G25" s="70">
        <v>29.746310000000001</v>
      </c>
      <c r="H25" s="70">
        <v>1079.42759</v>
      </c>
      <c r="I25" s="70">
        <v>97.8</v>
      </c>
      <c r="J25" s="70">
        <v>185.149</v>
      </c>
      <c r="K25" s="70">
        <v>65.366950000000003</v>
      </c>
      <c r="L25" s="70">
        <v>111.73224999999999</v>
      </c>
      <c r="M25" s="70">
        <v>236.80715000000001</v>
      </c>
      <c r="N25" s="70">
        <v>30.1</v>
      </c>
      <c r="O25" s="65"/>
      <c r="P25" s="66"/>
      <c r="S25" s="67">
        <f>1876.92553</f>
        <v>1876.92553</v>
      </c>
      <c r="T25" s="89">
        <f>D25-S25</f>
        <v>3.7200000001575972E-3</v>
      </c>
    </row>
    <row r="26" spans="1:21" s="67" customFormat="1" ht="76.5" x14ac:dyDescent="0.2">
      <c r="A26" s="117" t="s">
        <v>49</v>
      </c>
      <c r="B26" s="72" t="s">
        <v>131</v>
      </c>
      <c r="C26" s="117" t="s">
        <v>17</v>
      </c>
      <c r="D26" s="61">
        <f>D27/D17*100</f>
        <v>7.7214188756865347</v>
      </c>
      <c r="E26" s="61">
        <f>E27/E17*100</f>
        <v>0</v>
      </c>
      <c r="F26" s="61">
        <f t="shared" ref="F26:N26" si="3">F27/F17*100</f>
        <v>4.6002194267392289</v>
      </c>
      <c r="G26" s="61">
        <f>G27/G17*100</f>
        <v>2.4350248115044089</v>
      </c>
      <c r="H26" s="61">
        <f>H27/H17*100</f>
        <v>8.3001391144217749</v>
      </c>
      <c r="I26" s="61">
        <f t="shared" si="3"/>
        <v>6.4795032608529395</v>
      </c>
      <c r="J26" s="61">
        <f t="shared" si="3"/>
        <v>19.391588875756451</v>
      </c>
      <c r="K26" s="61">
        <f t="shared" si="3"/>
        <v>0</v>
      </c>
      <c r="L26" s="61">
        <f t="shared" si="3"/>
        <v>0.48705567968981706</v>
      </c>
      <c r="M26" s="61">
        <f t="shared" si="3"/>
        <v>13.518509783446259</v>
      </c>
      <c r="N26" s="61">
        <f t="shared" si="3"/>
        <v>1.5426857446865152</v>
      </c>
      <c r="O26" s="65"/>
      <c r="P26" s="66"/>
    </row>
    <row r="27" spans="1:21" s="67" customFormat="1" x14ac:dyDescent="0.2">
      <c r="A27" s="75" t="s">
        <v>51</v>
      </c>
      <c r="B27" s="74" t="s">
        <v>60</v>
      </c>
      <c r="C27" s="68" t="s">
        <v>20</v>
      </c>
      <c r="D27" s="61">
        <f>SUM(E27:N27)</f>
        <v>1128.1015299999999</v>
      </c>
      <c r="E27" s="70"/>
      <c r="F27" s="70">
        <v>20.499300000000002</v>
      </c>
      <c r="G27" s="70">
        <v>16.503039999999999</v>
      </c>
      <c r="H27" s="70">
        <v>734.58042999999998</v>
      </c>
      <c r="I27" s="70">
        <v>34.650910000000003</v>
      </c>
      <c r="J27" s="70">
        <v>136.47719000000001</v>
      </c>
      <c r="K27" s="70"/>
      <c r="L27" s="70">
        <v>2.6561599999999999</v>
      </c>
      <c r="M27" s="70">
        <v>173.07470000000001</v>
      </c>
      <c r="N27" s="70">
        <v>9.6598000000000006</v>
      </c>
      <c r="O27" s="65"/>
      <c r="P27" s="66"/>
      <c r="S27" s="67">
        <v>1018.7831</v>
      </c>
      <c r="T27" s="89">
        <f>S27-D27</f>
        <v>-109.31842999999992</v>
      </c>
    </row>
    <row r="28" spans="1:21" s="67" customFormat="1" ht="51" x14ac:dyDescent="0.2">
      <c r="A28" s="76" t="s">
        <v>53</v>
      </c>
      <c r="B28" s="72" t="s">
        <v>132</v>
      </c>
      <c r="C28" s="117" t="s">
        <v>17</v>
      </c>
      <c r="D28" s="61">
        <f t="shared" ref="D28:D33" si="4">SUM(E28:N28)</f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5"/>
      <c r="P28" s="66"/>
      <c r="T28" s="67">
        <f>67.53181+41.78662</f>
        <v>109.31842999999999</v>
      </c>
      <c r="U28" s="67" t="s">
        <v>148</v>
      </c>
    </row>
    <row r="29" spans="1:21" s="67" customFormat="1" ht="63.75" x14ac:dyDescent="0.2">
      <c r="A29" s="75" t="s">
        <v>55</v>
      </c>
      <c r="B29" s="74" t="s">
        <v>64</v>
      </c>
      <c r="C29" s="68" t="s">
        <v>20</v>
      </c>
      <c r="D29" s="61">
        <f t="shared" si="4"/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65"/>
      <c r="P29" s="66"/>
    </row>
    <row r="30" spans="1:21" s="67" customFormat="1" ht="51" x14ac:dyDescent="0.2">
      <c r="A30" s="78" t="s">
        <v>133</v>
      </c>
      <c r="B30" s="74" t="s">
        <v>66</v>
      </c>
      <c r="C30" s="68" t="s">
        <v>20</v>
      </c>
      <c r="D30" s="61">
        <f t="shared" si="4"/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5"/>
      <c r="P30" s="66"/>
    </row>
    <row r="31" spans="1:21" s="67" customFormat="1" ht="51" x14ac:dyDescent="0.2">
      <c r="A31" s="76" t="s">
        <v>57</v>
      </c>
      <c r="B31" s="72" t="s">
        <v>134</v>
      </c>
      <c r="C31" s="117" t="s">
        <v>17</v>
      </c>
      <c r="D31" s="61">
        <f t="shared" si="4"/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65"/>
      <c r="P31" s="66"/>
    </row>
    <row r="32" spans="1:21" s="67" customFormat="1" ht="25.5" x14ac:dyDescent="0.2">
      <c r="A32" s="75" t="s">
        <v>59</v>
      </c>
      <c r="B32" s="74" t="s">
        <v>71</v>
      </c>
      <c r="C32" s="68" t="s">
        <v>20</v>
      </c>
      <c r="D32" s="61">
        <f t="shared" si="4"/>
        <v>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65"/>
      <c r="P32" s="66"/>
    </row>
    <row r="33" spans="1:17" s="67" customFormat="1" ht="38.25" x14ac:dyDescent="0.2">
      <c r="A33" s="78" t="s">
        <v>135</v>
      </c>
      <c r="B33" s="69" t="s">
        <v>73</v>
      </c>
      <c r="C33" s="68" t="s">
        <v>20</v>
      </c>
      <c r="D33" s="61">
        <f t="shared" si="4"/>
        <v>66833.899999999994</v>
      </c>
      <c r="E33" s="100">
        <f>8428+690.2</f>
        <v>9118.2000000000007</v>
      </c>
      <c r="F33" s="100">
        <f>4199.5+364.7</f>
        <v>4564.2</v>
      </c>
      <c r="G33" s="100">
        <f>3808.9+250.7</f>
        <v>4059.6</v>
      </c>
      <c r="H33" s="100">
        <f>16088.8+1437.1</f>
        <v>17525.899999999998</v>
      </c>
      <c r="I33" s="100">
        <f>2941+232.6</f>
        <v>3173.6</v>
      </c>
      <c r="J33" s="100">
        <f>6207.7+395.6</f>
        <v>6603.3</v>
      </c>
      <c r="K33" s="100">
        <f>3084.2+167.2</f>
        <v>3251.3999999999996</v>
      </c>
      <c r="L33" s="100">
        <f>5077.8+438</f>
        <v>5515.8</v>
      </c>
      <c r="M33" s="100">
        <f>5675.13+863.8</f>
        <v>6538.93</v>
      </c>
      <c r="N33" s="100">
        <f>5874.77+608.2</f>
        <v>6482.97</v>
      </c>
      <c r="O33" s="65"/>
      <c r="P33" s="66"/>
    </row>
    <row r="34" spans="1:17" s="67" customFormat="1" ht="25.5" x14ac:dyDescent="0.2">
      <c r="A34" s="76" t="s">
        <v>61</v>
      </c>
      <c r="B34" s="60" t="s">
        <v>136</v>
      </c>
      <c r="C34" s="117" t="s">
        <v>76</v>
      </c>
      <c r="D34" s="61">
        <f t="shared" ref="D34:D41" si="5">SUM(E34:P34)</f>
        <v>29</v>
      </c>
      <c r="E34" s="118">
        <v>4</v>
      </c>
      <c r="F34" s="118">
        <v>3</v>
      </c>
      <c r="G34" s="118">
        <v>2</v>
      </c>
      <c r="H34" s="118">
        <v>5</v>
      </c>
      <c r="I34" s="118">
        <v>2</v>
      </c>
      <c r="J34" s="118">
        <v>3</v>
      </c>
      <c r="K34" s="118">
        <v>2</v>
      </c>
      <c r="L34" s="118">
        <v>2</v>
      </c>
      <c r="M34" s="118">
        <v>3</v>
      </c>
      <c r="N34" s="118">
        <v>3</v>
      </c>
      <c r="O34" s="65"/>
      <c r="P34" s="66"/>
    </row>
    <row r="35" spans="1:17" s="67" customFormat="1" ht="38.25" x14ac:dyDescent="0.2">
      <c r="A35" s="80" t="s">
        <v>63</v>
      </c>
      <c r="B35" s="74" t="s">
        <v>78</v>
      </c>
      <c r="C35" s="68" t="s">
        <v>76</v>
      </c>
      <c r="D35" s="61">
        <f t="shared" si="5"/>
        <v>0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65"/>
      <c r="P35" s="66"/>
    </row>
    <row r="36" spans="1:17" s="67" customFormat="1" x14ac:dyDescent="0.2">
      <c r="A36" s="76" t="s">
        <v>68</v>
      </c>
      <c r="B36" s="72" t="s">
        <v>83</v>
      </c>
      <c r="C36" s="117" t="s">
        <v>76</v>
      </c>
      <c r="D36" s="61">
        <f t="shared" si="5"/>
        <v>251.00000000000003</v>
      </c>
      <c r="E36" s="97">
        <v>30</v>
      </c>
      <c r="F36" s="97">
        <v>23.3</v>
      </c>
      <c r="G36" s="97">
        <v>19.3</v>
      </c>
      <c r="H36" s="97">
        <v>37</v>
      </c>
      <c r="I36" s="97">
        <v>15.3</v>
      </c>
      <c r="J36" s="97">
        <v>30.2</v>
      </c>
      <c r="K36" s="97">
        <v>15.3</v>
      </c>
      <c r="L36" s="97">
        <v>23.3</v>
      </c>
      <c r="M36" s="97">
        <v>35</v>
      </c>
      <c r="N36" s="97">
        <v>22.3</v>
      </c>
      <c r="O36" s="98"/>
      <c r="P36" s="66"/>
    </row>
    <row r="37" spans="1:17" s="67" customFormat="1" ht="38.25" x14ac:dyDescent="0.2">
      <c r="A37" s="80" t="s">
        <v>70</v>
      </c>
      <c r="B37" s="74" t="s">
        <v>78</v>
      </c>
      <c r="C37" s="68" t="s">
        <v>76</v>
      </c>
      <c r="D37" s="61">
        <f t="shared" si="5"/>
        <v>4.3</v>
      </c>
      <c r="E37" s="118">
        <v>1</v>
      </c>
      <c r="F37" s="118">
        <v>0.3</v>
      </c>
      <c r="G37" s="118">
        <v>0.3</v>
      </c>
      <c r="H37" s="118"/>
      <c r="I37" s="118">
        <v>0.3</v>
      </c>
      <c r="J37" s="118">
        <v>0.4</v>
      </c>
      <c r="K37" s="118">
        <v>0.3</v>
      </c>
      <c r="L37" s="118">
        <v>0.3</v>
      </c>
      <c r="M37" s="118">
        <v>1</v>
      </c>
      <c r="N37" s="118">
        <v>0.4</v>
      </c>
      <c r="O37" s="65"/>
      <c r="P37" s="66"/>
    </row>
    <row r="38" spans="1:17" s="67" customFormat="1" ht="25.5" x14ac:dyDescent="0.2">
      <c r="A38" s="76" t="s">
        <v>74</v>
      </c>
      <c r="B38" s="60" t="s">
        <v>86</v>
      </c>
      <c r="C38" s="117" t="s">
        <v>87</v>
      </c>
      <c r="D38" s="61">
        <f t="shared" si="5"/>
        <v>10</v>
      </c>
      <c r="E38" s="118">
        <v>1</v>
      </c>
      <c r="F38" s="118">
        <v>1</v>
      </c>
      <c r="G38" s="118">
        <v>1</v>
      </c>
      <c r="H38" s="118">
        <v>1</v>
      </c>
      <c r="I38" s="118">
        <v>1</v>
      </c>
      <c r="J38" s="118">
        <v>1</v>
      </c>
      <c r="K38" s="118">
        <v>1</v>
      </c>
      <c r="L38" s="118">
        <v>1</v>
      </c>
      <c r="M38" s="118">
        <v>1</v>
      </c>
      <c r="N38" s="118">
        <v>1</v>
      </c>
      <c r="O38" s="65"/>
      <c r="P38" s="66"/>
    </row>
    <row r="39" spans="1:17" s="67" customFormat="1" ht="38.25" x14ac:dyDescent="0.2">
      <c r="A39" s="80" t="s">
        <v>77</v>
      </c>
      <c r="B39" s="74" t="s">
        <v>78</v>
      </c>
      <c r="C39" s="68" t="s">
        <v>87</v>
      </c>
      <c r="D39" s="61">
        <f t="shared" si="5"/>
        <v>0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65"/>
      <c r="P39" s="66"/>
    </row>
    <row r="40" spans="1:17" s="67" customFormat="1" ht="25.5" x14ac:dyDescent="0.2">
      <c r="A40" s="76" t="s">
        <v>79</v>
      </c>
      <c r="B40" s="72" t="s">
        <v>90</v>
      </c>
      <c r="C40" s="117" t="s">
        <v>91</v>
      </c>
      <c r="D40" s="61">
        <f t="shared" si="5"/>
        <v>21166.7</v>
      </c>
      <c r="E40" s="64">
        <v>2534.9</v>
      </c>
      <c r="F40" s="64">
        <v>1609.8</v>
      </c>
      <c r="G40" s="64">
        <v>1819.8</v>
      </c>
      <c r="H40" s="64">
        <v>3564.6</v>
      </c>
      <c r="I40" s="64">
        <v>1467.8</v>
      </c>
      <c r="J40" s="64">
        <v>2188.6</v>
      </c>
      <c r="K40" s="64">
        <v>1345.4</v>
      </c>
      <c r="L40" s="64">
        <v>1761.5</v>
      </c>
      <c r="M40" s="64">
        <v>2851.9</v>
      </c>
      <c r="N40" s="64">
        <v>2022.4</v>
      </c>
      <c r="O40" s="65"/>
      <c r="P40" s="66"/>
    </row>
    <row r="41" spans="1:17" s="67" customFormat="1" ht="38.25" x14ac:dyDescent="0.2">
      <c r="A41" s="80" t="s">
        <v>137</v>
      </c>
      <c r="B41" s="74" t="s">
        <v>78</v>
      </c>
      <c r="C41" s="68" t="s">
        <v>91</v>
      </c>
      <c r="D41" s="61">
        <f t="shared" si="5"/>
        <v>523.81999999999994</v>
      </c>
      <c r="E41" s="118">
        <v>80.599999999999994</v>
      </c>
      <c r="F41" s="118">
        <v>40.9</v>
      </c>
      <c r="G41" s="118">
        <v>39.9</v>
      </c>
      <c r="H41" s="118"/>
      <c r="I41" s="118">
        <v>40.700000000000003</v>
      </c>
      <c r="J41" s="118">
        <v>54.5</v>
      </c>
      <c r="K41" s="118">
        <v>39.26</v>
      </c>
      <c r="L41" s="118">
        <v>39.26</v>
      </c>
      <c r="M41" s="118">
        <v>136.4</v>
      </c>
      <c r="N41" s="118">
        <v>52.3</v>
      </c>
      <c r="O41" s="65"/>
      <c r="P41" s="66"/>
    </row>
    <row r="42" spans="1:17" s="67" customFormat="1" ht="38.25" x14ac:dyDescent="0.2">
      <c r="A42" s="117" t="s">
        <v>82</v>
      </c>
      <c r="B42" s="72" t="s">
        <v>138</v>
      </c>
      <c r="C42" s="68" t="s">
        <v>17</v>
      </c>
      <c r="D42" s="61">
        <f>SUM(E42:N42)</f>
        <v>0</v>
      </c>
      <c r="E42" s="70">
        <f>E43/E44*100</f>
        <v>0</v>
      </c>
      <c r="F42" s="70">
        <f t="shared" ref="F42:N42" si="6">F43/F44*100</f>
        <v>0</v>
      </c>
      <c r="G42" s="70">
        <f t="shared" si="6"/>
        <v>0</v>
      </c>
      <c r="H42" s="70">
        <f t="shared" si="6"/>
        <v>0</v>
      </c>
      <c r="I42" s="70">
        <f t="shared" si="6"/>
        <v>0</v>
      </c>
      <c r="J42" s="70">
        <f t="shared" si="6"/>
        <v>0</v>
      </c>
      <c r="K42" s="70">
        <f t="shared" si="6"/>
        <v>0</v>
      </c>
      <c r="L42" s="70">
        <f t="shared" si="6"/>
        <v>0</v>
      </c>
      <c r="M42" s="70">
        <f t="shared" si="6"/>
        <v>0</v>
      </c>
      <c r="N42" s="70">
        <f t="shared" si="6"/>
        <v>0</v>
      </c>
      <c r="O42" s="65"/>
      <c r="P42" s="66"/>
    </row>
    <row r="43" spans="1:17" s="67" customFormat="1" ht="51" x14ac:dyDescent="0.2">
      <c r="A43" s="80" t="s">
        <v>84</v>
      </c>
      <c r="B43" s="74" t="s">
        <v>139</v>
      </c>
      <c r="C43" s="68" t="s">
        <v>20</v>
      </c>
      <c r="D43" s="61">
        <f>SUM(E43:N43)</f>
        <v>0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65"/>
      <c r="P43" s="66"/>
    </row>
    <row r="44" spans="1:17" s="67" customFormat="1" ht="25.5" x14ac:dyDescent="0.2">
      <c r="A44" s="80" t="s">
        <v>140</v>
      </c>
      <c r="B44" s="74" t="s">
        <v>141</v>
      </c>
      <c r="C44" s="68" t="s">
        <v>20</v>
      </c>
      <c r="D44" s="61">
        <f>SUM(E44:N44)</f>
        <v>66347.040610000011</v>
      </c>
      <c r="E44" s="70">
        <v>9267.7227800000001</v>
      </c>
      <c r="F44" s="70">
        <v>4584.6036999999997</v>
      </c>
      <c r="G44" s="70">
        <v>4083.9960099999998</v>
      </c>
      <c r="H44" s="70">
        <v>16791.276989999998</v>
      </c>
      <c r="I44" s="70">
        <v>3179.8772600000002</v>
      </c>
      <c r="J44" s="70">
        <v>6521.3608100000001</v>
      </c>
      <c r="K44" s="70">
        <v>3334.0655400000001</v>
      </c>
      <c r="L44" s="70">
        <v>5554.0773799999997</v>
      </c>
      <c r="M44" s="70">
        <v>6502.2794299999996</v>
      </c>
      <c r="N44" s="70">
        <v>6527.78071</v>
      </c>
      <c r="O44" s="65"/>
      <c r="P44" s="66"/>
    </row>
    <row r="45" spans="1:17" s="67" customFormat="1" ht="27" x14ac:dyDescent="0.2">
      <c r="A45" s="82" t="s">
        <v>85</v>
      </c>
      <c r="B45" s="83" t="s">
        <v>142</v>
      </c>
      <c r="C45" s="82" t="s">
        <v>20</v>
      </c>
      <c r="D45" s="61">
        <f>SUM(E45:N45)</f>
        <v>947</v>
      </c>
      <c r="E45" s="90">
        <v>9</v>
      </c>
      <c r="F45" s="90">
        <v>10</v>
      </c>
      <c r="G45" s="90">
        <v>23</v>
      </c>
      <c r="H45" s="90">
        <v>676</v>
      </c>
      <c r="I45" s="90">
        <v>68</v>
      </c>
      <c r="J45" s="90">
        <v>34</v>
      </c>
      <c r="K45" s="90">
        <v>19</v>
      </c>
      <c r="L45" s="90">
        <v>19</v>
      </c>
      <c r="M45" s="90">
        <v>58</v>
      </c>
      <c r="N45" s="90">
        <v>31</v>
      </c>
      <c r="O45" s="65"/>
      <c r="P45" s="66"/>
      <c r="Q45" s="45" t="s">
        <v>143</v>
      </c>
    </row>
    <row r="46" spans="1:17" customFormat="1" ht="45" customHeight="1" x14ac:dyDescent="0.2">
      <c r="B46" t="s">
        <v>103</v>
      </c>
      <c r="C46" s="3"/>
      <c r="F46" t="s">
        <v>104</v>
      </c>
      <c r="K46" s="92"/>
    </row>
    <row r="47" spans="1:17" ht="37.5" customHeight="1" x14ac:dyDescent="0.2">
      <c r="B47" s="40" t="s">
        <v>149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7" ht="36.75" customHeight="1" x14ac:dyDescent="0.2">
      <c r="E48" s="113"/>
      <c r="F48" s="113"/>
      <c r="G48" s="113"/>
      <c r="H48" s="113"/>
      <c r="I48" s="113"/>
      <c r="J48" s="113"/>
      <c r="K48" s="113"/>
      <c r="L48" s="113"/>
      <c r="M48" s="113"/>
      <c r="N48" s="113"/>
    </row>
    <row r="49" spans="3:10" ht="51" customHeight="1" x14ac:dyDescent="0.2"/>
    <row r="50" spans="3:10" ht="48.75" customHeight="1" x14ac:dyDescent="0.2"/>
    <row r="51" spans="3:10" ht="25.5" customHeight="1" x14ac:dyDescent="0.2"/>
    <row r="52" spans="3:10" ht="24.75" customHeight="1" x14ac:dyDescent="0.2"/>
    <row r="53" spans="3:10" ht="25.5" customHeight="1" x14ac:dyDescent="0.2"/>
    <row r="54" spans="3:10" ht="37.5" customHeight="1" x14ac:dyDescent="0.2"/>
    <row r="55" spans="3:10" ht="23.25" customHeight="1" x14ac:dyDescent="0.2"/>
    <row r="56" spans="3:10" ht="6" hidden="1" customHeight="1" x14ac:dyDescent="0.2"/>
    <row r="57" spans="3:10" ht="6" hidden="1" customHeight="1" x14ac:dyDescent="0.2"/>
    <row r="58" spans="3:10" ht="6" hidden="1" customHeight="1" x14ac:dyDescent="0.2"/>
    <row r="59" spans="3:10" ht="7.5" customHeight="1" x14ac:dyDescent="0.2"/>
    <row r="60" spans="3:10" ht="36" customHeight="1" x14ac:dyDescent="0.2">
      <c r="H60" s="47"/>
      <c r="I60" s="47"/>
      <c r="J60" s="47"/>
    </row>
    <row r="61" spans="3:10" x14ac:dyDescent="0.2">
      <c r="C61" s="84"/>
      <c r="D61" s="84"/>
      <c r="E61" s="85"/>
      <c r="F61" s="85"/>
      <c r="G61" s="85"/>
      <c r="H61" s="85"/>
      <c r="I61" s="85"/>
      <c r="J61" s="85"/>
    </row>
    <row r="62" spans="3:10" hidden="1" x14ac:dyDescent="0.2"/>
    <row r="63" spans="3:10" ht="15.75" customHeight="1" x14ac:dyDescent="0.2"/>
  </sheetData>
  <mergeCells count="8">
    <mergeCell ref="N1:P1"/>
    <mergeCell ref="L2:P2"/>
    <mergeCell ref="B3:O3"/>
    <mergeCell ref="A7:A8"/>
    <mergeCell ref="B7:B8"/>
    <mergeCell ref="C7:C8"/>
    <mergeCell ref="D7:D8"/>
    <mergeCell ref="E7:P7"/>
  </mergeCells>
  <pageMargins left="0.7" right="0.7" top="0.75" bottom="0.75" header="0.3" footer="0.3"/>
  <pageSetup paperSize="9" scale="5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2"/>
  <sheetViews>
    <sheetView workbookViewId="0">
      <selection activeCell="J35" sqref="J35"/>
    </sheetView>
  </sheetViews>
  <sheetFormatPr defaultRowHeight="12.75" x14ac:dyDescent="0.2"/>
  <cols>
    <col min="2" max="2" width="16.85546875" customWidth="1"/>
    <col min="3" max="3" width="16.5703125" customWidth="1"/>
    <col min="4" max="4" width="15.5703125" bestFit="1" customWidth="1"/>
    <col min="5" max="5" width="18" customWidth="1"/>
  </cols>
  <sheetData>
    <row r="7" spans="1:5" x14ac:dyDescent="0.2">
      <c r="B7" s="108"/>
      <c r="C7" s="108" t="s">
        <v>150</v>
      </c>
      <c r="D7" s="108" t="s">
        <v>151</v>
      </c>
      <c r="E7" s="108" t="s">
        <v>152</v>
      </c>
    </row>
    <row r="8" spans="1:5" x14ac:dyDescent="0.2">
      <c r="B8" s="108"/>
      <c r="C8" s="108"/>
      <c r="D8" s="108"/>
      <c r="E8" s="108"/>
    </row>
    <row r="9" spans="1:5" x14ac:dyDescent="0.2">
      <c r="A9">
        <v>1</v>
      </c>
      <c r="B9" s="108" t="s">
        <v>153</v>
      </c>
      <c r="C9" s="109">
        <v>4425819.9400000004</v>
      </c>
      <c r="D9" s="109">
        <v>3325277.88</v>
      </c>
      <c r="E9" s="109">
        <f>C9-D9</f>
        <v>1100542.0600000005</v>
      </c>
    </row>
    <row r="10" spans="1:5" x14ac:dyDescent="0.2">
      <c r="A10">
        <f>1+A9</f>
        <v>2</v>
      </c>
      <c r="B10" s="108" t="s">
        <v>154</v>
      </c>
      <c r="C10" s="109">
        <v>2566775.54</v>
      </c>
      <c r="D10" s="109">
        <v>2224305.34</v>
      </c>
      <c r="E10" s="109">
        <f t="shared" ref="E10:E18" si="0">C10-D10</f>
        <v>342470.20000000019</v>
      </c>
    </row>
    <row r="11" spans="1:5" x14ac:dyDescent="0.2">
      <c r="A11">
        <f t="shared" ref="A11:A18" si="1">1+A10</f>
        <v>3</v>
      </c>
      <c r="B11" s="108" t="s">
        <v>155</v>
      </c>
      <c r="C11" s="109">
        <v>2164585.98</v>
      </c>
      <c r="D11" s="109">
        <v>1835539.08</v>
      </c>
      <c r="E11" s="109">
        <f t="shared" si="0"/>
        <v>329046.89999999991</v>
      </c>
    </row>
    <row r="12" spans="1:5" x14ac:dyDescent="0.2">
      <c r="A12">
        <f t="shared" si="1"/>
        <v>4</v>
      </c>
      <c r="B12" s="108" t="s">
        <v>156</v>
      </c>
      <c r="C12" s="109">
        <v>6104722.9699999997</v>
      </c>
      <c r="D12" s="109">
        <v>6653849.5999999996</v>
      </c>
      <c r="E12" s="109">
        <f>C12-D12</f>
        <v>-549126.62999999989</v>
      </c>
    </row>
    <row r="13" spans="1:5" x14ac:dyDescent="0.2">
      <c r="A13">
        <f t="shared" si="1"/>
        <v>5</v>
      </c>
      <c r="B13" s="108" t="s">
        <v>157</v>
      </c>
      <c r="C13" s="109">
        <v>1851370.45</v>
      </c>
      <c r="D13" s="109">
        <v>1429757.01</v>
      </c>
      <c r="E13" s="109">
        <f t="shared" si="0"/>
        <v>421613.43999999994</v>
      </c>
    </row>
    <row r="14" spans="1:5" x14ac:dyDescent="0.2">
      <c r="A14">
        <f t="shared" si="1"/>
        <v>6</v>
      </c>
      <c r="B14" s="108" t="s">
        <v>158</v>
      </c>
      <c r="C14" s="109">
        <v>1653558.16</v>
      </c>
      <c r="D14" s="109">
        <v>1447562.83</v>
      </c>
      <c r="E14" s="109">
        <f t="shared" si="0"/>
        <v>205995.32999999984</v>
      </c>
    </row>
    <row r="15" spans="1:5" x14ac:dyDescent="0.2">
      <c r="A15">
        <f t="shared" si="1"/>
        <v>7</v>
      </c>
      <c r="B15" s="108" t="s">
        <v>159</v>
      </c>
      <c r="C15" s="109">
        <v>2576127.0499999998</v>
      </c>
      <c r="D15" s="109">
        <v>2233164.59</v>
      </c>
      <c r="E15" s="109">
        <f t="shared" si="0"/>
        <v>342962.45999999996</v>
      </c>
    </row>
    <row r="16" spans="1:5" x14ac:dyDescent="0.2">
      <c r="A16">
        <f t="shared" si="1"/>
        <v>8</v>
      </c>
      <c r="B16" s="108" t="s">
        <v>160</v>
      </c>
      <c r="C16" s="109">
        <v>2392666.34</v>
      </c>
      <c r="D16" s="109">
        <v>1596578.82</v>
      </c>
      <c r="E16" s="109">
        <f t="shared" si="0"/>
        <v>796087.51999999979</v>
      </c>
    </row>
    <row r="17" spans="1:5" x14ac:dyDescent="0.2">
      <c r="A17">
        <f t="shared" si="1"/>
        <v>9</v>
      </c>
      <c r="B17" s="108" t="s">
        <v>161</v>
      </c>
      <c r="C17" s="109">
        <v>3349777.01</v>
      </c>
      <c r="D17" s="109">
        <v>3370418.44</v>
      </c>
      <c r="E17" s="109">
        <f>C17-D17</f>
        <v>-20641.430000000168</v>
      </c>
    </row>
    <row r="18" spans="1:5" x14ac:dyDescent="0.2">
      <c r="A18">
        <f t="shared" si="1"/>
        <v>10</v>
      </c>
      <c r="B18" s="108" t="s">
        <v>162</v>
      </c>
      <c r="C18" s="109">
        <v>3132717.24</v>
      </c>
      <c r="D18" s="109">
        <v>2705940.78</v>
      </c>
      <c r="E18" s="109">
        <f t="shared" si="0"/>
        <v>426776.46000000043</v>
      </c>
    </row>
    <row r="19" spans="1:5" x14ac:dyDescent="0.2">
      <c r="B19" s="108"/>
      <c r="C19" s="109">
        <f>SUM(C9:C18)</f>
        <v>30218120.68</v>
      </c>
      <c r="D19" s="109">
        <f>SUM(D9:D18)</f>
        <v>26822394.370000001</v>
      </c>
      <c r="E19" s="109">
        <f>SUM(E9:E18)</f>
        <v>3395726.3100000005</v>
      </c>
    </row>
    <row r="21" spans="1:5" x14ac:dyDescent="0.2">
      <c r="D21" s="111">
        <v>26822394.449999999</v>
      </c>
      <c r="E21" s="111">
        <v>3395726.23</v>
      </c>
    </row>
    <row r="22" spans="1:5" x14ac:dyDescent="0.2">
      <c r="D22" s="110">
        <f>D19-D21</f>
        <v>-7.9999998211860657E-2</v>
      </c>
      <c r="E22" s="110">
        <f>E19-E21</f>
        <v>8.0000000540167093E-2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свод на 01.01.14</vt:lpstr>
      <vt:lpstr>2013 СВОД СП</vt:lpstr>
      <vt:lpstr>СВОД СП</vt:lpstr>
      <vt:lpstr>Лист1</vt:lpstr>
      <vt:lpstr>'2013 СВОД СП'!Заголовки_для_печати</vt:lpstr>
      <vt:lpstr>'свод на 01.01.14'!Заголовки_для_печати</vt:lpstr>
      <vt:lpstr>'2013 СВОД СП'!Область_печати</vt:lpstr>
      <vt:lpstr>'свод на 01.01.14'!Область_печати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finOtdeL</cp:lastModifiedBy>
  <cp:revision/>
  <cp:lastPrinted>2015-09-22T08:33:23Z</cp:lastPrinted>
  <dcterms:created xsi:type="dcterms:W3CDTF">2011-04-15T11:00:30Z</dcterms:created>
  <dcterms:modified xsi:type="dcterms:W3CDTF">2015-09-22T08:35:10Z</dcterms:modified>
</cp:coreProperties>
</file>