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<sst xmlns="http://schemas.openxmlformats.org/spreadsheetml/2006/main" count="63" uniqueCount="49">
  <si>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</si>
  <si>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</si>
  <si>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</si>
  <si>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</si>
  <si>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</si>
  <si>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</si>
  <si>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</si>
  <si>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</si>
  <si>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</si>
  <si>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</si>
  <si>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</si>
  <si>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</si>
  <si>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</si>
  <si>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</si>
  <si>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</si>
  <si>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</si>
  <si>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</si>
  <si>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</si>
  <si>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</si>
  <si>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</si>
  <si>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</si>
  <si>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</si>
  <si>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</si>
  <si>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</si>
  <si>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</si>
  <si>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</si>
  <si>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</si>
  <si>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</si>
  <si>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</si>
  <si>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</si>
  <si>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</si>
  <si>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</si>
  <si>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</si>
  <si>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</si>
  <si>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</si>
  <si>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</si>
  <si>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</si>
  <si>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</si>
  <si>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</si>
  <si>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</si>
  <si>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</si>
  <si>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</si>
  <si>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</si>
  <si>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</si>
  <si>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Фактическое поступление на 01.05.2022 г.</t>
  </si>
  <si>
    <t>Анализ поступления налоговых и неналоговых  доходов в бюджет МО "Онгудайский район" на 01.05. 2023 года</t>
  </si>
  <si>
    <t>Фактическое поступление на 01.05.2023 г.</t>
  </si>
  <si>
    <t>Годовой план на 01.05.2023 г.</t>
  </si>
  <si>
    <t>Отклонение фактического поступления по состоянию на 01.05.23 г. от фактического поступления на 01.05.22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</si>
</sst>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45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50"/>
      <c r="B3" s="46" t="s">
        <v>47</v>
      </c>
      <c r="C3" s="46"/>
      <c r="D3" s="46"/>
      <c r="E3" s="44" t="s">
        <v>44</v>
      </c>
      <c r="F3" s="44"/>
      <c r="G3" s="44"/>
      <c r="H3" s="44" t="s">
        <v>46</v>
      </c>
      <c r="I3" s="44"/>
      <c r="J3" s="44"/>
      <c r="K3" s="44" t="s">
        <v>0</v>
      </c>
      <c r="L3" s="45"/>
      <c r="M3" s="45"/>
      <c r="N3" s="44" t="s">
        <v>48</v>
      </c>
      <c r="O3" s="45"/>
      <c r="P3" s="45"/>
      <c r="Q3" s="47" t="s">
        <v>1</v>
      </c>
      <c r="R3" s="48"/>
      <c r="S3" s="49"/>
    </row>
    <row r="4" spans="1:19" ht="40.5" customHeight="1">
      <c r="A4" s="50"/>
      <c r="B4" s="46" t="s">
        <v>2</v>
      </c>
      <c r="C4" s="46" t="s">
        <v>3</v>
      </c>
      <c r="D4" s="46" t="s">
        <v>4</v>
      </c>
      <c r="E4" s="46" t="s">
        <v>2</v>
      </c>
      <c r="F4" s="46" t="s">
        <v>3</v>
      </c>
      <c r="G4" s="46" t="s">
        <v>4</v>
      </c>
      <c r="H4" s="46" t="s">
        <v>2</v>
      </c>
      <c r="I4" s="46" t="s">
        <v>3</v>
      </c>
      <c r="J4" s="44" t="s">
        <v>4</v>
      </c>
      <c r="K4" s="46" t="s">
        <v>2</v>
      </c>
      <c r="L4" s="46" t="s">
        <v>3</v>
      </c>
      <c r="M4" s="44" t="s">
        <v>4</v>
      </c>
      <c r="N4" s="45"/>
      <c r="O4" s="45"/>
      <c r="P4" s="45"/>
      <c r="Q4" s="42" t="s">
        <v>2</v>
      </c>
      <c r="R4" s="42" t="s">
        <v>3</v>
      </c>
      <c r="S4" s="42" t="s">
        <v>4</v>
      </c>
    </row>
    <row r="5" spans="1:19" ht="12.75">
      <c r="A5" s="50"/>
      <c r="B5" s="51"/>
      <c r="C5" s="51"/>
      <c r="D5" s="51"/>
      <c r="E5" s="46"/>
      <c r="F5" s="46"/>
      <c r="G5" s="46"/>
      <c r="H5" s="46"/>
      <c r="I5" s="46"/>
      <c r="J5" s="44"/>
      <c r="K5" s="46"/>
      <c r="L5" s="46"/>
      <c r="M5" s="44"/>
      <c r="N5" s="2" t="s">
        <v>2</v>
      </c>
      <c r="O5" s="2" t="s">
        <v>3</v>
      </c>
      <c r="P5" s="2" t="s">
        <v>30</v>
      </c>
      <c r="Q5" s="43"/>
      <c r="R5" s="43"/>
      <c r="S5" s="43"/>
    </row>
    <row r="6" spans="1:19" ht="12.75">
      <c r="A6" s="9" t="s">
        <v>5</v>
      </c>
      <c r="B6" s="19">
        <f aca="true" t="shared" si="0" ref="B6:I6">B8+B25</f>
        <v>177656.0961</v>
      </c>
      <c r="C6" s="19">
        <f t="shared" si="0"/>
        <v>14132.768</v>
      </c>
      <c r="D6" s="19">
        <f t="shared" si="0"/>
        <v>191788.8641</v>
      </c>
      <c r="E6" s="19">
        <f>E8+E25</f>
        <v>44846.3663</v>
      </c>
      <c r="F6" s="19">
        <f t="shared" si="0"/>
        <v>3026.5044</v>
      </c>
      <c r="G6" s="19">
        <f>G8+G25</f>
        <v>47872.8707</v>
      </c>
      <c r="H6" s="19">
        <f>H8+H25</f>
        <v>63082.9569</v>
      </c>
      <c r="I6" s="19">
        <f t="shared" si="0"/>
        <v>2815.599</v>
      </c>
      <c r="J6" s="19">
        <f>J8+J25</f>
        <v>65898.5559</v>
      </c>
      <c r="K6" s="19">
        <f>H6/E6*100</f>
        <v>140.66458913974483</v>
      </c>
      <c r="L6" s="19">
        <f>I6/F6*100</f>
        <v>93.03138630824394</v>
      </c>
      <c r="M6" s="19">
        <f>J6/G6*100</f>
        <v>137.65323644984593</v>
      </c>
      <c r="N6" s="19">
        <f>H6-E6</f>
        <v>18236.590599999996</v>
      </c>
      <c r="O6" s="19">
        <f>I6-F6</f>
        <v>-210.90539999999964</v>
      </c>
      <c r="P6" s="19">
        <f>J6-G6</f>
        <v>18025.685200000007</v>
      </c>
      <c r="Q6" s="19">
        <f aca="true" t="shared" si="1" ref="Q6:S10">H6/B6*100</f>
        <v>35.508467361846975</v>
      </c>
      <c r="R6" s="19">
        <f t="shared" si="1"/>
        <v>19.92248793725334</v>
      </c>
      <c r="S6" s="19">
        <f t="shared" si="1"/>
        <v>34.3599490039422</v>
      </c>
    </row>
    <row r="7" spans="1:19" ht="22.5">
      <c r="A7" s="10" t="s">
        <v>6</v>
      </c>
      <c r="B7" s="20">
        <f aca="true" t="shared" si="2" ref="B7:J7">B8+B26</f>
        <v>177656.0961</v>
      </c>
      <c r="C7" s="20">
        <f t="shared" si="2"/>
        <v>14132.768</v>
      </c>
      <c r="D7" s="20">
        <f t="shared" si="2"/>
        <v>191788.8641</v>
      </c>
      <c r="E7" s="20">
        <f>E8+E26</f>
        <v>44862.7643</v>
      </c>
      <c r="F7" s="20">
        <f>F8+F26</f>
        <v>3025.9129999999996</v>
      </c>
      <c r="G7" s="20">
        <f t="shared" si="2"/>
        <v>47888.6773</v>
      </c>
      <c r="H7" s="20">
        <f t="shared" si="2"/>
        <v>63082.7792</v>
      </c>
      <c r="I7" s="20">
        <f>I8+I26</f>
        <v>2756.5882</v>
      </c>
      <c r="J7" s="20">
        <f t="shared" si="2"/>
        <v>65839.3674</v>
      </c>
      <c r="K7" s="21">
        <f aca="true" t="shared" si="3" ref="K7:M41">H7/E7*100</f>
        <v>140.6127780672668</v>
      </c>
      <c r="L7" s="21">
        <f t="shared" si="3"/>
        <v>91.0993871932207</v>
      </c>
      <c r="M7" s="21">
        <f t="shared" si="3"/>
        <v>137.4842052695408</v>
      </c>
      <c r="N7" s="21">
        <f aca="true" t="shared" si="4" ref="N7:P41">H7-E7</f>
        <v>18220.014899999995</v>
      </c>
      <c r="O7" s="21">
        <f t="shared" si="4"/>
        <v>-269.3247999999994</v>
      </c>
      <c r="P7" s="21">
        <f t="shared" si="4"/>
        <v>17950.6901</v>
      </c>
      <c r="Q7" s="22">
        <f t="shared" si="1"/>
        <v>35.50836733713412</v>
      </c>
      <c r="R7" s="22">
        <f t="shared" si="1"/>
        <v>19.504941990132437</v>
      </c>
      <c r="S7" s="22">
        <f t="shared" si="1"/>
        <v>34.329087723086424</v>
      </c>
    </row>
    <row r="8" spans="1:19" s="5" customFormat="1" ht="12.75">
      <c r="A8" s="4" t="s">
        <v>7</v>
      </c>
      <c r="B8" s="23">
        <f aca="true" t="shared" si="5" ref="B8:J8">B9+B10+B11+B16+B20+B23+B24</f>
        <v>154446.56</v>
      </c>
      <c r="C8" s="23">
        <f>C9+C10+C11+C16+C20+C23+C24</f>
        <v>13211.768</v>
      </c>
      <c r="D8" s="30">
        <f t="shared" si="5"/>
        <v>167658.328</v>
      </c>
      <c r="E8" s="39">
        <f>E9+E10+E11+E16+E20+E23+E24</f>
        <v>40735.3634</v>
      </c>
      <c r="F8" s="30">
        <f t="shared" si="5"/>
        <v>2740.9536</v>
      </c>
      <c r="G8" s="30">
        <f>G9+G10+G11+G16+G20+G23+G24</f>
        <v>43476.317</v>
      </c>
      <c r="H8" s="30">
        <f t="shared" si="5"/>
        <v>52145.1738</v>
      </c>
      <c r="I8" s="30">
        <f t="shared" si="5"/>
        <v>2485.9251</v>
      </c>
      <c r="J8" s="23">
        <f t="shared" si="5"/>
        <v>54631.098900000005</v>
      </c>
      <c r="K8" s="23">
        <f t="shared" si="3"/>
        <v>128.009595220648</v>
      </c>
      <c r="L8" s="23">
        <f t="shared" si="3"/>
        <v>90.69562870382045</v>
      </c>
      <c r="M8" s="23">
        <f t="shared" si="3"/>
        <v>125.65714547531705</v>
      </c>
      <c r="N8" s="23">
        <f t="shared" si="4"/>
        <v>11409.810399999995</v>
      </c>
      <c r="O8" s="23">
        <f t="shared" si="4"/>
        <v>-255.0284999999999</v>
      </c>
      <c r="P8" s="23">
        <f t="shared" si="4"/>
        <v>11154.781900000002</v>
      </c>
      <c r="Q8" s="25">
        <f t="shared" si="1"/>
        <v>33.76259969791493</v>
      </c>
      <c r="R8" s="25">
        <f t="shared" si="1"/>
        <v>18.815991167873975</v>
      </c>
      <c r="S8" s="25">
        <f t="shared" si="1"/>
        <v>32.58478093614294</v>
      </c>
    </row>
    <row r="9" spans="1:19" ht="12.75">
      <c r="A9" s="3" t="s">
        <v>8</v>
      </c>
      <c r="B9" s="22">
        <v>77142</v>
      </c>
      <c r="C9" s="22">
        <v>2613.227</v>
      </c>
      <c r="D9" s="26">
        <f>B9+C9</f>
        <v>79755.227</v>
      </c>
      <c r="E9" s="22">
        <v>16482.1253</v>
      </c>
      <c r="F9" s="22">
        <v>634.4736</v>
      </c>
      <c r="G9" s="26">
        <f>E9+F9</f>
        <v>17116.5989</v>
      </c>
      <c r="H9" s="22">
        <v>14179.1028</v>
      </c>
      <c r="I9" s="22">
        <v>534.1588</v>
      </c>
      <c r="J9" s="26">
        <f>H9+I9</f>
        <v>14713.2616</v>
      </c>
      <c r="K9" s="21">
        <f t="shared" si="3"/>
        <v>86.02715087962595</v>
      </c>
      <c r="L9" s="21">
        <f t="shared" si="3"/>
        <v>84.18928699318616</v>
      </c>
      <c r="M9" s="21">
        <f t="shared" si="3"/>
        <v>85.95902542297699</v>
      </c>
      <c r="N9" s="21">
        <f t="shared" si="4"/>
        <v>-2303.022499999999</v>
      </c>
      <c r="O9" s="21">
        <f t="shared" si="4"/>
        <v>-100.31479999999999</v>
      </c>
      <c r="P9" s="21">
        <f t="shared" si="4"/>
        <v>-2403.337300000001</v>
      </c>
      <c r="Q9" s="22">
        <f t="shared" si="1"/>
        <v>18.38052267247414</v>
      </c>
      <c r="R9" s="22">
        <f t="shared" si="1"/>
        <v>20.44058170224018</v>
      </c>
      <c r="S9" s="22">
        <f t="shared" si="1"/>
        <v>18.448021720256655</v>
      </c>
    </row>
    <row r="10" spans="1:19" ht="12.75">
      <c r="A10" s="3" t="s">
        <v>36</v>
      </c>
      <c r="B10" s="22">
        <v>15240.56</v>
      </c>
      <c r="C10" s="22"/>
      <c r="D10" s="26">
        <f>B10+C10</f>
        <v>15240.56</v>
      </c>
      <c r="E10" s="22">
        <v>4524.4747</v>
      </c>
      <c r="F10" s="22"/>
      <c r="G10" s="26">
        <f>E10+F10</f>
        <v>4524.4747</v>
      </c>
      <c r="H10" s="22">
        <v>5494.3816</v>
      </c>
      <c r="I10" s="22"/>
      <c r="J10" s="26">
        <f>H10+I10</f>
        <v>5494.3816</v>
      </c>
      <c r="K10" s="21">
        <f t="shared" si="3"/>
        <v>121.43689520465215</v>
      </c>
      <c r="L10" s="21" t="e">
        <f t="shared" si="3"/>
        <v>#DIV/0!</v>
      </c>
      <c r="M10" s="21">
        <f t="shared" si="3"/>
        <v>121.43689520465215</v>
      </c>
      <c r="N10" s="21">
        <f t="shared" si="4"/>
        <v>969.9069</v>
      </c>
      <c r="O10" s="21">
        <f t="shared" si="4"/>
        <v>0</v>
      </c>
      <c r="P10" s="21">
        <f t="shared" si="4"/>
        <v>969.9069</v>
      </c>
      <c r="Q10" s="22">
        <f t="shared" si="1"/>
        <v>36.05104799298714</v>
      </c>
      <c r="R10" s="22" t="e">
        <f t="shared" si="1"/>
        <v>#DIV/0!</v>
      </c>
      <c r="S10" s="22">
        <f t="shared" si="1"/>
        <v>36.05104799298714</v>
      </c>
    </row>
    <row r="11" spans="1:19" s="5" customFormat="1" ht="12.75">
      <c r="A11" s="12" t="s">
        <v>9</v>
      </c>
      <c r="B11" s="27">
        <f aca="true" t="shared" si="6" ref="B11:J11">B12+B13+B14+B15</f>
        <v>31957</v>
      </c>
      <c r="C11" s="27">
        <f t="shared" si="6"/>
        <v>658.94</v>
      </c>
      <c r="D11" s="27">
        <f t="shared" si="6"/>
        <v>32615.94</v>
      </c>
      <c r="E11" s="27">
        <f>E12+E13+E14+E15</f>
        <v>11033.2781</v>
      </c>
      <c r="F11" s="27">
        <f t="shared" si="6"/>
        <v>422.725</v>
      </c>
      <c r="G11" s="27">
        <f t="shared" si="6"/>
        <v>11456.0031</v>
      </c>
      <c r="H11" s="27">
        <f t="shared" si="6"/>
        <v>15120.751199999999</v>
      </c>
      <c r="I11" s="27">
        <f t="shared" si="6"/>
        <v>536.1998</v>
      </c>
      <c r="J11" s="27">
        <f t="shared" si="6"/>
        <v>15656.951000000001</v>
      </c>
      <c r="K11" s="28">
        <f t="shared" si="3"/>
        <v>137.04676944561018</v>
      </c>
      <c r="L11" s="28">
        <f t="shared" si="3"/>
        <v>126.84364539594297</v>
      </c>
      <c r="M11" s="28">
        <f t="shared" si="3"/>
        <v>136.6702755169471</v>
      </c>
      <c r="N11" s="28">
        <f t="shared" si="4"/>
        <v>4087.4730999999992</v>
      </c>
      <c r="O11" s="28">
        <f t="shared" si="4"/>
        <v>113.47479999999996</v>
      </c>
      <c r="P11" s="28">
        <f t="shared" si="4"/>
        <v>4200.947900000001</v>
      </c>
      <c r="Q11" s="29">
        <f>H11/B11*100</f>
        <v>47.3159282786244</v>
      </c>
      <c r="R11" s="29">
        <f>I11/C11*100</f>
        <v>81.37308404407078</v>
      </c>
      <c r="S11" s="29">
        <f>J11/D11*100</f>
        <v>48.00398516798842</v>
      </c>
    </row>
    <row r="12" spans="1:21" ht="23.25" customHeight="1">
      <c r="A12" s="3" t="s">
        <v>10</v>
      </c>
      <c r="B12" s="22">
        <v>29000</v>
      </c>
      <c r="C12" s="22">
        <v>0</v>
      </c>
      <c r="D12" s="26">
        <f>B12+C12</f>
        <v>29000</v>
      </c>
      <c r="E12" s="22">
        <v>9650.4389</v>
      </c>
      <c r="F12" s="22"/>
      <c r="G12" s="26">
        <f>E12+F12</f>
        <v>9650.4389</v>
      </c>
      <c r="H12" s="22">
        <v>12745.4948</v>
      </c>
      <c r="I12" s="22"/>
      <c r="J12" s="26">
        <f>H12+I12</f>
        <v>12745.4948</v>
      </c>
      <c r="K12" s="21">
        <f t="shared" si="3"/>
        <v>132.0716594558202</v>
      </c>
      <c r="L12" s="21" t="e">
        <f t="shared" si="3"/>
        <v>#DIV/0!</v>
      </c>
      <c r="M12" s="21">
        <f t="shared" si="3"/>
        <v>132.0716594558202</v>
      </c>
      <c r="N12" s="21">
        <f t="shared" si="4"/>
        <v>3095.055900000001</v>
      </c>
      <c r="O12" s="21">
        <f t="shared" si="4"/>
        <v>0</v>
      </c>
      <c r="P12" s="21">
        <f t="shared" si="4"/>
        <v>3095.055900000001</v>
      </c>
      <c r="Q12" s="22">
        <f>H12/B12*100</f>
        <v>43.94998206896552</v>
      </c>
      <c r="R12" s="22">
        <v>0</v>
      </c>
      <c r="S12" s="22">
        <f aca="true" t="shared" si="7" ref="S12:S18">J12/D12*100</f>
        <v>43.94998206896552</v>
      </c>
      <c r="U12" s="40"/>
    </row>
    <row r="13" spans="1:21" ht="22.5">
      <c r="A13" s="3" t="s">
        <v>11</v>
      </c>
      <c r="B13" s="22"/>
      <c r="C13" s="22"/>
      <c r="D13" s="26">
        <f>B13+C13</f>
        <v>0</v>
      </c>
      <c r="E13" s="22">
        <v>-101.5019</v>
      </c>
      <c r="F13" s="22"/>
      <c r="G13" s="26">
        <f>E13+F13</f>
        <v>-101.5019</v>
      </c>
      <c r="H13" s="22">
        <v>-19.9794</v>
      </c>
      <c r="I13" s="22"/>
      <c r="J13" s="26">
        <f>H13+I13</f>
        <v>-19.9794</v>
      </c>
      <c r="K13" s="21">
        <f t="shared" si="3"/>
        <v>19.68376946638437</v>
      </c>
      <c r="L13" s="21" t="e">
        <f t="shared" si="3"/>
        <v>#DIV/0!</v>
      </c>
      <c r="M13" s="21">
        <f t="shared" si="3"/>
        <v>19.68376946638437</v>
      </c>
      <c r="N13" s="21">
        <f t="shared" si="4"/>
        <v>81.52250000000001</v>
      </c>
      <c r="O13" s="21">
        <f t="shared" si="4"/>
        <v>0</v>
      </c>
      <c r="P13" s="21">
        <f t="shared" si="4"/>
        <v>81.52250000000001</v>
      </c>
      <c r="Q13" s="22" t="e">
        <f>H13/B13*100</f>
        <v>#DIV/0!</v>
      </c>
      <c r="R13" s="22">
        <v>0</v>
      </c>
      <c r="S13" s="22" t="e">
        <f t="shared" si="7"/>
        <v>#DIV/0!</v>
      </c>
      <c r="T13" s="40"/>
      <c r="U13" s="40"/>
    </row>
    <row r="14" spans="1:19" ht="12.75">
      <c r="A14" s="3" t="s">
        <v>12</v>
      </c>
      <c r="B14" s="22">
        <v>1440</v>
      </c>
      <c r="C14" s="22">
        <v>658.94</v>
      </c>
      <c r="D14" s="26">
        <f>B14+C14</f>
        <v>2098.94</v>
      </c>
      <c r="E14" s="22">
        <v>986.3583</v>
      </c>
      <c r="F14" s="22">
        <v>422.725</v>
      </c>
      <c r="G14" s="26">
        <f>E14+F14</f>
        <v>1409.0833</v>
      </c>
      <c r="H14" s="22">
        <v>1251.1328</v>
      </c>
      <c r="I14" s="22">
        <v>536.1998</v>
      </c>
      <c r="J14" s="26">
        <f>H14+I14</f>
        <v>1787.3326000000002</v>
      </c>
      <c r="K14" s="21">
        <f t="shared" si="3"/>
        <v>126.84364292367188</v>
      </c>
      <c r="L14" s="21">
        <f t="shared" si="3"/>
        <v>126.84364539594297</v>
      </c>
      <c r="M14" s="21">
        <f t="shared" si="3"/>
        <v>126.84364366535323</v>
      </c>
      <c r="N14" s="21">
        <f t="shared" si="4"/>
        <v>264.7745000000001</v>
      </c>
      <c r="O14" s="21">
        <f t="shared" si="4"/>
        <v>113.47479999999996</v>
      </c>
      <c r="P14" s="21">
        <f t="shared" si="4"/>
        <v>378.2493000000002</v>
      </c>
      <c r="Q14" s="22">
        <f>H14/B14*100</f>
        <v>86.88422222222223</v>
      </c>
      <c r="R14" s="22">
        <f>I14/C14*100</f>
        <v>81.37308404407078</v>
      </c>
      <c r="S14" s="22">
        <f t="shared" si="7"/>
        <v>85.15405871535157</v>
      </c>
    </row>
    <row r="15" spans="1:21" ht="22.5">
      <c r="A15" s="11" t="s">
        <v>34</v>
      </c>
      <c r="B15" s="22">
        <v>1517</v>
      </c>
      <c r="C15" s="22"/>
      <c r="D15" s="26">
        <f>B15+C15</f>
        <v>1517</v>
      </c>
      <c r="E15" s="22">
        <v>497.9828</v>
      </c>
      <c r="F15" s="22"/>
      <c r="G15" s="26">
        <f>E15+F15</f>
        <v>497.9828</v>
      </c>
      <c r="H15" s="22">
        <v>1144.103</v>
      </c>
      <c r="I15" s="22"/>
      <c r="J15" s="26">
        <f>H15+I15</f>
        <v>1144.103</v>
      </c>
      <c r="K15" s="21">
        <f>H15/E15*100</f>
        <v>229.74749328691675</v>
      </c>
      <c r="L15" s="21" t="e">
        <f>I15/F15*100</f>
        <v>#DIV/0!</v>
      </c>
      <c r="M15" s="21">
        <f>J15/G15*100</f>
        <v>229.74749328691675</v>
      </c>
      <c r="N15" s="21">
        <f>H15-E15</f>
        <v>646.1202000000001</v>
      </c>
      <c r="O15" s="21">
        <f>I15-F15</f>
        <v>0</v>
      </c>
      <c r="P15" s="21">
        <f>J15-G15</f>
        <v>646.1202000000001</v>
      </c>
      <c r="Q15" s="22">
        <f>H15/B15*100</f>
        <v>75.4187870797627</v>
      </c>
      <c r="R15" s="22" t="e">
        <f>I15/C15*100</f>
        <v>#DIV/0!</v>
      </c>
      <c r="S15" s="22">
        <f>J15/D15*100</f>
        <v>75.4187870797627</v>
      </c>
      <c r="T15" s="41"/>
      <c r="U15" s="41"/>
    </row>
    <row r="16" spans="1:19" s="5" customFormat="1" ht="12.75">
      <c r="A16" s="12" t="s">
        <v>13</v>
      </c>
      <c r="B16" s="27">
        <f>B17+B18+B19</f>
        <v>27000</v>
      </c>
      <c r="C16" s="27">
        <f aca="true" t="shared" si="8" ref="C16:J16">C17+C18+C19</f>
        <v>9919.601</v>
      </c>
      <c r="D16" s="27">
        <f t="shared" si="8"/>
        <v>36919.601</v>
      </c>
      <c r="E16" s="27">
        <f t="shared" si="8"/>
        <v>7968.1529</v>
      </c>
      <c r="F16" s="27">
        <f t="shared" si="8"/>
        <v>1682.3553</v>
      </c>
      <c r="G16" s="27">
        <f t="shared" si="8"/>
        <v>9650.5082</v>
      </c>
      <c r="H16" s="27">
        <f t="shared" si="8"/>
        <v>13746.3069</v>
      </c>
      <c r="I16" s="27">
        <f t="shared" si="8"/>
        <v>1413.5671</v>
      </c>
      <c r="J16" s="27">
        <f t="shared" si="8"/>
        <v>15159.874</v>
      </c>
      <c r="K16" s="28">
        <f t="shared" si="3"/>
        <v>172.51560145137276</v>
      </c>
      <c r="L16" s="28">
        <f t="shared" si="3"/>
        <v>84.023101422155</v>
      </c>
      <c r="M16" s="28">
        <f t="shared" si="3"/>
        <v>157.08886709199416</v>
      </c>
      <c r="N16" s="28">
        <f t="shared" si="4"/>
        <v>5778.1539999999995</v>
      </c>
      <c r="O16" s="28">
        <f t="shared" si="4"/>
        <v>-268.78819999999996</v>
      </c>
      <c r="P16" s="28">
        <f t="shared" si="4"/>
        <v>5509.3658</v>
      </c>
      <c r="Q16" s="29">
        <f>H16/B16*100</f>
        <v>50.91224777777777</v>
      </c>
      <c r="R16" s="29">
        <f>I16/C16*100</f>
        <v>14.250241516770684</v>
      </c>
      <c r="S16" s="29">
        <f t="shared" si="7"/>
        <v>41.06185762950146</v>
      </c>
    </row>
    <row r="17" spans="1:19" ht="12.75">
      <c r="A17" s="3" t="s">
        <v>14</v>
      </c>
      <c r="B17" s="22"/>
      <c r="C17" s="22">
        <v>3078.66</v>
      </c>
      <c r="D17" s="26">
        <f>B17+C17</f>
        <v>3078.66</v>
      </c>
      <c r="E17" s="22"/>
      <c r="F17" s="22">
        <v>307.8436</v>
      </c>
      <c r="G17" s="26">
        <f>E17+F17</f>
        <v>307.8436</v>
      </c>
      <c r="H17" s="22"/>
      <c r="I17" s="22">
        <v>256.1736</v>
      </c>
      <c r="J17" s="26">
        <f>H17+I17</f>
        <v>256.1736</v>
      </c>
      <c r="K17" s="21" t="e">
        <f t="shared" si="3"/>
        <v>#DIV/0!</v>
      </c>
      <c r="L17" s="21">
        <f t="shared" si="3"/>
        <v>83.21550293720578</v>
      </c>
      <c r="M17" s="21">
        <f t="shared" si="3"/>
        <v>83.21550293720578</v>
      </c>
      <c r="N17" s="21">
        <f t="shared" si="4"/>
        <v>0</v>
      </c>
      <c r="O17" s="21">
        <f t="shared" si="4"/>
        <v>-51.66999999999996</v>
      </c>
      <c r="P17" s="21">
        <f t="shared" si="4"/>
        <v>-51.66999999999996</v>
      </c>
      <c r="Q17" s="22">
        <v>0</v>
      </c>
      <c r="R17" s="22">
        <f>I17/C17*100</f>
        <v>8.32094482664536</v>
      </c>
      <c r="S17" s="22">
        <f t="shared" si="7"/>
        <v>8.32094482664536</v>
      </c>
    </row>
    <row r="18" spans="1:19" ht="12.75">
      <c r="A18" s="3" t="s">
        <v>15</v>
      </c>
      <c r="B18" s="22">
        <v>27000</v>
      </c>
      <c r="C18" s="22"/>
      <c r="D18" s="26">
        <f>B18+C18</f>
        <v>27000</v>
      </c>
      <c r="E18" s="22">
        <v>7968.1529</v>
      </c>
      <c r="F18" s="22"/>
      <c r="G18" s="26">
        <f>E18+F18</f>
        <v>7968.1529</v>
      </c>
      <c r="H18" s="22">
        <v>13746.3069</v>
      </c>
      <c r="I18" s="22"/>
      <c r="J18" s="26">
        <f>H18+I18</f>
        <v>13746.3069</v>
      </c>
      <c r="K18" s="21">
        <f t="shared" si="3"/>
        <v>172.51560145137276</v>
      </c>
      <c r="L18" s="21" t="e">
        <f t="shared" si="3"/>
        <v>#DIV/0!</v>
      </c>
      <c r="M18" s="21">
        <f t="shared" si="3"/>
        <v>172.51560145137276</v>
      </c>
      <c r="N18" s="21">
        <f t="shared" si="4"/>
        <v>5778.1539999999995</v>
      </c>
      <c r="O18" s="21">
        <f t="shared" si="4"/>
        <v>0</v>
      </c>
      <c r="P18" s="21">
        <f t="shared" si="4"/>
        <v>5778.1539999999995</v>
      </c>
      <c r="Q18" s="22">
        <f>H18/B18*100</f>
        <v>50.91224777777777</v>
      </c>
      <c r="R18" s="22">
        <v>0</v>
      </c>
      <c r="S18" s="22">
        <f t="shared" si="7"/>
        <v>50.91224777777777</v>
      </c>
    </row>
    <row r="19" spans="1:19" ht="12.75">
      <c r="A19" s="3" t="s">
        <v>16</v>
      </c>
      <c r="B19" s="22"/>
      <c r="C19" s="22">
        <f>3862.61+2978.331</f>
        <v>6840.941000000001</v>
      </c>
      <c r="D19" s="26">
        <f>B19+C19</f>
        <v>6840.941000000001</v>
      </c>
      <c r="E19" s="22"/>
      <c r="F19" s="22">
        <v>1374.5117</v>
      </c>
      <c r="G19" s="26">
        <f>E19+F19</f>
        <v>1374.5117</v>
      </c>
      <c r="H19" s="22"/>
      <c r="I19" s="22">
        <f>963.1572+194.2363</f>
        <v>1157.3935</v>
      </c>
      <c r="J19" s="26">
        <f>H19+I19</f>
        <v>1157.3935</v>
      </c>
      <c r="K19" s="21" t="e">
        <f t="shared" si="3"/>
        <v>#DIV/0!</v>
      </c>
      <c r="L19" s="21">
        <f t="shared" si="3"/>
        <v>84.2039758555711</v>
      </c>
      <c r="M19" s="21">
        <f t="shared" si="3"/>
        <v>84.2039758555711</v>
      </c>
      <c r="N19" s="21">
        <f t="shared" si="4"/>
        <v>0</v>
      </c>
      <c r="O19" s="21">
        <f t="shared" si="4"/>
        <v>-217.11820000000012</v>
      </c>
      <c r="P19" s="21">
        <f t="shared" si="4"/>
        <v>-217.11820000000012</v>
      </c>
      <c r="Q19" s="22">
        <v>0</v>
      </c>
      <c r="R19" s="22">
        <f>I19/C19*100</f>
        <v>16.918630053964794</v>
      </c>
      <c r="S19" s="22">
        <f>J19/D19*100</f>
        <v>16.918630053964794</v>
      </c>
    </row>
    <row r="20" spans="1:19" s="5" customFormat="1" ht="31.5">
      <c r="A20" s="12" t="s">
        <v>17</v>
      </c>
      <c r="B20" s="27">
        <f>B21+B22</f>
        <v>190</v>
      </c>
      <c r="C20" s="27">
        <f>C21+C22</f>
        <v>0</v>
      </c>
      <c r="D20" s="27">
        <f>D21+D22</f>
        <v>190</v>
      </c>
      <c r="E20" s="27">
        <f aca="true" t="shared" si="9" ref="E20:J20">E21+E22</f>
        <v>4.3576</v>
      </c>
      <c r="F20" s="27">
        <f t="shared" si="9"/>
        <v>0</v>
      </c>
      <c r="G20" s="27">
        <f t="shared" si="9"/>
        <v>4.3576</v>
      </c>
      <c r="H20" s="27">
        <f t="shared" si="9"/>
        <v>2905.2238</v>
      </c>
      <c r="I20" s="27">
        <f t="shared" si="9"/>
        <v>0</v>
      </c>
      <c r="J20" s="27">
        <f t="shared" si="9"/>
        <v>2905.2238</v>
      </c>
      <c r="K20" s="28">
        <f t="shared" si="3"/>
        <v>66670.27262713421</v>
      </c>
      <c r="L20" s="28" t="e">
        <f t="shared" si="3"/>
        <v>#DIV/0!</v>
      </c>
      <c r="M20" s="28">
        <f t="shared" si="3"/>
        <v>66670.27262713421</v>
      </c>
      <c r="N20" s="28">
        <f t="shared" si="4"/>
        <v>2900.8662000000004</v>
      </c>
      <c r="O20" s="28">
        <f t="shared" si="4"/>
        <v>0</v>
      </c>
      <c r="P20" s="28">
        <f t="shared" si="4"/>
        <v>2900.8662000000004</v>
      </c>
      <c r="Q20" s="29">
        <f>H20/B20*100</f>
        <v>1529.0651578947368</v>
      </c>
      <c r="R20" s="29">
        <v>0</v>
      </c>
      <c r="S20" s="29">
        <f>J20/D20*100</f>
        <v>1529.0651578947368</v>
      </c>
    </row>
    <row r="21" spans="1:19" ht="12.75">
      <c r="A21" s="3" t="s">
        <v>18</v>
      </c>
      <c r="B21" s="22">
        <v>100</v>
      </c>
      <c r="C21" s="22"/>
      <c r="D21" s="26">
        <f>B21+C21</f>
        <v>100</v>
      </c>
      <c r="E21" s="22">
        <v>4.9792</v>
      </c>
      <c r="F21" s="22"/>
      <c r="G21" s="26">
        <f>E21+F21</f>
        <v>4.9792</v>
      </c>
      <c r="H21" s="22">
        <v>2905.2238</v>
      </c>
      <c r="I21" s="22"/>
      <c r="J21" s="26">
        <f>H21+I21</f>
        <v>2905.2238</v>
      </c>
      <c r="K21" s="21">
        <f t="shared" si="3"/>
        <v>58347.20035347044</v>
      </c>
      <c r="L21" s="21" t="e">
        <f t="shared" si="3"/>
        <v>#DIV/0!</v>
      </c>
      <c r="M21" s="21">
        <f t="shared" si="3"/>
        <v>58347.20035347044</v>
      </c>
      <c r="N21" s="21">
        <f t="shared" si="4"/>
        <v>2900.2446</v>
      </c>
      <c r="O21" s="21">
        <f t="shared" si="4"/>
        <v>0</v>
      </c>
      <c r="P21" s="21">
        <f t="shared" si="4"/>
        <v>2900.2446</v>
      </c>
      <c r="Q21" s="22">
        <f>H21/B21*100</f>
        <v>2905.2238</v>
      </c>
      <c r="R21" s="22">
        <v>0</v>
      </c>
      <c r="S21" s="22">
        <f>J21/D21*100</f>
        <v>2905.2238</v>
      </c>
    </row>
    <row r="22" spans="1:19" ht="33.75">
      <c r="A22" s="3" t="s">
        <v>31</v>
      </c>
      <c r="B22" s="22">
        <v>90</v>
      </c>
      <c r="C22" s="22"/>
      <c r="D22" s="26">
        <f>B22+C22</f>
        <v>90</v>
      </c>
      <c r="E22" s="22">
        <v>-0.6216</v>
      </c>
      <c r="F22" s="22"/>
      <c r="G22" s="26">
        <f>E22+F22</f>
        <v>-0.6216</v>
      </c>
      <c r="H22" s="22"/>
      <c r="I22" s="22"/>
      <c r="J22" s="26">
        <f>H22+I22</f>
        <v>0</v>
      </c>
      <c r="K22" s="21">
        <f t="shared" si="3"/>
        <v>0</v>
      </c>
      <c r="L22" s="21" t="e">
        <f t="shared" si="3"/>
        <v>#DIV/0!</v>
      </c>
      <c r="M22" s="21">
        <f t="shared" si="3"/>
        <v>0</v>
      </c>
      <c r="N22" s="21">
        <f t="shared" si="4"/>
        <v>0.6216</v>
      </c>
      <c r="O22" s="21">
        <f t="shared" si="4"/>
        <v>0</v>
      </c>
      <c r="P22" s="21">
        <f t="shared" si="4"/>
        <v>0.6216</v>
      </c>
      <c r="Q22" s="22">
        <f>H22/B22*100</f>
        <v>0</v>
      </c>
      <c r="R22" s="22">
        <v>0</v>
      </c>
      <c r="S22" s="22">
        <f>J22/D22*100</f>
        <v>0</v>
      </c>
    </row>
    <row r="23" spans="1:19" ht="21">
      <c r="A23" s="12" t="s">
        <v>32</v>
      </c>
      <c r="B23" s="22">
        <v>2917</v>
      </c>
      <c r="C23" s="22">
        <v>20</v>
      </c>
      <c r="D23" s="26">
        <f>B23+C23</f>
        <v>2937</v>
      </c>
      <c r="E23" s="22">
        <v>722.9748</v>
      </c>
      <c r="F23" s="22">
        <v>1.4</v>
      </c>
      <c r="G23" s="26">
        <f>E23+F23</f>
        <v>724.3747999999999</v>
      </c>
      <c r="H23" s="22">
        <v>699.4075</v>
      </c>
      <c r="I23" s="22">
        <v>2</v>
      </c>
      <c r="J23" s="26">
        <f>H23+I23</f>
        <v>701.4075</v>
      </c>
      <c r="K23" s="21">
        <f t="shared" si="3"/>
        <v>96.74023216300209</v>
      </c>
      <c r="L23" s="21">
        <f t="shared" si="3"/>
        <v>142.85714285714286</v>
      </c>
      <c r="M23" s="21">
        <f t="shared" si="3"/>
        <v>96.8293623687627</v>
      </c>
      <c r="N23" s="21">
        <f t="shared" si="4"/>
        <v>-23.567299999999932</v>
      </c>
      <c r="O23" s="21">
        <f t="shared" si="4"/>
        <v>0.6000000000000001</v>
      </c>
      <c r="P23" s="21">
        <f t="shared" si="4"/>
        <v>-22.96729999999991</v>
      </c>
      <c r="Q23" s="22">
        <f aca="true" t="shared" si="10" ref="Q23:Q41">H23/B23*100</f>
        <v>23.97694549194378</v>
      </c>
      <c r="R23" s="22">
        <v>0</v>
      </c>
      <c r="S23" s="22">
        <f aca="true" t="shared" si="11" ref="S23:S41">J23/D23*100</f>
        <v>23.8817671092952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>
        <v>-0.0003</v>
      </c>
      <c r="G24" s="26">
        <f>E24+F24</f>
        <v>-0.0003</v>
      </c>
      <c r="H24" s="22"/>
      <c r="I24" s="22">
        <v>-0.0006</v>
      </c>
      <c r="J24" s="26">
        <f>H24+I24</f>
        <v>-0.0006</v>
      </c>
      <c r="K24" s="21" t="e">
        <f t="shared" si="3"/>
        <v>#DIV/0!</v>
      </c>
      <c r="L24" s="21">
        <f t="shared" si="3"/>
        <v>200</v>
      </c>
      <c r="M24" s="21">
        <f t="shared" si="3"/>
        <v>200</v>
      </c>
      <c r="N24" s="21">
        <f t="shared" si="4"/>
        <v>0</v>
      </c>
      <c r="O24" s="21">
        <f t="shared" si="4"/>
        <v>-0.0003</v>
      </c>
      <c r="P24" s="21">
        <f t="shared" si="4"/>
        <v>-0.0003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23209.5361</v>
      </c>
      <c r="C25" s="30">
        <f t="shared" si="12"/>
        <v>921</v>
      </c>
      <c r="D25" s="30">
        <f t="shared" si="12"/>
        <v>24130.5361</v>
      </c>
      <c r="E25" s="30">
        <f>E26+E40</f>
        <v>4111.0029</v>
      </c>
      <c r="F25" s="30">
        <f t="shared" si="12"/>
        <v>285.5508</v>
      </c>
      <c r="G25" s="30">
        <f>G26+G40</f>
        <v>4396.5537</v>
      </c>
      <c r="H25" s="30">
        <f t="shared" si="12"/>
        <v>10937.7831</v>
      </c>
      <c r="I25" s="30">
        <f t="shared" si="12"/>
        <v>329.6739</v>
      </c>
      <c r="J25" s="30">
        <f t="shared" si="12"/>
        <v>11267.457</v>
      </c>
      <c r="K25" s="24">
        <f t="shared" si="3"/>
        <v>266.0611866753974</v>
      </c>
      <c r="L25" s="24">
        <f t="shared" si="3"/>
        <v>115.45192659239618</v>
      </c>
      <c r="M25" s="24">
        <f t="shared" si="3"/>
        <v>256.27929894271506</v>
      </c>
      <c r="N25" s="24">
        <f t="shared" si="4"/>
        <v>6826.7802</v>
      </c>
      <c r="O25" s="24">
        <f t="shared" si="4"/>
        <v>44.12310000000002</v>
      </c>
      <c r="P25" s="24">
        <f>J25-G25</f>
        <v>6870.9033</v>
      </c>
      <c r="Q25" s="31">
        <f t="shared" si="10"/>
        <v>47.12624609502643</v>
      </c>
      <c r="R25" s="31">
        <f>I25/C25*100</f>
        <v>35.795211726384366</v>
      </c>
      <c r="S25" s="31">
        <f t="shared" si="11"/>
        <v>46.693769891005445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23209.5361</v>
      </c>
      <c r="C26" s="30">
        <f t="shared" si="13"/>
        <v>921</v>
      </c>
      <c r="D26" s="30">
        <f>D27+D30+D31+D34+D37+D38+D41</f>
        <v>24130.5361</v>
      </c>
      <c r="E26" s="30">
        <f>E27+E30+E31+E34+E37+E38+E41</f>
        <v>4127.400900000001</v>
      </c>
      <c r="F26" s="30">
        <f t="shared" si="13"/>
        <v>284.95939999999996</v>
      </c>
      <c r="G26" s="30">
        <f>G27+G30+G31+G34+G37+G38+G41</f>
        <v>4412.3603</v>
      </c>
      <c r="H26" s="30">
        <f>H27+H30+H31+H34+H37+H38+H41</f>
        <v>10937.6054</v>
      </c>
      <c r="I26" s="30">
        <f t="shared" si="13"/>
        <v>270.6631</v>
      </c>
      <c r="J26" s="30">
        <f t="shared" si="13"/>
        <v>11208.2685</v>
      </c>
      <c r="K26" s="24">
        <f t="shared" si="3"/>
        <v>264.9998307651675</v>
      </c>
      <c r="L26" s="24">
        <f t="shared" si="3"/>
        <v>94.98303968916274</v>
      </c>
      <c r="M26" s="24">
        <f t="shared" si="3"/>
        <v>254.01979298925338</v>
      </c>
      <c r="N26" s="24">
        <f t="shared" si="4"/>
        <v>6810.2045</v>
      </c>
      <c r="O26" s="24">
        <f t="shared" si="4"/>
        <v>-14.296299999999974</v>
      </c>
      <c r="P26" s="24">
        <f>J26-G26</f>
        <v>6795.9082</v>
      </c>
      <c r="Q26" s="31">
        <f t="shared" si="10"/>
        <v>47.125480461455666</v>
      </c>
      <c r="R26" s="31">
        <f>I26/C26*100</f>
        <v>29.387958740499453</v>
      </c>
      <c r="S26" s="31">
        <f t="shared" si="11"/>
        <v>46.44848524521591</v>
      </c>
    </row>
    <row r="27" spans="1:19" s="35" customFormat="1" ht="52.5" customHeight="1">
      <c r="A27" s="12" t="s">
        <v>22</v>
      </c>
      <c r="B27" s="22">
        <f>B28+B29</f>
        <v>4168.5</v>
      </c>
      <c r="C27" s="22">
        <f>C28+C29</f>
        <v>871</v>
      </c>
      <c r="D27" s="26">
        <f aca="true" t="shared" si="14" ref="D27:D41">B27+C27</f>
        <v>5039.5</v>
      </c>
      <c r="E27" s="22">
        <f>E28+E29</f>
        <v>1395.6995</v>
      </c>
      <c r="F27" s="22">
        <f>F28+F29</f>
        <v>251.2382</v>
      </c>
      <c r="G27" s="26">
        <f aca="true" t="shared" si="15" ref="G27:G41">E27+F27</f>
        <v>1646.9377</v>
      </c>
      <c r="H27" s="22">
        <f>H28+H29</f>
        <v>1787.4191</v>
      </c>
      <c r="I27" s="22">
        <f>I28+I29</f>
        <v>108.0573</v>
      </c>
      <c r="J27" s="26">
        <f aca="true" t="shared" si="16" ref="J27:J41">H27+I27</f>
        <v>1895.4764</v>
      </c>
      <c r="K27" s="21">
        <f t="shared" si="3"/>
        <v>128.0661847338915</v>
      </c>
      <c r="L27" s="21">
        <f t="shared" si="3"/>
        <v>43.00990056448422</v>
      </c>
      <c r="M27" s="21">
        <f t="shared" si="3"/>
        <v>115.09095942123373</v>
      </c>
      <c r="N27" s="21">
        <f t="shared" si="4"/>
        <v>391.7196000000001</v>
      </c>
      <c r="O27" s="21">
        <f t="shared" si="4"/>
        <v>-143.1809</v>
      </c>
      <c r="P27" s="21">
        <f>J27-G27</f>
        <v>248.53870000000006</v>
      </c>
      <c r="Q27" s="22">
        <f t="shared" si="10"/>
        <v>42.87919155571549</v>
      </c>
      <c r="R27" s="22">
        <f>I27/C27*100</f>
        <v>12.406119402985075</v>
      </c>
      <c r="S27" s="22">
        <f t="shared" si="11"/>
        <v>37.61239011806727</v>
      </c>
    </row>
    <row r="28" spans="1:19" s="35" customFormat="1" ht="12.75">
      <c r="A28" s="38" t="s">
        <v>41</v>
      </c>
      <c r="B28" s="22">
        <f>4050+34.5</f>
        <v>4084.5</v>
      </c>
      <c r="C28" s="22">
        <v>803</v>
      </c>
      <c r="D28" s="26">
        <f t="shared" si="14"/>
        <v>4887.5</v>
      </c>
      <c r="E28" s="22">
        <f>1332.0309+4.6686</f>
        <v>1336.6995</v>
      </c>
      <c r="F28" s="22">
        <v>211.5252</v>
      </c>
      <c r="G28" s="26">
        <f t="shared" si="15"/>
        <v>1548.2247</v>
      </c>
      <c r="H28" s="22">
        <f>1742.323+17.0281</f>
        <v>1759.3511</v>
      </c>
      <c r="I28" s="22">
        <v>81.2771</v>
      </c>
      <c r="J28" s="26">
        <f t="shared" si="16"/>
        <v>1840.6282</v>
      </c>
      <c r="K28" s="21">
        <f t="shared" si="3"/>
        <v>131.6190437716181</v>
      </c>
      <c r="L28" s="21">
        <f t="shared" si="3"/>
        <v>38.42431067314911</v>
      </c>
      <c r="M28" s="21">
        <f t="shared" si="3"/>
        <v>118.88637353479763</v>
      </c>
      <c r="N28" s="21">
        <f>H28-E28</f>
        <v>422.65160000000014</v>
      </c>
      <c r="O28" s="21">
        <f t="shared" si="4"/>
        <v>-130.24810000000002</v>
      </c>
      <c r="P28" s="21">
        <f>J28-G28</f>
        <v>292.4035000000001</v>
      </c>
      <c r="Q28" s="22">
        <f t="shared" si="10"/>
        <v>43.073842575590646</v>
      </c>
      <c r="R28" s="22">
        <f aca="true" t="shared" si="17" ref="R28:R41">I28/C28*100</f>
        <v>10.121681195516812</v>
      </c>
      <c r="S28" s="22">
        <f t="shared" si="11"/>
        <v>37.65991202046036</v>
      </c>
    </row>
    <row r="29" spans="1:19" s="35" customFormat="1" ht="12.75">
      <c r="A29" s="38" t="s">
        <v>42</v>
      </c>
      <c r="B29" s="22">
        <v>84</v>
      </c>
      <c r="C29" s="22">
        <v>68</v>
      </c>
      <c r="D29" s="26">
        <f t="shared" si="14"/>
        <v>152</v>
      </c>
      <c r="E29" s="22">
        <v>59</v>
      </c>
      <c r="F29" s="22">
        <v>39.713</v>
      </c>
      <c r="G29" s="26">
        <f t="shared" si="15"/>
        <v>98.713</v>
      </c>
      <c r="H29" s="22">
        <v>28.068</v>
      </c>
      <c r="I29" s="22">
        <v>26.7802</v>
      </c>
      <c r="J29" s="26">
        <f t="shared" si="16"/>
        <v>54.848200000000006</v>
      </c>
      <c r="K29" s="21">
        <f t="shared" si="3"/>
        <v>47.5728813559322</v>
      </c>
      <c r="L29" s="21">
        <f t="shared" si="3"/>
        <v>67.43434139954171</v>
      </c>
      <c r="M29" s="21">
        <f t="shared" si="3"/>
        <v>55.56329966671058</v>
      </c>
      <c r="N29" s="21">
        <f>H29-E29</f>
        <v>-30.932</v>
      </c>
      <c r="O29" s="21">
        <f t="shared" si="4"/>
        <v>-12.9328</v>
      </c>
      <c r="P29" s="21">
        <f>J29-G29</f>
        <v>-43.86479999999999</v>
      </c>
      <c r="Q29" s="22">
        <f t="shared" si="10"/>
        <v>33.41428571428572</v>
      </c>
      <c r="R29" s="22">
        <f t="shared" si="17"/>
        <v>39.38264705882353</v>
      </c>
      <c r="S29" s="22">
        <f t="shared" si="11"/>
        <v>36.08434210526316</v>
      </c>
    </row>
    <row r="30" spans="1:19" s="35" customFormat="1" ht="23.25" customHeight="1">
      <c r="A30" s="12" t="s">
        <v>23</v>
      </c>
      <c r="B30" s="22">
        <v>120</v>
      </c>
      <c r="C30" s="22"/>
      <c r="D30" s="26">
        <f t="shared" si="14"/>
        <v>120</v>
      </c>
      <c r="E30" s="22">
        <v>94.3565</v>
      </c>
      <c r="F30" s="22"/>
      <c r="G30" s="26">
        <f t="shared" si="15"/>
        <v>94.3565</v>
      </c>
      <c r="H30" s="22">
        <v>69.0344</v>
      </c>
      <c r="I30" s="22"/>
      <c r="J30" s="26">
        <f t="shared" si="16"/>
        <v>69.0344</v>
      </c>
      <c r="K30" s="21">
        <f t="shared" si="3"/>
        <v>73.16337507219959</v>
      </c>
      <c r="L30" s="21" t="e">
        <f t="shared" si="3"/>
        <v>#DIV/0!</v>
      </c>
      <c r="M30" s="21">
        <f t="shared" si="3"/>
        <v>73.16337507219959</v>
      </c>
      <c r="N30" s="21">
        <f t="shared" si="4"/>
        <v>-25.322099999999992</v>
      </c>
      <c r="O30" s="21">
        <f t="shared" si="4"/>
        <v>0</v>
      </c>
      <c r="P30" s="21">
        <f t="shared" si="4"/>
        <v>-25.322099999999992</v>
      </c>
      <c r="Q30" s="22">
        <f t="shared" si="10"/>
        <v>57.52866666666667</v>
      </c>
      <c r="R30" s="22" t="e">
        <f t="shared" si="17"/>
        <v>#DIV/0!</v>
      </c>
      <c r="S30" s="22">
        <f t="shared" si="11"/>
        <v>57.52866666666667</v>
      </c>
    </row>
    <row r="31" spans="1:19" s="35" customFormat="1" ht="37.5" customHeight="1">
      <c r="A31" s="12" t="s">
        <v>33</v>
      </c>
      <c r="B31" s="22">
        <f>B32+B33</f>
        <v>15345.3361</v>
      </c>
      <c r="C31" s="22">
        <f>C32+C33</f>
        <v>0</v>
      </c>
      <c r="D31" s="26">
        <f t="shared" si="14"/>
        <v>15345.3361</v>
      </c>
      <c r="E31" s="22">
        <f>E32+E33</f>
        <v>1271.5259</v>
      </c>
      <c r="F31" s="22">
        <f>F32+F33</f>
        <v>0</v>
      </c>
      <c r="G31" s="26">
        <f t="shared" si="15"/>
        <v>1271.5259</v>
      </c>
      <c r="H31" s="22">
        <f>H32+H33</f>
        <v>7816.8</v>
      </c>
      <c r="I31" s="22">
        <f>I32+I33</f>
        <v>0</v>
      </c>
      <c r="J31" s="26">
        <f t="shared" si="16"/>
        <v>7816.8</v>
      </c>
      <c r="K31" s="21">
        <f t="shared" si="3"/>
        <v>614.7574343550533</v>
      </c>
      <c r="L31" s="21" t="e">
        <f t="shared" si="3"/>
        <v>#DIV/0!</v>
      </c>
      <c r="M31" s="21">
        <f t="shared" si="3"/>
        <v>614.7574343550533</v>
      </c>
      <c r="N31" s="21">
        <f>H31-E31</f>
        <v>6545.2741000000005</v>
      </c>
      <c r="O31" s="21">
        <f t="shared" si="4"/>
        <v>0</v>
      </c>
      <c r="P31" s="21">
        <f>J31-G31</f>
        <v>6545.2741000000005</v>
      </c>
      <c r="Q31" s="22">
        <f t="shared" si="10"/>
        <v>50.939255739077616</v>
      </c>
      <c r="R31" s="22" t="e">
        <f t="shared" si="17"/>
        <v>#DIV/0!</v>
      </c>
      <c r="S31" s="22">
        <f t="shared" si="11"/>
        <v>50.939255739077616</v>
      </c>
    </row>
    <row r="32" spans="1:19" s="35" customFormat="1" ht="12.75">
      <c r="A32" s="38" t="s">
        <v>37</v>
      </c>
      <c r="B32" s="22">
        <v>8422.03</v>
      </c>
      <c r="C32" s="22"/>
      <c r="D32" s="26">
        <f t="shared" si="14"/>
        <v>8422.03</v>
      </c>
      <c r="E32" s="22">
        <v>1182.246</v>
      </c>
      <c r="F32" s="22"/>
      <c r="G32" s="26">
        <f t="shared" si="15"/>
        <v>1182.246</v>
      </c>
      <c r="H32" s="22">
        <v>2401.6582</v>
      </c>
      <c r="I32" s="22"/>
      <c r="J32" s="26">
        <f t="shared" si="16"/>
        <v>2401.6582</v>
      </c>
      <c r="K32" s="21">
        <f t="shared" si="3"/>
        <v>203.14369429035918</v>
      </c>
      <c r="L32" s="21" t="e">
        <f t="shared" si="3"/>
        <v>#DIV/0!</v>
      </c>
      <c r="M32" s="21">
        <f t="shared" si="3"/>
        <v>203.14369429035918</v>
      </c>
      <c r="N32" s="21">
        <f>H32-E32</f>
        <v>1219.4121999999998</v>
      </c>
      <c r="O32" s="21">
        <f t="shared" si="4"/>
        <v>0</v>
      </c>
      <c r="P32" s="21">
        <f t="shared" si="4"/>
        <v>1219.4121999999998</v>
      </c>
      <c r="Q32" s="22">
        <f t="shared" si="10"/>
        <v>28.516381442478828</v>
      </c>
      <c r="R32" s="22" t="e">
        <f t="shared" si="17"/>
        <v>#DIV/0!</v>
      </c>
      <c r="S32" s="22">
        <f t="shared" si="11"/>
        <v>28.516381442478828</v>
      </c>
    </row>
    <row r="33" spans="1:19" s="35" customFormat="1" ht="12.75">
      <c r="A33" s="38" t="s">
        <v>38</v>
      </c>
      <c r="B33" s="22">
        <v>6923.3061</v>
      </c>
      <c r="C33" s="22"/>
      <c r="D33" s="26">
        <f t="shared" si="14"/>
        <v>6923.3061</v>
      </c>
      <c r="E33" s="22">
        <v>89.2799</v>
      </c>
      <c r="F33" s="22"/>
      <c r="G33" s="26">
        <f t="shared" si="15"/>
        <v>89.2799</v>
      </c>
      <c r="H33" s="22">
        <v>5415.1418</v>
      </c>
      <c r="I33" s="22"/>
      <c r="J33" s="26">
        <f t="shared" si="16"/>
        <v>5415.1418</v>
      </c>
      <c r="K33" s="21">
        <f t="shared" si="3"/>
        <v>6065.353791838925</v>
      </c>
      <c r="L33" s="21" t="e">
        <f t="shared" si="3"/>
        <v>#DIV/0!</v>
      </c>
      <c r="M33" s="21">
        <f t="shared" si="3"/>
        <v>6065.353791838925</v>
      </c>
      <c r="N33" s="21">
        <f>H33-E33</f>
        <v>5325.8619</v>
      </c>
      <c r="O33" s="21">
        <f t="shared" si="4"/>
        <v>0</v>
      </c>
      <c r="P33" s="21">
        <f t="shared" si="4"/>
        <v>5325.8619</v>
      </c>
      <c r="Q33" s="22">
        <f t="shared" si="10"/>
        <v>78.21612567440866</v>
      </c>
      <c r="R33" s="22" t="e">
        <f t="shared" si="17"/>
        <v>#DIV/0!</v>
      </c>
      <c r="S33" s="22">
        <f t="shared" si="11"/>
        <v>78.21612567440866</v>
      </c>
    </row>
    <row r="34" spans="1:19" s="35" customFormat="1" ht="28.5" customHeight="1">
      <c r="A34" s="12" t="s">
        <v>24</v>
      </c>
      <c r="B34" s="22">
        <f>B35+B36</f>
        <v>2575.7</v>
      </c>
      <c r="C34" s="22">
        <f>C35+C36</f>
        <v>0</v>
      </c>
      <c r="D34" s="26">
        <f t="shared" si="14"/>
        <v>2575.7</v>
      </c>
      <c r="E34" s="22">
        <f>E35+E36</f>
        <v>529.1181</v>
      </c>
      <c r="F34" s="22">
        <f>F35+F36</f>
        <v>6.0112</v>
      </c>
      <c r="G34" s="26">
        <f t="shared" si="15"/>
        <v>535.1293000000001</v>
      </c>
      <c r="H34" s="22">
        <f>H35+H36</f>
        <v>798.4606</v>
      </c>
      <c r="I34" s="22">
        <f>I35+I36</f>
        <v>157</v>
      </c>
      <c r="J34" s="26">
        <f t="shared" si="16"/>
        <v>955.4606</v>
      </c>
      <c r="K34" s="21">
        <f t="shared" si="3"/>
        <v>150.90404202766828</v>
      </c>
      <c r="L34" s="21">
        <f t="shared" si="3"/>
        <v>2611.7913228639873</v>
      </c>
      <c r="M34" s="21">
        <f t="shared" si="3"/>
        <v>178.54761456717094</v>
      </c>
      <c r="N34" s="21">
        <f t="shared" si="4"/>
        <v>269.3425</v>
      </c>
      <c r="O34" s="21">
        <f t="shared" si="4"/>
        <v>150.9888</v>
      </c>
      <c r="P34" s="21">
        <f t="shared" si="4"/>
        <v>420.33129999999994</v>
      </c>
      <c r="Q34" s="22">
        <f t="shared" si="10"/>
        <v>30.999751523857594</v>
      </c>
      <c r="R34" s="22" t="e">
        <f t="shared" si="17"/>
        <v>#DIV/0!</v>
      </c>
      <c r="S34" s="22">
        <f t="shared" si="11"/>
        <v>37.09518189230113</v>
      </c>
    </row>
    <row r="35" spans="1:19" s="35" customFormat="1" ht="12.75">
      <c r="A35" s="38" t="s">
        <v>39</v>
      </c>
      <c r="B35" s="22">
        <v>2500</v>
      </c>
      <c r="C35" s="22"/>
      <c r="D35" s="26">
        <f t="shared" si="14"/>
        <v>2500</v>
      </c>
      <c r="E35" s="22">
        <v>529.1181</v>
      </c>
      <c r="F35" s="22">
        <v>6.0112</v>
      </c>
      <c r="G35" s="26">
        <f t="shared" si="15"/>
        <v>535.1293000000001</v>
      </c>
      <c r="H35" s="22">
        <v>798.4606</v>
      </c>
      <c r="I35" s="22">
        <v>157</v>
      </c>
      <c r="J35" s="26">
        <f t="shared" si="16"/>
        <v>955.4606</v>
      </c>
      <c r="K35" s="21">
        <f t="shared" si="3"/>
        <v>150.90404202766828</v>
      </c>
      <c r="L35" s="21">
        <f t="shared" si="3"/>
        <v>2611.7913228639873</v>
      </c>
      <c r="M35" s="21">
        <f t="shared" si="3"/>
        <v>178.54761456717094</v>
      </c>
      <c r="N35" s="21">
        <f t="shared" si="4"/>
        <v>269.3425</v>
      </c>
      <c r="O35" s="21">
        <f t="shared" si="4"/>
        <v>150.9888</v>
      </c>
      <c r="P35" s="21">
        <f t="shared" si="4"/>
        <v>420.33129999999994</v>
      </c>
      <c r="Q35" s="22">
        <f t="shared" si="10"/>
        <v>31.938423999999998</v>
      </c>
      <c r="R35" s="22" t="e">
        <f t="shared" si="17"/>
        <v>#DIV/0!</v>
      </c>
      <c r="S35" s="22">
        <f t="shared" si="11"/>
        <v>38.218424</v>
      </c>
    </row>
    <row r="36" spans="1:19" s="35" customFormat="1" ht="12.75">
      <c r="A36" s="38" t="s">
        <v>40</v>
      </c>
      <c r="B36" s="22">
        <v>75.7</v>
      </c>
      <c r="C36" s="22"/>
      <c r="D36" s="26">
        <f t="shared" si="14"/>
        <v>75.7</v>
      </c>
      <c r="E36" s="22">
        <v>0</v>
      </c>
      <c r="F36" s="22"/>
      <c r="G36" s="26">
        <f t="shared" si="15"/>
        <v>0</v>
      </c>
      <c r="H36" s="22">
        <v>0</v>
      </c>
      <c r="I36" s="22"/>
      <c r="J36" s="26">
        <f t="shared" si="16"/>
        <v>0</v>
      </c>
      <c r="K36" s="21" t="e">
        <f t="shared" si="3"/>
        <v>#DIV/0!</v>
      </c>
      <c r="L36" s="21" t="e">
        <f t="shared" si="3"/>
        <v>#DIV/0!</v>
      </c>
      <c r="M36" s="21" t="e">
        <f t="shared" si="3"/>
        <v>#DIV/0!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1000</v>
      </c>
      <c r="C38" s="22">
        <v>50</v>
      </c>
      <c r="D38" s="26">
        <f t="shared" si="14"/>
        <v>1050</v>
      </c>
      <c r="E38" s="22">
        <v>836.7009</v>
      </c>
      <c r="F38" s="22">
        <v>27.71</v>
      </c>
      <c r="G38" s="26">
        <f>E38+F38</f>
        <v>864.4109000000001</v>
      </c>
      <c r="H38" s="22">
        <v>465.8913</v>
      </c>
      <c r="I38" s="22">
        <v>5.6058</v>
      </c>
      <c r="J38" s="26">
        <f t="shared" si="16"/>
        <v>471.4971</v>
      </c>
      <c r="K38" s="21">
        <f t="shared" si="3"/>
        <v>55.68194082258068</v>
      </c>
      <c r="L38" s="21">
        <f t="shared" si="3"/>
        <v>20.230241789967522</v>
      </c>
      <c r="M38" s="21">
        <f t="shared" si="3"/>
        <v>54.545482941041115</v>
      </c>
      <c r="N38" s="21">
        <f t="shared" si="4"/>
        <v>-370.80960000000005</v>
      </c>
      <c r="O38" s="21">
        <f t="shared" si="4"/>
        <v>-22.1042</v>
      </c>
      <c r="P38" s="21">
        <f t="shared" si="4"/>
        <v>-392.9138000000001</v>
      </c>
      <c r="Q38" s="22">
        <f t="shared" si="10"/>
        <v>46.58913</v>
      </c>
      <c r="R38" s="22">
        <f t="shared" si="17"/>
        <v>11.2116</v>
      </c>
      <c r="S38" s="22">
        <f t="shared" si="11"/>
        <v>44.90448571428571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-16.398</v>
      </c>
      <c r="F39" s="22">
        <f t="shared" si="18"/>
        <v>0.5914</v>
      </c>
      <c r="G39" s="26">
        <f t="shared" si="18"/>
        <v>-15.8066</v>
      </c>
      <c r="H39" s="22">
        <f t="shared" si="18"/>
        <v>0.1777</v>
      </c>
      <c r="I39" s="22">
        <f t="shared" si="18"/>
        <v>59.0108</v>
      </c>
      <c r="J39" s="26">
        <f t="shared" si="18"/>
        <v>59.188500000000005</v>
      </c>
      <c r="K39" s="21">
        <f t="shared" si="3"/>
        <v>-1.083668740090255</v>
      </c>
      <c r="L39" s="21">
        <f t="shared" si="3"/>
        <v>9978.15353398715</v>
      </c>
      <c r="M39" s="21">
        <f t="shared" si="3"/>
        <v>-374.4543418571989</v>
      </c>
      <c r="N39" s="21">
        <f t="shared" si="4"/>
        <v>16.5757</v>
      </c>
      <c r="O39" s="21">
        <f t="shared" si="4"/>
        <v>58.4194</v>
      </c>
      <c r="P39" s="21">
        <f t="shared" si="4"/>
        <v>74.99510000000001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-16.398</v>
      </c>
      <c r="F40" s="32">
        <v>0.5914</v>
      </c>
      <c r="G40" s="33">
        <f>E40+F40</f>
        <v>-15.8066</v>
      </c>
      <c r="H40" s="32">
        <v>0.1777</v>
      </c>
      <c r="I40" s="32">
        <v>59.0108</v>
      </c>
      <c r="J40" s="33">
        <f>H40+I40</f>
        <v>59.188500000000005</v>
      </c>
      <c r="K40" s="34">
        <f t="shared" si="3"/>
        <v>-1.083668740090255</v>
      </c>
      <c r="L40" s="34">
        <f t="shared" si="3"/>
        <v>9978.15353398715</v>
      </c>
      <c r="M40" s="34">
        <f t="shared" si="3"/>
        <v>-374.4543418571989</v>
      </c>
      <c r="N40" s="34">
        <f t="shared" si="4"/>
        <v>16.5757</v>
      </c>
      <c r="O40" s="34">
        <f t="shared" si="4"/>
        <v>58.4194</v>
      </c>
      <c r="P40" s="34">
        <f t="shared" si="4"/>
        <v>74.99510000000001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33"/>
      <c r="F41" s="33"/>
      <c r="G41" s="33">
        <f t="shared" si="15"/>
        <v>0</v>
      </c>
      <c r="H41" s="33"/>
      <c r="I41" s="33"/>
      <c r="J41" s="33">
        <f t="shared" si="16"/>
        <v>0</v>
      </c>
      <c r="K41" s="34" t="e">
        <f>H41/E41*100</f>
        <v>#DIV/0!</v>
      </c>
      <c r="L41" s="34" t="e">
        <f t="shared" si="3"/>
        <v>#DIV/0!</v>
      </c>
      <c r="M41" s="34" t="e">
        <f t="shared" si="3"/>
        <v>#DIV/0!</v>
      </c>
      <c r="N41" s="34">
        <f t="shared" si="4"/>
        <v>0</v>
      </c>
      <c r="O41" s="34">
        <f t="shared" si="4"/>
        <v>0</v>
      </c>
      <c r="P41" s="34">
        <f t="shared" si="4"/>
        <v>0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M4:M5"/>
    <mergeCell ref="K4:K5"/>
    <mergeCell ref="I4:I5"/>
    <mergeCell ref="A3:A5"/>
    <mergeCell ref="B3:D3"/>
    <mergeCell ref="E3:G3"/>
    <mergeCell ref="G4:G5"/>
    <mergeCell ref="B4:B5"/>
    <mergeCell ref="E4:E5"/>
    <mergeCell ref="F4:F5"/>
    <mergeCell ref="D4:D5"/>
    <mergeCell ref="C4:C5"/>
    <mergeCell ref="R4:R5"/>
    <mergeCell ref="N3:P4"/>
    <mergeCell ref="L4:L5"/>
    <mergeCell ref="S4:S5"/>
    <mergeCell ref="K3:M3"/>
    <mergeCell ref="J4:J5"/>
    <mergeCell ref="Q3:S3"/>
    <mergeCell ref="Q4:Q5"/>
    <mergeCell ref="H3:J3"/>
    <mergeCell ref="H4:H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2022-05-11T09:11:01Z</cp:lastPrinted>
  <dcterms:created xsi:type="dcterms:W3CDTF">2011-02-18T06:53:44Z</dcterms:created>
  <dcterms:modified xsi:type="dcterms:W3CDTF">2023-05-12T09:27:28Z</dcterms:modified>
  <cp:category/>
  <cp:version/>
  <cp:contentType/>
  <cp:contentStatus/>
</cp:coreProperties>
</file>