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activeTab="0"/>
  </bookViews>
  <sheets>
    <sheet name="Лист1" sheetId="1" r:id="rId1"/>
  </sheets>
  <definedNames>
    <definedName name="_xlnm.Print_Area" localSheetId="0">'Лист1'!$A$1:$S$41</definedName>
  </definedNames>
  <calcPr fullCalcOnLoad="1"/>
</workbook>
</file>

<file path=xl/sharedStrings.xml><?xml version="1.0" encoding="utf-8"?>
<sst xmlns="http://schemas.openxmlformats.org/spreadsheetml/2006/main" count="63" uniqueCount="49">
  <si>
    <t>Темп роста КБ МО, %</t>
  </si>
  <si>
    <t>% исполнения плана</t>
  </si>
  <si>
    <t>МР</t>
  </si>
  <si>
    <t>СП</t>
  </si>
  <si>
    <t xml:space="preserve">КБ МО 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</si>
  <si>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</si>
  <si>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</si>
  <si>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</si>
  <si>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</si>
  <si>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</si>
  <si>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</si>
  <si>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</si>
  <si>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</si>
  <si>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</si>
  <si>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</si>
  <si>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</si>
  <si>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</si>
  <si>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</si>
  <si>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</si>
  <si>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</si>
  <si>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</si>
  <si>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</si>
  <si>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</si>
  <si>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</si>
  <si>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</si>
  <si>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</si>
  <si>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</si>
  <si>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</si>
  <si>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</si>
  <si>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</si>
  <si>
    <t>КБ МО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</si>
  <si>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</si>
  <si>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</si>
  <si>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</si>
  <si>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</si>
  <si>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Приложение 1</t>
  </si>
  <si>
    <t>Акцизы на нефтепродукты</t>
  </si>
  <si>
    <t>платные</t>
  </si>
  <si>
    <t>компенсация затрат государства</t>
  </si>
  <si>
    <t>продажа з/у</t>
  </si>
  <si>
    <t>продажа имущества</t>
  </si>
  <si>
    <t>доходы от использования земельных участков</t>
  </si>
  <si>
    <t>доходы от использования имущества</t>
  </si>
  <si>
    <t xml:space="preserve"> </t>
  </si>
  <si>
    <t>Анализ поступления налоговых и неналоговых  доходов в бюджет МО "Онгудайский район" на 01.05. 2022 года</t>
  </si>
  <si>
    <t>Годовой план на 01.05.2022 г.</t>
  </si>
  <si>
    <t>Фактическое поступление на 01.05.2021 г.</t>
  </si>
  <si>
    <t>Фактическое поступление на 01.05.2022 г.</t>
  </si>
  <si>
    <t>Отклонение фактического поступления по состоянию на 01.05.22 г. от фактического поступления на 01.05.21 г.,   (+,-)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</si>
</sst>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0_р_."/>
    <numFmt numFmtId="174" formatCode="#,##0.000_р_.;\-#,##0.0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_р_."/>
    <numFmt numFmtId="181" formatCode="#,##0.00000_р_."/>
    <numFmt numFmtId="182" formatCode="#,##0.000000_р_."/>
    <numFmt numFmtId="183" formatCode="#,##0.0_р_."/>
    <numFmt numFmtId="184" formatCode="#,##0.0000000_р_."/>
    <numFmt numFmtId="185" formatCode="###\ ###\ ###\ ###\ ##0.00"/>
    <numFmt numFmtId="186" formatCode="#,##0.0"/>
    <numFmt numFmtId="187" formatCode="#,##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73" fontId="4" fillId="0" borderId="0" xfId="0" applyNumberFormat="1" applyFont="1" applyAlignment="1">
      <alignment vertical="top"/>
    </xf>
    <xf numFmtId="173" fontId="5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vertical="center" wrapText="1"/>
    </xf>
    <xf numFmtId="173" fontId="6" fillId="33" borderId="10" xfId="0" applyNumberFormat="1" applyFont="1" applyFill="1" applyBorder="1" applyAlignment="1">
      <alignment vertical="center" wrapText="1"/>
    </xf>
    <xf numFmtId="173" fontId="49" fillId="0" borderId="0" xfId="0" applyNumberFormat="1" applyFont="1" applyAlignment="1">
      <alignment horizontal="center" vertical="center" wrapText="1"/>
    </xf>
    <xf numFmtId="173" fontId="50" fillId="0" borderId="0" xfId="0" applyNumberFormat="1" applyFont="1" applyAlignment="1">
      <alignment horizontal="center" vertical="center" wrapText="1"/>
    </xf>
    <xf numFmtId="173" fontId="49" fillId="0" borderId="0" xfId="0" applyNumberFormat="1" applyFont="1" applyAlignment="1">
      <alignment horizontal="center" vertical="top"/>
    </xf>
    <xf numFmtId="173" fontId="50" fillId="0" borderId="0" xfId="0" applyNumberFormat="1" applyFont="1" applyAlignment="1">
      <alignment vertical="center" wrapText="1"/>
    </xf>
    <xf numFmtId="173" fontId="8" fillId="34" borderId="11" xfId="0" applyNumberFormat="1" applyFont="1" applyFill="1" applyBorder="1" applyAlignment="1">
      <alignment vertical="center" wrapText="1"/>
    </xf>
    <xf numFmtId="173" fontId="8" fillId="0" borderId="11" xfId="0" applyNumberFormat="1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 wrapText="1"/>
    </xf>
    <xf numFmtId="173" fontId="6" fillId="0" borderId="10" xfId="0" applyNumberFormat="1" applyFont="1" applyFill="1" applyBorder="1" applyAlignment="1">
      <alignment vertical="center" wrapText="1"/>
    </xf>
    <xf numFmtId="173" fontId="51" fillId="0" borderId="0" xfId="0" applyNumberFormat="1" applyFont="1" applyAlignment="1">
      <alignment horizontal="center"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52" fillId="0" borderId="0" xfId="0" applyNumberFormat="1" applyFont="1" applyAlignment="1">
      <alignment horizontal="center" vertical="center" wrapText="1"/>
    </xf>
    <xf numFmtId="173" fontId="52" fillId="0" borderId="0" xfId="0" applyNumberFormat="1" applyFont="1" applyBorder="1" applyAlignment="1">
      <alignment horizontal="center" vertical="center" wrapText="1"/>
    </xf>
    <xf numFmtId="173" fontId="53" fillId="0" borderId="0" xfId="0" applyNumberFormat="1" applyFont="1" applyAlignment="1">
      <alignment horizontal="center" vertical="center" wrapText="1"/>
    </xf>
    <xf numFmtId="172" fontId="50" fillId="0" borderId="0" xfId="0" applyNumberFormat="1" applyFont="1" applyAlignment="1">
      <alignment horizontal="center" vertical="center" wrapText="1"/>
    </xf>
    <xf numFmtId="183" fontId="3" fillId="34" borderId="11" xfId="0" applyNumberFormat="1" applyFont="1" applyFill="1" applyBorder="1" applyAlignment="1">
      <alignment horizontal="center" vertical="center" wrapText="1"/>
    </xf>
    <xf numFmtId="183" fontId="3" fillId="0" borderId="11" xfId="52" applyNumberFormat="1" applyFont="1" applyFill="1" applyBorder="1" applyAlignment="1">
      <alignment horizontal="center" vertical="center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center" vertical="center" wrapText="1"/>
    </xf>
    <xf numFmtId="183" fontId="7" fillId="35" borderId="10" xfId="52" applyNumberFormat="1" applyFont="1" applyFill="1" applyBorder="1" applyAlignment="1">
      <alignment horizontal="center" vertical="center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3" fillId="0" borderId="10" xfId="52" applyNumberFormat="1" applyFont="1" applyFill="1" applyBorder="1" applyAlignment="1">
      <alignment horizontal="center" vertical="center" wrapText="1"/>
      <protection/>
    </xf>
    <xf numFmtId="183" fontId="7" fillId="0" borderId="10" xfId="52" applyNumberFormat="1" applyFont="1" applyFill="1" applyBorder="1" applyAlignment="1">
      <alignment horizontal="center" vertical="center" wrapText="1"/>
      <protection/>
    </xf>
    <xf numFmtId="183" fontId="7" fillId="0" borderId="11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7" fillId="33" borderId="10" xfId="52" applyNumberFormat="1" applyFont="1" applyFill="1" applyBorder="1" applyAlignment="1">
      <alignment horizontal="center" vertical="center" wrapText="1"/>
      <protection/>
    </xf>
    <xf numFmtId="183" fontId="7" fillId="33" borderId="10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3" fontId="10" fillId="0" borderId="10" xfId="52" applyNumberFormat="1" applyFont="1" applyFill="1" applyBorder="1" applyAlignment="1">
      <alignment horizontal="center" vertical="center" wrapText="1"/>
      <protection/>
    </xf>
    <xf numFmtId="183" fontId="10" fillId="0" borderId="11" xfId="0" applyNumberFormat="1" applyFont="1" applyFill="1" applyBorder="1" applyAlignment="1">
      <alignment horizontal="center" vertical="center" wrapText="1"/>
    </xf>
    <xf numFmtId="173" fontId="50" fillId="0" borderId="0" xfId="0" applyNumberFormat="1" applyFont="1" applyFill="1" applyAlignment="1">
      <alignment horizontal="center" vertical="center" wrapText="1"/>
    </xf>
    <xf numFmtId="173" fontId="49" fillId="0" borderId="0" xfId="0" applyNumberFormat="1" applyFont="1" applyFill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vertical="center" wrapText="1"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183" fontId="50" fillId="0" borderId="0" xfId="0" applyNumberFormat="1" applyFont="1" applyAlignment="1">
      <alignment horizontal="center" vertical="center" wrapText="1"/>
    </xf>
    <xf numFmtId="183" fontId="49" fillId="0" borderId="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2" xfId="0" applyNumberFormat="1" applyFont="1" applyBorder="1" applyAlignment="1">
      <alignment horizontal="center" vertical="center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 wrapText="1"/>
    </xf>
    <xf numFmtId="173" fontId="5" fillId="0" borderId="15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нига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pane xSplit="1" topLeftCell="E1" activePane="topRight" state="frozen"/>
      <selection pane="topLeft" activeCell="A1" sqref="A1"/>
      <selection pane="topRight" activeCell="I41" sqref="I41"/>
    </sheetView>
  </sheetViews>
  <sheetFormatPr defaultColWidth="9.140625" defaultRowHeight="15"/>
  <cols>
    <col min="1" max="1" width="35.57421875" style="8" customWidth="1"/>
    <col min="2" max="2" width="15.57421875" style="6" customWidth="1"/>
    <col min="3" max="3" width="14.421875" style="6" customWidth="1"/>
    <col min="4" max="4" width="13.140625" style="6" customWidth="1"/>
    <col min="5" max="5" width="13.140625" style="35" customWidth="1"/>
    <col min="6" max="6" width="13.57421875" style="35" customWidth="1"/>
    <col min="7" max="7" width="10.57421875" style="6" customWidth="1"/>
    <col min="8" max="8" width="14.28125" style="35" customWidth="1"/>
    <col min="9" max="9" width="13.00390625" style="35" customWidth="1"/>
    <col min="10" max="10" width="10.57421875" style="6" customWidth="1"/>
    <col min="11" max="11" width="11.140625" style="6" customWidth="1"/>
    <col min="12" max="12" width="11.7109375" style="6" customWidth="1"/>
    <col min="13" max="13" width="11.28125" style="6" customWidth="1"/>
    <col min="14" max="14" width="10.140625" style="6" customWidth="1"/>
    <col min="15" max="15" width="10.421875" style="6" customWidth="1"/>
    <col min="16" max="16" width="11.421875" style="6" customWidth="1"/>
    <col min="17" max="17" width="8.57421875" style="6" customWidth="1"/>
    <col min="18" max="18" width="9.140625" style="6" customWidth="1"/>
    <col min="19" max="19" width="8.8515625" style="6" customWidth="1"/>
    <col min="20" max="21" width="11.28125" style="6" bestFit="1" customWidth="1"/>
    <col min="22" max="16384" width="9.140625" style="6" customWidth="1"/>
  </cols>
  <sheetData>
    <row r="1" spans="1:18" s="5" customFormat="1" ht="15.75">
      <c r="A1" s="1" t="s">
        <v>44</v>
      </c>
      <c r="E1" s="36"/>
      <c r="F1" s="36"/>
      <c r="H1" s="36"/>
      <c r="I1" s="36"/>
      <c r="R1" s="7" t="s">
        <v>35</v>
      </c>
    </row>
    <row r="2" spans="1:4" ht="12.75">
      <c r="A2" s="17"/>
      <c r="B2" s="15"/>
      <c r="C2" s="15"/>
      <c r="D2" s="16"/>
    </row>
    <row r="3" spans="1:19" ht="24.75" customHeight="1">
      <c r="A3" s="50"/>
      <c r="B3" s="42" t="s">
        <v>45</v>
      </c>
      <c r="C3" s="42"/>
      <c r="D3" s="42"/>
      <c r="E3" s="45" t="s">
        <v>46</v>
      </c>
      <c r="F3" s="45"/>
      <c r="G3" s="45"/>
      <c r="H3" s="45" t="s">
        <v>47</v>
      </c>
      <c r="I3" s="45"/>
      <c r="J3" s="45"/>
      <c r="K3" s="45" t="s">
        <v>0</v>
      </c>
      <c r="L3" s="46"/>
      <c r="M3" s="46"/>
      <c r="N3" s="45" t="s">
        <v>48</v>
      </c>
      <c r="O3" s="46"/>
      <c r="P3" s="46"/>
      <c r="Q3" s="47" t="s">
        <v>1</v>
      </c>
      <c r="R3" s="48"/>
      <c r="S3" s="49"/>
    </row>
    <row r="4" spans="1:19" ht="40.5" customHeight="1">
      <c r="A4" s="50"/>
      <c r="B4" s="42" t="s">
        <v>2</v>
      </c>
      <c r="C4" s="42" t="s">
        <v>3</v>
      </c>
      <c r="D4" s="42" t="s">
        <v>4</v>
      </c>
      <c r="E4" s="42" t="s">
        <v>2</v>
      </c>
      <c r="F4" s="42" t="s">
        <v>3</v>
      </c>
      <c r="G4" s="42" t="s">
        <v>4</v>
      </c>
      <c r="H4" s="42" t="s">
        <v>2</v>
      </c>
      <c r="I4" s="42" t="s">
        <v>3</v>
      </c>
      <c r="J4" s="45" t="s">
        <v>4</v>
      </c>
      <c r="K4" s="42" t="s">
        <v>2</v>
      </c>
      <c r="L4" s="42" t="s">
        <v>3</v>
      </c>
      <c r="M4" s="45" t="s">
        <v>4</v>
      </c>
      <c r="N4" s="46"/>
      <c r="O4" s="46"/>
      <c r="P4" s="46"/>
      <c r="Q4" s="43" t="s">
        <v>2</v>
      </c>
      <c r="R4" s="43" t="s">
        <v>3</v>
      </c>
      <c r="S4" s="43" t="s">
        <v>4</v>
      </c>
    </row>
    <row r="5" spans="1:19" ht="12.75">
      <c r="A5" s="50"/>
      <c r="B5" s="51"/>
      <c r="C5" s="51"/>
      <c r="D5" s="51"/>
      <c r="E5" s="42"/>
      <c r="F5" s="42"/>
      <c r="G5" s="42"/>
      <c r="H5" s="42"/>
      <c r="I5" s="42"/>
      <c r="J5" s="45"/>
      <c r="K5" s="42"/>
      <c r="L5" s="42"/>
      <c r="M5" s="45"/>
      <c r="N5" s="2" t="s">
        <v>2</v>
      </c>
      <c r="O5" s="2" t="s">
        <v>3</v>
      </c>
      <c r="P5" s="2" t="s">
        <v>30</v>
      </c>
      <c r="Q5" s="44"/>
      <c r="R5" s="44"/>
      <c r="S5" s="44"/>
    </row>
    <row r="6" spans="1:19" ht="12.75">
      <c r="A6" s="9" t="s">
        <v>5</v>
      </c>
      <c r="B6" s="19">
        <f aca="true" t="shared" si="0" ref="B6:I6">B8+B25</f>
        <v>156843.37</v>
      </c>
      <c r="C6" s="19">
        <f t="shared" si="0"/>
        <v>13292.8</v>
      </c>
      <c r="D6" s="19">
        <f t="shared" si="0"/>
        <v>170136.17</v>
      </c>
      <c r="E6" s="19">
        <f>E8+E25</f>
        <v>48894.9141</v>
      </c>
      <c r="F6" s="19">
        <f t="shared" si="0"/>
        <v>3143.1020000000003</v>
      </c>
      <c r="G6" s="19">
        <f>G8+G25</f>
        <v>52038.01609999999</v>
      </c>
      <c r="H6" s="19">
        <f>H8+H25</f>
        <v>44846.3663</v>
      </c>
      <c r="I6" s="19">
        <f t="shared" si="0"/>
        <v>3026.5044</v>
      </c>
      <c r="J6" s="19">
        <f>J8+J25</f>
        <v>47872.8707</v>
      </c>
      <c r="K6" s="19">
        <f>H6/E6*100</f>
        <v>91.71989996399236</v>
      </c>
      <c r="L6" s="19">
        <f>I6/F6*100</f>
        <v>96.29036537789736</v>
      </c>
      <c r="M6" s="19">
        <f>J6/G6*100</f>
        <v>91.99595658682308</v>
      </c>
      <c r="N6" s="19">
        <f>H6-E6</f>
        <v>-4048.5478000000003</v>
      </c>
      <c r="O6" s="19">
        <f>I6-F6</f>
        <v>-116.59760000000051</v>
      </c>
      <c r="P6" s="19">
        <f>J6-G6</f>
        <v>-4165.145399999994</v>
      </c>
      <c r="Q6" s="19">
        <f aca="true" t="shared" si="1" ref="Q6:S10">H6/B6*100</f>
        <v>28.59309022753082</v>
      </c>
      <c r="R6" s="19">
        <f t="shared" si="1"/>
        <v>22.767997713047663</v>
      </c>
      <c r="S6" s="19">
        <f t="shared" si="1"/>
        <v>28.13797365956927</v>
      </c>
    </row>
    <row r="7" spans="1:19" ht="22.5">
      <c r="A7" s="10" t="s">
        <v>6</v>
      </c>
      <c r="B7" s="20">
        <f aca="true" t="shared" si="2" ref="B7:J7">B8+B26</f>
        <v>156843.37</v>
      </c>
      <c r="C7" s="20">
        <f t="shared" si="2"/>
        <v>13292.8</v>
      </c>
      <c r="D7" s="20">
        <f t="shared" si="2"/>
        <v>170136.17</v>
      </c>
      <c r="E7" s="20">
        <f>E8+E26</f>
        <v>48899.8781</v>
      </c>
      <c r="F7" s="20">
        <f>F8+F26</f>
        <v>3143.1839</v>
      </c>
      <c r="G7" s="20">
        <f t="shared" si="2"/>
        <v>52043.06199999999</v>
      </c>
      <c r="H7" s="20">
        <f t="shared" si="2"/>
        <v>44862.7643</v>
      </c>
      <c r="I7" s="20">
        <f>I8+I26</f>
        <v>3025.9129999999996</v>
      </c>
      <c r="J7" s="20">
        <f t="shared" si="2"/>
        <v>47888.6773</v>
      </c>
      <c r="K7" s="21">
        <f aca="true" t="shared" si="3" ref="K7:M41">H7/E7*100</f>
        <v>91.7441229776808</v>
      </c>
      <c r="L7" s="21">
        <f t="shared" si="3"/>
        <v>96.26904108283323</v>
      </c>
      <c r="M7" s="21">
        <f t="shared" si="3"/>
        <v>92.01740916012976</v>
      </c>
      <c r="N7" s="21">
        <f aca="true" t="shared" si="4" ref="N7:P41">H7-E7</f>
        <v>-4037.113799999999</v>
      </c>
      <c r="O7" s="21">
        <f t="shared" si="4"/>
        <v>-117.27090000000044</v>
      </c>
      <c r="P7" s="21">
        <f t="shared" si="4"/>
        <v>-4154.384699999988</v>
      </c>
      <c r="Q7" s="22">
        <f t="shared" si="1"/>
        <v>28.603545243895233</v>
      </c>
      <c r="R7" s="22">
        <f t="shared" si="1"/>
        <v>22.763548688011554</v>
      </c>
      <c r="S7" s="22">
        <f t="shared" si="1"/>
        <v>28.147264217832102</v>
      </c>
    </row>
    <row r="8" spans="1:19" s="5" customFormat="1" ht="12.75">
      <c r="A8" s="4" t="s">
        <v>7</v>
      </c>
      <c r="B8" s="23">
        <f aca="true" t="shared" si="5" ref="B8:J8">B9+B10+B11+B16+B20+B23+B24</f>
        <v>135022.66999999998</v>
      </c>
      <c r="C8" s="23">
        <f>C9+C10+C11+C16+C20+C23+C24</f>
        <v>12669.8</v>
      </c>
      <c r="D8" s="30">
        <f t="shared" si="5"/>
        <v>147692.47</v>
      </c>
      <c r="E8" s="39">
        <f>E9+E10+E11+E16+E20+E23+E24</f>
        <v>46285.5063</v>
      </c>
      <c r="F8" s="30">
        <f t="shared" si="5"/>
        <v>2955.6552</v>
      </c>
      <c r="G8" s="30">
        <f>G9+G10+G11+G16+G20+G23+G24</f>
        <v>49241.161499999995</v>
      </c>
      <c r="H8" s="30">
        <f t="shared" si="5"/>
        <v>40735.3634</v>
      </c>
      <c r="I8" s="30">
        <f t="shared" si="5"/>
        <v>2740.9536</v>
      </c>
      <c r="J8" s="23">
        <f t="shared" si="5"/>
        <v>43476.317</v>
      </c>
      <c r="K8" s="23">
        <f t="shared" si="3"/>
        <v>88.00889664244636</v>
      </c>
      <c r="L8" s="23">
        <f t="shared" si="3"/>
        <v>92.73590505414839</v>
      </c>
      <c r="M8" s="23">
        <f t="shared" si="3"/>
        <v>88.29263095266346</v>
      </c>
      <c r="N8" s="23">
        <f t="shared" si="4"/>
        <v>-5550.142899999999</v>
      </c>
      <c r="O8" s="23">
        <f t="shared" si="4"/>
        <v>-214.70160000000033</v>
      </c>
      <c r="P8" s="23">
        <f t="shared" si="4"/>
        <v>-5764.844499999992</v>
      </c>
      <c r="Q8" s="25">
        <f t="shared" si="1"/>
        <v>30.169277055475206</v>
      </c>
      <c r="R8" s="25">
        <f t="shared" si="1"/>
        <v>21.63375586039243</v>
      </c>
      <c r="S8" s="25">
        <f t="shared" si="1"/>
        <v>29.43705728531726</v>
      </c>
    </row>
    <row r="9" spans="1:19" ht="12.75">
      <c r="A9" s="3" t="s">
        <v>8</v>
      </c>
      <c r="B9" s="22">
        <v>70250</v>
      </c>
      <c r="C9" s="22">
        <v>2439.32</v>
      </c>
      <c r="D9" s="26">
        <f>B9+C9</f>
        <v>72689.32</v>
      </c>
      <c r="E9" s="20">
        <v>18263.1531</v>
      </c>
      <c r="F9" s="20">
        <v>689.1757</v>
      </c>
      <c r="G9" s="26">
        <f>E9+F9</f>
        <v>18952.3288</v>
      </c>
      <c r="H9" s="22">
        <v>16482.1253</v>
      </c>
      <c r="I9" s="22">
        <v>634.4736</v>
      </c>
      <c r="J9" s="26">
        <f>H9+I9</f>
        <v>17116.5989</v>
      </c>
      <c r="K9" s="21">
        <f t="shared" si="3"/>
        <v>90.24797202187392</v>
      </c>
      <c r="L9" s="21">
        <f t="shared" si="3"/>
        <v>92.06267719537993</v>
      </c>
      <c r="M9" s="21">
        <f t="shared" si="3"/>
        <v>90.31396131118198</v>
      </c>
      <c r="N9" s="21">
        <f t="shared" si="4"/>
        <v>-1781.0277999999998</v>
      </c>
      <c r="O9" s="21">
        <f t="shared" si="4"/>
        <v>-54.70209999999997</v>
      </c>
      <c r="P9" s="21">
        <f t="shared" si="4"/>
        <v>-1835.7298999999985</v>
      </c>
      <c r="Q9" s="22">
        <f t="shared" si="1"/>
        <v>23.462100071174376</v>
      </c>
      <c r="R9" s="22">
        <f t="shared" si="1"/>
        <v>26.01026515586311</v>
      </c>
      <c r="S9" s="22">
        <f t="shared" si="1"/>
        <v>23.54761180872238</v>
      </c>
    </row>
    <row r="10" spans="1:19" ht="12.75">
      <c r="A10" s="3" t="s">
        <v>36</v>
      </c>
      <c r="B10" s="22">
        <v>13972.67</v>
      </c>
      <c r="C10" s="22"/>
      <c r="D10" s="26">
        <f>B10+C10</f>
        <v>13972.67</v>
      </c>
      <c r="E10" s="22">
        <v>3827.0806</v>
      </c>
      <c r="F10" s="22"/>
      <c r="G10" s="26">
        <f>E10+F10</f>
        <v>3827.0806</v>
      </c>
      <c r="H10" s="22">
        <v>4524.4747</v>
      </c>
      <c r="I10" s="22"/>
      <c r="J10" s="26">
        <f>H10+I10</f>
        <v>4524.4747</v>
      </c>
      <c r="K10" s="21">
        <f t="shared" si="3"/>
        <v>118.22261334135477</v>
      </c>
      <c r="L10" s="21" t="e">
        <f t="shared" si="3"/>
        <v>#DIV/0!</v>
      </c>
      <c r="M10" s="21">
        <f t="shared" si="3"/>
        <v>118.22261334135477</v>
      </c>
      <c r="N10" s="21">
        <f t="shared" si="4"/>
        <v>697.3941</v>
      </c>
      <c r="O10" s="21">
        <f t="shared" si="4"/>
        <v>0</v>
      </c>
      <c r="P10" s="21">
        <f t="shared" si="4"/>
        <v>697.3941</v>
      </c>
      <c r="Q10" s="22">
        <f t="shared" si="1"/>
        <v>32.38088854886002</v>
      </c>
      <c r="R10" s="22" t="e">
        <f t="shared" si="1"/>
        <v>#DIV/0!</v>
      </c>
      <c r="S10" s="22">
        <f t="shared" si="1"/>
        <v>32.38088854886002</v>
      </c>
    </row>
    <row r="11" spans="1:19" s="5" customFormat="1" ht="12.75">
      <c r="A11" s="12" t="s">
        <v>9</v>
      </c>
      <c r="B11" s="27">
        <f aca="true" t="shared" si="6" ref="B11:J11">B12+B13+B14+B15</f>
        <v>20225</v>
      </c>
      <c r="C11" s="27">
        <f t="shared" si="6"/>
        <v>616.14</v>
      </c>
      <c r="D11" s="27">
        <f t="shared" si="6"/>
        <v>20841.14</v>
      </c>
      <c r="E11" s="27">
        <f>E12+E13+E14+E15</f>
        <v>10595.8845</v>
      </c>
      <c r="F11" s="27">
        <f t="shared" si="6"/>
        <v>571.2343</v>
      </c>
      <c r="G11" s="27">
        <f t="shared" si="6"/>
        <v>11167.1188</v>
      </c>
      <c r="H11" s="27">
        <f t="shared" si="6"/>
        <v>11033.2781</v>
      </c>
      <c r="I11" s="27">
        <f t="shared" si="6"/>
        <v>422.725</v>
      </c>
      <c r="J11" s="27">
        <f t="shared" si="6"/>
        <v>11456.0031</v>
      </c>
      <c r="K11" s="28">
        <f t="shared" si="3"/>
        <v>104.12795741591935</v>
      </c>
      <c r="L11" s="28">
        <f t="shared" si="3"/>
        <v>74.00203384145526</v>
      </c>
      <c r="M11" s="28">
        <f t="shared" si="3"/>
        <v>102.5869188389041</v>
      </c>
      <c r="N11" s="28">
        <f t="shared" si="4"/>
        <v>437.3935999999994</v>
      </c>
      <c r="O11" s="28">
        <f t="shared" si="4"/>
        <v>-148.50929999999994</v>
      </c>
      <c r="P11" s="28">
        <f t="shared" si="4"/>
        <v>288.8842999999997</v>
      </c>
      <c r="Q11" s="29">
        <f>H11/B11*100</f>
        <v>54.552672929542645</v>
      </c>
      <c r="R11" s="29">
        <f>I11/C11*100</f>
        <v>68.60859544908625</v>
      </c>
      <c r="S11" s="29">
        <f>J11/D11*100</f>
        <v>54.96821718965469</v>
      </c>
    </row>
    <row r="12" spans="1:21" ht="23.25" customHeight="1">
      <c r="A12" s="3" t="s">
        <v>10</v>
      </c>
      <c r="B12" s="22">
        <v>18100</v>
      </c>
      <c r="C12" s="22">
        <v>0</v>
      </c>
      <c r="D12" s="26">
        <f>B12+C12</f>
        <v>18100</v>
      </c>
      <c r="E12" s="22">
        <v>7609.0422</v>
      </c>
      <c r="F12" s="22"/>
      <c r="G12" s="26">
        <f>E12+F12</f>
        <v>7609.0422</v>
      </c>
      <c r="H12" s="22">
        <v>9650.4389</v>
      </c>
      <c r="I12" s="22"/>
      <c r="J12" s="26">
        <f>H12+I12</f>
        <v>9650.4389</v>
      </c>
      <c r="K12" s="21">
        <f t="shared" si="3"/>
        <v>126.82856325859251</v>
      </c>
      <c r="L12" s="21" t="e">
        <f t="shared" si="3"/>
        <v>#DIV/0!</v>
      </c>
      <c r="M12" s="21">
        <f t="shared" si="3"/>
        <v>126.82856325859251</v>
      </c>
      <c r="N12" s="21">
        <f t="shared" si="4"/>
        <v>2041.3966999999993</v>
      </c>
      <c r="O12" s="21">
        <f t="shared" si="4"/>
        <v>0</v>
      </c>
      <c r="P12" s="21">
        <f t="shared" si="4"/>
        <v>2041.3966999999993</v>
      </c>
      <c r="Q12" s="22">
        <f>H12/B12*100</f>
        <v>53.317341988950275</v>
      </c>
      <c r="R12" s="22">
        <v>0</v>
      </c>
      <c r="S12" s="22">
        <f aca="true" t="shared" si="7" ref="S12:S18">J12/D12*100</f>
        <v>53.317341988950275</v>
      </c>
      <c r="U12" s="40"/>
    </row>
    <row r="13" spans="1:21" ht="22.5">
      <c r="A13" s="3" t="s">
        <v>11</v>
      </c>
      <c r="B13" s="22"/>
      <c r="C13" s="22"/>
      <c r="D13" s="26">
        <f>B13+C13</f>
        <v>0</v>
      </c>
      <c r="E13" s="22">
        <v>1536.9014</v>
      </c>
      <c r="F13" s="22"/>
      <c r="G13" s="26">
        <f>E13+F13</f>
        <v>1536.9014</v>
      </c>
      <c r="H13" s="22">
        <v>-101.5019</v>
      </c>
      <c r="I13" s="22"/>
      <c r="J13" s="26">
        <f>H13+I13</f>
        <v>-101.5019</v>
      </c>
      <c r="K13" s="21">
        <f t="shared" si="3"/>
        <v>-6.604320875756898</v>
      </c>
      <c r="L13" s="21" t="e">
        <f t="shared" si="3"/>
        <v>#DIV/0!</v>
      </c>
      <c r="M13" s="21">
        <f t="shared" si="3"/>
        <v>-6.604320875756898</v>
      </c>
      <c r="N13" s="21">
        <f t="shared" si="4"/>
        <v>-1638.4033</v>
      </c>
      <c r="O13" s="21">
        <f t="shared" si="4"/>
        <v>0</v>
      </c>
      <c r="P13" s="21">
        <f t="shared" si="4"/>
        <v>-1638.4033</v>
      </c>
      <c r="Q13" s="22" t="e">
        <f>H13/B13*100</f>
        <v>#DIV/0!</v>
      </c>
      <c r="R13" s="22">
        <v>0</v>
      </c>
      <c r="S13" s="22" t="e">
        <f t="shared" si="7"/>
        <v>#DIV/0!</v>
      </c>
      <c r="T13" s="40"/>
      <c r="U13" s="40"/>
    </row>
    <row r="14" spans="1:19" ht="12.75">
      <c r="A14" s="3" t="s">
        <v>12</v>
      </c>
      <c r="B14" s="22">
        <v>1505</v>
      </c>
      <c r="C14" s="22">
        <v>616.14</v>
      </c>
      <c r="D14" s="26">
        <f>B14+C14</f>
        <v>2121.14</v>
      </c>
      <c r="E14" s="22">
        <v>1332.8801</v>
      </c>
      <c r="F14" s="22">
        <v>571.2343</v>
      </c>
      <c r="G14" s="26">
        <f>E14+F14</f>
        <v>1904.1144</v>
      </c>
      <c r="H14" s="22">
        <v>986.3583</v>
      </c>
      <c r="I14" s="22">
        <v>422.725</v>
      </c>
      <c r="J14" s="26">
        <f>H14+I14</f>
        <v>1409.0833</v>
      </c>
      <c r="K14" s="21">
        <f t="shared" si="3"/>
        <v>74.00202763924526</v>
      </c>
      <c r="L14" s="21">
        <f t="shared" si="3"/>
        <v>74.00203384145526</v>
      </c>
      <c r="M14" s="21">
        <f t="shared" si="3"/>
        <v>74.0020294999082</v>
      </c>
      <c r="N14" s="21">
        <f t="shared" si="4"/>
        <v>-346.5218000000001</v>
      </c>
      <c r="O14" s="21">
        <f t="shared" si="4"/>
        <v>-148.50929999999994</v>
      </c>
      <c r="P14" s="21">
        <f t="shared" si="4"/>
        <v>-495.0310999999999</v>
      </c>
      <c r="Q14" s="22">
        <f>H14/B14*100</f>
        <v>65.53875747508306</v>
      </c>
      <c r="R14" s="22">
        <f>I14/C14*100</f>
        <v>68.60859544908625</v>
      </c>
      <c r="S14" s="22">
        <f t="shared" si="7"/>
        <v>66.43047135031162</v>
      </c>
    </row>
    <row r="15" spans="1:21" ht="22.5">
      <c r="A15" s="11" t="s">
        <v>34</v>
      </c>
      <c r="B15" s="22">
        <v>620</v>
      </c>
      <c r="C15" s="22"/>
      <c r="D15" s="26">
        <f>B15+C15</f>
        <v>620</v>
      </c>
      <c r="E15" s="22">
        <v>117.0608</v>
      </c>
      <c r="F15" s="22"/>
      <c r="G15" s="26">
        <f>E15+F15</f>
        <v>117.0608</v>
      </c>
      <c r="H15" s="22">
        <v>497.9828</v>
      </c>
      <c r="I15" s="22"/>
      <c r="J15" s="26">
        <f>H15+I15</f>
        <v>497.9828</v>
      </c>
      <c r="K15" s="21">
        <f>H15/E15*100</f>
        <v>425.405259489086</v>
      </c>
      <c r="L15" s="21" t="e">
        <f>I15/F15*100</f>
        <v>#DIV/0!</v>
      </c>
      <c r="M15" s="21">
        <f>J15/G15*100</f>
        <v>425.405259489086</v>
      </c>
      <c r="N15" s="21">
        <f>H15-E15</f>
        <v>380.922</v>
      </c>
      <c r="O15" s="21">
        <f>I15-F15</f>
        <v>0</v>
      </c>
      <c r="P15" s="21">
        <f>J15-G15</f>
        <v>380.922</v>
      </c>
      <c r="Q15" s="22">
        <f>H15/B15*100</f>
        <v>80.3198064516129</v>
      </c>
      <c r="R15" s="22" t="e">
        <f>I15/C15*100</f>
        <v>#DIV/0!</v>
      </c>
      <c r="S15" s="22">
        <f>J15/D15*100</f>
        <v>80.3198064516129</v>
      </c>
      <c r="T15" s="41"/>
      <c r="U15" s="41"/>
    </row>
    <row r="16" spans="1:19" s="5" customFormat="1" ht="12.75">
      <c r="A16" s="12" t="s">
        <v>13</v>
      </c>
      <c r="B16" s="27">
        <f>B17+B18+B19</f>
        <v>28000</v>
      </c>
      <c r="C16" s="27">
        <f aca="true" t="shared" si="8" ref="C16:J16">C17+C18+C19</f>
        <v>9592.34</v>
      </c>
      <c r="D16" s="27">
        <f t="shared" si="8"/>
        <v>37592.34</v>
      </c>
      <c r="E16" s="27">
        <f t="shared" si="8"/>
        <v>12817.0801</v>
      </c>
      <c r="F16" s="27">
        <f t="shared" si="8"/>
        <v>1688.9452</v>
      </c>
      <c r="G16" s="27">
        <f t="shared" si="8"/>
        <v>14506.025299999998</v>
      </c>
      <c r="H16" s="27">
        <f t="shared" si="8"/>
        <v>7968.1529</v>
      </c>
      <c r="I16" s="27">
        <f t="shared" si="8"/>
        <v>1682.3553</v>
      </c>
      <c r="J16" s="27">
        <f t="shared" si="8"/>
        <v>9650.5082</v>
      </c>
      <c r="K16" s="28">
        <f t="shared" si="3"/>
        <v>62.16823830257564</v>
      </c>
      <c r="L16" s="28">
        <f t="shared" si="3"/>
        <v>99.60982156200213</v>
      </c>
      <c r="M16" s="28">
        <f t="shared" si="3"/>
        <v>66.52758423080927</v>
      </c>
      <c r="N16" s="28">
        <f t="shared" si="4"/>
        <v>-4848.927199999999</v>
      </c>
      <c r="O16" s="28">
        <f t="shared" si="4"/>
        <v>-6.589900000000171</v>
      </c>
      <c r="P16" s="28">
        <f t="shared" si="4"/>
        <v>-4855.517099999997</v>
      </c>
      <c r="Q16" s="29">
        <f>H16/B16*100</f>
        <v>28.45768892857143</v>
      </c>
      <c r="R16" s="29">
        <f>I16/C16*100</f>
        <v>17.538528659326087</v>
      </c>
      <c r="S16" s="29">
        <f t="shared" si="7"/>
        <v>25.671475093064178</v>
      </c>
    </row>
    <row r="17" spans="1:19" ht="12.75">
      <c r="A17" s="3" t="s">
        <v>14</v>
      </c>
      <c r="B17" s="22"/>
      <c r="C17" s="22">
        <v>2858.16</v>
      </c>
      <c r="D17" s="26">
        <f>B17+C17</f>
        <v>2858.16</v>
      </c>
      <c r="E17" s="22"/>
      <c r="F17" s="22">
        <v>245.0585</v>
      </c>
      <c r="G17" s="26">
        <f>E17+F17</f>
        <v>245.0585</v>
      </c>
      <c r="H17" s="22"/>
      <c r="I17" s="22">
        <v>307.8436</v>
      </c>
      <c r="J17" s="26">
        <f>H17+I17</f>
        <v>307.8436</v>
      </c>
      <c r="K17" s="21" t="e">
        <f t="shared" si="3"/>
        <v>#DIV/0!</v>
      </c>
      <c r="L17" s="21">
        <f t="shared" si="3"/>
        <v>125.62045389162178</v>
      </c>
      <c r="M17" s="21">
        <f t="shared" si="3"/>
        <v>125.62045389162178</v>
      </c>
      <c r="N17" s="21">
        <f t="shared" si="4"/>
        <v>0</v>
      </c>
      <c r="O17" s="21">
        <f t="shared" si="4"/>
        <v>62.78509999999997</v>
      </c>
      <c r="P17" s="21">
        <f t="shared" si="4"/>
        <v>62.78509999999997</v>
      </c>
      <c r="Q17" s="22">
        <v>0</v>
      </c>
      <c r="R17" s="22">
        <f>I17/C17*100</f>
        <v>10.770691633778375</v>
      </c>
      <c r="S17" s="22">
        <f t="shared" si="7"/>
        <v>10.770691633778375</v>
      </c>
    </row>
    <row r="18" spans="1:19" ht="12.75">
      <c r="A18" s="3" t="s">
        <v>15</v>
      </c>
      <c r="B18" s="22">
        <v>28000</v>
      </c>
      <c r="C18" s="22"/>
      <c r="D18" s="26">
        <f>B18+C18</f>
        <v>28000</v>
      </c>
      <c r="E18" s="22">
        <v>12817.0801</v>
      </c>
      <c r="F18" s="22"/>
      <c r="G18" s="26">
        <f>E18+F18</f>
        <v>12817.0801</v>
      </c>
      <c r="H18" s="22">
        <v>7968.1529</v>
      </c>
      <c r="I18" s="22"/>
      <c r="J18" s="26">
        <f>H18+I18</f>
        <v>7968.1529</v>
      </c>
      <c r="K18" s="21">
        <f t="shared" si="3"/>
        <v>62.16823830257564</v>
      </c>
      <c r="L18" s="21" t="e">
        <f t="shared" si="3"/>
        <v>#DIV/0!</v>
      </c>
      <c r="M18" s="21">
        <f t="shared" si="3"/>
        <v>62.16823830257564</v>
      </c>
      <c r="N18" s="21">
        <f t="shared" si="4"/>
        <v>-4848.927199999999</v>
      </c>
      <c r="O18" s="21">
        <f t="shared" si="4"/>
        <v>0</v>
      </c>
      <c r="P18" s="21">
        <f t="shared" si="4"/>
        <v>-4848.927199999999</v>
      </c>
      <c r="Q18" s="22">
        <f>H18/B18*100</f>
        <v>28.45768892857143</v>
      </c>
      <c r="R18" s="22">
        <v>0</v>
      </c>
      <c r="S18" s="22">
        <f t="shared" si="7"/>
        <v>28.45768892857143</v>
      </c>
    </row>
    <row r="19" spans="1:19" ht="12.75">
      <c r="A19" s="3" t="s">
        <v>16</v>
      </c>
      <c r="B19" s="22"/>
      <c r="C19" s="22">
        <v>6734.18</v>
      </c>
      <c r="D19" s="26">
        <f>B19+C19</f>
        <v>6734.18</v>
      </c>
      <c r="E19" s="22"/>
      <c r="F19" s="22">
        <v>1443.8867</v>
      </c>
      <c r="G19" s="26">
        <f>E19+F19</f>
        <v>1443.8867</v>
      </c>
      <c r="H19" s="22"/>
      <c r="I19" s="22">
        <v>1374.5117</v>
      </c>
      <c r="J19" s="26">
        <f>H19+I19</f>
        <v>1374.5117</v>
      </c>
      <c r="K19" s="21" t="e">
        <f t="shared" si="3"/>
        <v>#DIV/0!</v>
      </c>
      <c r="L19" s="21">
        <f t="shared" si="3"/>
        <v>95.19526012671216</v>
      </c>
      <c r="M19" s="21">
        <f t="shared" si="3"/>
        <v>95.19526012671216</v>
      </c>
      <c r="N19" s="21">
        <f t="shared" si="4"/>
        <v>0</v>
      </c>
      <c r="O19" s="21">
        <f t="shared" si="4"/>
        <v>-69.375</v>
      </c>
      <c r="P19" s="21">
        <f t="shared" si="4"/>
        <v>-69.375</v>
      </c>
      <c r="Q19" s="22">
        <v>0</v>
      </c>
      <c r="R19" s="22">
        <f>I19/C19*100</f>
        <v>20.410973570650025</v>
      </c>
      <c r="S19" s="22">
        <f>J19/D19*100</f>
        <v>20.410973570650025</v>
      </c>
    </row>
    <row r="20" spans="1:19" s="5" customFormat="1" ht="31.5">
      <c r="A20" s="12" t="s">
        <v>17</v>
      </c>
      <c r="B20" s="27">
        <f>B21+B22</f>
        <v>760</v>
      </c>
      <c r="C20" s="27">
        <f>C21+C22</f>
        <v>0</v>
      </c>
      <c r="D20" s="27">
        <f>D21+D22</f>
        <v>760</v>
      </c>
      <c r="E20" s="27">
        <f aca="true" t="shared" si="9" ref="E20:J20">E21+E22</f>
        <v>145.004</v>
      </c>
      <c r="F20" s="27">
        <f t="shared" si="9"/>
        <v>0</v>
      </c>
      <c r="G20" s="27">
        <f t="shared" si="9"/>
        <v>145.004</v>
      </c>
      <c r="H20" s="27">
        <f t="shared" si="9"/>
        <v>4.3576</v>
      </c>
      <c r="I20" s="27">
        <f t="shared" si="9"/>
        <v>0</v>
      </c>
      <c r="J20" s="27">
        <f t="shared" si="9"/>
        <v>4.3576</v>
      </c>
      <c r="K20" s="28">
        <f t="shared" si="3"/>
        <v>3.0051584783868033</v>
      </c>
      <c r="L20" s="28" t="e">
        <f t="shared" si="3"/>
        <v>#DIV/0!</v>
      </c>
      <c r="M20" s="28">
        <f t="shared" si="3"/>
        <v>3.0051584783868033</v>
      </c>
      <c r="N20" s="28">
        <f t="shared" si="4"/>
        <v>-140.6464</v>
      </c>
      <c r="O20" s="28">
        <f t="shared" si="4"/>
        <v>0</v>
      </c>
      <c r="P20" s="28">
        <f t="shared" si="4"/>
        <v>-140.6464</v>
      </c>
      <c r="Q20" s="29">
        <f>H20/B20*100</f>
        <v>0.5733684210526315</v>
      </c>
      <c r="R20" s="29">
        <v>0</v>
      </c>
      <c r="S20" s="29">
        <f>J20/D20*100</f>
        <v>0.5733684210526315</v>
      </c>
    </row>
    <row r="21" spans="1:19" ht="12.75">
      <c r="A21" s="3" t="s">
        <v>18</v>
      </c>
      <c r="B21" s="22">
        <v>700</v>
      </c>
      <c r="C21" s="22"/>
      <c r="D21" s="26">
        <f>B21+C21</f>
        <v>700</v>
      </c>
      <c r="E21" s="22">
        <v>145.004</v>
      </c>
      <c r="F21" s="22"/>
      <c r="G21" s="26">
        <f>E21+F21</f>
        <v>145.004</v>
      </c>
      <c r="H21" s="22">
        <v>4.9792</v>
      </c>
      <c r="I21" s="22"/>
      <c r="J21" s="26">
        <f>H21+I21</f>
        <v>4.9792</v>
      </c>
      <c r="K21" s="21">
        <f t="shared" si="3"/>
        <v>3.4338363079639183</v>
      </c>
      <c r="L21" s="21" t="e">
        <f t="shared" si="3"/>
        <v>#DIV/0!</v>
      </c>
      <c r="M21" s="21">
        <f t="shared" si="3"/>
        <v>3.4338363079639183</v>
      </c>
      <c r="N21" s="21">
        <f t="shared" si="4"/>
        <v>-140.0248</v>
      </c>
      <c r="O21" s="21">
        <f t="shared" si="4"/>
        <v>0</v>
      </c>
      <c r="P21" s="21">
        <f t="shared" si="4"/>
        <v>-140.0248</v>
      </c>
      <c r="Q21" s="22">
        <f>H21/B21*100</f>
        <v>0.7113142857142857</v>
      </c>
      <c r="R21" s="22">
        <v>0</v>
      </c>
      <c r="S21" s="22">
        <f>J21/D21*100</f>
        <v>0.7113142857142857</v>
      </c>
    </row>
    <row r="22" spans="1:19" ht="33.75">
      <c r="A22" s="3" t="s">
        <v>31</v>
      </c>
      <c r="B22" s="22">
        <v>60</v>
      </c>
      <c r="C22" s="22"/>
      <c r="D22" s="26">
        <f>B22+C22</f>
        <v>60</v>
      </c>
      <c r="E22" s="22"/>
      <c r="F22" s="22"/>
      <c r="G22" s="26">
        <f>E22+F22</f>
        <v>0</v>
      </c>
      <c r="H22" s="22">
        <v>-0.6216</v>
      </c>
      <c r="I22" s="22"/>
      <c r="J22" s="26">
        <f>H22+I22</f>
        <v>-0.6216</v>
      </c>
      <c r="K22" s="21" t="e">
        <f t="shared" si="3"/>
        <v>#DIV/0!</v>
      </c>
      <c r="L22" s="21" t="e">
        <f t="shared" si="3"/>
        <v>#DIV/0!</v>
      </c>
      <c r="M22" s="21" t="e">
        <f t="shared" si="3"/>
        <v>#DIV/0!</v>
      </c>
      <c r="N22" s="21">
        <f t="shared" si="4"/>
        <v>-0.6216</v>
      </c>
      <c r="O22" s="21">
        <f t="shared" si="4"/>
        <v>0</v>
      </c>
      <c r="P22" s="21">
        <f t="shared" si="4"/>
        <v>-0.6216</v>
      </c>
      <c r="Q22" s="22">
        <f>H22/B22*100</f>
        <v>-1.036</v>
      </c>
      <c r="R22" s="22">
        <v>0</v>
      </c>
      <c r="S22" s="22">
        <f>J22/D22*100</f>
        <v>-1.036</v>
      </c>
    </row>
    <row r="23" spans="1:19" ht="21">
      <c r="A23" s="12" t="s">
        <v>32</v>
      </c>
      <c r="B23" s="22">
        <v>1815</v>
      </c>
      <c r="C23" s="22">
        <v>22</v>
      </c>
      <c r="D23" s="26">
        <f>B23+C23</f>
        <v>1837</v>
      </c>
      <c r="E23" s="22">
        <v>637.304</v>
      </c>
      <c r="F23" s="22">
        <v>6.3</v>
      </c>
      <c r="G23" s="26">
        <f>E23+F23</f>
        <v>643.6039999999999</v>
      </c>
      <c r="H23" s="22">
        <v>722.9748</v>
      </c>
      <c r="I23" s="22">
        <v>1.4</v>
      </c>
      <c r="J23" s="26">
        <f>H23+I23</f>
        <v>724.3747999999999</v>
      </c>
      <c r="K23" s="21">
        <f t="shared" si="3"/>
        <v>113.44268983091273</v>
      </c>
      <c r="L23" s="21">
        <f t="shared" si="3"/>
        <v>22.22222222222222</v>
      </c>
      <c r="M23" s="21">
        <f t="shared" si="3"/>
        <v>112.5497666266835</v>
      </c>
      <c r="N23" s="21">
        <f t="shared" si="4"/>
        <v>85.67079999999999</v>
      </c>
      <c r="O23" s="21">
        <f t="shared" si="4"/>
        <v>-4.9</v>
      </c>
      <c r="P23" s="21">
        <f t="shared" si="4"/>
        <v>80.77080000000001</v>
      </c>
      <c r="Q23" s="22">
        <f aca="true" t="shared" si="10" ref="Q23:Q41">H23/B23*100</f>
        <v>39.83332231404958</v>
      </c>
      <c r="R23" s="22">
        <v>0</v>
      </c>
      <c r="S23" s="22">
        <f aca="true" t="shared" si="11" ref="S23:S41">J23/D23*100</f>
        <v>39.43248775176919</v>
      </c>
    </row>
    <row r="24" spans="1:19" ht="31.5">
      <c r="A24" s="12" t="s">
        <v>19</v>
      </c>
      <c r="B24" s="22"/>
      <c r="C24" s="22"/>
      <c r="D24" s="26">
        <f>B24+C24</f>
        <v>0</v>
      </c>
      <c r="E24" s="22"/>
      <c r="F24" s="22"/>
      <c r="G24" s="26">
        <f>E24+F24</f>
        <v>0</v>
      </c>
      <c r="H24" s="22"/>
      <c r="I24" s="22">
        <v>-0.0003</v>
      </c>
      <c r="J24" s="26">
        <f>H24+I24</f>
        <v>-0.0003</v>
      </c>
      <c r="K24" s="21" t="e">
        <f t="shared" si="3"/>
        <v>#DIV/0!</v>
      </c>
      <c r="L24" s="21" t="e">
        <f t="shared" si="3"/>
        <v>#DIV/0!</v>
      </c>
      <c r="M24" s="21" t="e">
        <f t="shared" si="3"/>
        <v>#DIV/0!</v>
      </c>
      <c r="N24" s="21">
        <f t="shared" si="4"/>
        <v>0</v>
      </c>
      <c r="O24" s="21">
        <f t="shared" si="4"/>
        <v>-0.0003</v>
      </c>
      <c r="P24" s="21">
        <f t="shared" si="4"/>
        <v>-0.0003</v>
      </c>
      <c r="Q24" s="22" t="e">
        <f t="shared" si="10"/>
        <v>#DIV/0!</v>
      </c>
      <c r="R24" s="22">
        <v>0</v>
      </c>
      <c r="S24" s="22" t="e">
        <f t="shared" si="11"/>
        <v>#DIV/0!</v>
      </c>
    </row>
    <row r="25" spans="1:19" s="5" customFormat="1" ht="12.75">
      <c r="A25" s="4" t="s">
        <v>20</v>
      </c>
      <c r="B25" s="30">
        <f aca="true" t="shared" si="12" ref="B25:J25">B26+B40</f>
        <v>21820.7</v>
      </c>
      <c r="C25" s="30">
        <f t="shared" si="12"/>
        <v>623</v>
      </c>
      <c r="D25" s="30">
        <f t="shared" si="12"/>
        <v>22443.7</v>
      </c>
      <c r="E25" s="30">
        <f>E26+E40</f>
        <v>2609.4078000000004</v>
      </c>
      <c r="F25" s="30">
        <f t="shared" si="12"/>
        <v>187.44680000000002</v>
      </c>
      <c r="G25" s="30">
        <f>G26+G40</f>
        <v>2796.8545999999997</v>
      </c>
      <c r="H25" s="30">
        <f t="shared" si="12"/>
        <v>4111.0029</v>
      </c>
      <c r="I25" s="30">
        <f t="shared" si="12"/>
        <v>285.5508</v>
      </c>
      <c r="J25" s="30">
        <f t="shared" si="12"/>
        <v>4396.5537</v>
      </c>
      <c r="K25" s="24">
        <f t="shared" si="3"/>
        <v>157.54543617137958</v>
      </c>
      <c r="L25" s="24">
        <f t="shared" si="3"/>
        <v>152.33698307999921</v>
      </c>
      <c r="M25" s="24">
        <f t="shared" si="3"/>
        <v>157.19636265682172</v>
      </c>
      <c r="N25" s="24">
        <f t="shared" si="4"/>
        <v>1501.5951</v>
      </c>
      <c r="O25" s="24">
        <f t="shared" si="4"/>
        <v>98.10399999999996</v>
      </c>
      <c r="P25" s="24">
        <f>J25-G25</f>
        <v>1599.6991000000007</v>
      </c>
      <c r="Q25" s="31">
        <f t="shared" si="10"/>
        <v>18.839922183981265</v>
      </c>
      <c r="R25" s="31">
        <f>I25/C25*100</f>
        <v>45.83479935794542</v>
      </c>
      <c r="S25" s="31">
        <f t="shared" si="11"/>
        <v>19.58925533668691</v>
      </c>
    </row>
    <row r="26" spans="1:19" s="5" customFormat="1" ht="24" customHeight="1">
      <c r="A26" s="4" t="s">
        <v>21</v>
      </c>
      <c r="B26" s="30">
        <f aca="true" t="shared" si="13" ref="B26:J26">B27+B30+B31+B34+B37+B38+B41</f>
        <v>21820.7</v>
      </c>
      <c r="C26" s="30">
        <f t="shared" si="13"/>
        <v>623</v>
      </c>
      <c r="D26" s="30">
        <f>D27+D30+D31+D34+D37+D38+D41</f>
        <v>22443.7</v>
      </c>
      <c r="E26" s="30">
        <f>E27+E30+E31+E34+E37+E38+E41</f>
        <v>2614.3718000000003</v>
      </c>
      <c r="F26" s="30">
        <f t="shared" si="13"/>
        <v>187.52870000000001</v>
      </c>
      <c r="G26" s="30">
        <f>G27+G30+G31+G34+G37+G38+G41</f>
        <v>2801.9004999999997</v>
      </c>
      <c r="H26" s="30">
        <f>H27+H30+H31+H34+H37+H38+H41</f>
        <v>4127.400900000001</v>
      </c>
      <c r="I26" s="30">
        <f t="shared" si="13"/>
        <v>284.95939999999996</v>
      </c>
      <c r="J26" s="30">
        <f t="shared" si="13"/>
        <v>4412.3603</v>
      </c>
      <c r="K26" s="24">
        <f t="shared" si="3"/>
        <v>157.87352433957557</v>
      </c>
      <c r="L26" s="24">
        <f t="shared" si="3"/>
        <v>151.95508740795404</v>
      </c>
      <c r="M26" s="24">
        <f t="shared" si="3"/>
        <v>157.47740863745878</v>
      </c>
      <c r="N26" s="24">
        <f t="shared" si="4"/>
        <v>1513.0291000000002</v>
      </c>
      <c r="O26" s="24">
        <f t="shared" si="4"/>
        <v>97.43069999999994</v>
      </c>
      <c r="P26" s="24">
        <f>J26-G26</f>
        <v>1610.4598000000005</v>
      </c>
      <c r="Q26" s="31">
        <f t="shared" si="10"/>
        <v>18.9150710105542</v>
      </c>
      <c r="R26" s="31">
        <f>I26/C26*100</f>
        <v>45.73987158908507</v>
      </c>
      <c r="S26" s="31">
        <f t="shared" si="11"/>
        <v>19.659683118202437</v>
      </c>
    </row>
    <row r="27" spans="1:19" s="35" customFormat="1" ht="52.5" customHeight="1">
      <c r="A27" s="12" t="s">
        <v>22</v>
      </c>
      <c r="B27" s="22">
        <f>B28+B29</f>
        <v>3888</v>
      </c>
      <c r="C27" s="22">
        <f>C28+C29</f>
        <v>578</v>
      </c>
      <c r="D27" s="26">
        <f aca="true" t="shared" si="14" ref="D27:D41">B27+C27</f>
        <v>4466</v>
      </c>
      <c r="E27" s="22">
        <f>E28+E29</f>
        <v>1670.9155</v>
      </c>
      <c r="F27" s="22">
        <f>F28+F29</f>
        <v>65.49430000000001</v>
      </c>
      <c r="G27" s="26">
        <f aca="true" t="shared" si="15" ref="G27:G41">E27+F27</f>
        <v>1736.4098000000001</v>
      </c>
      <c r="H27" s="22">
        <f>H28+H29</f>
        <v>1395.6995</v>
      </c>
      <c r="I27" s="22">
        <f>I28+I29</f>
        <v>251.2382</v>
      </c>
      <c r="J27" s="26">
        <f aca="true" t="shared" si="16" ref="J27:J41">H27+I27</f>
        <v>1646.9377</v>
      </c>
      <c r="K27" s="21">
        <f t="shared" si="3"/>
        <v>83.52902944523525</v>
      </c>
      <c r="L27" s="21">
        <f t="shared" si="3"/>
        <v>383.6031532515043</v>
      </c>
      <c r="M27" s="21">
        <f t="shared" si="3"/>
        <v>94.84729353635298</v>
      </c>
      <c r="N27" s="21">
        <f t="shared" si="4"/>
        <v>-275.2160000000001</v>
      </c>
      <c r="O27" s="21">
        <f t="shared" si="4"/>
        <v>185.7439</v>
      </c>
      <c r="P27" s="21">
        <f>J27-G27</f>
        <v>-89.47210000000018</v>
      </c>
      <c r="Q27" s="22">
        <f t="shared" si="10"/>
        <v>35.89762088477366</v>
      </c>
      <c r="R27" s="22">
        <f>I27/C27*100</f>
        <v>43.46681660899654</v>
      </c>
      <c r="S27" s="22">
        <f t="shared" si="11"/>
        <v>36.877243618450514</v>
      </c>
    </row>
    <row r="28" spans="1:19" s="35" customFormat="1" ht="12.75">
      <c r="A28" s="38" t="s">
        <v>41</v>
      </c>
      <c r="B28" s="22">
        <f>3700+60</f>
        <v>3760</v>
      </c>
      <c r="C28" s="22">
        <v>510</v>
      </c>
      <c r="D28" s="26">
        <f t="shared" si="14"/>
        <v>4270</v>
      </c>
      <c r="E28" s="22">
        <f>1648.8639+13.0516</f>
        <v>1661.9155</v>
      </c>
      <c r="F28" s="22">
        <v>62.3113</v>
      </c>
      <c r="G28" s="26">
        <f t="shared" si="15"/>
        <v>1724.2268000000001</v>
      </c>
      <c r="H28" s="22">
        <f>1332.0309+4.6686</f>
        <v>1336.6995</v>
      </c>
      <c r="I28" s="22">
        <v>211.5252</v>
      </c>
      <c r="J28" s="26">
        <f t="shared" si="16"/>
        <v>1548.2247</v>
      </c>
      <c r="K28" s="21">
        <f t="shared" si="3"/>
        <v>80.43125537971093</v>
      </c>
      <c r="L28" s="21">
        <f t="shared" si="3"/>
        <v>339.4652334327803</v>
      </c>
      <c r="M28" s="21">
        <f t="shared" si="3"/>
        <v>89.79240434031067</v>
      </c>
      <c r="N28" s="21">
        <f>H28-E28</f>
        <v>-325.2160000000001</v>
      </c>
      <c r="O28" s="21">
        <f t="shared" si="4"/>
        <v>149.21390000000002</v>
      </c>
      <c r="P28" s="21">
        <f>J28-G28</f>
        <v>-176.00210000000015</v>
      </c>
      <c r="Q28" s="22">
        <f t="shared" si="10"/>
        <v>35.550518617021275</v>
      </c>
      <c r="R28" s="22">
        <f aca="true" t="shared" si="17" ref="R28:R41">I28/C28*100</f>
        <v>41.475529411764704</v>
      </c>
      <c r="S28" s="22">
        <f t="shared" si="11"/>
        <v>36.25818969555035</v>
      </c>
    </row>
    <row r="29" spans="1:19" s="35" customFormat="1" ht="12.75">
      <c r="A29" s="38" t="s">
        <v>42</v>
      </c>
      <c r="B29" s="22">
        <v>128</v>
      </c>
      <c r="C29" s="22">
        <v>68</v>
      </c>
      <c r="D29" s="26">
        <f t="shared" si="14"/>
        <v>196</v>
      </c>
      <c r="E29" s="22">
        <v>9</v>
      </c>
      <c r="F29" s="22">
        <v>3.183</v>
      </c>
      <c r="G29" s="26">
        <f t="shared" si="15"/>
        <v>12.183</v>
      </c>
      <c r="H29" s="22">
        <v>59</v>
      </c>
      <c r="I29" s="22">
        <v>39.713</v>
      </c>
      <c r="J29" s="26">
        <f t="shared" si="16"/>
        <v>98.713</v>
      </c>
      <c r="K29" s="21">
        <f t="shared" si="3"/>
        <v>655.5555555555555</v>
      </c>
      <c r="L29" s="21">
        <f t="shared" si="3"/>
        <v>1247.6594407791392</v>
      </c>
      <c r="M29" s="21">
        <f t="shared" si="3"/>
        <v>810.2519904785357</v>
      </c>
      <c r="N29" s="21">
        <f>H29-E29</f>
        <v>50</v>
      </c>
      <c r="O29" s="21">
        <f t="shared" si="4"/>
        <v>36.53</v>
      </c>
      <c r="P29" s="21">
        <f>J29-G29</f>
        <v>86.53</v>
      </c>
      <c r="Q29" s="22">
        <f t="shared" si="10"/>
        <v>46.09375</v>
      </c>
      <c r="R29" s="22">
        <f t="shared" si="17"/>
        <v>58.40147058823529</v>
      </c>
      <c r="S29" s="22">
        <f t="shared" si="11"/>
        <v>50.36377551020408</v>
      </c>
    </row>
    <row r="30" spans="1:19" s="35" customFormat="1" ht="23.25" customHeight="1">
      <c r="A30" s="12" t="s">
        <v>23</v>
      </c>
      <c r="B30" s="22">
        <v>80</v>
      </c>
      <c r="C30" s="22"/>
      <c r="D30" s="26">
        <f t="shared" si="14"/>
        <v>80</v>
      </c>
      <c r="E30" s="22">
        <v>34.5582</v>
      </c>
      <c r="F30" s="22"/>
      <c r="G30" s="26">
        <f t="shared" si="15"/>
        <v>34.5582</v>
      </c>
      <c r="H30" s="22">
        <v>94.3565</v>
      </c>
      <c r="I30" s="22"/>
      <c r="J30" s="26">
        <f t="shared" si="16"/>
        <v>94.3565</v>
      </c>
      <c r="K30" s="21">
        <f t="shared" si="3"/>
        <v>273.036500743673</v>
      </c>
      <c r="L30" s="21" t="e">
        <f t="shared" si="3"/>
        <v>#DIV/0!</v>
      </c>
      <c r="M30" s="21">
        <f t="shared" si="3"/>
        <v>273.036500743673</v>
      </c>
      <c r="N30" s="21">
        <f t="shared" si="4"/>
        <v>59.7983</v>
      </c>
      <c r="O30" s="21">
        <f t="shared" si="4"/>
        <v>0</v>
      </c>
      <c r="P30" s="21">
        <f t="shared" si="4"/>
        <v>59.7983</v>
      </c>
      <c r="Q30" s="22">
        <f t="shared" si="10"/>
        <v>117.94562499999999</v>
      </c>
      <c r="R30" s="22" t="e">
        <f t="shared" si="17"/>
        <v>#DIV/0!</v>
      </c>
      <c r="S30" s="22">
        <f t="shared" si="11"/>
        <v>117.94562499999999</v>
      </c>
    </row>
    <row r="31" spans="1:19" s="35" customFormat="1" ht="37.5" customHeight="1">
      <c r="A31" s="12" t="s">
        <v>33</v>
      </c>
      <c r="B31" s="22">
        <f>B32+B33</f>
        <v>13995.75</v>
      </c>
      <c r="C31" s="22">
        <f>C32+C33</f>
        <v>0</v>
      </c>
      <c r="D31" s="26">
        <f t="shared" si="14"/>
        <v>13995.75</v>
      </c>
      <c r="E31" s="22">
        <f>E32+E33</f>
        <v>0</v>
      </c>
      <c r="F31" s="22">
        <f>F32+F33</f>
        <v>0</v>
      </c>
      <c r="G31" s="26">
        <f t="shared" si="15"/>
        <v>0</v>
      </c>
      <c r="H31" s="22">
        <f>H32+H33</f>
        <v>1271.5259</v>
      </c>
      <c r="I31" s="22">
        <f>I32+I33</f>
        <v>0</v>
      </c>
      <c r="J31" s="26">
        <f t="shared" si="16"/>
        <v>1271.5259</v>
      </c>
      <c r="K31" s="21" t="e">
        <f t="shared" si="3"/>
        <v>#DIV/0!</v>
      </c>
      <c r="L31" s="21" t="e">
        <f t="shared" si="3"/>
        <v>#DIV/0!</v>
      </c>
      <c r="M31" s="21" t="e">
        <f t="shared" si="3"/>
        <v>#DIV/0!</v>
      </c>
      <c r="N31" s="21">
        <f>H31-E31</f>
        <v>1271.5259</v>
      </c>
      <c r="O31" s="21">
        <f t="shared" si="4"/>
        <v>0</v>
      </c>
      <c r="P31" s="21">
        <f>J31-G31</f>
        <v>1271.5259</v>
      </c>
      <c r="Q31" s="22">
        <f t="shared" si="10"/>
        <v>9.085085829626852</v>
      </c>
      <c r="R31" s="22" t="e">
        <f t="shared" si="17"/>
        <v>#DIV/0!</v>
      </c>
      <c r="S31" s="22">
        <f t="shared" si="11"/>
        <v>9.085085829626852</v>
      </c>
    </row>
    <row r="32" spans="1:19" s="35" customFormat="1" ht="12.75">
      <c r="A32" s="38" t="s">
        <v>37</v>
      </c>
      <c r="B32" s="22">
        <v>13995.75</v>
      </c>
      <c r="C32" s="22"/>
      <c r="D32" s="26">
        <f t="shared" si="14"/>
        <v>13995.75</v>
      </c>
      <c r="E32" s="22"/>
      <c r="F32" s="22"/>
      <c r="G32" s="26">
        <f t="shared" si="15"/>
        <v>0</v>
      </c>
      <c r="H32" s="22">
        <v>1182.246</v>
      </c>
      <c r="I32" s="22"/>
      <c r="J32" s="26">
        <f t="shared" si="16"/>
        <v>1182.246</v>
      </c>
      <c r="K32" s="21" t="e">
        <f t="shared" si="3"/>
        <v>#DIV/0!</v>
      </c>
      <c r="L32" s="21" t="e">
        <f t="shared" si="3"/>
        <v>#DIV/0!</v>
      </c>
      <c r="M32" s="21" t="e">
        <f t="shared" si="3"/>
        <v>#DIV/0!</v>
      </c>
      <c r="N32" s="21">
        <f>H32-E32</f>
        <v>1182.246</v>
      </c>
      <c r="O32" s="21">
        <f t="shared" si="4"/>
        <v>0</v>
      </c>
      <c r="P32" s="21">
        <f t="shared" si="4"/>
        <v>1182.246</v>
      </c>
      <c r="Q32" s="22">
        <f t="shared" si="10"/>
        <v>8.44717860779165</v>
      </c>
      <c r="R32" s="22" t="e">
        <f t="shared" si="17"/>
        <v>#DIV/0!</v>
      </c>
      <c r="S32" s="22">
        <f t="shared" si="11"/>
        <v>8.44717860779165</v>
      </c>
    </row>
    <row r="33" spans="1:19" s="35" customFormat="1" ht="12.75">
      <c r="A33" s="38" t="s">
        <v>38</v>
      </c>
      <c r="B33" s="22"/>
      <c r="C33" s="22"/>
      <c r="D33" s="26">
        <f t="shared" si="14"/>
        <v>0</v>
      </c>
      <c r="E33" s="22"/>
      <c r="F33" s="22"/>
      <c r="G33" s="26">
        <f t="shared" si="15"/>
        <v>0</v>
      </c>
      <c r="H33" s="22">
        <v>89.2799</v>
      </c>
      <c r="I33" s="22"/>
      <c r="J33" s="26">
        <f t="shared" si="16"/>
        <v>89.2799</v>
      </c>
      <c r="K33" s="21" t="e">
        <f t="shared" si="3"/>
        <v>#DIV/0!</v>
      </c>
      <c r="L33" s="21" t="e">
        <f t="shared" si="3"/>
        <v>#DIV/0!</v>
      </c>
      <c r="M33" s="21" t="e">
        <f t="shared" si="3"/>
        <v>#DIV/0!</v>
      </c>
      <c r="N33" s="21">
        <f>H33-E33</f>
        <v>89.2799</v>
      </c>
      <c r="O33" s="21">
        <f t="shared" si="4"/>
        <v>0</v>
      </c>
      <c r="P33" s="21">
        <f t="shared" si="4"/>
        <v>89.2799</v>
      </c>
      <c r="Q33" s="22" t="e">
        <f t="shared" si="10"/>
        <v>#DIV/0!</v>
      </c>
      <c r="R33" s="22" t="e">
        <f t="shared" si="17"/>
        <v>#DIV/0!</v>
      </c>
      <c r="S33" s="22" t="e">
        <f t="shared" si="11"/>
        <v>#DIV/0!</v>
      </c>
    </row>
    <row r="34" spans="1:19" s="35" customFormat="1" ht="28.5" customHeight="1">
      <c r="A34" s="12" t="s">
        <v>24</v>
      </c>
      <c r="B34" s="22">
        <f>B35+B36</f>
        <v>3056.95</v>
      </c>
      <c r="C34" s="22">
        <f>C35+C36</f>
        <v>0</v>
      </c>
      <c r="D34" s="26">
        <f t="shared" si="14"/>
        <v>3056.95</v>
      </c>
      <c r="E34" s="22">
        <f>E35+E36</f>
        <v>741.9677</v>
      </c>
      <c r="F34" s="22">
        <f>F35+F36</f>
        <v>30.974</v>
      </c>
      <c r="G34" s="26">
        <f t="shared" si="15"/>
        <v>772.9417000000001</v>
      </c>
      <c r="H34" s="22">
        <f>H35+H36</f>
        <v>529.1181</v>
      </c>
      <c r="I34" s="22">
        <f>I35+I36</f>
        <v>6.0112</v>
      </c>
      <c r="J34" s="26">
        <f t="shared" si="16"/>
        <v>535.1293000000001</v>
      </c>
      <c r="K34" s="21">
        <f t="shared" si="3"/>
        <v>71.31282129936383</v>
      </c>
      <c r="L34" s="21">
        <f t="shared" si="3"/>
        <v>19.407244785949505</v>
      </c>
      <c r="M34" s="21">
        <f t="shared" si="3"/>
        <v>69.23281535981303</v>
      </c>
      <c r="N34" s="21">
        <f t="shared" si="4"/>
        <v>-212.8496</v>
      </c>
      <c r="O34" s="21">
        <f t="shared" si="4"/>
        <v>-24.9628</v>
      </c>
      <c r="P34" s="21">
        <f t="shared" si="4"/>
        <v>-237.81240000000003</v>
      </c>
      <c r="Q34" s="22">
        <f t="shared" si="10"/>
        <v>17.308693305418803</v>
      </c>
      <c r="R34" s="22" t="e">
        <f t="shared" si="17"/>
        <v>#DIV/0!</v>
      </c>
      <c r="S34" s="22">
        <f t="shared" si="11"/>
        <v>17.505333747689694</v>
      </c>
    </row>
    <row r="35" spans="1:19" s="35" customFormat="1" ht="12.75">
      <c r="A35" s="38" t="s">
        <v>39</v>
      </c>
      <c r="B35" s="22">
        <v>2500</v>
      </c>
      <c r="C35" s="22"/>
      <c r="D35" s="26">
        <f t="shared" si="14"/>
        <v>2500</v>
      </c>
      <c r="E35" s="22">
        <v>741.9677</v>
      </c>
      <c r="F35" s="22">
        <v>30.974</v>
      </c>
      <c r="G35" s="26">
        <f t="shared" si="15"/>
        <v>772.9417000000001</v>
      </c>
      <c r="H35" s="22">
        <v>529.1181</v>
      </c>
      <c r="I35" s="22">
        <v>6.0112</v>
      </c>
      <c r="J35" s="26">
        <f t="shared" si="16"/>
        <v>535.1293000000001</v>
      </c>
      <c r="K35" s="21">
        <f t="shared" si="3"/>
        <v>71.31282129936383</v>
      </c>
      <c r="L35" s="21">
        <f t="shared" si="3"/>
        <v>19.407244785949505</v>
      </c>
      <c r="M35" s="21">
        <f t="shared" si="3"/>
        <v>69.23281535981303</v>
      </c>
      <c r="N35" s="21">
        <f t="shared" si="4"/>
        <v>-212.8496</v>
      </c>
      <c r="O35" s="21">
        <f t="shared" si="4"/>
        <v>-24.9628</v>
      </c>
      <c r="P35" s="21">
        <f t="shared" si="4"/>
        <v>-237.81240000000003</v>
      </c>
      <c r="Q35" s="22">
        <f t="shared" si="10"/>
        <v>21.164724</v>
      </c>
      <c r="R35" s="22" t="e">
        <f t="shared" si="17"/>
        <v>#DIV/0!</v>
      </c>
      <c r="S35" s="22">
        <f t="shared" si="11"/>
        <v>21.405172000000004</v>
      </c>
    </row>
    <row r="36" spans="1:19" s="35" customFormat="1" ht="12.75">
      <c r="A36" s="38" t="s">
        <v>40</v>
      </c>
      <c r="B36" s="22">
        <v>556.95</v>
      </c>
      <c r="C36" s="22"/>
      <c r="D36" s="26">
        <f t="shared" si="14"/>
        <v>556.95</v>
      </c>
      <c r="E36" s="22"/>
      <c r="F36" s="22"/>
      <c r="G36" s="26">
        <f t="shared" si="15"/>
        <v>0</v>
      </c>
      <c r="H36" s="22">
        <v>0</v>
      </c>
      <c r="I36" s="22"/>
      <c r="J36" s="26">
        <f t="shared" si="16"/>
        <v>0</v>
      </c>
      <c r="K36" s="21" t="e">
        <f t="shared" si="3"/>
        <v>#DIV/0!</v>
      </c>
      <c r="L36" s="21" t="e">
        <f t="shared" si="3"/>
        <v>#DIV/0!</v>
      </c>
      <c r="M36" s="21" t="e">
        <f t="shared" si="3"/>
        <v>#DIV/0!</v>
      </c>
      <c r="N36" s="21">
        <f t="shared" si="4"/>
        <v>0</v>
      </c>
      <c r="O36" s="21">
        <f t="shared" si="4"/>
        <v>0</v>
      </c>
      <c r="P36" s="21">
        <f t="shared" si="4"/>
        <v>0</v>
      </c>
      <c r="Q36" s="22">
        <f t="shared" si="10"/>
        <v>0</v>
      </c>
      <c r="R36" s="22" t="e">
        <f t="shared" si="17"/>
        <v>#DIV/0!</v>
      </c>
      <c r="S36" s="22">
        <f t="shared" si="11"/>
        <v>0</v>
      </c>
    </row>
    <row r="37" spans="1:19" ht="21">
      <c r="A37" s="12" t="s">
        <v>25</v>
      </c>
      <c r="B37" s="22"/>
      <c r="C37" s="22"/>
      <c r="D37" s="26">
        <f t="shared" si="14"/>
        <v>0</v>
      </c>
      <c r="E37" s="22"/>
      <c r="F37" s="22"/>
      <c r="G37" s="26">
        <f t="shared" si="15"/>
        <v>0</v>
      </c>
      <c r="H37" s="22"/>
      <c r="I37" s="22"/>
      <c r="J37" s="26">
        <f t="shared" si="16"/>
        <v>0</v>
      </c>
      <c r="K37" s="21" t="e">
        <f t="shared" si="3"/>
        <v>#DIV/0!</v>
      </c>
      <c r="L37" s="21" t="e">
        <f t="shared" si="3"/>
        <v>#DIV/0!</v>
      </c>
      <c r="M37" s="21" t="e">
        <f t="shared" si="3"/>
        <v>#DIV/0!</v>
      </c>
      <c r="N37" s="21">
        <f t="shared" si="4"/>
        <v>0</v>
      </c>
      <c r="O37" s="21">
        <f t="shared" si="4"/>
        <v>0</v>
      </c>
      <c r="P37" s="21">
        <f t="shared" si="4"/>
        <v>0</v>
      </c>
      <c r="Q37" s="22" t="e">
        <f t="shared" si="10"/>
        <v>#DIV/0!</v>
      </c>
      <c r="R37" s="22" t="e">
        <f t="shared" si="17"/>
        <v>#DIV/0!</v>
      </c>
      <c r="S37" s="22" t="e">
        <f t="shared" si="11"/>
        <v>#DIV/0!</v>
      </c>
    </row>
    <row r="38" spans="1:19" ht="21">
      <c r="A38" s="12" t="s">
        <v>26</v>
      </c>
      <c r="B38" s="22">
        <v>800</v>
      </c>
      <c r="C38" s="22">
        <v>45</v>
      </c>
      <c r="D38" s="26">
        <f t="shared" si="14"/>
        <v>845</v>
      </c>
      <c r="E38" s="22">
        <v>166.4304</v>
      </c>
      <c r="F38" s="22">
        <v>16.6954</v>
      </c>
      <c r="G38" s="26">
        <f>E38+F38</f>
        <v>183.1258</v>
      </c>
      <c r="H38" s="22">
        <v>836.7009</v>
      </c>
      <c r="I38" s="22">
        <v>27.71</v>
      </c>
      <c r="J38" s="26">
        <f t="shared" si="16"/>
        <v>864.4109000000001</v>
      </c>
      <c r="K38" s="21">
        <f t="shared" si="3"/>
        <v>502.73321460502416</v>
      </c>
      <c r="L38" s="21">
        <f t="shared" si="3"/>
        <v>165.9738610635265</v>
      </c>
      <c r="M38" s="21">
        <f t="shared" si="3"/>
        <v>472.03119385690064</v>
      </c>
      <c r="N38" s="21">
        <f t="shared" si="4"/>
        <v>670.2705000000001</v>
      </c>
      <c r="O38" s="21">
        <f t="shared" si="4"/>
        <v>11.014600000000002</v>
      </c>
      <c r="P38" s="21">
        <f t="shared" si="4"/>
        <v>681.2851</v>
      </c>
      <c r="Q38" s="22">
        <f t="shared" si="10"/>
        <v>104.58761250000002</v>
      </c>
      <c r="R38" s="22">
        <f t="shared" si="17"/>
        <v>61.577777777777776</v>
      </c>
      <c r="S38" s="22">
        <f t="shared" si="11"/>
        <v>102.2971479289941</v>
      </c>
    </row>
    <row r="39" spans="1:19" ht="12.75">
      <c r="A39" s="12" t="s">
        <v>27</v>
      </c>
      <c r="B39" s="22">
        <f aca="true" t="shared" si="18" ref="B39:J39">B40+B41</f>
        <v>0</v>
      </c>
      <c r="C39" s="22"/>
      <c r="D39" s="26">
        <f t="shared" si="14"/>
        <v>0</v>
      </c>
      <c r="E39" s="22">
        <f t="shared" si="18"/>
        <v>-4.464</v>
      </c>
      <c r="F39" s="22">
        <f t="shared" si="18"/>
        <v>74.28309999999999</v>
      </c>
      <c r="G39" s="26">
        <f t="shared" si="18"/>
        <v>69.81909999999999</v>
      </c>
      <c r="H39" s="22">
        <f t="shared" si="18"/>
        <v>-16.398</v>
      </c>
      <c r="I39" s="22">
        <f t="shared" si="18"/>
        <v>0.5914</v>
      </c>
      <c r="J39" s="26">
        <f t="shared" si="18"/>
        <v>-15.8066</v>
      </c>
      <c r="K39" s="21">
        <f t="shared" si="3"/>
        <v>367.33870967741933</v>
      </c>
      <c r="L39" s="21">
        <f t="shared" si="3"/>
        <v>0.7961434027389811</v>
      </c>
      <c r="M39" s="21">
        <f t="shared" si="3"/>
        <v>-22.639363727117654</v>
      </c>
      <c r="N39" s="21">
        <f t="shared" si="4"/>
        <v>-11.934</v>
      </c>
      <c r="O39" s="21">
        <f t="shared" si="4"/>
        <v>-73.6917</v>
      </c>
      <c r="P39" s="21">
        <f t="shared" si="4"/>
        <v>-85.6257</v>
      </c>
      <c r="Q39" s="22" t="e">
        <f t="shared" si="10"/>
        <v>#DIV/0!</v>
      </c>
      <c r="R39" s="22" t="e">
        <f t="shared" si="17"/>
        <v>#DIV/0!</v>
      </c>
      <c r="S39" s="22" t="e">
        <f t="shared" si="11"/>
        <v>#DIV/0!</v>
      </c>
    </row>
    <row r="40" spans="1:19" s="13" customFormat="1" ht="12.75">
      <c r="A40" s="14" t="s">
        <v>28</v>
      </c>
      <c r="B40" s="32"/>
      <c r="C40" s="32"/>
      <c r="D40" s="33">
        <f t="shared" si="14"/>
        <v>0</v>
      </c>
      <c r="E40" s="32">
        <v>-4.964</v>
      </c>
      <c r="F40" s="32">
        <v>-0.0819</v>
      </c>
      <c r="G40" s="33">
        <f>E40+F40</f>
        <v>-5.0459000000000005</v>
      </c>
      <c r="H40" s="32">
        <v>-16.398</v>
      </c>
      <c r="I40" s="32">
        <v>0.5914</v>
      </c>
      <c r="J40" s="33">
        <f>H40+I40</f>
        <v>-15.8066</v>
      </c>
      <c r="K40" s="34">
        <f t="shared" si="3"/>
        <v>330.3384367445608</v>
      </c>
      <c r="L40" s="34">
        <f t="shared" si="3"/>
        <v>-722.1001221001221</v>
      </c>
      <c r="M40" s="34">
        <f t="shared" si="3"/>
        <v>313.25630710081447</v>
      </c>
      <c r="N40" s="34">
        <f t="shared" si="4"/>
        <v>-11.434</v>
      </c>
      <c r="O40" s="34">
        <f t="shared" si="4"/>
        <v>0.6733</v>
      </c>
      <c r="P40" s="34">
        <f t="shared" si="4"/>
        <v>-10.7607</v>
      </c>
      <c r="Q40" s="22" t="e">
        <f t="shared" si="10"/>
        <v>#DIV/0!</v>
      </c>
      <c r="R40" s="22" t="e">
        <f t="shared" si="17"/>
        <v>#DIV/0!</v>
      </c>
      <c r="S40" s="22" t="e">
        <f t="shared" si="11"/>
        <v>#DIV/0!</v>
      </c>
    </row>
    <row r="41" spans="1:19" s="13" customFormat="1" ht="12.75">
      <c r="A41" s="14" t="s">
        <v>29</v>
      </c>
      <c r="B41" s="33"/>
      <c r="C41" s="33"/>
      <c r="D41" s="33">
        <f t="shared" si="14"/>
        <v>0</v>
      </c>
      <c r="E41" s="33">
        <v>0.5</v>
      </c>
      <c r="F41" s="33">
        <v>74.365</v>
      </c>
      <c r="G41" s="33">
        <f t="shared" si="15"/>
        <v>74.865</v>
      </c>
      <c r="H41" s="33"/>
      <c r="I41" s="33"/>
      <c r="J41" s="33">
        <f t="shared" si="16"/>
        <v>0</v>
      </c>
      <c r="K41" s="34">
        <f>H41/E41*100</f>
        <v>0</v>
      </c>
      <c r="L41" s="34">
        <f t="shared" si="3"/>
        <v>0</v>
      </c>
      <c r="M41" s="34">
        <f t="shared" si="3"/>
        <v>0</v>
      </c>
      <c r="N41" s="34">
        <f t="shared" si="4"/>
        <v>-0.5</v>
      </c>
      <c r="O41" s="34">
        <f t="shared" si="4"/>
        <v>-74.365</v>
      </c>
      <c r="P41" s="34">
        <f t="shared" si="4"/>
        <v>-74.865</v>
      </c>
      <c r="Q41" s="22" t="e">
        <f t="shared" si="10"/>
        <v>#DIV/0!</v>
      </c>
      <c r="R41" s="22" t="e">
        <f t="shared" si="17"/>
        <v>#DIV/0!</v>
      </c>
      <c r="S41" s="22" t="e">
        <f t="shared" si="11"/>
        <v>#DIV/0!</v>
      </c>
    </row>
    <row r="42" spans="2:18" ht="12.75">
      <c r="B42" s="18"/>
      <c r="C42" s="18"/>
      <c r="D42" s="18"/>
      <c r="E42" s="37"/>
      <c r="F42" s="37"/>
      <c r="G42" s="18"/>
      <c r="H42" s="37"/>
      <c r="I42" s="37"/>
      <c r="J42" s="18"/>
      <c r="K42" s="18"/>
      <c r="L42" s="18"/>
      <c r="M42" s="18"/>
      <c r="N42" s="18"/>
      <c r="O42" s="18"/>
      <c r="P42" s="18"/>
      <c r="Q42" s="18"/>
      <c r="R42" s="18"/>
    </row>
    <row r="43" spans="2:18" ht="12.75">
      <c r="B43" s="18"/>
      <c r="C43" s="18"/>
      <c r="D43" s="18"/>
      <c r="E43" s="37" t="s">
        <v>43</v>
      </c>
      <c r="F43" s="37"/>
      <c r="G43" s="18"/>
      <c r="H43" s="37"/>
      <c r="I43" s="37"/>
      <c r="J43" s="18"/>
      <c r="K43" s="18"/>
      <c r="L43" s="18"/>
      <c r="M43" s="18"/>
      <c r="N43" s="18"/>
      <c r="O43" s="18"/>
      <c r="P43" s="18"/>
      <c r="Q43" s="18"/>
      <c r="R43" s="18"/>
    </row>
  </sheetData>
  <sheetProtection/>
  <mergeCells count="22">
    <mergeCell ref="Q4:Q5"/>
    <mergeCell ref="H3:J3"/>
    <mergeCell ref="D4:D5"/>
    <mergeCell ref="H4:H5"/>
    <mergeCell ref="C4:C5"/>
    <mergeCell ref="M4:M5"/>
    <mergeCell ref="K4:K5"/>
    <mergeCell ref="A3:A5"/>
    <mergeCell ref="B3:D3"/>
    <mergeCell ref="E3:G3"/>
    <mergeCell ref="G4:G5"/>
    <mergeCell ref="B4:B5"/>
    <mergeCell ref="E4:E5"/>
    <mergeCell ref="R4:R5"/>
    <mergeCell ref="N3:P4"/>
    <mergeCell ref="L4:L5"/>
    <mergeCell ref="S4:S5"/>
    <mergeCell ref="K3:M3"/>
    <mergeCell ref="J4:J5"/>
    <mergeCell ref="F4:F5"/>
    <mergeCell ref="Q3:S3"/>
    <mergeCell ref="I4:I5"/>
  </mergeCells>
  <printOptions/>
  <pageMargins left="0.15748031496062992" right="0.15748031496062992" top="0.3937007874015748" bottom="0.1968503937007874" header="0.1968503937007874" footer="0.1574803149606299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MSI</cp:lastModifiedBy>
  <cp:lastPrinted>2022-05-11T09:11:01Z</cp:lastPrinted>
  <dcterms:created xsi:type="dcterms:W3CDTF">2011-02-18T06:53:44Z</dcterms:created>
  <dcterms:modified xsi:type="dcterms:W3CDTF">2022-05-11T09:13:42Z</dcterms:modified>
  <cp:category/>
  <cp:version/>
  <cp:contentType/>
  <cp:contentStatus/>
</cp:coreProperties>
</file>