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<sst xmlns="http://schemas.openxmlformats.org/spreadsheetml/2006/main" count="63" uniqueCount="49">
  <si>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</si>
  <si>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</si>
  <si>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</si>
  <si>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</si>
  <si>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</si>
  <si>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</si>
  <si>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</si>
  <si>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</si>
  <si>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</si>
  <si>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</si>
  <si>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</si>
  <si>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</si>
  <si>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</si>
  <si>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</si>
  <si>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</si>
  <si>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</si>
  <si>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</si>
  <si>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</si>
  <si>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</si>
  <si>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</si>
  <si>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</si>
  <si>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</si>
  <si>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</si>
  <si>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</si>
  <si>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</si>
  <si>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</si>
  <si>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</si>
  <si>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</si>
  <si>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</si>
  <si>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</si>
  <si>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</si>
  <si>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</si>
  <si>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</si>
  <si>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</si>
  <si>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</si>
  <si>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</si>
  <si>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</si>
  <si>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</si>
  <si>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</si>
  <si>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</si>
  <si>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</si>
  <si>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</si>
  <si>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</si>
  <si>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</si>
  <si>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Фактическое поступление на 01.04.2022 г.</t>
  </si>
  <si>
    <t>Фактическое поступление на 01.04.2023 г.</t>
  </si>
  <si>
    <t>Годовой план на 01.04.2023 г.</t>
  </si>
  <si>
    <t>Отклонение фактического поступления по состоянию на 01.04.23 г. от фактического поступления на 01.04.22 г.,   (+,-)</t>
  </si>
  <si>
    <t>Анализ поступления налоговых и неналоговых  доходов в бюджет МО "Онгудайский район" на 01.04. 2023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</si>
</sst>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48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6"/>
      <c r="B3" s="44" t="s">
        <v>46</v>
      </c>
      <c r="C3" s="44"/>
      <c r="D3" s="44"/>
      <c r="E3" s="43" t="s">
        <v>44</v>
      </c>
      <c r="F3" s="43"/>
      <c r="G3" s="43"/>
      <c r="H3" s="43" t="s">
        <v>45</v>
      </c>
      <c r="I3" s="43"/>
      <c r="J3" s="43"/>
      <c r="K3" s="43" t="s">
        <v>0</v>
      </c>
      <c r="L3" s="47"/>
      <c r="M3" s="47"/>
      <c r="N3" s="43" t="s">
        <v>47</v>
      </c>
      <c r="O3" s="47"/>
      <c r="P3" s="47"/>
      <c r="Q3" s="48" t="s">
        <v>1</v>
      </c>
      <c r="R3" s="49"/>
      <c r="S3" s="50"/>
    </row>
    <row r="4" spans="1:19" ht="40.5" customHeight="1">
      <c r="A4" s="46"/>
      <c r="B4" s="44" t="s">
        <v>2</v>
      </c>
      <c r="C4" s="44" t="s">
        <v>3</v>
      </c>
      <c r="D4" s="44" t="s">
        <v>4</v>
      </c>
      <c r="E4" s="44" t="s">
        <v>2</v>
      </c>
      <c r="F4" s="44" t="s">
        <v>3</v>
      </c>
      <c r="G4" s="44" t="s">
        <v>4</v>
      </c>
      <c r="H4" s="44" t="s">
        <v>2</v>
      </c>
      <c r="I4" s="44" t="s">
        <v>3</v>
      </c>
      <c r="J4" s="43" t="s">
        <v>4</v>
      </c>
      <c r="K4" s="44" t="s">
        <v>2</v>
      </c>
      <c r="L4" s="44" t="s">
        <v>3</v>
      </c>
      <c r="M4" s="43" t="s">
        <v>4</v>
      </c>
      <c r="N4" s="47"/>
      <c r="O4" s="47"/>
      <c r="P4" s="47"/>
      <c r="Q4" s="41" t="s">
        <v>2</v>
      </c>
      <c r="R4" s="41" t="s">
        <v>3</v>
      </c>
      <c r="S4" s="41" t="s">
        <v>4</v>
      </c>
    </row>
    <row r="5" spans="1:19" ht="12.75">
      <c r="A5" s="46"/>
      <c r="B5" s="45"/>
      <c r="C5" s="45"/>
      <c r="D5" s="45"/>
      <c r="E5" s="44"/>
      <c r="F5" s="44"/>
      <c r="G5" s="44"/>
      <c r="H5" s="44"/>
      <c r="I5" s="44"/>
      <c r="J5" s="43"/>
      <c r="K5" s="44"/>
      <c r="L5" s="44"/>
      <c r="M5" s="43"/>
      <c r="N5" s="2" t="s">
        <v>2</v>
      </c>
      <c r="O5" s="2" t="s">
        <v>3</v>
      </c>
      <c r="P5" s="2" t="s">
        <v>30</v>
      </c>
      <c r="Q5" s="42"/>
      <c r="R5" s="42"/>
      <c r="S5" s="42"/>
    </row>
    <row r="6" spans="1:19" ht="12.75">
      <c r="A6" s="9" t="s">
        <v>5</v>
      </c>
      <c r="B6" s="19">
        <f aca="true" t="shared" si="0" ref="B6:I6">B8+B25</f>
        <v>177656.0961</v>
      </c>
      <c r="C6" s="19">
        <f t="shared" si="0"/>
        <v>14132.768</v>
      </c>
      <c r="D6" s="19">
        <f t="shared" si="0"/>
        <v>191788.8641</v>
      </c>
      <c r="E6" s="19">
        <f>E8+E25</f>
        <v>29936.693399999996</v>
      </c>
      <c r="F6" s="19">
        <f t="shared" si="0"/>
        <v>2204.1563</v>
      </c>
      <c r="G6" s="19">
        <f>G8+G25</f>
        <v>32140.849700000002</v>
      </c>
      <c r="H6" s="19">
        <f>H8+H25</f>
        <v>37882.8284</v>
      </c>
      <c r="I6" s="19">
        <f t="shared" si="0"/>
        <v>2121.7259999999997</v>
      </c>
      <c r="J6" s="19">
        <f>J8+J25</f>
        <v>40004.5544</v>
      </c>
      <c r="K6" s="19">
        <f>H6/E6*100</f>
        <v>126.54312850730535</v>
      </c>
      <c r="L6" s="19">
        <f>I6/F6*100</f>
        <v>96.26023345077658</v>
      </c>
      <c r="M6" s="19">
        <f>J6/G6*100</f>
        <v>124.46638708496869</v>
      </c>
      <c r="N6" s="19">
        <f>H6-E6</f>
        <v>7946.135000000002</v>
      </c>
      <c r="O6" s="19">
        <f>I6-F6</f>
        <v>-82.43030000000044</v>
      </c>
      <c r="P6" s="19">
        <f>J6-G6</f>
        <v>7863.704699999998</v>
      </c>
      <c r="Q6" s="19">
        <f aca="true" t="shared" si="1" ref="Q6:S10">H6/B6*100</f>
        <v>21.323686173243566</v>
      </c>
      <c r="R6" s="19">
        <f t="shared" si="1"/>
        <v>15.012812776662008</v>
      </c>
      <c r="S6" s="19">
        <f t="shared" si="1"/>
        <v>20.858642960178</v>
      </c>
    </row>
    <row r="7" spans="1:19" ht="22.5">
      <c r="A7" s="10" t="s">
        <v>6</v>
      </c>
      <c r="B7" s="20">
        <f aca="true" t="shared" si="2" ref="B7:J7">B8+B26</f>
        <v>177656.0961</v>
      </c>
      <c r="C7" s="20">
        <f t="shared" si="2"/>
        <v>14132.768</v>
      </c>
      <c r="D7" s="20">
        <f t="shared" si="2"/>
        <v>191788.8641</v>
      </c>
      <c r="E7" s="20">
        <f>E8+E26</f>
        <v>29953.091399999998</v>
      </c>
      <c r="F7" s="20">
        <f>F8+F26</f>
        <v>2186.6267000000003</v>
      </c>
      <c r="G7" s="20">
        <f t="shared" si="2"/>
        <v>32139.718100000002</v>
      </c>
      <c r="H7" s="20">
        <f t="shared" si="2"/>
        <v>37882.8284</v>
      </c>
      <c r="I7" s="20">
        <f>I8+I26</f>
        <v>2086.2352</v>
      </c>
      <c r="J7" s="20">
        <f t="shared" si="2"/>
        <v>39969.0636</v>
      </c>
      <c r="K7" s="21">
        <f aca="true" t="shared" si="3" ref="K7:M41">H7/E7*100</f>
        <v>126.47385171067853</v>
      </c>
      <c r="L7" s="21">
        <f t="shared" si="3"/>
        <v>95.4088413902565</v>
      </c>
      <c r="M7" s="21">
        <f t="shared" si="3"/>
        <v>124.36034278720074</v>
      </c>
      <c r="N7" s="21">
        <f aca="true" t="shared" si="4" ref="N7:P41">H7-E7</f>
        <v>7929.737000000001</v>
      </c>
      <c r="O7" s="21">
        <f t="shared" si="4"/>
        <v>-100.39150000000018</v>
      </c>
      <c r="P7" s="21">
        <f t="shared" si="4"/>
        <v>7829.345499999999</v>
      </c>
      <c r="Q7" s="22">
        <f t="shared" si="1"/>
        <v>21.323686173243566</v>
      </c>
      <c r="R7" s="22">
        <f t="shared" si="1"/>
        <v>14.761688580750778</v>
      </c>
      <c r="S7" s="22">
        <f t="shared" si="1"/>
        <v>20.840137819034094</v>
      </c>
    </row>
    <row r="8" spans="1:19" s="5" customFormat="1" ht="12.75">
      <c r="A8" s="4" t="s">
        <v>7</v>
      </c>
      <c r="B8" s="23">
        <f aca="true" t="shared" si="5" ref="B8:J8">B9+B10+B11+B16+B20+B23+B24</f>
        <v>154446.56</v>
      </c>
      <c r="C8" s="23">
        <f>C9+C10+C11+C16+C20+C23+C24</f>
        <v>13211.768</v>
      </c>
      <c r="D8" s="30">
        <f t="shared" si="5"/>
        <v>167658.328</v>
      </c>
      <c r="E8" s="30">
        <f>E9+E10+E11+E16+E20+E23+E24</f>
        <v>27136.9894</v>
      </c>
      <c r="F8" s="30">
        <f t="shared" si="5"/>
        <v>2002.8837</v>
      </c>
      <c r="G8" s="30">
        <f>G9+G10+G11+G16+G20+G23+G24</f>
        <v>29139.8731</v>
      </c>
      <c r="H8" s="30">
        <f t="shared" si="5"/>
        <v>28643.135799999996</v>
      </c>
      <c r="I8" s="30">
        <f t="shared" si="5"/>
        <v>1843.5258999999999</v>
      </c>
      <c r="J8" s="23">
        <f t="shared" si="5"/>
        <v>30486.6617</v>
      </c>
      <c r="K8" s="23">
        <f t="shared" si="3"/>
        <v>105.55016025469648</v>
      </c>
      <c r="L8" s="23">
        <f t="shared" si="3"/>
        <v>92.04358196134902</v>
      </c>
      <c r="M8" s="23">
        <f t="shared" si="3"/>
        <v>104.62180667492338</v>
      </c>
      <c r="N8" s="23">
        <f t="shared" si="4"/>
        <v>1506.1463999999978</v>
      </c>
      <c r="O8" s="23">
        <f t="shared" si="4"/>
        <v>-159.35780000000022</v>
      </c>
      <c r="P8" s="23">
        <f t="shared" si="4"/>
        <v>1346.7885999999999</v>
      </c>
      <c r="Q8" s="25">
        <f t="shared" si="1"/>
        <v>18.545661230654794</v>
      </c>
      <c r="R8" s="25">
        <f t="shared" si="1"/>
        <v>13.953665398908003</v>
      </c>
      <c r="S8" s="25">
        <f t="shared" si="1"/>
        <v>18.183803968270517</v>
      </c>
    </row>
    <row r="9" spans="1:19" ht="12.75">
      <c r="A9" s="3" t="s">
        <v>8</v>
      </c>
      <c r="B9" s="22">
        <v>77142</v>
      </c>
      <c r="C9" s="22">
        <v>2613.227</v>
      </c>
      <c r="D9" s="26">
        <f>B9+C9</f>
        <v>79755.227</v>
      </c>
      <c r="E9" s="22">
        <v>11638.677</v>
      </c>
      <c r="F9" s="22">
        <v>451.702</v>
      </c>
      <c r="G9" s="26">
        <f>E9+F9</f>
        <v>12090.378999999999</v>
      </c>
      <c r="H9" s="22">
        <v>8063.2201</v>
      </c>
      <c r="I9" s="22">
        <v>303.3708</v>
      </c>
      <c r="J9" s="26">
        <f>H9+I9</f>
        <v>8366.5909</v>
      </c>
      <c r="K9" s="21">
        <f t="shared" si="3"/>
        <v>69.27952464012877</v>
      </c>
      <c r="L9" s="21">
        <f t="shared" si="3"/>
        <v>67.16171281065834</v>
      </c>
      <c r="M9" s="21">
        <f t="shared" si="3"/>
        <v>69.2004022371838</v>
      </c>
      <c r="N9" s="21">
        <f t="shared" si="4"/>
        <v>-3575.4569</v>
      </c>
      <c r="O9" s="21">
        <f t="shared" si="4"/>
        <v>-148.33120000000002</v>
      </c>
      <c r="P9" s="21">
        <f t="shared" si="4"/>
        <v>-3723.7880999999998</v>
      </c>
      <c r="Q9" s="22">
        <f t="shared" si="1"/>
        <v>10.452438490057297</v>
      </c>
      <c r="R9" s="22">
        <f t="shared" si="1"/>
        <v>11.60904888859636</v>
      </c>
      <c r="S9" s="22">
        <f t="shared" si="1"/>
        <v>10.490335511175964</v>
      </c>
    </row>
    <row r="10" spans="1:19" ht="12.75">
      <c r="A10" s="3" t="s">
        <v>36</v>
      </c>
      <c r="B10" s="22">
        <v>15240.56</v>
      </c>
      <c r="C10" s="22"/>
      <c r="D10" s="26">
        <f>B10+C10</f>
        <v>15240.56</v>
      </c>
      <c r="E10" s="22">
        <v>3603.568</v>
      </c>
      <c r="F10" s="22"/>
      <c r="G10" s="26">
        <f>E10+F10</f>
        <v>3603.568</v>
      </c>
      <c r="H10" s="22">
        <v>4097.5352</v>
      </c>
      <c r="I10" s="22"/>
      <c r="J10" s="26">
        <f>H10+I10</f>
        <v>4097.5352</v>
      </c>
      <c r="K10" s="21">
        <f t="shared" si="3"/>
        <v>113.70772523232529</v>
      </c>
      <c r="L10" s="21" t="e">
        <f t="shared" si="3"/>
        <v>#DIV/0!</v>
      </c>
      <c r="M10" s="21">
        <f t="shared" si="3"/>
        <v>113.70772523232529</v>
      </c>
      <c r="N10" s="21">
        <f t="shared" si="4"/>
        <v>493.96720000000005</v>
      </c>
      <c r="O10" s="21">
        <f t="shared" si="4"/>
        <v>0</v>
      </c>
      <c r="P10" s="21">
        <f t="shared" si="4"/>
        <v>493.96720000000005</v>
      </c>
      <c r="Q10" s="22">
        <f t="shared" si="1"/>
        <v>26.885725983822116</v>
      </c>
      <c r="R10" s="22" t="e">
        <f t="shared" si="1"/>
        <v>#DIV/0!</v>
      </c>
      <c r="S10" s="22">
        <f t="shared" si="1"/>
        <v>26.885725983822116</v>
      </c>
    </row>
    <row r="11" spans="1:19" s="5" customFormat="1" ht="12.75">
      <c r="A11" s="12" t="s">
        <v>9</v>
      </c>
      <c r="B11" s="27">
        <f aca="true" t="shared" si="6" ref="B11:J11">B12+B13+B14+B15</f>
        <v>31957</v>
      </c>
      <c r="C11" s="27">
        <f t="shared" si="6"/>
        <v>658.94</v>
      </c>
      <c r="D11" s="27">
        <f t="shared" si="6"/>
        <v>32615.94</v>
      </c>
      <c r="E11" s="27">
        <f>E12+E13+E14+E15</f>
        <v>5152.767999999999</v>
      </c>
      <c r="F11" s="27">
        <f t="shared" si="6"/>
        <v>302.548</v>
      </c>
      <c r="G11" s="27">
        <f t="shared" si="6"/>
        <v>5455.316</v>
      </c>
      <c r="H11" s="27">
        <f t="shared" si="6"/>
        <v>5104.484999999999</v>
      </c>
      <c r="I11" s="27">
        <f t="shared" si="6"/>
        <v>423.5672</v>
      </c>
      <c r="J11" s="27">
        <f t="shared" si="6"/>
        <v>5528.052199999999</v>
      </c>
      <c r="K11" s="28">
        <f t="shared" si="3"/>
        <v>99.06296965048688</v>
      </c>
      <c r="L11" s="28">
        <f t="shared" si="3"/>
        <v>140</v>
      </c>
      <c r="M11" s="28">
        <f t="shared" si="3"/>
        <v>101.33330864793166</v>
      </c>
      <c r="N11" s="28">
        <f t="shared" si="4"/>
        <v>-48.28300000000036</v>
      </c>
      <c r="O11" s="28">
        <f t="shared" si="4"/>
        <v>121.01920000000001</v>
      </c>
      <c r="P11" s="28">
        <f t="shared" si="4"/>
        <v>72.73619999999937</v>
      </c>
      <c r="Q11" s="29">
        <f>H11/B11*100</f>
        <v>15.972979315955813</v>
      </c>
      <c r="R11" s="29">
        <f>I11/C11*100</f>
        <v>64.28008619904695</v>
      </c>
      <c r="S11" s="29">
        <f>J11/D11*100</f>
        <v>16.94892803948008</v>
      </c>
    </row>
    <row r="12" spans="1:21" ht="23.25" customHeight="1">
      <c r="A12" s="3" t="s">
        <v>10</v>
      </c>
      <c r="B12" s="22">
        <v>29000</v>
      </c>
      <c r="C12" s="22">
        <v>0</v>
      </c>
      <c r="D12" s="26">
        <f>B12+C12</f>
        <v>29000</v>
      </c>
      <c r="E12" s="22">
        <v>4349.163</v>
      </c>
      <c r="F12" s="22"/>
      <c r="G12" s="26">
        <f>E12+F12</f>
        <v>4349.163</v>
      </c>
      <c r="H12" s="22">
        <v>4250.2418</v>
      </c>
      <c r="I12" s="22"/>
      <c r="J12" s="26">
        <f>H12+I12</f>
        <v>4250.2418</v>
      </c>
      <c r="K12" s="21">
        <f t="shared" si="3"/>
        <v>97.72551178238203</v>
      </c>
      <c r="L12" s="21" t="e">
        <f t="shared" si="3"/>
        <v>#DIV/0!</v>
      </c>
      <c r="M12" s="21">
        <f t="shared" si="3"/>
        <v>97.72551178238203</v>
      </c>
      <c r="N12" s="21">
        <f t="shared" si="4"/>
        <v>-98.92119999999977</v>
      </c>
      <c r="O12" s="21">
        <f t="shared" si="4"/>
        <v>0</v>
      </c>
      <c r="P12" s="21">
        <f t="shared" si="4"/>
        <v>-98.92119999999977</v>
      </c>
      <c r="Q12" s="22">
        <f>H12/B12*100</f>
        <v>14.656006206896551</v>
      </c>
      <c r="R12" s="22">
        <v>0</v>
      </c>
      <c r="S12" s="22">
        <f aca="true" t="shared" si="7" ref="S12:S18">J12/D12*100</f>
        <v>14.656006206896551</v>
      </c>
      <c r="U12" s="39"/>
    </row>
    <row r="13" spans="1:21" ht="22.5">
      <c r="A13" s="3" t="s">
        <v>11</v>
      </c>
      <c r="B13" s="22"/>
      <c r="C13" s="22"/>
      <c r="D13" s="26">
        <f>B13+C13</f>
        <v>0</v>
      </c>
      <c r="E13" s="22">
        <v>-104.131</v>
      </c>
      <c r="F13" s="22"/>
      <c r="G13" s="26">
        <f>E13+F13</f>
        <v>-104.131</v>
      </c>
      <c r="H13" s="22">
        <v>-23.1444</v>
      </c>
      <c r="I13" s="22"/>
      <c r="J13" s="26">
        <f>H13+I13</f>
        <v>-23.1444</v>
      </c>
      <c r="K13" s="21">
        <f t="shared" si="3"/>
        <v>22.22623426261152</v>
      </c>
      <c r="L13" s="21" t="e">
        <f t="shared" si="3"/>
        <v>#DIV/0!</v>
      </c>
      <c r="M13" s="21">
        <f t="shared" si="3"/>
        <v>22.22623426261152</v>
      </c>
      <c r="N13" s="21">
        <f t="shared" si="4"/>
        <v>80.9866</v>
      </c>
      <c r="O13" s="21">
        <f t="shared" si="4"/>
        <v>0</v>
      </c>
      <c r="P13" s="21">
        <f t="shared" si="4"/>
        <v>80.9866</v>
      </c>
      <c r="Q13" s="22" t="e">
        <f>H13/B13*100</f>
        <v>#DIV/0!</v>
      </c>
      <c r="R13" s="22">
        <v>0</v>
      </c>
      <c r="S13" s="22" t="e">
        <f t="shared" si="7"/>
        <v>#DIV/0!</v>
      </c>
      <c r="T13" s="39"/>
      <c r="U13" s="39"/>
    </row>
    <row r="14" spans="1:19" ht="12.75">
      <c r="A14" s="3" t="s">
        <v>12</v>
      </c>
      <c r="B14" s="22">
        <v>1440</v>
      </c>
      <c r="C14" s="22">
        <v>658.94</v>
      </c>
      <c r="D14" s="26">
        <f>B14+C14</f>
        <v>2098.94</v>
      </c>
      <c r="E14" s="22">
        <v>705.945</v>
      </c>
      <c r="F14" s="22">
        <v>302.548</v>
      </c>
      <c r="G14" s="26">
        <f>E14+F14</f>
        <v>1008.493</v>
      </c>
      <c r="H14" s="22">
        <v>988.3235</v>
      </c>
      <c r="I14" s="22">
        <v>423.5672</v>
      </c>
      <c r="J14" s="26">
        <f>H14+I14</f>
        <v>1411.8907</v>
      </c>
      <c r="K14" s="21">
        <f t="shared" si="3"/>
        <v>140.0000708270474</v>
      </c>
      <c r="L14" s="21">
        <f t="shared" si="3"/>
        <v>140</v>
      </c>
      <c r="M14" s="21">
        <f t="shared" si="3"/>
        <v>140.00004957892617</v>
      </c>
      <c r="N14" s="21">
        <f t="shared" si="4"/>
        <v>282.3784999999999</v>
      </c>
      <c r="O14" s="21">
        <f t="shared" si="4"/>
        <v>121.01920000000001</v>
      </c>
      <c r="P14" s="21">
        <f t="shared" si="4"/>
        <v>403.3976999999999</v>
      </c>
      <c r="Q14" s="22">
        <f>H14/B14*100</f>
        <v>68.63357638888888</v>
      </c>
      <c r="R14" s="22">
        <f>I14/C14*100</f>
        <v>64.28008619904695</v>
      </c>
      <c r="S14" s="22">
        <f t="shared" si="7"/>
        <v>67.26684421660457</v>
      </c>
    </row>
    <row r="15" spans="1:21" ht="22.5">
      <c r="A15" s="11" t="s">
        <v>34</v>
      </c>
      <c r="B15" s="22">
        <v>1517</v>
      </c>
      <c r="C15" s="22"/>
      <c r="D15" s="26">
        <f>B15+C15</f>
        <v>1517</v>
      </c>
      <c r="E15" s="22">
        <v>201.791</v>
      </c>
      <c r="F15" s="22"/>
      <c r="G15" s="26">
        <f>E15+F15</f>
        <v>201.791</v>
      </c>
      <c r="H15" s="22">
        <v>-110.9359</v>
      </c>
      <c r="I15" s="22"/>
      <c r="J15" s="26">
        <f>H15+I15</f>
        <v>-110.9359</v>
      </c>
      <c r="K15" s="21">
        <f>H15/E15*100</f>
        <v>-54.97564311589714</v>
      </c>
      <c r="L15" s="21" t="e">
        <f>I15/F15*100</f>
        <v>#DIV/0!</v>
      </c>
      <c r="M15" s="21">
        <f>J15/G15*100</f>
        <v>-54.97564311589714</v>
      </c>
      <c r="N15" s="21">
        <f>H15-E15</f>
        <v>-312.7269</v>
      </c>
      <c r="O15" s="21">
        <f>I15-F15</f>
        <v>0</v>
      </c>
      <c r="P15" s="21">
        <f>J15-G15</f>
        <v>-312.7269</v>
      </c>
      <c r="Q15" s="22">
        <f>H15/B15*100</f>
        <v>-7.312847725774556</v>
      </c>
      <c r="R15" s="22" t="e">
        <f>I15/C15*100</f>
        <v>#DIV/0!</v>
      </c>
      <c r="S15" s="22">
        <f>J15/D15*100</f>
        <v>-7.312847725774556</v>
      </c>
      <c r="T15" s="40"/>
      <c r="U15" s="40"/>
    </row>
    <row r="16" spans="1:19" s="5" customFormat="1" ht="12.75">
      <c r="A16" s="12" t="s">
        <v>13</v>
      </c>
      <c r="B16" s="27">
        <f>B17+B18+B19</f>
        <v>27000</v>
      </c>
      <c r="C16" s="27">
        <f aca="true" t="shared" si="8" ref="C16:J16">C17+C18+C19</f>
        <v>9919.601</v>
      </c>
      <c r="D16" s="27">
        <f t="shared" si="8"/>
        <v>36919.601</v>
      </c>
      <c r="E16" s="27">
        <f t="shared" si="8"/>
        <v>6234.884</v>
      </c>
      <c r="F16" s="27">
        <f t="shared" si="8"/>
        <v>1248.634</v>
      </c>
      <c r="G16" s="27">
        <f t="shared" si="8"/>
        <v>7483.518</v>
      </c>
      <c r="H16" s="27">
        <f t="shared" si="8"/>
        <v>8170.4842</v>
      </c>
      <c r="I16" s="27">
        <f t="shared" si="8"/>
        <v>1115.6885</v>
      </c>
      <c r="J16" s="27">
        <f t="shared" si="8"/>
        <v>9286.1727</v>
      </c>
      <c r="K16" s="28">
        <f t="shared" si="3"/>
        <v>131.04468663731353</v>
      </c>
      <c r="L16" s="28">
        <f t="shared" si="3"/>
        <v>89.35272465750572</v>
      </c>
      <c r="M16" s="28">
        <f t="shared" si="3"/>
        <v>124.08833251954493</v>
      </c>
      <c r="N16" s="28">
        <f t="shared" si="4"/>
        <v>1935.6001999999999</v>
      </c>
      <c r="O16" s="28">
        <f t="shared" si="4"/>
        <v>-132.94550000000004</v>
      </c>
      <c r="P16" s="28">
        <f t="shared" si="4"/>
        <v>1802.6546999999991</v>
      </c>
      <c r="Q16" s="29">
        <f>H16/B16*100</f>
        <v>30.26105259259259</v>
      </c>
      <c r="R16" s="29">
        <f>I16/C16*100</f>
        <v>11.2473122658865</v>
      </c>
      <c r="S16" s="29">
        <f t="shared" si="7"/>
        <v>25.152418900735135</v>
      </c>
    </row>
    <row r="17" spans="1:19" ht="12.75">
      <c r="A17" s="3" t="s">
        <v>14</v>
      </c>
      <c r="B17" s="22"/>
      <c r="C17" s="22">
        <v>3078.66</v>
      </c>
      <c r="D17" s="26">
        <f>B17+C17</f>
        <v>3078.66</v>
      </c>
      <c r="E17" s="22"/>
      <c r="F17" s="22">
        <v>291.116</v>
      </c>
      <c r="G17" s="26">
        <f>E17+F17</f>
        <v>291.116</v>
      </c>
      <c r="H17" s="22"/>
      <c r="I17" s="22">
        <v>236.4914</v>
      </c>
      <c r="J17" s="26">
        <f>H17+I17</f>
        <v>236.4914</v>
      </c>
      <c r="K17" s="21" t="e">
        <f t="shared" si="3"/>
        <v>#DIV/0!</v>
      </c>
      <c r="L17" s="21">
        <f t="shared" si="3"/>
        <v>81.23613954574809</v>
      </c>
      <c r="M17" s="21">
        <f t="shared" si="3"/>
        <v>81.23613954574809</v>
      </c>
      <c r="N17" s="21">
        <f t="shared" si="4"/>
        <v>0</v>
      </c>
      <c r="O17" s="21">
        <f t="shared" si="4"/>
        <v>-54.62459999999999</v>
      </c>
      <c r="P17" s="21">
        <f t="shared" si="4"/>
        <v>-54.62459999999999</v>
      </c>
      <c r="Q17" s="22">
        <v>0</v>
      </c>
      <c r="R17" s="22">
        <f>I17/C17*100</f>
        <v>7.6816342174842305</v>
      </c>
      <c r="S17" s="22">
        <f t="shared" si="7"/>
        <v>7.6816342174842305</v>
      </c>
    </row>
    <row r="18" spans="1:19" ht="12.75">
      <c r="A18" s="3" t="s">
        <v>15</v>
      </c>
      <c r="B18" s="22">
        <v>27000</v>
      </c>
      <c r="C18" s="22"/>
      <c r="D18" s="26">
        <f>B18+C18</f>
        <v>27000</v>
      </c>
      <c r="E18" s="22">
        <v>6234.884</v>
      </c>
      <c r="F18" s="22"/>
      <c r="G18" s="26">
        <f>E18+F18</f>
        <v>6234.884</v>
      </c>
      <c r="H18" s="22">
        <v>8170.4842</v>
      </c>
      <c r="I18" s="22"/>
      <c r="J18" s="26">
        <f>H18+I18</f>
        <v>8170.4842</v>
      </c>
      <c r="K18" s="21">
        <f t="shared" si="3"/>
        <v>131.04468663731353</v>
      </c>
      <c r="L18" s="21" t="e">
        <f t="shared" si="3"/>
        <v>#DIV/0!</v>
      </c>
      <c r="M18" s="21">
        <f t="shared" si="3"/>
        <v>131.04468663731353</v>
      </c>
      <c r="N18" s="21">
        <f t="shared" si="4"/>
        <v>1935.6001999999999</v>
      </c>
      <c r="O18" s="21">
        <f t="shared" si="4"/>
        <v>0</v>
      </c>
      <c r="P18" s="21">
        <f t="shared" si="4"/>
        <v>1935.6001999999999</v>
      </c>
      <c r="Q18" s="22">
        <f>H18/B18*100</f>
        <v>30.26105259259259</v>
      </c>
      <c r="R18" s="22">
        <v>0</v>
      </c>
      <c r="S18" s="22">
        <f t="shared" si="7"/>
        <v>30.26105259259259</v>
      </c>
    </row>
    <row r="19" spans="1:19" ht="12.75">
      <c r="A19" s="3" t="s">
        <v>16</v>
      </c>
      <c r="B19" s="22"/>
      <c r="C19" s="22">
        <f>3862.61+2978.331</f>
        <v>6840.941000000001</v>
      </c>
      <c r="D19" s="26">
        <f>B19+C19</f>
        <v>6840.941000000001</v>
      </c>
      <c r="E19" s="22"/>
      <c r="F19" s="22">
        <v>957.518</v>
      </c>
      <c r="G19" s="26">
        <f>E19+F19</f>
        <v>957.518</v>
      </c>
      <c r="H19" s="22"/>
      <c r="I19" s="22">
        <f>711.1785+168.0186</f>
        <v>879.1971</v>
      </c>
      <c r="J19" s="26">
        <f>H19+I19</f>
        <v>879.1971</v>
      </c>
      <c r="K19" s="21" t="e">
        <f t="shared" si="3"/>
        <v>#DIV/0!</v>
      </c>
      <c r="L19" s="21">
        <f t="shared" si="3"/>
        <v>91.82042530793154</v>
      </c>
      <c r="M19" s="21">
        <f t="shared" si="3"/>
        <v>91.82042530793154</v>
      </c>
      <c r="N19" s="21">
        <f t="shared" si="4"/>
        <v>0</v>
      </c>
      <c r="O19" s="21">
        <f t="shared" si="4"/>
        <v>-78.32090000000005</v>
      </c>
      <c r="P19" s="21">
        <f t="shared" si="4"/>
        <v>-78.32090000000005</v>
      </c>
      <c r="Q19" s="22">
        <v>0</v>
      </c>
      <c r="R19" s="22">
        <f>I19/C19*100</f>
        <v>12.851990683737805</v>
      </c>
      <c r="S19" s="22">
        <f>J19/D19*100</f>
        <v>12.851990683737805</v>
      </c>
    </row>
    <row r="20" spans="1:19" s="5" customFormat="1" ht="31.5">
      <c r="A20" s="12" t="s">
        <v>17</v>
      </c>
      <c r="B20" s="27">
        <f>B21+B22</f>
        <v>190</v>
      </c>
      <c r="C20" s="27">
        <f>C21+C22</f>
        <v>0</v>
      </c>
      <c r="D20" s="27">
        <f>D21+D22</f>
        <v>190</v>
      </c>
      <c r="E20" s="27">
        <f aca="true" t="shared" si="9" ref="E20:J20">E21+E22</f>
        <v>4.3574</v>
      </c>
      <c r="F20" s="27">
        <f t="shared" si="9"/>
        <v>0</v>
      </c>
      <c r="G20" s="27">
        <f t="shared" si="9"/>
        <v>4.3574</v>
      </c>
      <c r="H20" s="27">
        <f t="shared" si="9"/>
        <v>2752.5908</v>
      </c>
      <c r="I20" s="27">
        <f t="shared" si="9"/>
        <v>0</v>
      </c>
      <c r="J20" s="27">
        <f t="shared" si="9"/>
        <v>2752.5908</v>
      </c>
      <c r="K20" s="28">
        <f t="shared" si="3"/>
        <v>63170.48698765318</v>
      </c>
      <c r="L20" s="28" t="e">
        <f t="shared" si="3"/>
        <v>#DIV/0!</v>
      </c>
      <c r="M20" s="28">
        <f t="shared" si="3"/>
        <v>63170.48698765318</v>
      </c>
      <c r="N20" s="28">
        <f t="shared" si="4"/>
        <v>2748.2334</v>
      </c>
      <c r="O20" s="28">
        <f t="shared" si="4"/>
        <v>0</v>
      </c>
      <c r="P20" s="28">
        <f t="shared" si="4"/>
        <v>2748.2334</v>
      </c>
      <c r="Q20" s="29">
        <f>H20/B20*100</f>
        <v>1448.732</v>
      </c>
      <c r="R20" s="29">
        <v>0</v>
      </c>
      <c r="S20" s="29">
        <f>J20/D20*100</f>
        <v>1448.732</v>
      </c>
    </row>
    <row r="21" spans="1:19" ht="12.75">
      <c r="A21" s="3" t="s">
        <v>18</v>
      </c>
      <c r="B21" s="22">
        <v>100</v>
      </c>
      <c r="C21" s="22"/>
      <c r="D21" s="26">
        <f>B21+C21</f>
        <v>100</v>
      </c>
      <c r="E21" s="22">
        <v>4.979</v>
      </c>
      <c r="F21" s="22"/>
      <c r="G21" s="26">
        <f>E21+F21</f>
        <v>4.979</v>
      </c>
      <c r="H21" s="22">
        <v>2752.5908</v>
      </c>
      <c r="I21" s="22"/>
      <c r="J21" s="26">
        <f>H21+I21</f>
        <v>2752.5908</v>
      </c>
      <c r="K21" s="21">
        <f t="shared" si="3"/>
        <v>55284.00883711588</v>
      </c>
      <c r="L21" s="21" t="e">
        <f t="shared" si="3"/>
        <v>#DIV/0!</v>
      </c>
      <c r="M21" s="21">
        <f t="shared" si="3"/>
        <v>55284.00883711588</v>
      </c>
      <c r="N21" s="21">
        <f t="shared" si="4"/>
        <v>2747.6118</v>
      </c>
      <c r="O21" s="21">
        <f t="shared" si="4"/>
        <v>0</v>
      </c>
      <c r="P21" s="21">
        <f t="shared" si="4"/>
        <v>2747.6118</v>
      </c>
      <c r="Q21" s="22">
        <f>H21/B21*100</f>
        <v>2752.5908</v>
      </c>
      <c r="R21" s="22">
        <v>0</v>
      </c>
      <c r="S21" s="22">
        <f>J21/D21*100</f>
        <v>2752.5908</v>
      </c>
    </row>
    <row r="22" spans="1:19" ht="33.75">
      <c r="A22" s="3" t="s">
        <v>31</v>
      </c>
      <c r="B22" s="22">
        <v>90</v>
      </c>
      <c r="C22" s="22"/>
      <c r="D22" s="26">
        <f>B22+C22</f>
        <v>90</v>
      </c>
      <c r="E22" s="22">
        <v>-0.6216</v>
      </c>
      <c r="F22" s="22"/>
      <c r="G22" s="26">
        <f>E22+F22</f>
        <v>-0.6216</v>
      </c>
      <c r="H22" s="22">
        <v>0</v>
      </c>
      <c r="I22" s="22"/>
      <c r="J22" s="26">
        <f>H22+I22</f>
        <v>0</v>
      </c>
      <c r="K22" s="21">
        <f t="shared" si="3"/>
        <v>0</v>
      </c>
      <c r="L22" s="21" t="e">
        <f t="shared" si="3"/>
        <v>#DIV/0!</v>
      </c>
      <c r="M22" s="21">
        <f t="shared" si="3"/>
        <v>0</v>
      </c>
      <c r="N22" s="21">
        <f t="shared" si="4"/>
        <v>0.6216</v>
      </c>
      <c r="O22" s="21">
        <f t="shared" si="4"/>
        <v>0</v>
      </c>
      <c r="P22" s="21">
        <f t="shared" si="4"/>
        <v>0.6216</v>
      </c>
      <c r="Q22" s="22">
        <f>H22/B22*100</f>
        <v>0</v>
      </c>
      <c r="R22" s="22">
        <v>0</v>
      </c>
      <c r="S22" s="22">
        <f>J22/D22*100</f>
        <v>0</v>
      </c>
    </row>
    <row r="23" spans="1:19" ht="21">
      <c r="A23" s="12" t="s">
        <v>32</v>
      </c>
      <c r="B23" s="22">
        <v>2917</v>
      </c>
      <c r="C23" s="22">
        <v>20</v>
      </c>
      <c r="D23" s="26">
        <f>B23+C23</f>
        <v>2937</v>
      </c>
      <c r="E23" s="22">
        <v>502.735</v>
      </c>
      <c r="F23" s="22">
        <v>0</v>
      </c>
      <c r="G23" s="26">
        <f>E23+F23</f>
        <v>502.735</v>
      </c>
      <c r="H23" s="22">
        <v>454.8205</v>
      </c>
      <c r="I23" s="22">
        <v>0.9</v>
      </c>
      <c r="J23" s="26">
        <f>H23+I23</f>
        <v>455.72049999999996</v>
      </c>
      <c r="K23" s="21">
        <f t="shared" si="3"/>
        <v>90.46923329388245</v>
      </c>
      <c r="L23" s="21" t="e">
        <f t="shared" si="3"/>
        <v>#DIV/0!</v>
      </c>
      <c r="M23" s="21">
        <f t="shared" si="3"/>
        <v>90.6482540503446</v>
      </c>
      <c r="N23" s="21">
        <f t="shared" si="4"/>
        <v>-47.91450000000003</v>
      </c>
      <c r="O23" s="21">
        <f t="shared" si="4"/>
        <v>0.9</v>
      </c>
      <c r="P23" s="21">
        <f t="shared" si="4"/>
        <v>-47.014500000000055</v>
      </c>
      <c r="Q23" s="22">
        <f aca="true" t="shared" si="10" ref="Q23:Q41">H23/B23*100</f>
        <v>15.59206376414124</v>
      </c>
      <c r="R23" s="22">
        <v>0</v>
      </c>
      <c r="S23" s="22">
        <f aca="true" t="shared" si="11" ref="S23:S41">J23/D23*100</f>
        <v>15.516530473272045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>
        <v>-0.0003</v>
      </c>
      <c r="G24" s="26">
        <f>E24+F24</f>
        <v>-0.0003</v>
      </c>
      <c r="H24" s="22"/>
      <c r="I24" s="22">
        <v>-0.0006</v>
      </c>
      <c r="J24" s="26">
        <f>H24+I24</f>
        <v>-0.0006</v>
      </c>
      <c r="K24" s="21" t="e">
        <f t="shared" si="3"/>
        <v>#DIV/0!</v>
      </c>
      <c r="L24" s="21">
        <f t="shared" si="3"/>
        <v>200</v>
      </c>
      <c r="M24" s="21">
        <f t="shared" si="3"/>
        <v>200</v>
      </c>
      <c r="N24" s="21">
        <f t="shared" si="4"/>
        <v>0</v>
      </c>
      <c r="O24" s="21">
        <f t="shared" si="4"/>
        <v>-0.0003</v>
      </c>
      <c r="P24" s="21">
        <f t="shared" si="4"/>
        <v>-0.0003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23209.5361</v>
      </c>
      <c r="C25" s="30">
        <f t="shared" si="12"/>
        <v>921</v>
      </c>
      <c r="D25" s="30">
        <f t="shared" si="12"/>
        <v>24130.5361</v>
      </c>
      <c r="E25" s="30">
        <f>E26+E40</f>
        <v>2799.7039999999997</v>
      </c>
      <c r="F25" s="30">
        <f t="shared" si="12"/>
        <v>201.2726</v>
      </c>
      <c r="G25" s="30">
        <f>G26+G40</f>
        <v>3000.9766000000004</v>
      </c>
      <c r="H25" s="30">
        <f t="shared" si="12"/>
        <v>9239.692599999998</v>
      </c>
      <c r="I25" s="30">
        <f t="shared" si="12"/>
        <v>278.2001</v>
      </c>
      <c r="J25" s="30">
        <f t="shared" si="12"/>
        <v>9517.892699999999</v>
      </c>
      <c r="K25" s="24">
        <f t="shared" si="3"/>
        <v>330.02390967045085</v>
      </c>
      <c r="L25" s="24">
        <f t="shared" si="3"/>
        <v>138.2205526236557</v>
      </c>
      <c r="M25" s="24">
        <f t="shared" si="3"/>
        <v>317.15984389881606</v>
      </c>
      <c r="N25" s="24">
        <f t="shared" si="4"/>
        <v>6439.988599999999</v>
      </c>
      <c r="O25" s="24">
        <f t="shared" si="4"/>
        <v>76.92750000000001</v>
      </c>
      <c r="P25" s="24">
        <f>J25-G25</f>
        <v>6516.916099999999</v>
      </c>
      <c r="Q25" s="31">
        <f t="shared" si="10"/>
        <v>39.8098977945535</v>
      </c>
      <c r="R25" s="31">
        <f>I25/C25*100</f>
        <v>30.206308360477745</v>
      </c>
      <c r="S25" s="31">
        <f t="shared" si="11"/>
        <v>39.44335368496019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23209.5361</v>
      </c>
      <c r="C26" s="30">
        <f t="shared" si="13"/>
        <v>921</v>
      </c>
      <c r="D26" s="30">
        <f>D27+D30+D31+D34+D37+D38+D41</f>
        <v>24130.5361</v>
      </c>
      <c r="E26" s="30">
        <f>E27+E30+E31+E34+E37+E38+E41</f>
        <v>2816.102</v>
      </c>
      <c r="F26" s="30">
        <f t="shared" si="13"/>
        <v>183.74300000000002</v>
      </c>
      <c r="G26" s="30">
        <f>G27+G30+G31+G34+G37+G38+G41</f>
        <v>2999.8450000000003</v>
      </c>
      <c r="H26" s="30">
        <f>H27+H30+H31+H34+H37+H38+H41</f>
        <v>9239.692599999998</v>
      </c>
      <c r="I26" s="30">
        <f t="shared" si="13"/>
        <v>242.7093</v>
      </c>
      <c r="J26" s="30">
        <f t="shared" si="13"/>
        <v>9482.401899999999</v>
      </c>
      <c r="K26" s="24">
        <f t="shared" si="3"/>
        <v>328.1021994231743</v>
      </c>
      <c r="L26" s="24">
        <f t="shared" si="3"/>
        <v>132.09172594330124</v>
      </c>
      <c r="M26" s="24">
        <f t="shared" si="3"/>
        <v>316.09639498040724</v>
      </c>
      <c r="N26" s="24">
        <f t="shared" si="4"/>
        <v>6423.590599999999</v>
      </c>
      <c r="O26" s="24">
        <f t="shared" si="4"/>
        <v>58.96629999999999</v>
      </c>
      <c r="P26" s="24">
        <f>J26-G26</f>
        <v>6482.556899999999</v>
      </c>
      <c r="Q26" s="31">
        <f t="shared" si="10"/>
        <v>39.8098977945535</v>
      </c>
      <c r="R26" s="31">
        <f>I26/C26*100</f>
        <v>26.3528013029316</v>
      </c>
      <c r="S26" s="31">
        <f t="shared" si="11"/>
        <v>39.296275311512865</v>
      </c>
    </row>
    <row r="27" spans="1:19" s="35" customFormat="1" ht="52.5" customHeight="1">
      <c r="A27" s="12" t="s">
        <v>22</v>
      </c>
      <c r="B27" s="22">
        <f>B28+B29</f>
        <v>4168.5</v>
      </c>
      <c r="C27" s="22">
        <f>C28+C29</f>
        <v>871</v>
      </c>
      <c r="D27" s="26">
        <f aca="true" t="shared" si="14" ref="D27:D41">B27+C27</f>
        <v>5039.5</v>
      </c>
      <c r="E27" s="22">
        <f>E28+E29</f>
        <v>773.437</v>
      </c>
      <c r="F27" s="22">
        <f>F28+F29</f>
        <v>150.02200000000002</v>
      </c>
      <c r="G27" s="26">
        <f aca="true" t="shared" si="15" ref="G27:G41">E27+F27</f>
        <v>923.4590000000001</v>
      </c>
      <c r="H27" s="22">
        <f>H28+H29</f>
        <v>1289.8020999999999</v>
      </c>
      <c r="I27" s="22">
        <f>I28+I29</f>
        <v>81.6327</v>
      </c>
      <c r="J27" s="26">
        <f aca="true" t="shared" si="16" ref="J27:J41">H27+I27</f>
        <v>1371.4348</v>
      </c>
      <c r="K27" s="21">
        <f t="shared" si="3"/>
        <v>166.76239952316735</v>
      </c>
      <c r="L27" s="21">
        <f t="shared" si="3"/>
        <v>54.41381930650171</v>
      </c>
      <c r="M27" s="21">
        <f t="shared" si="3"/>
        <v>148.51063230744407</v>
      </c>
      <c r="N27" s="21">
        <f t="shared" si="4"/>
        <v>516.3650999999999</v>
      </c>
      <c r="O27" s="21">
        <f t="shared" si="4"/>
        <v>-68.38930000000002</v>
      </c>
      <c r="P27" s="21">
        <f>J27-G27</f>
        <v>447.97579999999994</v>
      </c>
      <c r="Q27" s="22">
        <f t="shared" si="10"/>
        <v>30.94163608012474</v>
      </c>
      <c r="R27" s="22">
        <f>I27/C27*100</f>
        <v>9.372296211251435</v>
      </c>
      <c r="S27" s="22">
        <f t="shared" si="11"/>
        <v>27.213707709098124</v>
      </c>
    </row>
    <row r="28" spans="1:19" s="35" customFormat="1" ht="12.75">
      <c r="A28" s="38" t="s">
        <v>41</v>
      </c>
      <c r="B28" s="22">
        <f>4050+34.5</f>
        <v>4084.5</v>
      </c>
      <c r="C28" s="22">
        <v>803</v>
      </c>
      <c r="D28" s="26">
        <f t="shared" si="14"/>
        <v>4887.5</v>
      </c>
      <c r="E28" s="22">
        <f>713.283+4.154</f>
        <v>717.437</v>
      </c>
      <c r="F28" s="22">
        <v>143.241</v>
      </c>
      <c r="G28" s="26">
        <f t="shared" si="15"/>
        <v>860.678</v>
      </c>
      <c r="H28" s="22">
        <f>1251.723+17.0281</f>
        <v>1268.7511</v>
      </c>
      <c r="I28" s="22">
        <v>59.1515</v>
      </c>
      <c r="J28" s="26">
        <f t="shared" si="16"/>
        <v>1327.9026</v>
      </c>
      <c r="K28" s="21">
        <f t="shared" si="3"/>
        <v>176.84494945200763</v>
      </c>
      <c r="L28" s="21">
        <f t="shared" si="3"/>
        <v>41.29509009292032</v>
      </c>
      <c r="M28" s="21">
        <f t="shared" si="3"/>
        <v>154.2856445732318</v>
      </c>
      <c r="N28" s="21">
        <f>H28-E28</f>
        <v>551.3140999999999</v>
      </c>
      <c r="O28" s="21">
        <f t="shared" si="4"/>
        <v>-84.08950000000002</v>
      </c>
      <c r="P28" s="21">
        <f>J28-G28</f>
        <v>467.2245999999999</v>
      </c>
      <c r="Q28" s="22">
        <f t="shared" si="10"/>
        <v>31.062580487207736</v>
      </c>
      <c r="R28" s="22">
        <f aca="true" t="shared" si="17" ref="R28:R41">I28/C28*100</f>
        <v>7.366313823163138</v>
      </c>
      <c r="S28" s="22">
        <f t="shared" si="11"/>
        <v>27.169362659846545</v>
      </c>
    </row>
    <row r="29" spans="1:19" s="35" customFormat="1" ht="12.75">
      <c r="A29" s="38" t="s">
        <v>42</v>
      </c>
      <c r="B29" s="22">
        <v>84</v>
      </c>
      <c r="C29" s="22">
        <v>68</v>
      </c>
      <c r="D29" s="26">
        <f t="shared" si="14"/>
        <v>152</v>
      </c>
      <c r="E29" s="22">
        <v>56</v>
      </c>
      <c r="F29" s="22">
        <v>6.781</v>
      </c>
      <c r="G29" s="26">
        <f t="shared" si="15"/>
        <v>62.781</v>
      </c>
      <c r="H29" s="22">
        <v>21.051</v>
      </c>
      <c r="I29" s="22">
        <v>22.4812</v>
      </c>
      <c r="J29" s="26">
        <f t="shared" si="16"/>
        <v>43.5322</v>
      </c>
      <c r="K29" s="21">
        <f t="shared" si="3"/>
        <v>37.591071428571425</v>
      </c>
      <c r="L29" s="21">
        <f t="shared" si="3"/>
        <v>331.5322223860788</v>
      </c>
      <c r="M29" s="21">
        <f t="shared" si="3"/>
        <v>69.3397684012679</v>
      </c>
      <c r="N29" s="21">
        <f>H29-E29</f>
        <v>-34.949</v>
      </c>
      <c r="O29" s="21">
        <f t="shared" si="4"/>
        <v>15.700200000000002</v>
      </c>
      <c r="P29" s="21">
        <f>J29-G29</f>
        <v>-19.248799999999996</v>
      </c>
      <c r="Q29" s="22">
        <f t="shared" si="10"/>
        <v>25.060714285714287</v>
      </c>
      <c r="R29" s="22">
        <f t="shared" si="17"/>
        <v>33.06058823529412</v>
      </c>
      <c r="S29" s="22">
        <f t="shared" si="11"/>
        <v>28.639605263157897</v>
      </c>
    </row>
    <row r="30" spans="1:19" s="35" customFormat="1" ht="23.25" customHeight="1">
      <c r="A30" s="12" t="s">
        <v>23</v>
      </c>
      <c r="B30" s="22">
        <v>120</v>
      </c>
      <c r="C30" s="22"/>
      <c r="D30" s="26">
        <f t="shared" si="14"/>
        <v>120</v>
      </c>
      <c r="E30" s="22">
        <v>67.746</v>
      </c>
      <c r="F30" s="22"/>
      <c r="G30" s="26">
        <f t="shared" si="15"/>
        <v>67.746</v>
      </c>
      <c r="H30" s="22">
        <v>62.3176</v>
      </c>
      <c r="I30" s="22"/>
      <c r="J30" s="26">
        <f t="shared" si="16"/>
        <v>62.3176</v>
      </c>
      <c r="K30" s="21">
        <f t="shared" si="3"/>
        <v>91.98712839134414</v>
      </c>
      <c r="L30" s="21" t="e">
        <f t="shared" si="3"/>
        <v>#DIV/0!</v>
      </c>
      <c r="M30" s="21">
        <f t="shared" si="3"/>
        <v>91.98712839134414</v>
      </c>
      <c r="N30" s="21">
        <f t="shared" si="4"/>
        <v>-5.428399999999996</v>
      </c>
      <c r="O30" s="21">
        <f t="shared" si="4"/>
        <v>0</v>
      </c>
      <c r="P30" s="21">
        <f t="shared" si="4"/>
        <v>-5.428399999999996</v>
      </c>
      <c r="Q30" s="22">
        <f t="shared" si="10"/>
        <v>51.93133333333333</v>
      </c>
      <c r="R30" s="22" t="e">
        <f t="shared" si="17"/>
        <v>#DIV/0!</v>
      </c>
      <c r="S30" s="22">
        <f t="shared" si="11"/>
        <v>51.93133333333333</v>
      </c>
    </row>
    <row r="31" spans="1:19" s="35" customFormat="1" ht="37.5" customHeight="1">
      <c r="A31" s="12" t="s">
        <v>33</v>
      </c>
      <c r="B31" s="22">
        <f>B32+B33</f>
        <v>15345.3361</v>
      </c>
      <c r="C31" s="22">
        <f>C32+C33</f>
        <v>0</v>
      </c>
      <c r="D31" s="26">
        <f t="shared" si="14"/>
        <v>15345.3361</v>
      </c>
      <c r="E31" s="22">
        <f>E32+E33</f>
        <v>961.48</v>
      </c>
      <c r="F31" s="22">
        <f>F32+F33</f>
        <v>0</v>
      </c>
      <c r="G31" s="26">
        <f t="shared" si="15"/>
        <v>961.48</v>
      </c>
      <c r="H31" s="22">
        <f>H32+H33</f>
        <v>6894.3333</v>
      </c>
      <c r="I31" s="22">
        <f>I32+I33</f>
        <v>0</v>
      </c>
      <c r="J31" s="26">
        <f t="shared" si="16"/>
        <v>6894.3333</v>
      </c>
      <c r="K31" s="21">
        <f t="shared" si="3"/>
        <v>717.0542600990141</v>
      </c>
      <c r="L31" s="21" t="e">
        <f t="shared" si="3"/>
        <v>#DIV/0!</v>
      </c>
      <c r="M31" s="21">
        <f t="shared" si="3"/>
        <v>717.0542600990141</v>
      </c>
      <c r="N31" s="21">
        <f>H31-E31</f>
        <v>5932.853300000001</v>
      </c>
      <c r="O31" s="21">
        <f t="shared" si="4"/>
        <v>0</v>
      </c>
      <c r="P31" s="21">
        <f>J31-G31</f>
        <v>5932.853300000001</v>
      </c>
      <c r="Q31" s="22">
        <f t="shared" si="10"/>
        <v>44.927874209284994</v>
      </c>
      <c r="R31" s="22" t="e">
        <f t="shared" si="17"/>
        <v>#DIV/0!</v>
      </c>
      <c r="S31" s="22">
        <f t="shared" si="11"/>
        <v>44.927874209284994</v>
      </c>
    </row>
    <row r="32" spans="1:19" s="35" customFormat="1" ht="12.75">
      <c r="A32" s="38" t="s">
        <v>37</v>
      </c>
      <c r="B32" s="22">
        <v>8422.03</v>
      </c>
      <c r="C32" s="22"/>
      <c r="D32" s="26">
        <f t="shared" si="14"/>
        <v>8422.03</v>
      </c>
      <c r="E32" s="22">
        <v>878.229</v>
      </c>
      <c r="F32" s="22"/>
      <c r="G32" s="26">
        <f t="shared" si="15"/>
        <v>878.229</v>
      </c>
      <c r="H32" s="22">
        <v>1546.7258</v>
      </c>
      <c r="I32" s="22"/>
      <c r="J32" s="26">
        <f t="shared" si="16"/>
        <v>1546.7258</v>
      </c>
      <c r="K32" s="21">
        <f t="shared" si="3"/>
        <v>176.11873440754061</v>
      </c>
      <c r="L32" s="21" t="e">
        <f t="shared" si="3"/>
        <v>#DIV/0!</v>
      </c>
      <c r="M32" s="21">
        <f t="shared" si="3"/>
        <v>176.11873440754061</v>
      </c>
      <c r="N32" s="21">
        <f>H32-E32</f>
        <v>668.4967999999999</v>
      </c>
      <c r="O32" s="21">
        <f t="shared" si="4"/>
        <v>0</v>
      </c>
      <c r="P32" s="21">
        <f t="shared" si="4"/>
        <v>668.4967999999999</v>
      </c>
      <c r="Q32" s="22">
        <f t="shared" si="10"/>
        <v>18.365237359638943</v>
      </c>
      <c r="R32" s="22" t="e">
        <f t="shared" si="17"/>
        <v>#DIV/0!</v>
      </c>
      <c r="S32" s="22">
        <f t="shared" si="11"/>
        <v>18.365237359638943</v>
      </c>
    </row>
    <row r="33" spans="1:19" s="35" customFormat="1" ht="12.75">
      <c r="A33" s="38" t="s">
        <v>38</v>
      </c>
      <c r="B33" s="22">
        <v>6923.3061</v>
      </c>
      <c r="C33" s="22"/>
      <c r="D33" s="26">
        <f t="shared" si="14"/>
        <v>6923.3061</v>
      </c>
      <c r="E33" s="22">
        <v>83.251</v>
      </c>
      <c r="F33" s="22"/>
      <c r="G33" s="26">
        <f t="shared" si="15"/>
        <v>83.251</v>
      </c>
      <c r="H33" s="22">
        <v>5347.6075</v>
      </c>
      <c r="I33" s="22"/>
      <c r="J33" s="26">
        <f t="shared" si="16"/>
        <v>5347.6075</v>
      </c>
      <c r="K33" s="21">
        <f t="shared" si="3"/>
        <v>6423.475393688965</v>
      </c>
      <c r="L33" s="21" t="e">
        <f t="shared" si="3"/>
        <v>#DIV/0!</v>
      </c>
      <c r="M33" s="21">
        <f t="shared" si="3"/>
        <v>6423.475393688965</v>
      </c>
      <c r="N33" s="21">
        <f>H33-E33</f>
        <v>5264.3565</v>
      </c>
      <c r="O33" s="21">
        <f t="shared" si="4"/>
        <v>0</v>
      </c>
      <c r="P33" s="21">
        <f t="shared" si="4"/>
        <v>5264.3565</v>
      </c>
      <c r="Q33" s="22">
        <f t="shared" si="10"/>
        <v>77.24066252104612</v>
      </c>
      <c r="R33" s="22" t="e">
        <f t="shared" si="17"/>
        <v>#DIV/0!</v>
      </c>
      <c r="S33" s="22">
        <f t="shared" si="11"/>
        <v>77.24066252104612</v>
      </c>
    </row>
    <row r="34" spans="1:19" s="35" customFormat="1" ht="28.5" customHeight="1">
      <c r="A34" s="12" t="s">
        <v>24</v>
      </c>
      <c r="B34" s="22">
        <f>B35+B36</f>
        <v>2575.7</v>
      </c>
      <c r="C34" s="22">
        <f>C35+C36</f>
        <v>0</v>
      </c>
      <c r="D34" s="26">
        <f t="shared" si="14"/>
        <v>2575.7</v>
      </c>
      <c r="E34" s="22">
        <f>E35+E36</f>
        <v>481.293</v>
      </c>
      <c r="F34" s="22">
        <f>F35+F36</f>
        <v>6.011</v>
      </c>
      <c r="G34" s="26">
        <f t="shared" si="15"/>
        <v>487.30400000000003</v>
      </c>
      <c r="H34" s="22">
        <f>H35+H36</f>
        <v>623.9003</v>
      </c>
      <c r="I34" s="22">
        <f>I35+I36</f>
        <v>157</v>
      </c>
      <c r="J34" s="26">
        <f t="shared" si="16"/>
        <v>780.9003</v>
      </c>
      <c r="K34" s="21">
        <f t="shared" si="3"/>
        <v>129.6300382511277</v>
      </c>
      <c r="L34" s="21">
        <f t="shared" si="3"/>
        <v>2611.8782232573617</v>
      </c>
      <c r="M34" s="21">
        <f t="shared" si="3"/>
        <v>160.24910528130283</v>
      </c>
      <c r="N34" s="21">
        <f t="shared" si="4"/>
        <v>142.6073</v>
      </c>
      <c r="O34" s="21">
        <f t="shared" si="4"/>
        <v>150.989</v>
      </c>
      <c r="P34" s="21">
        <f t="shared" si="4"/>
        <v>293.5963</v>
      </c>
      <c r="Q34" s="22">
        <f t="shared" si="10"/>
        <v>24.222553092363245</v>
      </c>
      <c r="R34" s="22" t="e">
        <f t="shared" si="17"/>
        <v>#DIV/0!</v>
      </c>
      <c r="S34" s="22">
        <f t="shared" si="11"/>
        <v>30.317983460806776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481.293</v>
      </c>
      <c r="F35" s="22">
        <v>6.011</v>
      </c>
      <c r="G35" s="26">
        <f t="shared" si="15"/>
        <v>487.30400000000003</v>
      </c>
      <c r="H35" s="22">
        <v>623.9003</v>
      </c>
      <c r="I35" s="22">
        <v>157</v>
      </c>
      <c r="J35" s="26">
        <f t="shared" si="16"/>
        <v>780.9003</v>
      </c>
      <c r="K35" s="21">
        <f t="shared" si="3"/>
        <v>129.6300382511277</v>
      </c>
      <c r="L35" s="21">
        <f t="shared" si="3"/>
        <v>2611.8782232573617</v>
      </c>
      <c r="M35" s="21">
        <f t="shared" si="3"/>
        <v>160.24910528130283</v>
      </c>
      <c r="N35" s="21">
        <f t="shared" si="4"/>
        <v>142.6073</v>
      </c>
      <c r="O35" s="21">
        <f t="shared" si="4"/>
        <v>150.989</v>
      </c>
      <c r="P35" s="21">
        <f t="shared" si="4"/>
        <v>293.5963</v>
      </c>
      <c r="Q35" s="22">
        <f t="shared" si="10"/>
        <v>24.956012</v>
      </c>
      <c r="R35" s="22" t="e">
        <f t="shared" si="17"/>
        <v>#DIV/0!</v>
      </c>
      <c r="S35" s="22">
        <f t="shared" si="11"/>
        <v>31.236012000000002</v>
      </c>
    </row>
    <row r="36" spans="1:19" s="35" customFormat="1" ht="12.75">
      <c r="A36" s="38" t="s">
        <v>40</v>
      </c>
      <c r="B36" s="22">
        <v>75.7</v>
      </c>
      <c r="C36" s="22"/>
      <c r="D36" s="26">
        <f t="shared" si="14"/>
        <v>75.7</v>
      </c>
      <c r="E36" s="22">
        <v>0</v>
      </c>
      <c r="F36" s="22"/>
      <c r="G36" s="26">
        <f t="shared" si="15"/>
        <v>0</v>
      </c>
      <c r="H36" s="22">
        <v>0</v>
      </c>
      <c r="I36" s="22"/>
      <c r="J36" s="26">
        <f t="shared" si="16"/>
        <v>0</v>
      </c>
      <c r="K36" s="21" t="e">
        <f t="shared" si="3"/>
        <v>#DIV/0!</v>
      </c>
      <c r="L36" s="21" t="e">
        <f t="shared" si="3"/>
        <v>#DIV/0!</v>
      </c>
      <c r="M36" s="21" t="e">
        <f t="shared" si="3"/>
        <v>#DIV/0!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1000</v>
      </c>
      <c r="C38" s="22">
        <v>50</v>
      </c>
      <c r="D38" s="26">
        <f t="shared" si="14"/>
        <v>1050</v>
      </c>
      <c r="E38" s="22">
        <v>532.146</v>
      </c>
      <c r="F38" s="22">
        <v>27.71</v>
      </c>
      <c r="G38" s="26">
        <f>E38+F38</f>
        <v>559.856</v>
      </c>
      <c r="H38" s="22">
        <v>369.3393</v>
      </c>
      <c r="I38" s="22">
        <v>4.0766</v>
      </c>
      <c r="J38" s="26">
        <f t="shared" si="16"/>
        <v>373.41589999999997</v>
      </c>
      <c r="K38" s="21">
        <f t="shared" si="3"/>
        <v>69.40563304055654</v>
      </c>
      <c r="L38" s="21">
        <f t="shared" si="3"/>
        <v>14.71165644171779</v>
      </c>
      <c r="M38" s="21">
        <f t="shared" si="3"/>
        <v>66.69856177302734</v>
      </c>
      <c r="N38" s="21">
        <f t="shared" si="4"/>
        <v>-162.80669999999998</v>
      </c>
      <c r="O38" s="21">
        <f t="shared" si="4"/>
        <v>-23.6334</v>
      </c>
      <c r="P38" s="21">
        <f t="shared" si="4"/>
        <v>-186.44010000000003</v>
      </c>
      <c r="Q38" s="22">
        <f t="shared" si="10"/>
        <v>36.93393</v>
      </c>
      <c r="R38" s="22">
        <f t="shared" si="17"/>
        <v>8.1532</v>
      </c>
      <c r="S38" s="22">
        <f t="shared" si="11"/>
        <v>35.56341904761904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-16.398</v>
      </c>
      <c r="F39" s="22">
        <f t="shared" si="18"/>
        <v>17.5296</v>
      </c>
      <c r="G39" s="26">
        <f t="shared" si="18"/>
        <v>1.1315999999999988</v>
      </c>
      <c r="H39" s="22">
        <f t="shared" si="18"/>
        <v>0</v>
      </c>
      <c r="I39" s="22">
        <f t="shared" si="18"/>
        <v>35.4908</v>
      </c>
      <c r="J39" s="26">
        <f t="shared" si="18"/>
        <v>35.4908</v>
      </c>
      <c r="K39" s="21">
        <f t="shared" si="3"/>
        <v>0</v>
      </c>
      <c r="L39" s="21">
        <f t="shared" si="3"/>
        <v>202.46212121212125</v>
      </c>
      <c r="M39" s="21">
        <f t="shared" si="3"/>
        <v>3136.3379285966803</v>
      </c>
      <c r="N39" s="21">
        <f t="shared" si="4"/>
        <v>16.398</v>
      </c>
      <c r="O39" s="21">
        <f t="shared" si="4"/>
        <v>17.9612</v>
      </c>
      <c r="P39" s="21">
        <f t="shared" si="4"/>
        <v>34.3592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-16.398</v>
      </c>
      <c r="F40" s="32">
        <v>17.5296</v>
      </c>
      <c r="G40" s="33">
        <f>E40+F40</f>
        <v>1.1315999999999988</v>
      </c>
      <c r="H40" s="32"/>
      <c r="I40" s="32">
        <v>35.4908</v>
      </c>
      <c r="J40" s="33">
        <f>H40+I40</f>
        <v>35.4908</v>
      </c>
      <c r="K40" s="34">
        <f t="shared" si="3"/>
        <v>0</v>
      </c>
      <c r="L40" s="34">
        <f t="shared" si="3"/>
        <v>202.46212121212125</v>
      </c>
      <c r="M40" s="34">
        <f t="shared" si="3"/>
        <v>3136.3379285966803</v>
      </c>
      <c r="N40" s="34">
        <f t="shared" si="4"/>
        <v>16.398</v>
      </c>
      <c r="O40" s="34">
        <f t="shared" si="4"/>
        <v>17.9612</v>
      </c>
      <c r="P40" s="34">
        <f t="shared" si="4"/>
        <v>34.3592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/>
      <c r="F41" s="33"/>
      <c r="G41" s="33">
        <f t="shared" si="15"/>
        <v>0</v>
      </c>
      <c r="H41" s="33"/>
      <c r="I41" s="33"/>
      <c r="J41" s="33">
        <f t="shared" si="16"/>
        <v>0</v>
      </c>
      <c r="K41" s="34" t="e">
        <f>H41/E41*100</f>
        <v>#DIV/0!</v>
      </c>
      <c r="L41" s="34" t="e">
        <f t="shared" si="3"/>
        <v>#DIV/0!</v>
      </c>
      <c r="M41" s="34" t="e">
        <f t="shared" si="3"/>
        <v>#DIV/0!</v>
      </c>
      <c r="N41" s="34">
        <f t="shared" si="4"/>
        <v>0</v>
      </c>
      <c r="O41" s="34">
        <f t="shared" si="4"/>
        <v>0</v>
      </c>
      <c r="P41" s="34">
        <f t="shared" si="4"/>
        <v>0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R4:R5"/>
    <mergeCell ref="N3:P4"/>
    <mergeCell ref="L4:L5"/>
    <mergeCell ref="S4:S5"/>
    <mergeCell ref="K3:M3"/>
    <mergeCell ref="J4:J5"/>
    <mergeCell ref="Q3:S3"/>
    <mergeCell ref="A3:A5"/>
    <mergeCell ref="B3:D3"/>
    <mergeCell ref="E3:G3"/>
    <mergeCell ref="G4:G5"/>
    <mergeCell ref="B4:B5"/>
    <mergeCell ref="E4:E5"/>
    <mergeCell ref="F4:F5"/>
    <mergeCell ref="Q4:Q5"/>
    <mergeCell ref="H3:J3"/>
    <mergeCell ref="D4:D5"/>
    <mergeCell ref="H4:H5"/>
    <mergeCell ref="C4:C5"/>
    <mergeCell ref="M4:M5"/>
    <mergeCell ref="K4:K5"/>
    <mergeCell ref="I4:I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2022-03-11T05:41:19Z</cp:lastPrinted>
  <dcterms:created xsi:type="dcterms:W3CDTF">2011-02-18T06:53:44Z</dcterms:created>
  <dcterms:modified xsi:type="dcterms:W3CDTF">2023-04-14T03:22:15Z</dcterms:modified>
  <cp:category/>
  <cp:version/>
  <cp:contentType/>
  <cp:contentStatus/>
</cp:coreProperties>
</file>