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520" windowHeight="12540" activeTab="0"/>
  </bookViews>
  <sheets>
    <sheet name="Лист1" sheetId="1" r:id="rId1"/>
  </sheets>
  <definedNames>
    <definedName name="_xlnm.Print_Area" localSheetId="0">'Лист1'!$A$1:$S$41</definedName>
  </definedNames>
  <calcPr fullCalcOnLoad="1"/>
</workbook>
</file>

<file path=xl/sharedStrings.xml><?xml version="1.0" encoding="utf-8"?>
<sst xmlns="http://schemas.openxmlformats.org/spreadsheetml/2006/main" count="63" uniqueCount="49">
  <si>
    <t>Темп роста КБ МО, %</t>
  </si>
  <si>
    <t>% исполнения плана</t>
  </si>
  <si>
    <t>МР</t>
  </si>
  <si>
    <t>СП</t>
  </si>
  <si>
    <t xml:space="preserve">КБ МО </t>
  </si>
  <si>
    <t>НАЛОГОВЫЕ И НЕНАЛОГОВЫЕ ДОХОДЫ</t>
  </si>
  <si>
    <t>НАЛОГОВЫЕ И НЕНАЛОГОВЫЕ ДОХОДЫ без невыясненных  поступлений</t>
  </si>
  <si>
    <t xml:space="preserve">Налоговые доходы </t>
  </si>
  <si>
    <t>Налог на доходы физических лиц</t>
  </si>
  <si>
    <t>НАЛОГИ НА СОВОКУПНЫЙ ДОХОД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</si>
  <si>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</si>
  <si>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</si>
  <si>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Единый сельскохозяйственный налог</t>
  </si>
  <si>
    <t>НАЛОГИ НА ИМУЩЕСТВО</t>
  </si>
  <si>
    <t>Налог на имущество физических лиц</t>
  </si>
  <si>
    <t>Налог на имущество организаций</t>
  </si>
  <si>
    <t>Земельный налог</t>
  </si>
  <si>
    <t>НАЛОГИ, СБОРЫ И РЕГУЛЯРНЫЕ ПЛАТЕЖИ ЗА ПОЛЬЗОВАНИЕ ПРИРОДНЫМИ РЕСУРСАМИ</t>
  </si>
  <si>
    <t>Налог на добычу полезных ископаемых</t>
  </si>
  <si>
    <t>ЗАДОЛЖЕННОСТЬ И ПЕРЕРАСЧЕТЫ ПО ОТМЕНЕННЫМ НАЛОГАМ, СБОРАМ И ИНЫМ ОБЯЗАТЕЛЬНЫМ ПЛАТЕЖАМ</t>
  </si>
  <si>
    <t xml:space="preserve">Неналоговые доходы </t>
  </si>
  <si>
    <t>Неналоговые доходы без невыясненных поступлений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</si>
  <si>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</si>
  <si>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</si>
  <si>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ПРОДАЖИ МАТЕРИАЛЬНЫХ И НЕМАТЕРИАЛЬНЫХ АКТИВОВ</t>
  </si>
  <si>
    <t>АДМИНИСТРАТИВНЫЕ ПЛАТЕЖИ И СБОРЫ</t>
  </si>
  <si>
    <t>ШТРАФЫ, САНКЦИИ, ВОЗМЕЩЕНИЕ УЩЕРБА</t>
  </si>
  <si>
    <t>ПРОЧИЕ НЕНАЛОГОВЫЕ ДОХОДЫ</t>
  </si>
  <si>
    <t>в т.ч.невыясненные поступления</t>
  </si>
  <si>
    <t xml:space="preserve">   прочие неналоговые доходы</t>
  </si>
  <si>
    <t>КБ МО</t>
  </si>
  <si>
    <t>Сборы за пользование объектами животного мира и за пользование объектами водных биологических ресурсов</t>
  </si>
  <si>
    <t>ГОСУДАРСТВЕННАЯ ПОШЛИНА, СБОРЫ</t>
  </si>
  <si>
    <t>ДОХОДЫ ОТ ОКАЗАНИЯ ПЛАТНЫХ УСЛУГ (РАБОТ) И КОМПЕНСАЦИИ ЗАТРАТ ГОСУДАРСТВА</t>
  </si>
  <si>
    <t>Налог, взимаемый в связи с применением патентной системы налогообложения</t>
  </si>
  <si>
    <t>Приложение 1</t>
  </si>
  <si>
    <t>Акцизы на нефтепродукты</t>
  </si>
  <si>
    <t>платные</t>
  </si>
  <si>
    <t>компенсация затрат государства</t>
  </si>
  <si>
    <t>продажа з/у</t>
  </si>
  <si>
    <t>продажа имущества</t>
  </si>
  <si>
    <t>доходы от использования земельных участков</t>
  </si>
  <si>
    <t>доходы от использования имущества</t>
  </si>
  <si>
    <t xml:space="preserve"> </t>
  </si>
  <si>
    <t>Фактическое поступление на 01.02.2022 г.</t>
  </si>
  <si>
    <t>Анализ поступления налоговых и неналоговых  доходов в бюджет МО "Онгудайский район" на 01.02.2023 года</t>
  </si>
  <si>
    <t>Годовой план на 01.02.2023 г.</t>
  </si>
  <si>
    <t>Фактическое поступление на 01.02.2023 г.</t>
  </si>
  <si>
    <t>Отклонение фактического поступления по состоянию на 01.02.23 г. от фактического поступления на 01.02.22 г.,   (+,-)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</si>
</sst>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  <numFmt numFmtId="173" formatCode="#,##0.000_р_."/>
    <numFmt numFmtId="174" formatCode="#,##0.000_р_.;\-#,##0.000_р_.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00"/>
    <numFmt numFmtId="180" formatCode="#,##0.0000_р_."/>
    <numFmt numFmtId="181" formatCode="#,##0.00000_р_."/>
    <numFmt numFmtId="182" formatCode="#,##0.000000_р_."/>
    <numFmt numFmtId="183" formatCode="#,##0.0_р_."/>
    <numFmt numFmtId="184" formatCode="#,##0.0000000_р_."/>
    <numFmt numFmtId="185" formatCode="###\ ###\ ###\ ###\ ##0.00"/>
    <numFmt numFmtId="186" formatCode="#,##0.0"/>
    <numFmt numFmtId="187" formatCode="#,##0_р_."/>
    <numFmt numFmtId="188" formatCode="#,##0.000000"/>
    <numFmt numFmtId="189" formatCode="#,##0.00000000_р_."/>
    <numFmt numFmtId="190" formatCode="#,##0.000000000_р_."/>
    <numFmt numFmtId="191" formatCode="#,##0.00000000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173" fontId="4" fillId="0" borderId="0" xfId="0" applyNumberFormat="1" applyFont="1" applyAlignment="1">
      <alignment vertical="top"/>
    </xf>
    <xf numFmtId="173" fontId="5" fillId="0" borderId="10" xfId="0" applyNumberFormat="1" applyFont="1" applyBorder="1" applyAlignment="1">
      <alignment horizontal="center" vertical="center" wrapText="1"/>
    </xf>
    <xf numFmtId="173" fontId="8" fillId="0" borderId="10" xfId="0" applyNumberFormat="1" applyFont="1" applyFill="1" applyBorder="1" applyAlignment="1">
      <alignment vertical="center" wrapText="1"/>
    </xf>
    <xf numFmtId="173" fontId="6" fillId="33" borderId="10" xfId="0" applyNumberFormat="1" applyFont="1" applyFill="1" applyBorder="1" applyAlignment="1">
      <alignment vertical="center" wrapText="1"/>
    </xf>
    <xf numFmtId="173" fontId="49" fillId="0" borderId="0" xfId="0" applyNumberFormat="1" applyFont="1" applyAlignment="1">
      <alignment horizontal="center" vertical="center" wrapText="1"/>
    </xf>
    <xf numFmtId="173" fontId="50" fillId="0" borderId="0" xfId="0" applyNumberFormat="1" applyFont="1" applyAlignment="1">
      <alignment horizontal="center" vertical="center" wrapText="1"/>
    </xf>
    <xf numFmtId="173" fontId="49" fillId="0" borderId="0" xfId="0" applyNumberFormat="1" applyFont="1" applyAlignment="1">
      <alignment horizontal="center" vertical="top"/>
    </xf>
    <xf numFmtId="173" fontId="50" fillId="0" borderId="0" xfId="0" applyNumberFormat="1" applyFont="1" applyAlignment="1">
      <alignment vertical="center" wrapText="1"/>
    </xf>
    <xf numFmtId="173" fontId="8" fillId="34" borderId="11" xfId="0" applyNumberFormat="1" applyFont="1" applyFill="1" applyBorder="1" applyAlignment="1">
      <alignment vertical="center" wrapText="1"/>
    </xf>
    <xf numFmtId="173" fontId="8" fillId="0" borderId="11" xfId="0" applyNumberFormat="1" applyFont="1" applyFill="1" applyBorder="1" applyAlignment="1">
      <alignment vertical="center" wrapText="1"/>
    </xf>
    <xf numFmtId="173" fontId="8" fillId="0" borderId="10" xfId="0" applyNumberFormat="1" applyFont="1" applyBorder="1" applyAlignment="1">
      <alignment vertical="center" wrapText="1"/>
    </xf>
    <xf numFmtId="173" fontId="6" fillId="0" borderId="10" xfId="0" applyNumberFormat="1" applyFont="1" applyFill="1" applyBorder="1" applyAlignment="1">
      <alignment vertical="center" wrapText="1"/>
    </xf>
    <xf numFmtId="173" fontId="51" fillId="0" borderId="0" xfId="0" applyNumberFormat="1" applyFont="1" applyAlignment="1">
      <alignment horizontal="center" vertical="center" wrapText="1"/>
    </xf>
    <xf numFmtId="173" fontId="9" fillId="0" borderId="10" xfId="0" applyNumberFormat="1" applyFont="1" applyFill="1" applyBorder="1" applyAlignment="1">
      <alignment vertical="center" wrapText="1"/>
    </xf>
    <xf numFmtId="173" fontId="52" fillId="0" borderId="0" xfId="0" applyNumberFormat="1" applyFont="1" applyAlignment="1">
      <alignment horizontal="center" vertical="center" wrapText="1"/>
    </xf>
    <xf numFmtId="173" fontId="52" fillId="0" borderId="0" xfId="0" applyNumberFormat="1" applyFont="1" applyBorder="1" applyAlignment="1">
      <alignment horizontal="center" vertical="center" wrapText="1"/>
    </xf>
    <xf numFmtId="173" fontId="53" fillId="0" borderId="0" xfId="0" applyNumberFormat="1" applyFont="1" applyAlignment="1">
      <alignment horizontal="center" vertical="center" wrapText="1"/>
    </xf>
    <xf numFmtId="172" fontId="50" fillId="0" borderId="0" xfId="0" applyNumberFormat="1" applyFont="1" applyAlignment="1">
      <alignment horizontal="center" vertical="center" wrapText="1"/>
    </xf>
    <xf numFmtId="183" fontId="3" fillId="34" borderId="11" xfId="0" applyNumberFormat="1" applyFont="1" applyFill="1" applyBorder="1" applyAlignment="1">
      <alignment horizontal="center" vertical="center" wrapText="1"/>
    </xf>
    <xf numFmtId="183" fontId="3" fillId="0" borderId="11" xfId="52" applyNumberFormat="1" applyFont="1" applyFill="1" applyBorder="1" applyAlignment="1">
      <alignment horizontal="center" vertical="center" wrapText="1"/>
      <protection/>
    </xf>
    <xf numFmtId="183" fontId="3" fillId="0" borderId="11" xfId="0" applyNumberFormat="1" applyFont="1" applyFill="1" applyBorder="1" applyAlignment="1">
      <alignment horizontal="center" vertical="center" wrapText="1"/>
    </xf>
    <xf numFmtId="183" fontId="3" fillId="0" borderId="10" xfId="0" applyNumberFormat="1" applyFont="1" applyFill="1" applyBorder="1" applyAlignment="1">
      <alignment horizontal="center" vertical="center" wrapText="1"/>
    </xf>
    <xf numFmtId="183" fontId="7" fillId="35" borderId="10" xfId="52" applyNumberFormat="1" applyFont="1" applyFill="1" applyBorder="1" applyAlignment="1">
      <alignment horizontal="center" vertical="center" wrapText="1"/>
      <protection/>
    </xf>
    <xf numFmtId="183" fontId="7" fillId="33" borderId="11" xfId="0" applyNumberFormat="1" applyFont="1" applyFill="1" applyBorder="1" applyAlignment="1">
      <alignment horizontal="center" vertical="center" wrapText="1"/>
    </xf>
    <xf numFmtId="183" fontId="7" fillId="35" borderId="10" xfId="0" applyNumberFormat="1" applyFont="1" applyFill="1" applyBorder="1" applyAlignment="1">
      <alignment horizontal="center" vertical="center" wrapText="1"/>
    </xf>
    <xf numFmtId="183" fontId="3" fillId="0" borderId="10" xfId="52" applyNumberFormat="1" applyFont="1" applyFill="1" applyBorder="1" applyAlignment="1">
      <alignment horizontal="center" vertical="center" wrapText="1"/>
      <protection/>
    </xf>
    <xf numFmtId="183" fontId="7" fillId="0" borderId="10" xfId="52" applyNumberFormat="1" applyFont="1" applyFill="1" applyBorder="1" applyAlignment="1">
      <alignment horizontal="center" vertical="center" wrapText="1"/>
      <protection/>
    </xf>
    <xf numFmtId="183" fontId="7" fillId="0" borderId="11" xfId="0" applyNumberFormat="1" applyFont="1" applyFill="1" applyBorder="1" applyAlignment="1">
      <alignment horizontal="center" vertical="center" wrapText="1"/>
    </xf>
    <xf numFmtId="183" fontId="7" fillId="0" borderId="10" xfId="0" applyNumberFormat="1" applyFont="1" applyFill="1" applyBorder="1" applyAlignment="1">
      <alignment horizontal="center" vertical="center" wrapText="1"/>
    </xf>
    <xf numFmtId="183" fontId="7" fillId="33" borderId="10" xfId="52" applyNumberFormat="1" applyFont="1" applyFill="1" applyBorder="1" applyAlignment="1">
      <alignment horizontal="center" vertical="center" wrapText="1"/>
      <protection/>
    </xf>
    <xf numFmtId="183" fontId="7" fillId="33" borderId="10" xfId="0" applyNumberFormat="1" applyFont="1" applyFill="1" applyBorder="1" applyAlignment="1">
      <alignment horizontal="center" vertical="center" wrapText="1"/>
    </xf>
    <xf numFmtId="183" fontId="10" fillId="0" borderId="10" xfId="0" applyNumberFormat="1" applyFont="1" applyFill="1" applyBorder="1" applyAlignment="1">
      <alignment horizontal="center" vertical="center" wrapText="1"/>
    </xf>
    <xf numFmtId="183" fontId="10" fillId="0" borderId="10" xfId="52" applyNumberFormat="1" applyFont="1" applyFill="1" applyBorder="1" applyAlignment="1">
      <alignment horizontal="center" vertical="center" wrapText="1"/>
      <protection/>
    </xf>
    <xf numFmtId="183" fontId="10" fillId="0" borderId="11" xfId="0" applyNumberFormat="1" applyFont="1" applyFill="1" applyBorder="1" applyAlignment="1">
      <alignment horizontal="center" vertical="center" wrapText="1"/>
    </xf>
    <xf numFmtId="173" fontId="50" fillId="0" borderId="0" xfId="0" applyNumberFormat="1" applyFont="1" applyFill="1" applyAlignment="1">
      <alignment horizontal="center" vertical="center" wrapText="1"/>
    </xf>
    <xf numFmtId="173" fontId="49" fillId="0" borderId="0" xfId="0" applyNumberFormat="1" applyFont="1" applyFill="1" applyAlignment="1">
      <alignment horizontal="center" vertical="center" wrapText="1"/>
    </xf>
    <xf numFmtId="172" fontId="50" fillId="0" borderId="0" xfId="0" applyNumberFormat="1" applyFont="1" applyFill="1" applyAlignment="1">
      <alignment horizontal="center" vertical="center" wrapText="1"/>
    </xf>
    <xf numFmtId="173" fontId="5" fillId="0" borderId="10" xfId="0" applyNumberFormat="1" applyFont="1" applyFill="1" applyBorder="1" applyAlignment="1">
      <alignment vertical="center" wrapText="1"/>
    </xf>
    <xf numFmtId="172" fontId="7" fillId="33" borderId="10" xfId="52" applyNumberFormat="1" applyFont="1" applyFill="1" applyBorder="1" applyAlignment="1">
      <alignment horizontal="center" vertical="center" wrapText="1"/>
      <protection/>
    </xf>
    <xf numFmtId="183" fontId="50" fillId="0" borderId="0" xfId="0" applyNumberFormat="1" applyFont="1" applyAlignment="1">
      <alignment horizontal="center" vertical="center" wrapText="1"/>
    </xf>
    <xf numFmtId="183" fontId="49" fillId="0" borderId="0" xfId="0" applyNumberFormat="1" applyFont="1" applyBorder="1" applyAlignment="1">
      <alignment horizontal="center" vertical="center" wrapText="1"/>
    </xf>
    <xf numFmtId="173" fontId="5" fillId="0" borderId="10" xfId="0" applyNumberFormat="1" applyFont="1" applyFill="1" applyBorder="1" applyAlignment="1">
      <alignment horizontal="center" vertical="center" wrapText="1"/>
    </xf>
    <xf numFmtId="173" fontId="54" fillId="0" borderId="10" xfId="0" applyNumberFormat="1" applyFont="1" applyFill="1" applyBorder="1" applyAlignment="1">
      <alignment horizontal="center" vertical="center" wrapText="1"/>
    </xf>
    <xf numFmtId="173" fontId="5" fillId="0" borderId="12" xfId="0" applyNumberFormat="1" applyFont="1" applyBorder="1" applyAlignment="1">
      <alignment horizontal="center" vertical="center" wrapText="1"/>
    </xf>
    <xf numFmtId="173" fontId="5" fillId="0" borderId="11" xfId="0" applyNumberFormat="1" applyFont="1" applyBorder="1" applyAlignment="1">
      <alignment horizontal="center" vertical="center" wrapText="1"/>
    </xf>
    <xf numFmtId="173" fontId="5" fillId="0" borderId="10" xfId="0" applyNumberFormat="1" applyFont="1" applyBorder="1" applyAlignment="1">
      <alignment horizontal="center" vertical="center" wrapText="1"/>
    </xf>
    <xf numFmtId="173" fontId="3" fillId="0" borderId="10" xfId="0" applyNumberFormat="1" applyFont="1" applyBorder="1" applyAlignment="1">
      <alignment horizontal="center" vertical="center" wrapText="1"/>
    </xf>
    <xf numFmtId="173" fontId="5" fillId="0" borderId="10" xfId="0" applyNumberFormat="1" applyFont="1" applyBorder="1" applyAlignment="1">
      <alignment vertical="center" wrapText="1"/>
    </xf>
    <xf numFmtId="173" fontId="5" fillId="0" borderId="13" xfId="0" applyNumberFormat="1" applyFont="1" applyBorder="1" applyAlignment="1">
      <alignment horizontal="center" vertical="center" wrapText="1"/>
    </xf>
    <xf numFmtId="173" fontId="5" fillId="0" borderId="14" xfId="0" applyNumberFormat="1" applyFont="1" applyBorder="1" applyAlignment="1">
      <alignment horizontal="center" vertical="center" wrapText="1"/>
    </xf>
    <xf numFmtId="173" fontId="5" fillId="0" borderId="15" xfId="0" applyNumberFormat="1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Книга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3"/>
  <sheetViews>
    <sheetView tabSelected="1" workbookViewId="0" topLeftCell="A1">
      <pane xSplit="1" topLeftCell="B1" activePane="topRight" state="frozen"/>
      <selection pane="topLeft" activeCell="A1" sqref="A1"/>
      <selection pane="topRight" activeCell="I6" sqref="I6"/>
    </sheetView>
  </sheetViews>
  <sheetFormatPr defaultColWidth="9.140625" defaultRowHeight="15"/>
  <cols>
    <col min="1" max="1" width="35.57421875" style="8" customWidth="1"/>
    <col min="2" max="2" width="15.57421875" style="6" customWidth="1"/>
    <col min="3" max="3" width="14.421875" style="6" customWidth="1"/>
    <col min="4" max="4" width="13.140625" style="6" customWidth="1"/>
    <col min="5" max="5" width="13.140625" style="35" customWidth="1"/>
    <col min="6" max="6" width="13.57421875" style="35" customWidth="1"/>
    <col min="7" max="7" width="10.57421875" style="6" customWidth="1"/>
    <col min="8" max="9" width="13.7109375" style="35" customWidth="1"/>
    <col min="10" max="10" width="13.7109375" style="6" customWidth="1"/>
    <col min="11" max="11" width="11.140625" style="6" customWidth="1"/>
    <col min="12" max="12" width="11.7109375" style="6" customWidth="1"/>
    <col min="13" max="13" width="11.28125" style="6" customWidth="1"/>
    <col min="14" max="14" width="10.140625" style="6" customWidth="1"/>
    <col min="15" max="15" width="10.421875" style="6" customWidth="1"/>
    <col min="16" max="16" width="11.421875" style="6" customWidth="1"/>
    <col min="17" max="17" width="8.57421875" style="6" customWidth="1"/>
    <col min="18" max="18" width="9.140625" style="6" customWidth="1"/>
    <col min="19" max="19" width="8.8515625" style="6" customWidth="1"/>
    <col min="20" max="21" width="11.28125" style="6" bestFit="1" customWidth="1"/>
    <col min="22" max="16384" width="9.140625" style="6" customWidth="1"/>
  </cols>
  <sheetData>
    <row r="1" spans="1:18" s="5" customFormat="1" ht="15.75">
      <c r="A1" s="1" t="s">
        <v>45</v>
      </c>
      <c r="E1" s="36"/>
      <c r="F1" s="36"/>
      <c r="H1" s="36"/>
      <c r="I1" s="36"/>
      <c r="R1" s="7" t="s">
        <v>35</v>
      </c>
    </row>
    <row r="2" spans="1:4" ht="12.75">
      <c r="A2" s="17"/>
      <c r="B2" s="15"/>
      <c r="C2" s="15"/>
      <c r="D2" s="16"/>
    </row>
    <row r="3" spans="1:19" ht="24.75" customHeight="1">
      <c r="A3" s="48"/>
      <c r="B3" s="42" t="s">
        <v>46</v>
      </c>
      <c r="C3" s="42"/>
      <c r="D3" s="42"/>
      <c r="E3" s="46" t="s">
        <v>44</v>
      </c>
      <c r="F3" s="46"/>
      <c r="G3" s="46"/>
      <c r="H3" s="46" t="s">
        <v>47</v>
      </c>
      <c r="I3" s="46"/>
      <c r="J3" s="46"/>
      <c r="K3" s="46" t="s">
        <v>0</v>
      </c>
      <c r="L3" s="47"/>
      <c r="M3" s="47"/>
      <c r="N3" s="46" t="s">
        <v>48</v>
      </c>
      <c r="O3" s="47"/>
      <c r="P3" s="47"/>
      <c r="Q3" s="49" t="s">
        <v>1</v>
      </c>
      <c r="R3" s="50"/>
      <c r="S3" s="51"/>
    </row>
    <row r="4" spans="1:19" ht="40.5" customHeight="1">
      <c r="A4" s="48"/>
      <c r="B4" s="42" t="s">
        <v>2</v>
      </c>
      <c r="C4" s="42" t="s">
        <v>3</v>
      </c>
      <c r="D4" s="42" t="s">
        <v>4</v>
      </c>
      <c r="E4" s="42" t="s">
        <v>2</v>
      </c>
      <c r="F4" s="42" t="s">
        <v>3</v>
      </c>
      <c r="G4" s="42" t="s">
        <v>4</v>
      </c>
      <c r="H4" s="42" t="s">
        <v>2</v>
      </c>
      <c r="I4" s="42" t="s">
        <v>3</v>
      </c>
      <c r="J4" s="46" t="s">
        <v>4</v>
      </c>
      <c r="K4" s="42" t="s">
        <v>2</v>
      </c>
      <c r="L4" s="42" t="s">
        <v>3</v>
      </c>
      <c r="M4" s="46" t="s">
        <v>4</v>
      </c>
      <c r="N4" s="47"/>
      <c r="O4" s="47"/>
      <c r="P4" s="47"/>
      <c r="Q4" s="44" t="s">
        <v>2</v>
      </c>
      <c r="R4" s="44" t="s">
        <v>3</v>
      </c>
      <c r="S4" s="44" t="s">
        <v>4</v>
      </c>
    </row>
    <row r="5" spans="1:19" ht="12.75">
      <c r="A5" s="48"/>
      <c r="B5" s="43"/>
      <c r="C5" s="43"/>
      <c r="D5" s="43"/>
      <c r="E5" s="42"/>
      <c r="F5" s="42"/>
      <c r="G5" s="42"/>
      <c r="H5" s="42"/>
      <c r="I5" s="42"/>
      <c r="J5" s="46"/>
      <c r="K5" s="42"/>
      <c r="L5" s="42"/>
      <c r="M5" s="46"/>
      <c r="N5" s="2" t="s">
        <v>2</v>
      </c>
      <c r="O5" s="2" t="s">
        <v>3</v>
      </c>
      <c r="P5" s="2" t="s">
        <v>30</v>
      </c>
      <c r="Q5" s="45"/>
      <c r="R5" s="45"/>
      <c r="S5" s="45"/>
    </row>
    <row r="6" spans="1:19" ht="12.75">
      <c r="A6" s="9" t="s">
        <v>5</v>
      </c>
      <c r="B6" s="19">
        <f aca="true" t="shared" si="0" ref="B6:I6">B8+B25</f>
        <v>170995.19</v>
      </c>
      <c r="C6" s="19">
        <f t="shared" si="0"/>
        <v>14132.767999999998</v>
      </c>
      <c r="D6" s="19">
        <f t="shared" si="0"/>
        <v>185127.958</v>
      </c>
      <c r="E6" s="19">
        <f>E8+E25</f>
        <v>5096.597029999999</v>
      </c>
      <c r="F6" s="19">
        <f t="shared" si="0"/>
        <v>620.64392</v>
      </c>
      <c r="G6" s="19">
        <f>G8+G25</f>
        <v>5717.24095</v>
      </c>
      <c r="H6" s="19">
        <f>H8+H25</f>
        <v>3293.8147900000004</v>
      </c>
      <c r="I6" s="19">
        <f t="shared" si="0"/>
        <v>182.78212000000002</v>
      </c>
      <c r="J6" s="19">
        <f>J8+J25</f>
        <v>3476.59691</v>
      </c>
      <c r="K6" s="19">
        <f>H6/E6*100</f>
        <v>64.62772651264527</v>
      </c>
      <c r="L6" s="19">
        <f>I6/F6*100</f>
        <v>29.450400480842546</v>
      </c>
      <c r="M6" s="19">
        <f>J6/G6*100</f>
        <v>60.80899756376369</v>
      </c>
      <c r="N6" s="19">
        <f>H6-E6</f>
        <v>-1802.7822399999986</v>
      </c>
      <c r="O6" s="19">
        <f>I6-F6</f>
        <v>-437.86179999999996</v>
      </c>
      <c r="P6" s="19">
        <f>J6-G6</f>
        <v>-2240.64404</v>
      </c>
      <c r="Q6" s="19">
        <f aca="true" t="shared" si="1" ref="Q6:S10">H6/B6*100</f>
        <v>1.926261662681857</v>
      </c>
      <c r="R6" s="19">
        <f t="shared" si="1"/>
        <v>1.293321449839126</v>
      </c>
      <c r="S6" s="19">
        <f t="shared" si="1"/>
        <v>1.8779426660126615</v>
      </c>
    </row>
    <row r="7" spans="1:19" ht="22.5">
      <c r="A7" s="10" t="s">
        <v>6</v>
      </c>
      <c r="B7" s="20">
        <f aca="true" t="shared" si="2" ref="B7:J7">B8+B26</f>
        <v>170995.19</v>
      </c>
      <c r="C7" s="20">
        <f t="shared" si="2"/>
        <v>14132.767999999998</v>
      </c>
      <c r="D7" s="20">
        <f t="shared" si="2"/>
        <v>185127.958</v>
      </c>
      <c r="E7" s="20">
        <f>E8+E26</f>
        <v>5092.73039</v>
      </c>
      <c r="F7" s="20">
        <f>F8+F26</f>
        <v>603.80366</v>
      </c>
      <c r="G7" s="20">
        <f t="shared" si="2"/>
        <v>5696.53405</v>
      </c>
      <c r="H7" s="20">
        <f t="shared" si="2"/>
        <v>3293.8147900000004</v>
      </c>
      <c r="I7" s="20">
        <f>I8+I26</f>
        <v>161.15212000000002</v>
      </c>
      <c r="J7" s="20">
        <f t="shared" si="2"/>
        <v>3454.96691</v>
      </c>
      <c r="K7" s="21">
        <f aca="true" t="shared" si="3" ref="K7:M41">H7/E7*100</f>
        <v>64.67679491668517</v>
      </c>
      <c r="L7" s="21">
        <f t="shared" si="3"/>
        <v>26.689490421439316</v>
      </c>
      <c r="M7" s="21">
        <f t="shared" si="3"/>
        <v>60.65033368842937</v>
      </c>
      <c r="N7" s="21">
        <f aca="true" t="shared" si="4" ref="N7:P41">H7-E7</f>
        <v>-1798.9155999999994</v>
      </c>
      <c r="O7" s="21">
        <f t="shared" si="4"/>
        <v>-442.65154</v>
      </c>
      <c r="P7" s="21">
        <f t="shared" si="4"/>
        <v>-2241.56714</v>
      </c>
      <c r="Q7" s="22">
        <f t="shared" si="1"/>
        <v>1.926261662681857</v>
      </c>
      <c r="R7" s="22">
        <f t="shared" si="1"/>
        <v>1.1402728750659463</v>
      </c>
      <c r="S7" s="22">
        <f t="shared" si="1"/>
        <v>1.8662588554020567</v>
      </c>
    </row>
    <row r="8" spans="1:19" s="5" customFormat="1" ht="12.75">
      <c r="A8" s="4" t="s">
        <v>7</v>
      </c>
      <c r="B8" s="23">
        <f aca="true" t="shared" si="5" ref="B8:J8">B9+B10+B11+B16+B20+B23+B24</f>
        <v>154446.56</v>
      </c>
      <c r="C8" s="23">
        <f>C9+C10+C11+C16+C20+C23+C24</f>
        <v>13211.767999999998</v>
      </c>
      <c r="D8" s="30">
        <f t="shared" si="5"/>
        <v>167658.328</v>
      </c>
      <c r="E8" s="39">
        <f>E9+E10+E11+E16+E20+E23+E24</f>
        <v>4138.2446199999995</v>
      </c>
      <c r="F8" s="30">
        <f t="shared" si="5"/>
        <v>557.27027</v>
      </c>
      <c r="G8" s="30">
        <f>G9+G10+G11+G16+G20+G23+G24</f>
        <v>4695.51489</v>
      </c>
      <c r="H8" s="30">
        <f t="shared" si="5"/>
        <v>2147.27158</v>
      </c>
      <c r="I8" s="30">
        <f t="shared" si="5"/>
        <v>133.51304000000002</v>
      </c>
      <c r="J8" s="23">
        <f t="shared" si="5"/>
        <v>2280.78462</v>
      </c>
      <c r="K8" s="23">
        <f t="shared" si="3"/>
        <v>51.88846424453275</v>
      </c>
      <c r="L8" s="23">
        <f t="shared" si="3"/>
        <v>23.958399934021244</v>
      </c>
      <c r="M8" s="23">
        <f t="shared" si="3"/>
        <v>48.57368517470508</v>
      </c>
      <c r="N8" s="23">
        <f t="shared" si="4"/>
        <v>-1990.9730399999994</v>
      </c>
      <c r="O8" s="23">
        <f t="shared" si="4"/>
        <v>-423.75722999999994</v>
      </c>
      <c r="P8" s="23">
        <f t="shared" si="4"/>
        <v>-2414.7302700000005</v>
      </c>
      <c r="Q8" s="25">
        <f t="shared" si="1"/>
        <v>1.390300683938833</v>
      </c>
      <c r="R8" s="25">
        <f t="shared" si="1"/>
        <v>1.0105614933595568</v>
      </c>
      <c r="S8" s="25">
        <f t="shared" si="1"/>
        <v>1.360376574911328</v>
      </c>
    </row>
    <row r="9" spans="1:19" ht="12.75">
      <c r="A9" s="3" t="s">
        <v>8</v>
      </c>
      <c r="B9" s="22">
        <v>77142</v>
      </c>
      <c r="C9" s="22">
        <v>2613.227</v>
      </c>
      <c r="D9" s="26">
        <f>B9+C9</f>
        <v>79755.227</v>
      </c>
      <c r="E9" s="22">
        <v>1798.61758</v>
      </c>
      <c r="F9" s="22">
        <v>67.87238</v>
      </c>
      <c r="G9" s="26">
        <f>E9+F9</f>
        <v>1866.48996</v>
      </c>
      <c r="H9" s="22">
        <v>1385.1541</v>
      </c>
      <c r="I9" s="22">
        <v>55.92151</v>
      </c>
      <c r="J9" s="26">
        <f>H9+I9</f>
        <v>1441.0756099999999</v>
      </c>
      <c r="K9" s="21">
        <f t="shared" si="3"/>
        <v>77.01215174378535</v>
      </c>
      <c r="L9" s="21">
        <f t="shared" si="3"/>
        <v>82.39214537636663</v>
      </c>
      <c r="M9" s="21">
        <f t="shared" si="3"/>
        <v>77.20778792723856</v>
      </c>
      <c r="N9" s="21">
        <f t="shared" si="4"/>
        <v>-413.4634800000001</v>
      </c>
      <c r="O9" s="21">
        <f t="shared" si="4"/>
        <v>-11.950870000000009</v>
      </c>
      <c r="P9" s="21">
        <f t="shared" si="4"/>
        <v>-425.41435000000024</v>
      </c>
      <c r="Q9" s="22">
        <f t="shared" si="1"/>
        <v>1.7955900806305256</v>
      </c>
      <c r="R9" s="22">
        <f t="shared" si="1"/>
        <v>2.13994077054921</v>
      </c>
      <c r="S9" s="22">
        <f t="shared" si="1"/>
        <v>1.8068729338579903</v>
      </c>
    </row>
    <row r="10" spans="1:19" ht="12.75">
      <c r="A10" s="3" t="s">
        <v>36</v>
      </c>
      <c r="B10" s="22">
        <v>15240.56</v>
      </c>
      <c r="C10" s="22"/>
      <c r="D10" s="26">
        <f>B10+C10</f>
        <v>15240.56</v>
      </c>
      <c r="E10" s="22">
        <v>1308.73499</v>
      </c>
      <c r="F10" s="22"/>
      <c r="G10" s="26">
        <f>E10+F10</f>
        <v>1308.73499</v>
      </c>
      <c r="H10" s="22">
        <v>654.94038</v>
      </c>
      <c r="I10" s="22"/>
      <c r="J10" s="26">
        <f>H10+I10</f>
        <v>654.94038</v>
      </c>
      <c r="K10" s="21">
        <f t="shared" si="3"/>
        <v>50.04377394998814</v>
      </c>
      <c r="L10" s="21" t="e">
        <f t="shared" si="3"/>
        <v>#DIV/0!</v>
      </c>
      <c r="M10" s="21">
        <f t="shared" si="3"/>
        <v>50.04377394998814</v>
      </c>
      <c r="N10" s="21">
        <f t="shared" si="4"/>
        <v>-653.7946099999999</v>
      </c>
      <c r="O10" s="21">
        <f t="shared" si="4"/>
        <v>0</v>
      </c>
      <c r="P10" s="21">
        <f t="shared" si="4"/>
        <v>-653.7946099999999</v>
      </c>
      <c r="Q10" s="22">
        <f t="shared" si="1"/>
        <v>4.29735114720194</v>
      </c>
      <c r="R10" s="22" t="e">
        <f t="shared" si="1"/>
        <v>#DIV/0!</v>
      </c>
      <c r="S10" s="22">
        <f t="shared" si="1"/>
        <v>4.29735114720194</v>
      </c>
    </row>
    <row r="11" spans="1:19" s="5" customFormat="1" ht="12.75">
      <c r="A11" s="12" t="s">
        <v>9</v>
      </c>
      <c r="B11" s="27">
        <f aca="true" t="shared" si="6" ref="B11:J11">B12+B13+B14+B15</f>
        <v>31957</v>
      </c>
      <c r="C11" s="27">
        <f t="shared" si="6"/>
        <v>658.94</v>
      </c>
      <c r="D11" s="27">
        <f t="shared" si="6"/>
        <v>32615.94</v>
      </c>
      <c r="E11" s="27">
        <f>E12+E13+E14+E15</f>
        <v>458.56915</v>
      </c>
      <c r="F11" s="27">
        <f t="shared" si="6"/>
        <v>0</v>
      </c>
      <c r="G11" s="27">
        <f t="shared" si="6"/>
        <v>458.56915</v>
      </c>
      <c r="H11" s="27">
        <f t="shared" si="6"/>
        <v>-86.02849</v>
      </c>
      <c r="I11" s="27">
        <f t="shared" si="6"/>
        <v>0.03854</v>
      </c>
      <c r="J11" s="27">
        <f t="shared" si="6"/>
        <v>-85.98995</v>
      </c>
      <c r="K11" s="28">
        <f t="shared" si="3"/>
        <v>-18.760200070152997</v>
      </c>
      <c r="L11" s="28" t="e">
        <f t="shared" si="3"/>
        <v>#DIV/0!</v>
      </c>
      <c r="M11" s="28">
        <f t="shared" si="3"/>
        <v>-18.751795667022083</v>
      </c>
      <c r="N11" s="28">
        <f t="shared" si="4"/>
        <v>-544.59764</v>
      </c>
      <c r="O11" s="28">
        <f t="shared" si="4"/>
        <v>0.03854</v>
      </c>
      <c r="P11" s="28">
        <f t="shared" si="4"/>
        <v>-544.5591</v>
      </c>
      <c r="Q11" s="29">
        <f>H11/B11*100</f>
        <v>-0.26920076978439783</v>
      </c>
      <c r="R11" s="29">
        <f>I11/C11*100</f>
        <v>0.005848787446504992</v>
      </c>
      <c r="S11" s="29">
        <f>J11/D11*100</f>
        <v>-0.26364394219513526</v>
      </c>
    </row>
    <row r="12" spans="1:21" ht="23.25" customHeight="1">
      <c r="A12" s="3" t="s">
        <v>10</v>
      </c>
      <c r="B12" s="22">
        <v>29000</v>
      </c>
      <c r="C12" s="22">
        <v>0</v>
      </c>
      <c r="D12" s="26">
        <f>B12+C12</f>
        <v>29000</v>
      </c>
      <c r="E12" s="22">
        <v>389.80951</v>
      </c>
      <c r="F12" s="22"/>
      <c r="G12" s="26">
        <f>E12+F12</f>
        <v>389.80951</v>
      </c>
      <c r="H12" s="22">
        <v>-63.61029</v>
      </c>
      <c r="I12" s="22"/>
      <c r="J12" s="26">
        <f>H12+I12</f>
        <v>-63.61029</v>
      </c>
      <c r="K12" s="21">
        <f t="shared" si="3"/>
        <v>-16.31830121332853</v>
      </c>
      <c r="L12" s="21" t="e">
        <f t="shared" si="3"/>
        <v>#DIV/0!</v>
      </c>
      <c r="M12" s="21">
        <f t="shared" si="3"/>
        <v>-16.31830121332853</v>
      </c>
      <c r="N12" s="21">
        <f t="shared" si="4"/>
        <v>-453.4198</v>
      </c>
      <c r="O12" s="21">
        <f t="shared" si="4"/>
        <v>0</v>
      </c>
      <c r="P12" s="21">
        <f t="shared" si="4"/>
        <v>-453.4198</v>
      </c>
      <c r="Q12" s="22">
        <f>H12/B12*100</f>
        <v>-0.2193458275862069</v>
      </c>
      <c r="R12" s="22">
        <v>0</v>
      </c>
      <c r="S12" s="22">
        <f aca="true" t="shared" si="7" ref="S12:S18">J12/D12*100</f>
        <v>-0.2193458275862069</v>
      </c>
      <c r="U12" s="40"/>
    </row>
    <row r="13" spans="1:21" ht="22.5">
      <c r="A13" s="3" t="s">
        <v>11</v>
      </c>
      <c r="B13" s="22"/>
      <c r="C13" s="22"/>
      <c r="D13" s="26">
        <f>B13+C13</f>
        <v>0</v>
      </c>
      <c r="E13" s="22">
        <v>23.05751</v>
      </c>
      <c r="F13" s="22"/>
      <c r="G13" s="26">
        <f>E13+F13</f>
        <v>23.05751</v>
      </c>
      <c r="H13" s="22">
        <v>-79.58061</v>
      </c>
      <c r="I13" s="22"/>
      <c r="J13" s="26">
        <f>H13+I13</f>
        <v>-79.58061</v>
      </c>
      <c r="K13" s="21">
        <f t="shared" si="3"/>
        <v>-345.1396529807424</v>
      </c>
      <c r="L13" s="21" t="e">
        <f t="shared" si="3"/>
        <v>#DIV/0!</v>
      </c>
      <c r="M13" s="21">
        <f t="shared" si="3"/>
        <v>-345.1396529807424</v>
      </c>
      <c r="N13" s="21">
        <f t="shared" si="4"/>
        <v>-102.63811999999999</v>
      </c>
      <c r="O13" s="21">
        <f t="shared" si="4"/>
        <v>0</v>
      </c>
      <c r="P13" s="21">
        <f t="shared" si="4"/>
        <v>-102.63811999999999</v>
      </c>
      <c r="Q13" s="22" t="e">
        <f>H13/B13*100</f>
        <v>#DIV/0!</v>
      </c>
      <c r="R13" s="22">
        <v>0</v>
      </c>
      <c r="S13" s="22" t="e">
        <f t="shared" si="7"/>
        <v>#DIV/0!</v>
      </c>
      <c r="T13" s="40"/>
      <c r="U13" s="40"/>
    </row>
    <row r="14" spans="1:19" ht="12.75">
      <c r="A14" s="3" t="s">
        <v>12</v>
      </c>
      <c r="B14" s="22">
        <v>1440</v>
      </c>
      <c r="C14" s="22">
        <v>658.94</v>
      </c>
      <c r="D14" s="26">
        <f>B14+C14</f>
        <v>2098.94</v>
      </c>
      <c r="E14" s="22"/>
      <c r="F14" s="22"/>
      <c r="G14" s="26">
        <f>E14+F14</f>
        <v>0</v>
      </c>
      <c r="H14" s="22">
        <v>0.15855</v>
      </c>
      <c r="I14" s="22">
        <v>0.03854</v>
      </c>
      <c r="J14" s="26">
        <f>H14+I14</f>
        <v>0.19709</v>
      </c>
      <c r="K14" s="21" t="e">
        <f t="shared" si="3"/>
        <v>#DIV/0!</v>
      </c>
      <c r="L14" s="21" t="e">
        <f t="shared" si="3"/>
        <v>#DIV/0!</v>
      </c>
      <c r="M14" s="21" t="e">
        <f t="shared" si="3"/>
        <v>#DIV/0!</v>
      </c>
      <c r="N14" s="21">
        <f t="shared" si="4"/>
        <v>0.15855</v>
      </c>
      <c r="O14" s="21">
        <f t="shared" si="4"/>
        <v>0.03854</v>
      </c>
      <c r="P14" s="21">
        <f t="shared" si="4"/>
        <v>0.19709</v>
      </c>
      <c r="Q14" s="22">
        <f>H14/B14*100</f>
        <v>0.011010416666666667</v>
      </c>
      <c r="R14" s="22">
        <f>I14/C14*100</f>
        <v>0.005848787446504992</v>
      </c>
      <c r="S14" s="22">
        <f t="shared" si="7"/>
        <v>0.009389977798317245</v>
      </c>
    </row>
    <row r="15" spans="1:21" ht="22.5">
      <c r="A15" s="11" t="s">
        <v>34</v>
      </c>
      <c r="B15" s="22">
        <v>1517</v>
      </c>
      <c r="C15" s="22"/>
      <c r="D15" s="26">
        <f>B15+C15</f>
        <v>1517</v>
      </c>
      <c r="E15" s="22">
        <v>45.70213</v>
      </c>
      <c r="F15" s="22"/>
      <c r="G15" s="26">
        <f>E15+F15</f>
        <v>45.70213</v>
      </c>
      <c r="H15" s="22">
        <v>57.00386</v>
      </c>
      <c r="I15" s="22"/>
      <c r="J15" s="26">
        <f>H15+I15</f>
        <v>57.00386</v>
      </c>
      <c r="K15" s="21">
        <f>H15/E15*100</f>
        <v>124.72910999990592</v>
      </c>
      <c r="L15" s="21" t="e">
        <f>I15/F15*100</f>
        <v>#DIV/0!</v>
      </c>
      <c r="M15" s="21">
        <f>J15/G15*100</f>
        <v>124.72910999990592</v>
      </c>
      <c r="N15" s="21">
        <f>H15-E15</f>
        <v>11.301730000000006</v>
      </c>
      <c r="O15" s="21">
        <f>I15-F15</f>
        <v>0</v>
      </c>
      <c r="P15" s="21">
        <f>J15-G15</f>
        <v>11.301730000000006</v>
      </c>
      <c r="Q15" s="22">
        <f>H15/B15*100</f>
        <v>3.7576704021094267</v>
      </c>
      <c r="R15" s="22" t="e">
        <f>I15/C15*100</f>
        <v>#DIV/0!</v>
      </c>
      <c r="S15" s="22">
        <f>J15/D15*100</f>
        <v>3.7576704021094267</v>
      </c>
      <c r="T15" s="41"/>
      <c r="U15" s="41"/>
    </row>
    <row r="16" spans="1:19" s="5" customFormat="1" ht="12.75">
      <c r="A16" s="12" t="s">
        <v>13</v>
      </c>
      <c r="B16" s="27">
        <f>B17+B18+B19</f>
        <v>27000</v>
      </c>
      <c r="C16" s="27">
        <f aca="true" t="shared" si="8" ref="C16:J16">C17+C18+C19</f>
        <v>9919.600999999999</v>
      </c>
      <c r="D16" s="27">
        <f t="shared" si="8"/>
        <v>36919.601</v>
      </c>
      <c r="E16" s="27">
        <f t="shared" si="8"/>
        <v>457.0125</v>
      </c>
      <c r="F16" s="27">
        <f t="shared" si="8"/>
        <v>489.39788999999996</v>
      </c>
      <c r="G16" s="27">
        <f t="shared" si="8"/>
        <v>946.41039</v>
      </c>
      <c r="H16" s="27">
        <f t="shared" si="8"/>
        <v>3.44802</v>
      </c>
      <c r="I16" s="27">
        <f t="shared" si="8"/>
        <v>95.15094</v>
      </c>
      <c r="J16" s="27">
        <f t="shared" si="8"/>
        <v>98.59896</v>
      </c>
      <c r="K16" s="28">
        <f t="shared" si="3"/>
        <v>0.754469516698121</v>
      </c>
      <c r="L16" s="28">
        <f t="shared" si="3"/>
        <v>19.44244998686039</v>
      </c>
      <c r="M16" s="28">
        <f t="shared" si="3"/>
        <v>10.418203460340287</v>
      </c>
      <c r="N16" s="28">
        <f t="shared" si="4"/>
        <v>-453.56448</v>
      </c>
      <c r="O16" s="28">
        <f t="shared" si="4"/>
        <v>-394.24694999999997</v>
      </c>
      <c r="P16" s="28">
        <f t="shared" si="4"/>
        <v>-847.81143</v>
      </c>
      <c r="Q16" s="29">
        <f>H16/B16*100</f>
        <v>0.012770444444444445</v>
      </c>
      <c r="R16" s="29">
        <f>I16/C16*100</f>
        <v>0.9592214444915679</v>
      </c>
      <c r="S16" s="29">
        <f t="shared" si="7"/>
        <v>0.2670639912928637</v>
      </c>
    </row>
    <row r="17" spans="1:19" ht="12.75">
      <c r="A17" s="3" t="s">
        <v>14</v>
      </c>
      <c r="B17" s="22"/>
      <c r="C17" s="22">
        <v>3078.66</v>
      </c>
      <c r="D17" s="26">
        <f>B17+C17</f>
        <v>3078.66</v>
      </c>
      <c r="E17" s="22"/>
      <c r="F17" s="22">
        <v>170.56021</v>
      </c>
      <c r="G17" s="26">
        <f>E17+F17</f>
        <v>170.56021</v>
      </c>
      <c r="H17" s="22"/>
      <c r="I17" s="22">
        <v>69.87784</v>
      </c>
      <c r="J17" s="26">
        <f>H17+I17</f>
        <v>69.87784</v>
      </c>
      <c r="K17" s="21" t="e">
        <f t="shared" si="3"/>
        <v>#DIV/0!</v>
      </c>
      <c r="L17" s="21">
        <f t="shared" si="3"/>
        <v>40.96960246472492</v>
      </c>
      <c r="M17" s="21">
        <f t="shared" si="3"/>
        <v>40.96960246472492</v>
      </c>
      <c r="N17" s="21">
        <f t="shared" si="4"/>
        <v>0</v>
      </c>
      <c r="O17" s="21">
        <f t="shared" si="4"/>
        <v>-100.68237</v>
      </c>
      <c r="P17" s="21">
        <f t="shared" si="4"/>
        <v>-100.68237</v>
      </c>
      <c r="Q17" s="22">
        <v>0</v>
      </c>
      <c r="R17" s="22">
        <f>I17/C17*100</f>
        <v>2.2697485269565334</v>
      </c>
      <c r="S17" s="22">
        <f t="shared" si="7"/>
        <v>2.2697485269565334</v>
      </c>
    </row>
    <row r="18" spans="1:19" ht="12.75">
      <c r="A18" s="3" t="s">
        <v>15</v>
      </c>
      <c r="B18" s="22">
        <v>27000</v>
      </c>
      <c r="C18" s="22"/>
      <c r="D18" s="26">
        <f>B18+C18</f>
        <v>27000</v>
      </c>
      <c r="E18" s="22">
        <v>457.0125</v>
      </c>
      <c r="F18" s="22"/>
      <c r="G18" s="26">
        <f>E18+F18</f>
        <v>457.0125</v>
      </c>
      <c r="H18" s="22">
        <v>3.44802</v>
      </c>
      <c r="I18" s="22"/>
      <c r="J18" s="26">
        <f>H18+I18</f>
        <v>3.44802</v>
      </c>
      <c r="K18" s="21">
        <f t="shared" si="3"/>
        <v>0.754469516698121</v>
      </c>
      <c r="L18" s="21" t="e">
        <f t="shared" si="3"/>
        <v>#DIV/0!</v>
      </c>
      <c r="M18" s="21">
        <f t="shared" si="3"/>
        <v>0.754469516698121</v>
      </c>
      <c r="N18" s="21">
        <f t="shared" si="4"/>
        <v>-453.56448</v>
      </c>
      <c r="O18" s="21">
        <f t="shared" si="4"/>
        <v>0</v>
      </c>
      <c r="P18" s="21">
        <f t="shared" si="4"/>
        <v>-453.56448</v>
      </c>
      <c r="Q18" s="22">
        <f>H18/B18*100</f>
        <v>0.012770444444444445</v>
      </c>
      <c r="R18" s="22">
        <v>0</v>
      </c>
      <c r="S18" s="22">
        <f t="shared" si="7"/>
        <v>0.012770444444444445</v>
      </c>
    </row>
    <row r="19" spans="1:19" ht="12.75">
      <c r="A19" s="3" t="s">
        <v>16</v>
      </c>
      <c r="B19" s="22"/>
      <c r="C19" s="22">
        <v>6840.941</v>
      </c>
      <c r="D19" s="26">
        <f>B19+C19</f>
        <v>6840.941</v>
      </c>
      <c r="E19" s="22"/>
      <c r="F19" s="22">
        <v>318.83768</v>
      </c>
      <c r="G19" s="26">
        <f>E19+F19</f>
        <v>318.83768</v>
      </c>
      <c r="H19" s="22"/>
      <c r="I19" s="22">
        <v>25.2731</v>
      </c>
      <c r="J19" s="26">
        <f>H19+I19</f>
        <v>25.2731</v>
      </c>
      <c r="K19" s="21" t="e">
        <f t="shared" si="3"/>
        <v>#DIV/0!</v>
      </c>
      <c r="L19" s="21">
        <f t="shared" si="3"/>
        <v>7.926635270962956</v>
      </c>
      <c r="M19" s="21">
        <f t="shared" si="3"/>
        <v>7.926635270962956</v>
      </c>
      <c r="N19" s="21">
        <f t="shared" si="4"/>
        <v>0</v>
      </c>
      <c r="O19" s="21">
        <f t="shared" si="4"/>
        <v>-293.56458</v>
      </c>
      <c r="P19" s="21">
        <f t="shared" si="4"/>
        <v>-293.56458</v>
      </c>
      <c r="Q19" s="22">
        <v>0</v>
      </c>
      <c r="R19" s="22">
        <f>I19/C19*100</f>
        <v>0.3694389412216828</v>
      </c>
      <c r="S19" s="22">
        <f>J19/D19*100</f>
        <v>0.3694389412216828</v>
      </c>
    </row>
    <row r="20" spans="1:19" s="5" customFormat="1" ht="31.5">
      <c r="A20" s="12" t="s">
        <v>17</v>
      </c>
      <c r="B20" s="27">
        <f>B21+B22</f>
        <v>190</v>
      </c>
      <c r="C20" s="27">
        <f>C21+C22</f>
        <v>0</v>
      </c>
      <c r="D20" s="27">
        <f>D21+D22</f>
        <v>190</v>
      </c>
      <c r="E20" s="27">
        <f aca="true" t="shared" si="9" ref="E20:J20">E21+E22</f>
        <v>0</v>
      </c>
      <c r="F20" s="27">
        <f t="shared" si="9"/>
        <v>0</v>
      </c>
      <c r="G20" s="27">
        <f t="shared" si="9"/>
        <v>0</v>
      </c>
      <c r="H20" s="27">
        <f t="shared" si="9"/>
        <v>-10.28217</v>
      </c>
      <c r="I20" s="27">
        <f t="shared" si="9"/>
        <v>0</v>
      </c>
      <c r="J20" s="27">
        <f t="shared" si="9"/>
        <v>-10.28217</v>
      </c>
      <c r="K20" s="28" t="e">
        <f t="shared" si="3"/>
        <v>#DIV/0!</v>
      </c>
      <c r="L20" s="28" t="e">
        <f t="shared" si="3"/>
        <v>#DIV/0!</v>
      </c>
      <c r="M20" s="28" t="e">
        <f t="shared" si="3"/>
        <v>#DIV/0!</v>
      </c>
      <c r="N20" s="28">
        <f t="shared" si="4"/>
        <v>-10.28217</v>
      </c>
      <c r="O20" s="28">
        <f t="shared" si="4"/>
        <v>0</v>
      </c>
      <c r="P20" s="28">
        <f t="shared" si="4"/>
        <v>-10.28217</v>
      </c>
      <c r="Q20" s="29">
        <f>H20/B20*100</f>
        <v>-5.411668421052632</v>
      </c>
      <c r="R20" s="29">
        <v>0</v>
      </c>
      <c r="S20" s="29">
        <f>J20/D20*100</f>
        <v>-5.411668421052632</v>
      </c>
    </row>
    <row r="21" spans="1:19" ht="12.75">
      <c r="A21" s="3" t="s">
        <v>18</v>
      </c>
      <c r="B21" s="22">
        <v>100</v>
      </c>
      <c r="C21" s="22"/>
      <c r="D21" s="26">
        <f>B21+C21</f>
        <v>100</v>
      </c>
      <c r="E21" s="22"/>
      <c r="F21" s="22"/>
      <c r="G21" s="26">
        <f>E21+F21</f>
        <v>0</v>
      </c>
      <c r="H21" s="22">
        <v>-10.28217</v>
      </c>
      <c r="I21" s="22"/>
      <c r="J21" s="26">
        <f>H21+I21</f>
        <v>-10.28217</v>
      </c>
      <c r="K21" s="21" t="e">
        <f t="shared" si="3"/>
        <v>#DIV/0!</v>
      </c>
      <c r="L21" s="21" t="e">
        <f t="shared" si="3"/>
        <v>#DIV/0!</v>
      </c>
      <c r="M21" s="21" t="e">
        <f t="shared" si="3"/>
        <v>#DIV/0!</v>
      </c>
      <c r="N21" s="21">
        <f t="shared" si="4"/>
        <v>-10.28217</v>
      </c>
      <c r="O21" s="21">
        <f t="shared" si="4"/>
        <v>0</v>
      </c>
      <c r="P21" s="21">
        <f t="shared" si="4"/>
        <v>-10.28217</v>
      </c>
      <c r="Q21" s="22">
        <f>H21/B21*100</f>
        <v>-10.28217</v>
      </c>
      <c r="R21" s="22">
        <v>0</v>
      </c>
      <c r="S21" s="22">
        <f>J21/D21*100</f>
        <v>-10.28217</v>
      </c>
    </row>
    <row r="22" spans="1:19" ht="33.75">
      <c r="A22" s="3" t="s">
        <v>31</v>
      </c>
      <c r="B22" s="22">
        <v>90</v>
      </c>
      <c r="C22" s="22"/>
      <c r="D22" s="26">
        <f>B22+C22</f>
        <v>90</v>
      </c>
      <c r="E22" s="22"/>
      <c r="F22" s="22"/>
      <c r="G22" s="26">
        <f>E22+F22</f>
        <v>0</v>
      </c>
      <c r="H22" s="22"/>
      <c r="I22" s="22"/>
      <c r="J22" s="26">
        <f>H22+I22</f>
        <v>0</v>
      </c>
      <c r="K22" s="21" t="e">
        <f t="shared" si="3"/>
        <v>#DIV/0!</v>
      </c>
      <c r="L22" s="21" t="e">
        <f t="shared" si="3"/>
        <v>#DIV/0!</v>
      </c>
      <c r="M22" s="21" t="e">
        <f t="shared" si="3"/>
        <v>#DIV/0!</v>
      </c>
      <c r="N22" s="21">
        <f t="shared" si="4"/>
        <v>0</v>
      </c>
      <c r="O22" s="21">
        <f t="shared" si="4"/>
        <v>0</v>
      </c>
      <c r="P22" s="21">
        <f t="shared" si="4"/>
        <v>0</v>
      </c>
      <c r="Q22" s="22">
        <f>H22/B22*100</f>
        <v>0</v>
      </c>
      <c r="R22" s="22">
        <v>0</v>
      </c>
      <c r="S22" s="22">
        <f>J22/D22*100</f>
        <v>0</v>
      </c>
    </row>
    <row r="23" spans="1:19" ht="21">
      <c r="A23" s="12" t="s">
        <v>32</v>
      </c>
      <c r="B23" s="22">
        <v>2917</v>
      </c>
      <c r="C23" s="22">
        <v>20</v>
      </c>
      <c r="D23" s="26">
        <f>B23+C23</f>
        <v>2937</v>
      </c>
      <c r="E23" s="22">
        <v>115.3104</v>
      </c>
      <c r="F23" s="22">
        <v>0</v>
      </c>
      <c r="G23" s="26">
        <f>E23+F23</f>
        <v>115.3104</v>
      </c>
      <c r="H23" s="22">
        <v>200.03974</v>
      </c>
      <c r="I23" s="22">
        <v>0.9</v>
      </c>
      <c r="J23" s="26">
        <f>H23+I23</f>
        <v>200.93974</v>
      </c>
      <c r="K23" s="21">
        <f t="shared" si="3"/>
        <v>173.47935658882457</v>
      </c>
      <c r="L23" s="21" t="e">
        <f t="shared" si="3"/>
        <v>#DIV/0!</v>
      </c>
      <c r="M23" s="21">
        <f t="shared" si="3"/>
        <v>174.25985860772315</v>
      </c>
      <c r="N23" s="21">
        <f t="shared" si="4"/>
        <v>84.72934</v>
      </c>
      <c r="O23" s="21">
        <f t="shared" si="4"/>
        <v>0.9</v>
      </c>
      <c r="P23" s="21">
        <f t="shared" si="4"/>
        <v>85.62934</v>
      </c>
      <c r="Q23" s="22">
        <f aca="true" t="shared" si="10" ref="Q23:Q41">H23/B23*100</f>
        <v>6.857721631813507</v>
      </c>
      <c r="R23" s="22">
        <v>0</v>
      </c>
      <c r="S23" s="22">
        <f aca="true" t="shared" si="11" ref="S23:S41">J23/D23*100</f>
        <v>6.841666326183179</v>
      </c>
    </row>
    <row r="24" spans="1:19" ht="31.5">
      <c r="A24" s="12" t="s">
        <v>19</v>
      </c>
      <c r="B24" s="22"/>
      <c r="C24" s="22"/>
      <c r="D24" s="26">
        <f>B24+C24</f>
        <v>0</v>
      </c>
      <c r="E24" s="22"/>
      <c r="F24" s="22"/>
      <c r="G24" s="26">
        <f>E24+F24</f>
        <v>0</v>
      </c>
      <c r="H24" s="22"/>
      <c r="I24" s="22">
        <v>-18.49795</v>
      </c>
      <c r="J24" s="26">
        <f>H24+I24</f>
        <v>-18.49795</v>
      </c>
      <c r="K24" s="21" t="e">
        <f t="shared" si="3"/>
        <v>#DIV/0!</v>
      </c>
      <c r="L24" s="21" t="e">
        <f t="shared" si="3"/>
        <v>#DIV/0!</v>
      </c>
      <c r="M24" s="21" t="e">
        <f t="shared" si="3"/>
        <v>#DIV/0!</v>
      </c>
      <c r="N24" s="21">
        <f t="shared" si="4"/>
        <v>0</v>
      </c>
      <c r="O24" s="21">
        <f t="shared" si="4"/>
        <v>-18.49795</v>
      </c>
      <c r="P24" s="21">
        <f t="shared" si="4"/>
        <v>-18.49795</v>
      </c>
      <c r="Q24" s="22" t="e">
        <f t="shared" si="10"/>
        <v>#DIV/0!</v>
      </c>
      <c r="R24" s="22">
        <v>0</v>
      </c>
      <c r="S24" s="22" t="e">
        <f t="shared" si="11"/>
        <v>#DIV/0!</v>
      </c>
    </row>
    <row r="25" spans="1:19" s="5" customFormat="1" ht="12.75">
      <c r="A25" s="4" t="s">
        <v>20</v>
      </c>
      <c r="B25" s="30">
        <f aca="true" t="shared" si="12" ref="B25:J25">B26+B40</f>
        <v>16548.63</v>
      </c>
      <c r="C25" s="30">
        <f t="shared" si="12"/>
        <v>921</v>
      </c>
      <c r="D25" s="30">
        <f t="shared" si="12"/>
        <v>17469.63</v>
      </c>
      <c r="E25" s="30">
        <f>E26+E40</f>
        <v>958.35241</v>
      </c>
      <c r="F25" s="30">
        <f t="shared" si="12"/>
        <v>63.37365</v>
      </c>
      <c r="G25" s="30">
        <f>G26+G40</f>
        <v>1021.72606</v>
      </c>
      <c r="H25" s="30">
        <f t="shared" si="12"/>
        <v>1146.54321</v>
      </c>
      <c r="I25" s="30">
        <f t="shared" si="12"/>
        <v>49.26908</v>
      </c>
      <c r="J25" s="30">
        <f t="shared" si="12"/>
        <v>1195.81229</v>
      </c>
      <c r="K25" s="24">
        <f t="shared" si="3"/>
        <v>119.6369099755277</v>
      </c>
      <c r="L25" s="24">
        <f t="shared" si="3"/>
        <v>77.74379414788324</v>
      </c>
      <c r="M25" s="24">
        <f t="shared" si="3"/>
        <v>117.03844472754274</v>
      </c>
      <c r="N25" s="24">
        <f t="shared" si="4"/>
        <v>188.19080000000008</v>
      </c>
      <c r="O25" s="24">
        <f t="shared" si="4"/>
        <v>-14.104569999999995</v>
      </c>
      <c r="P25" s="24">
        <f>J25-G25</f>
        <v>174.0862300000001</v>
      </c>
      <c r="Q25" s="31">
        <f t="shared" si="10"/>
        <v>6.928327057889384</v>
      </c>
      <c r="R25" s="31">
        <f>I25/C25*100</f>
        <v>5.349520086862106</v>
      </c>
      <c r="S25" s="31">
        <f t="shared" si="11"/>
        <v>6.845092254386613</v>
      </c>
    </row>
    <row r="26" spans="1:19" s="5" customFormat="1" ht="24" customHeight="1">
      <c r="A26" s="4" t="s">
        <v>21</v>
      </c>
      <c r="B26" s="30">
        <f aca="true" t="shared" si="13" ref="B26:J26">B27+B30+B31+B34+B37+B38+B41</f>
        <v>16548.63</v>
      </c>
      <c r="C26" s="30">
        <f t="shared" si="13"/>
        <v>921</v>
      </c>
      <c r="D26" s="30">
        <f>D27+D30+D31+D34+D37+D38+D41</f>
        <v>17469.63</v>
      </c>
      <c r="E26" s="30">
        <f>E27+E30+E31+E34+E37+E38+E41</f>
        <v>954.48577</v>
      </c>
      <c r="F26" s="30">
        <f t="shared" si="13"/>
        <v>46.53339</v>
      </c>
      <c r="G26" s="30">
        <f>G27+G30+G31+G34+G37+G38+G41</f>
        <v>1001.0191599999999</v>
      </c>
      <c r="H26" s="30">
        <f>H27+H30+H31+H34+H37+H38+H41</f>
        <v>1146.54321</v>
      </c>
      <c r="I26" s="30">
        <f t="shared" si="13"/>
        <v>27.63908</v>
      </c>
      <c r="J26" s="30">
        <f t="shared" si="13"/>
        <v>1174.18229</v>
      </c>
      <c r="K26" s="24">
        <f t="shared" si="3"/>
        <v>120.12156137225598</v>
      </c>
      <c r="L26" s="24">
        <f t="shared" si="3"/>
        <v>59.39623139427409</v>
      </c>
      <c r="M26" s="24">
        <f t="shared" si="3"/>
        <v>117.29868287436176</v>
      </c>
      <c r="N26" s="24">
        <f t="shared" si="4"/>
        <v>192.05744000000004</v>
      </c>
      <c r="O26" s="24">
        <f t="shared" si="4"/>
        <v>-18.894309999999997</v>
      </c>
      <c r="P26" s="24">
        <f>J26-G26</f>
        <v>173.16313000000002</v>
      </c>
      <c r="Q26" s="31">
        <f t="shared" si="10"/>
        <v>6.928327057889384</v>
      </c>
      <c r="R26" s="31">
        <f>I26/C26*100</f>
        <v>3.000985884907709</v>
      </c>
      <c r="S26" s="31">
        <f t="shared" si="11"/>
        <v>6.721277382520407</v>
      </c>
    </row>
    <row r="27" spans="1:19" s="35" customFormat="1" ht="52.5" customHeight="1">
      <c r="A27" s="12" t="s">
        <v>22</v>
      </c>
      <c r="B27" s="22">
        <f>B28+B29</f>
        <v>4168.5</v>
      </c>
      <c r="C27" s="22">
        <f>C28+C29</f>
        <v>871</v>
      </c>
      <c r="D27" s="26">
        <f aca="true" t="shared" si="14" ref="D27:D41">B27+C27</f>
        <v>5039.5</v>
      </c>
      <c r="E27" s="22">
        <f>E28+E29</f>
        <v>330.28923</v>
      </c>
      <c r="F27" s="22">
        <f>F28+F29</f>
        <v>36.30303</v>
      </c>
      <c r="G27" s="26">
        <f aca="true" t="shared" si="15" ref="G27:G41">E27+F27</f>
        <v>366.59225999999995</v>
      </c>
      <c r="H27" s="22">
        <f>H28+H29</f>
        <v>452.18437</v>
      </c>
      <c r="I27" s="22">
        <f>I28+I29</f>
        <v>26.07898</v>
      </c>
      <c r="J27" s="26">
        <f aca="true" t="shared" si="16" ref="J27:J41">H27+I27</f>
        <v>478.26335</v>
      </c>
      <c r="K27" s="21">
        <f t="shared" si="3"/>
        <v>136.90557515302575</v>
      </c>
      <c r="L27" s="21">
        <f t="shared" si="3"/>
        <v>71.83692380498267</v>
      </c>
      <c r="M27" s="21">
        <f t="shared" si="3"/>
        <v>130.4619333752437</v>
      </c>
      <c r="N27" s="21">
        <f t="shared" si="4"/>
        <v>121.89514000000003</v>
      </c>
      <c r="O27" s="21">
        <f t="shared" si="4"/>
        <v>-10.224049999999998</v>
      </c>
      <c r="P27" s="21">
        <f>J27-G27</f>
        <v>111.67109000000005</v>
      </c>
      <c r="Q27" s="22">
        <f t="shared" si="10"/>
        <v>10.84765191315821</v>
      </c>
      <c r="R27" s="22">
        <f>I27/C27*100</f>
        <v>2.994142365097589</v>
      </c>
      <c r="S27" s="22">
        <f t="shared" si="11"/>
        <v>9.490293679928564</v>
      </c>
    </row>
    <row r="28" spans="1:19" s="35" customFormat="1" ht="12.75">
      <c r="A28" s="38" t="s">
        <v>41</v>
      </c>
      <c r="B28" s="22">
        <f>4050+34.5</f>
        <v>4084.5</v>
      </c>
      <c r="C28" s="22">
        <v>803</v>
      </c>
      <c r="D28" s="26">
        <f t="shared" si="14"/>
        <v>4887.5</v>
      </c>
      <c r="E28" s="22">
        <f>278.40666+1.88257</f>
        <v>280.28923</v>
      </c>
      <c r="F28" s="22">
        <v>34.50403</v>
      </c>
      <c r="G28" s="26">
        <f t="shared" si="15"/>
        <v>314.79326</v>
      </c>
      <c r="H28" s="22">
        <f>433.77585+14.39152</f>
        <v>448.16737</v>
      </c>
      <c r="I28" s="22">
        <v>14.27998</v>
      </c>
      <c r="J28" s="26">
        <f t="shared" si="16"/>
        <v>462.44735000000003</v>
      </c>
      <c r="K28" s="21">
        <f t="shared" si="3"/>
        <v>159.89460957882687</v>
      </c>
      <c r="L28" s="21">
        <f t="shared" si="3"/>
        <v>41.38641196405173</v>
      </c>
      <c r="M28" s="21">
        <f t="shared" si="3"/>
        <v>146.90509892111413</v>
      </c>
      <c r="N28" s="21">
        <f>H28-E28</f>
        <v>167.87814000000003</v>
      </c>
      <c r="O28" s="21">
        <f t="shared" si="4"/>
        <v>-20.22405</v>
      </c>
      <c r="P28" s="21">
        <f>J28-G28</f>
        <v>147.65409000000005</v>
      </c>
      <c r="Q28" s="22">
        <f t="shared" si="10"/>
        <v>10.972392459297344</v>
      </c>
      <c r="R28" s="22">
        <f aca="true" t="shared" si="17" ref="R28:R41">I28/C28*100</f>
        <v>1.7783287671232877</v>
      </c>
      <c r="S28" s="22">
        <f t="shared" si="11"/>
        <v>9.461838363171356</v>
      </c>
    </row>
    <row r="29" spans="1:19" s="35" customFormat="1" ht="12.75">
      <c r="A29" s="38" t="s">
        <v>42</v>
      </c>
      <c r="B29" s="22">
        <v>84</v>
      </c>
      <c r="C29" s="22">
        <v>68</v>
      </c>
      <c r="D29" s="26">
        <f t="shared" si="14"/>
        <v>152</v>
      </c>
      <c r="E29" s="22">
        <v>50</v>
      </c>
      <c r="F29" s="22">
        <v>1.799</v>
      </c>
      <c r="G29" s="26">
        <f t="shared" si="15"/>
        <v>51.799</v>
      </c>
      <c r="H29" s="22">
        <v>4.017</v>
      </c>
      <c r="I29" s="22">
        <v>11.799</v>
      </c>
      <c r="J29" s="26">
        <f t="shared" si="16"/>
        <v>15.815999999999999</v>
      </c>
      <c r="K29" s="21">
        <f t="shared" si="3"/>
        <v>8.034</v>
      </c>
      <c r="L29" s="21">
        <f t="shared" si="3"/>
        <v>655.864369093941</v>
      </c>
      <c r="M29" s="21">
        <f t="shared" si="3"/>
        <v>30.53340798084905</v>
      </c>
      <c r="N29" s="21">
        <f>H29-E29</f>
        <v>-45.983</v>
      </c>
      <c r="O29" s="21">
        <f t="shared" si="4"/>
        <v>10</v>
      </c>
      <c r="P29" s="21">
        <f>J29-G29</f>
        <v>-35.983000000000004</v>
      </c>
      <c r="Q29" s="22">
        <f t="shared" si="10"/>
        <v>4.7821428571428575</v>
      </c>
      <c r="R29" s="22">
        <f t="shared" si="17"/>
        <v>17.351470588235294</v>
      </c>
      <c r="S29" s="22">
        <f t="shared" si="11"/>
        <v>10.405263157894735</v>
      </c>
    </row>
    <row r="30" spans="1:19" s="35" customFormat="1" ht="23.25" customHeight="1">
      <c r="A30" s="12" t="s">
        <v>23</v>
      </c>
      <c r="B30" s="22">
        <v>120</v>
      </c>
      <c r="C30" s="22"/>
      <c r="D30" s="26">
        <f t="shared" si="14"/>
        <v>120</v>
      </c>
      <c r="E30" s="22">
        <v>0.00299</v>
      </c>
      <c r="F30" s="22"/>
      <c r="G30" s="26">
        <f t="shared" si="15"/>
        <v>0.00299</v>
      </c>
      <c r="H30" s="22">
        <v>0.00299</v>
      </c>
      <c r="I30" s="22"/>
      <c r="J30" s="26">
        <f t="shared" si="16"/>
        <v>0.00299</v>
      </c>
      <c r="K30" s="21">
        <f t="shared" si="3"/>
        <v>100</v>
      </c>
      <c r="L30" s="21" t="e">
        <f t="shared" si="3"/>
        <v>#DIV/0!</v>
      </c>
      <c r="M30" s="21">
        <f t="shared" si="3"/>
        <v>100</v>
      </c>
      <c r="N30" s="21">
        <f t="shared" si="4"/>
        <v>0</v>
      </c>
      <c r="O30" s="21">
        <f t="shared" si="4"/>
        <v>0</v>
      </c>
      <c r="P30" s="21">
        <f t="shared" si="4"/>
        <v>0</v>
      </c>
      <c r="Q30" s="22">
        <f t="shared" si="10"/>
        <v>0.0024916666666666668</v>
      </c>
      <c r="R30" s="22" t="e">
        <f t="shared" si="17"/>
        <v>#DIV/0!</v>
      </c>
      <c r="S30" s="22">
        <f t="shared" si="11"/>
        <v>0.0024916666666666668</v>
      </c>
    </row>
    <row r="31" spans="1:19" s="35" customFormat="1" ht="37.5" customHeight="1">
      <c r="A31" s="12" t="s">
        <v>33</v>
      </c>
      <c r="B31" s="22">
        <f>B32+B33</f>
        <v>8684.43</v>
      </c>
      <c r="C31" s="22">
        <f>C32+C33</f>
        <v>0</v>
      </c>
      <c r="D31" s="26">
        <f t="shared" si="14"/>
        <v>8684.43</v>
      </c>
      <c r="E31" s="22">
        <f>E32+E33</f>
        <v>257.26429</v>
      </c>
      <c r="F31" s="22">
        <f>F32+F33</f>
        <v>0</v>
      </c>
      <c r="G31" s="26">
        <f t="shared" si="15"/>
        <v>257.26429</v>
      </c>
      <c r="H31" s="22">
        <f>H32+H33</f>
        <v>319.17828</v>
      </c>
      <c r="I31" s="22">
        <f>I32+I33</f>
        <v>0</v>
      </c>
      <c r="J31" s="26">
        <f t="shared" si="16"/>
        <v>319.17828</v>
      </c>
      <c r="K31" s="21">
        <f t="shared" si="3"/>
        <v>124.0662977360752</v>
      </c>
      <c r="L31" s="21" t="e">
        <f t="shared" si="3"/>
        <v>#DIV/0!</v>
      </c>
      <c r="M31" s="21">
        <f t="shared" si="3"/>
        <v>124.0662977360752</v>
      </c>
      <c r="N31" s="21">
        <f>H31-E31</f>
        <v>61.913989999999956</v>
      </c>
      <c r="O31" s="21">
        <f t="shared" si="4"/>
        <v>0</v>
      </c>
      <c r="P31" s="21">
        <f>J31-G31</f>
        <v>61.913989999999956</v>
      </c>
      <c r="Q31" s="22">
        <f t="shared" si="10"/>
        <v>3.6752933698584704</v>
      </c>
      <c r="R31" s="22" t="e">
        <f t="shared" si="17"/>
        <v>#DIV/0!</v>
      </c>
      <c r="S31" s="22">
        <f t="shared" si="11"/>
        <v>3.6752933698584704</v>
      </c>
    </row>
    <row r="32" spans="1:19" s="35" customFormat="1" ht="12.75">
      <c r="A32" s="38" t="s">
        <v>37</v>
      </c>
      <c r="B32" s="22">
        <v>8422.03</v>
      </c>
      <c r="C32" s="22"/>
      <c r="D32" s="26">
        <f t="shared" si="14"/>
        <v>8422.03</v>
      </c>
      <c r="E32" s="22">
        <v>239.63529</v>
      </c>
      <c r="F32" s="22"/>
      <c r="G32" s="26">
        <f t="shared" si="15"/>
        <v>239.63529</v>
      </c>
      <c r="H32" s="22">
        <v>319.17828</v>
      </c>
      <c r="I32" s="22"/>
      <c r="J32" s="26">
        <f t="shared" si="16"/>
        <v>319.17828</v>
      </c>
      <c r="K32" s="21">
        <f t="shared" si="3"/>
        <v>133.193353950497</v>
      </c>
      <c r="L32" s="21" t="e">
        <f t="shared" si="3"/>
        <v>#DIV/0!</v>
      </c>
      <c r="M32" s="21">
        <f t="shared" si="3"/>
        <v>133.193353950497</v>
      </c>
      <c r="N32" s="21">
        <f>H32-E32</f>
        <v>79.54298999999997</v>
      </c>
      <c r="O32" s="21">
        <f t="shared" si="4"/>
        <v>0</v>
      </c>
      <c r="P32" s="21">
        <f t="shared" si="4"/>
        <v>79.54298999999997</v>
      </c>
      <c r="Q32" s="22">
        <f t="shared" si="10"/>
        <v>3.7898022210797153</v>
      </c>
      <c r="R32" s="22" t="e">
        <f t="shared" si="17"/>
        <v>#DIV/0!</v>
      </c>
      <c r="S32" s="22">
        <f t="shared" si="11"/>
        <v>3.7898022210797153</v>
      </c>
    </row>
    <row r="33" spans="1:19" s="35" customFormat="1" ht="12.75">
      <c r="A33" s="38" t="s">
        <v>38</v>
      </c>
      <c r="B33" s="22">
        <v>262.4</v>
      </c>
      <c r="C33" s="22"/>
      <c r="D33" s="26">
        <f t="shared" si="14"/>
        <v>262.4</v>
      </c>
      <c r="E33" s="22">
        <v>17.629</v>
      </c>
      <c r="F33" s="22"/>
      <c r="G33" s="26">
        <f t="shared" si="15"/>
        <v>17.629</v>
      </c>
      <c r="H33" s="22"/>
      <c r="I33" s="22"/>
      <c r="J33" s="26">
        <f t="shared" si="16"/>
        <v>0</v>
      </c>
      <c r="K33" s="21">
        <f t="shared" si="3"/>
        <v>0</v>
      </c>
      <c r="L33" s="21" t="e">
        <f t="shared" si="3"/>
        <v>#DIV/0!</v>
      </c>
      <c r="M33" s="21">
        <f t="shared" si="3"/>
        <v>0</v>
      </c>
      <c r="N33" s="21">
        <f>H33-E33</f>
        <v>-17.629</v>
      </c>
      <c r="O33" s="21">
        <f t="shared" si="4"/>
        <v>0</v>
      </c>
      <c r="P33" s="21">
        <f t="shared" si="4"/>
        <v>-17.629</v>
      </c>
      <c r="Q33" s="22">
        <f t="shared" si="10"/>
        <v>0</v>
      </c>
      <c r="R33" s="22" t="e">
        <f t="shared" si="17"/>
        <v>#DIV/0!</v>
      </c>
      <c r="S33" s="22">
        <f t="shared" si="11"/>
        <v>0</v>
      </c>
    </row>
    <row r="34" spans="1:19" s="35" customFormat="1" ht="28.5" customHeight="1">
      <c r="A34" s="12" t="s">
        <v>24</v>
      </c>
      <c r="B34" s="22">
        <f>B35+B36</f>
        <v>2575.7</v>
      </c>
      <c r="C34" s="22">
        <f>C35+C36</f>
        <v>0</v>
      </c>
      <c r="D34" s="26">
        <f t="shared" si="14"/>
        <v>2575.7</v>
      </c>
      <c r="E34" s="22">
        <f>E35+E36</f>
        <v>30.06552</v>
      </c>
      <c r="F34" s="22">
        <f>F35+F36</f>
        <v>0</v>
      </c>
      <c r="G34" s="26">
        <f t="shared" si="15"/>
        <v>30.06552</v>
      </c>
      <c r="H34" s="22">
        <f>H35+H36</f>
        <v>263.9222</v>
      </c>
      <c r="I34" s="22">
        <f>I35+I36</f>
        <v>0</v>
      </c>
      <c r="J34" s="26">
        <f t="shared" si="16"/>
        <v>263.9222</v>
      </c>
      <c r="K34" s="21">
        <f t="shared" si="3"/>
        <v>877.8235001423557</v>
      </c>
      <c r="L34" s="21" t="e">
        <f t="shared" si="3"/>
        <v>#DIV/0!</v>
      </c>
      <c r="M34" s="21">
        <f t="shared" si="3"/>
        <v>877.8235001423557</v>
      </c>
      <c r="N34" s="21">
        <f t="shared" si="4"/>
        <v>233.85667999999998</v>
      </c>
      <c r="O34" s="21">
        <f t="shared" si="4"/>
        <v>0</v>
      </c>
      <c r="P34" s="21">
        <f t="shared" si="4"/>
        <v>233.85667999999998</v>
      </c>
      <c r="Q34" s="22">
        <f t="shared" si="10"/>
        <v>10.24662033621928</v>
      </c>
      <c r="R34" s="22" t="e">
        <f t="shared" si="17"/>
        <v>#DIV/0!</v>
      </c>
      <c r="S34" s="22">
        <f t="shared" si="11"/>
        <v>10.24662033621928</v>
      </c>
    </row>
    <row r="35" spans="1:19" s="35" customFormat="1" ht="12.75">
      <c r="A35" s="38" t="s">
        <v>39</v>
      </c>
      <c r="B35" s="22">
        <v>2500</v>
      </c>
      <c r="C35" s="22"/>
      <c r="D35" s="26">
        <f t="shared" si="14"/>
        <v>2500</v>
      </c>
      <c r="E35" s="22">
        <v>30.06552</v>
      </c>
      <c r="F35" s="22"/>
      <c r="G35" s="26">
        <f t="shared" si="15"/>
        <v>30.06552</v>
      </c>
      <c r="H35" s="22">
        <v>159.1222</v>
      </c>
      <c r="I35" s="22"/>
      <c r="J35" s="26">
        <f t="shared" si="16"/>
        <v>159.1222</v>
      </c>
      <c r="K35" s="21">
        <f t="shared" si="3"/>
        <v>529.2514481705289</v>
      </c>
      <c r="L35" s="21" t="e">
        <f t="shared" si="3"/>
        <v>#DIV/0!</v>
      </c>
      <c r="M35" s="21">
        <f t="shared" si="3"/>
        <v>529.2514481705289</v>
      </c>
      <c r="N35" s="21">
        <f t="shared" si="4"/>
        <v>129.05668</v>
      </c>
      <c r="O35" s="21">
        <f t="shared" si="4"/>
        <v>0</v>
      </c>
      <c r="P35" s="21">
        <f t="shared" si="4"/>
        <v>129.05668</v>
      </c>
      <c r="Q35" s="22">
        <f t="shared" si="10"/>
        <v>6.364887999999999</v>
      </c>
      <c r="R35" s="22" t="e">
        <f t="shared" si="17"/>
        <v>#DIV/0!</v>
      </c>
      <c r="S35" s="22">
        <f t="shared" si="11"/>
        <v>6.364887999999999</v>
      </c>
    </row>
    <row r="36" spans="1:19" s="35" customFormat="1" ht="12.75">
      <c r="A36" s="38" t="s">
        <v>40</v>
      </c>
      <c r="B36" s="22">
        <v>75.7</v>
      </c>
      <c r="C36" s="22"/>
      <c r="D36" s="26">
        <f t="shared" si="14"/>
        <v>75.7</v>
      </c>
      <c r="E36" s="22"/>
      <c r="F36" s="22"/>
      <c r="G36" s="26">
        <f t="shared" si="15"/>
        <v>0</v>
      </c>
      <c r="H36" s="22">
        <v>104.8</v>
      </c>
      <c r="I36" s="22"/>
      <c r="J36" s="26">
        <f t="shared" si="16"/>
        <v>104.8</v>
      </c>
      <c r="K36" s="21" t="e">
        <f t="shared" si="3"/>
        <v>#DIV/0!</v>
      </c>
      <c r="L36" s="21" t="e">
        <f t="shared" si="3"/>
        <v>#DIV/0!</v>
      </c>
      <c r="M36" s="21" t="e">
        <f t="shared" si="3"/>
        <v>#DIV/0!</v>
      </c>
      <c r="N36" s="21">
        <f t="shared" si="4"/>
        <v>104.8</v>
      </c>
      <c r="O36" s="21">
        <f t="shared" si="4"/>
        <v>0</v>
      </c>
      <c r="P36" s="21">
        <f t="shared" si="4"/>
        <v>104.8</v>
      </c>
      <c r="Q36" s="22">
        <f t="shared" si="10"/>
        <v>138.44121532364596</v>
      </c>
      <c r="R36" s="22" t="e">
        <f t="shared" si="17"/>
        <v>#DIV/0!</v>
      </c>
      <c r="S36" s="22">
        <f t="shared" si="11"/>
        <v>138.44121532364596</v>
      </c>
    </row>
    <row r="37" spans="1:19" ht="21">
      <c r="A37" s="12" t="s">
        <v>25</v>
      </c>
      <c r="B37" s="22"/>
      <c r="C37" s="22"/>
      <c r="D37" s="26">
        <f t="shared" si="14"/>
        <v>0</v>
      </c>
      <c r="E37" s="22"/>
      <c r="F37" s="22"/>
      <c r="G37" s="26">
        <f t="shared" si="15"/>
        <v>0</v>
      </c>
      <c r="H37" s="22"/>
      <c r="I37" s="22"/>
      <c r="J37" s="26">
        <f t="shared" si="16"/>
        <v>0</v>
      </c>
      <c r="K37" s="21" t="e">
        <f t="shared" si="3"/>
        <v>#DIV/0!</v>
      </c>
      <c r="L37" s="21" t="e">
        <f t="shared" si="3"/>
        <v>#DIV/0!</v>
      </c>
      <c r="M37" s="21" t="e">
        <f t="shared" si="3"/>
        <v>#DIV/0!</v>
      </c>
      <c r="N37" s="21">
        <f t="shared" si="4"/>
        <v>0</v>
      </c>
      <c r="O37" s="21">
        <f t="shared" si="4"/>
        <v>0</v>
      </c>
      <c r="P37" s="21">
        <f t="shared" si="4"/>
        <v>0</v>
      </c>
      <c r="Q37" s="22" t="e">
        <f t="shared" si="10"/>
        <v>#DIV/0!</v>
      </c>
      <c r="R37" s="22" t="e">
        <f t="shared" si="17"/>
        <v>#DIV/0!</v>
      </c>
      <c r="S37" s="22" t="e">
        <f t="shared" si="11"/>
        <v>#DIV/0!</v>
      </c>
    </row>
    <row r="38" spans="1:19" ht="21">
      <c r="A38" s="12" t="s">
        <v>26</v>
      </c>
      <c r="B38" s="22">
        <v>1000</v>
      </c>
      <c r="C38" s="22">
        <v>50</v>
      </c>
      <c r="D38" s="26">
        <f t="shared" si="14"/>
        <v>1050</v>
      </c>
      <c r="E38" s="22">
        <v>336.86374</v>
      </c>
      <c r="F38" s="22">
        <v>10.23036</v>
      </c>
      <c r="G38" s="26">
        <f>E38+F38</f>
        <v>347.0941</v>
      </c>
      <c r="H38" s="22">
        <v>111.25537</v>
      </c>
      <c r="I38" s="22">
        <v>1.5601</v>
      </c>
      <c r="J38" s="26">
        <f t="shared" si="16"/>
        <v>112.81547</v>
      </c>
      <c r="K38" s="21">
        <f t="shared" si="3"/>
        <v>33.02681671823747</v>
      </c>
      <c r="L38" s="21">
        <f t="shared" si="3"/>
        <v>15.249707732670212</v>
      </c>
      <c r="M38" s="21">
        <f t="shared" si="3"/>
        <v>32.502848651129476</v>
      </c>
      <c r="N38" s="21">
        <f t="shared" si="4"/>
        <v>-225.60837</v>
      </c>
      <c r="O38" s="21">
        <f t="shared" si="4"/>
        <v>-8.670259999999999</v>
      </c>
      <c r="P38" s="21">
        <f t="shared" si="4"/>
        <v>-234.27863000000002</v>
      </c>
      <c r="Q38" s="22">
        <f t="shared" si="10"/>
        <v>11.125537</v>
      </c>
      <c r="R38" s="22">
        <f t="shared" si="17"/>
        <v>3.1202</v>
      </c>
      <c r="S38" s="22">
        <f t="shared" si="11"/>
        <v>10.744330476190477</v>
      </c>
    </row>
    <row r="39" spans="1:19" ht="12.75">
      <c r="A39" s="12" t="s">
        <v>27</v>
      </c>
      <c r="B39" s="22">
        <f aca="true" t="shared" si="18" ref="B39:J39">B40+B41</f>
        <v>0</v>
      </c>
      <c r="C39" s="22"/>
      <c r="D39" s="26">
        <f t="shared" si="14"/>
        <v>0</v>
      </c>
      <c r="E39" s="22">
        <f t="shared" si="18"/>
        <v>3.86664</v>
      </c>
      <c r="F39" s="22">
        <f t="shared" si="18"/>
        <v>16.84026</v>
      </c>
      <c r="G39" s="26">
        <f t="shared" si="18"/>
        <v>20.7069</v>
      </c>
      <c r="H39" s="22">
        <f t="shared" si="18"/>
        <v>0</v>
      </c>
      <c r="I39" s="22">
        <f t="shared" si="18"/>
        <v>21.63</v>
      </c>
      <c r="J39" s="26">
        <f t="shared" si="18"/>
        <v>21.63</v>
      </c>
      <c r="K39" s="21">
        <f t="shared" si="3"/>
        <v>0</v>
      </c>
      <c r="L39" s="21">
        <f t="shared" si="3"/>
        <v>128.4421974482579</v>
      </c>
      <c r="M39" s="21">
        <f t="shared" si="3"/>
        <v>104.45793431175115</v>
      </c>
      <c r="N39" s="21">
        <f t="shared" si="4"/>
        <v>-3.86664</v>
      </c>
      <c r="O39" s="21">
        <f t="shared" si="4"/>
        <v>4.789739999999998</v>
      </c>
      <c r="P39" s="21">
        <f t="shared" si="4"/>
        <v>0.923099999999998</v>
      </c>
      <c r="Q39" s="22" t="e">
        <f t="shared" si="10"/>
        <v>#DIV/0!</v>
      </c>
      <c r="R39" s="22" t="e">
        <f t="shared" si="17"/>
        <v>#DIV/0!</v>
      </c>
      <c r="S39" s="22" t="e">
        <f t="shared" si="11"/>
        <v>#DIV/0!</v>
      </c>
    </row>
    <row r="40" spans="1:19" s="13" customFormat="1" ht="12.75">
      <c r="A40" s="14" t="s">
        <v>28</v>
      </c>
      <c r="B40" s="32"/>
      <c r="C40" s="32"/>
      <c r="D40" s="33">
        <f t="shared" si="14"/>
        <v>0</v>
      </c>
      <c r="E40" s="32">
        <v>3.86664</v>
      </c>
      <c r="F40" s="32">
        <v>16.84026</v>
      </c>
      <c r="G40" s="33">
        <f>E40+F40</f>
        <v>20.7069</v>
      </c>
      <c r="H40" s="32"/>
      <c r="I40" s="32">
        <v>21.63</v>
      </c>
      <c r="J40" s="33">
        <f>H40+I40</f>
        <v>21.63</v>
      </c>
      <c r="K40" s="34">
        <f t="shared" si="3"/>
        <v>0</v>
      </c>
      <c r="L40" s="34">
        <f t="shared" si="3"/>
        <v>128.4421974482579</v>
      </c>
      <c r="M40" s="34">
        <f t="shared" si="3"/>
        <v>104.45793431175115</v>
      </c>
      <c r="N40" s="34">
        <f t="shared" si="4"/>
        <v>-3.86664</v>
      </c>
      <c r="O40" s="34">
        <f t="shared" si="4"/>
        <v>4.789739999999998</v>
      </c>
      <c r="P40" s="34">
        <f t="shared" si="4"/>
        <v>0.923099999999998</v>
      </c>
      <c r="Q40" s="22" t="e">
        <f t="shared" si="10"/>
        <v>#DIV/0!</v>
      </c>
      <c r="R40" s="22" t="e">
        <f t="shared" si="17"/>
        <v>#DIV/0!</v>
      </c>
      <c r="S40" s="22" t="e">
        <f t="shared" si="11"/>
        <v>#DIV/0!</v>
      </c>
    </row>
    <row r="41" spans="1:19" s="13" customFormat="1" ht="12.75">
      <c r="A41" s="14" t="s">
        <v>29</v>
      </c>
      <c r="B41" s="33"/>
      <c r="C41" s="33"/>
      <c r="D41" s="33">
        <f t="shared" si="14"/>
        <v>0</v>
      </c>
      <c r="E41" s="33"/>
      <c r="F41" s="33"/>
      <c r="G41" s="33">
        <f t="shared" si="15"/>
        <v>0</v>
      </c>
      <c r="H41" s="33"/>
      <c r="I41" s="33"/>
      <c r="J41" s="33">
        <f t="shared" si="16"/>
        <v>0</v>
      </c>
      <c r="K41" s="34" t="e">
        <f>H41/E41*100</f>
        <v>#DIV/0!</v>
      </c>
      <c r="L41" s="34" t="e">
        <f t="shared" si="3"/>
        <v>#DIV/0!</v>
      </c>
      <c r="M41" s="34" t="e">
        <f t="shared" si="3"/>
        <v>#DIV/0!</v>
      </c>
      <c r="N41" s="34">
        <f t="shared" si="4"/>
        <v>0</v>
      </c>
      <c r="O41" s="34">
        <f t="shared" si="4"/>
        <v>0</v>
      </c>
      <c r="P41" s="34">
        <f t="shared" si="4"/>
        <v>0</v>
      </c>
      <c r="Q41" s="22" t="e">
        <f t="shared" si="10"/>
        <v>#DIV/0!</v>
      </c>
      <c r="R41" s="22" t="e">
        <f t="shared" si="17"/>
        <v>#DIV/0!</v>
      </c>
      <c r="S41" s="22" t="e">
        <f t="shared" si="11"/>
        <v>#DIV/0!</v>
      </c>
    </row>
    <row r="42" spans="2:18" ht="12.75">
      <c r="B42" s="18"/>
      <c r="C42" s="18"/>
      <c r="D42" s="18"/>
      <c r="E42" s="37"/>
      <c r="F42" s="37"/>
      <c r="G42" s="18"/>
      <c r="H42" s="37"/>
      <c r="I42" s="37"/>
      <c r="J42" s="18"/>
      <c r="K42" s="18"/>
      <c r="L42" s="18"/>
      <c r="M42" s="18"/>
      <c r="N42" s="18"/>
      <c r="O42" s="18"/>
      <c r="P42" s="18"/>
      <c r="Q42" s="18"/>
      <c r="R42" s="18"/>
    </row>
    <row r="43" spans="2:18" ht="12.75">
      <c r="B43" s="18"/>
      <c r="C43" s="18"/>
      <c r="D43" s="18"/>
      <c r="E43" s="37" t="s">
        <v>43</v>
      </c>
      <c r="F43" s="37"/>
      <c r="G43" s="18"/>
      <c r="H43" s="37"/>
      <c r="I43" s="37"/>
      <c r="J43" s="18"/>
      <c r="K43" s="18"/>
      <c r="L43" s="18"/>
      <c r="M43" s="18"/>
      <c r="N43" s="18"/>
      <c r="O43" s="18"/>
      <c r="P43" s="18"/>
      <c r="Q43" s="18"/>
      <c r="R43" s="18"/>
    </row>
  </sheetData>
  <sheetProtection/>
  <mergeCells count="22">
    <mergeCell ref="F4:F5"/>
    <mergeCell ref="Q3:S3"/>
    <mergeCell ref="I4:I5"/>
    <mergeCell ref="C4:C5"/>
    <mergeCell ref="M4:M5"/>
    <mergeCell ref="K4:K5"/>
    <mergeCell ref="E4:E5"/>
    <mergeCell ref="R4:R5"/>
    <mergeCell ref="N3:P4"/>
    <mergeCell ref="L4:L5"/>
    <mergeCell ref="Q4:Q5"/>
    <mergeCell ref="H3:J3"/>
    <mergeCell ref="D4:D5"/>
    <mergeCell ref="H4:H5"/>
    <mergeCell ref="S4:S5"/>
    <mergeCell ref="K3:M3"/>
    <mergeCell ref="J4:J5"/>
    <mergeCell ref="A3:A5"/>
    <mergeCell ref="B3:D3"/>
    <mergeCell ref="E3:G3"/>
    <mergeCell ref="G4:G5"/>
    <mergeCell ref="B4:B5"/>
  </mergeCells>
  <printOptions/>
  <pageMargins left="0.15748031496062992" right="0.15748031496062992" top="0.3937007874015748" bottom="0.1968503937007874" header="0.1968503937007874" footer="0.15748031496062992"/>
  <pageSetup fitToHeight="1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Lunina</dc:creator>
  <cp:keywords/>
  <dc:description/>
  <cp:lastModifiedBy>MSI</cp:lastModifiedBy>
  <cp:lastPrinted>2022-02-18T05:45:52Z</cp:lastPrinted>
  <dcterms:created xsi:type="dcterms:W3CDTF">2011-02-18T06:53:44Z</dcterms:created>
  <dcterms:modified xsi:type="dcterms:W3CDTF">2023-02-14T04:52:56Z</dcterms:modified>
  <cp:category/>
  <cp:version/>
  <cp:contentType/>
  <cp:contentStatus/>
</cp:coreProperties>
</file>