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<sst xmlns="http://schemas.openxmlformats.org/spreadsheetml/2006/main" count="63" uniqueCount="49">
  <si>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</si>
  <si>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</si>
  <si>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</si>
  <si>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</si>
  <si>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</si>
  <si>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</si>
  <si>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</si>
  <si>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</si>
  <si>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</si>
  <si>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</si>
  <si>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</si>
  <si>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</si>
  <si>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</si>
  <si>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</si>
  <si>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</si>
  <si>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</si>
  <si>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</si>
  <si>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</si>
  <si>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</si>
  <si>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</si>
  <si>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</si>
  <si>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</si>
  <si>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</si>
  <si>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</si>
  <si>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</si>
  <si>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</si>
  <si>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</si>
  <si>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</si>
  <si>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</si>
  <si>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</si>
  <si>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</si>
  <si>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</si>
  <si>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</si>
  <si>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</si>
  <si>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</si>
  <si>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</si>
  <si>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</si>
  <si>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</si>
  <si>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</si>
  <si>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</si>
  <si>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</si>
  <si>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</si>
  <si>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</si>
  <si>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</si>
  <si>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01.01.2023 года</t>
  </si>
  <si>
    <t>Годовой план на 01.01.2023 г.</t>
  </si>
  <si>
    <t>Фактическое поступление на 01.01.2023 г.</t>
  </si>
  <si>
    <t>Фактическое поступление на 01.01.2022 г.</t>
  </si>
  <si>
    <t>Отклонение фактического поступления по состоянию на 01.01.23 г. от фактического поступления на 01.01.22 г.,   (+,-)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</si>
</sst>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  <numFmt numFmtId="188" formatCode="#,##0.00000000_р_."/>
    <numFmt numFmtId="189" formatCode="_-* #,##0.000_р_._-;\-* #,##0.0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9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6.7109375" style="6" customWidth="1"/>
    <col min="8" max="8" width="14.28125" style="35" customWidth="1"/>
    <col min="9" max="9" width="13.00390625" style="35" customWidth="1"/>
    <col min="10" max="10" width="13.851562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1"/>
      <c r="B3" s="42" t="s">
        <v>45</v>
      </c>
      <c r="C3" s="42"/>
      <c r="D3" s="42"/>
      <c r="E3" s="43" t="s">
        <v>47</v>
      </c>
      <c r="F3" s="43"/>
      <c r="G3" s="43"/>
      <c r="H3" s="43" t="s">
        <v>46</v>
      </c>
      <c r="I3" s="43"/>
      <c r="J3" s="43"/>
      <c r="K3" s="43" t="s">
        <v>0</v>
      </c>
      <c r="L3" s="45"/>
      <c r="M3" s="45"/>
      <c r="N3" s="43" t="s">
        <v>48</v>
      </c>
      <c r="O3" s="45"/>
      <c r="P3" s="45"/>
      <c r="Q3" s="48" t="s">
        <v>1</v>
      </c>
      <c r="R3" s="49"/>
      <c r="S3" s="50"/>
    </row>
    <row r="4" spans="1:19" ht="40.5" customHeight="1">
      <c r="A4" s="41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3" t="s">
        <v>4</v>
      </c>
      <c r="K4" s="42" t="s">
        <v>2</v>
      </c>
      <c r="L4" s="42" t="s">
        <v>3</v>
      </c>
      <c r="M4" s="43" t="s">
        <v>4</v>
      </c>
      <c r="N4" s="45"/>
      <c r="O4" s="45"/>
      <c r="P4" s="45"/>
      <c r="Q4" s="46" t="s">
        <v>2</v>
      </c>
      <c r="R4" s="46" t="s">
        <v>3</v>
      </c>
      <c r="S4" s="46" t="s">
        <v>4</v>
      </c>
    </row>
    <row r="5" spans="1:19" ht="12.75">
      <c r="A5" s="41"/>
      <c r="B5" s="44"/>
      <c r="C5" s="44"/>
      <c r="D5" s="44"/>
      <c r="E5" s="42"/>
      <c r="F5" s="42"/>
      <c r="G5" s="42"/>
      <c r="H5" s="42"/>
      <c r="I5" s="42"/>
      <c r="J5" s="43"/>
      <c r="K5" s="42"/>
      <c r="L5" s="42"/>
      <c r="M5" s="43"/>
      <c r="N5" s="2" t="s">
        <v>2</v>
      </c>
      <c r="O5" s="2" t="s">
        <v>3</v>
      </c>
      <c r="P5" s="2" t="s">
        <v>30</v>
      </c>
      <c r="Q5" s="47"/>
      <c r="R5" s="47"/>
      <c r="S5" s="47"/>
    </row>
    <row r="6" spans="1:19" ht="12.75">
      <c r="A6" s="9" t="s">
        <v>5</v>
      </c>
      <c r="B6" s="19">
        <f aca="true" t="shared" si="0" ref="B6:I6">B8+B25</f>
        <v>166147.377</v>
      </c>
      <c r="C6" s="19">
        <f t="shared" si="0"/>
        <v>14334.3952</v>
      </c>
      <c r="D6" s="19">
        <f t="shared" si="0"/>
        <v>180481.77220000004</v>
      </c>
      <c r="E6" s="19">
        <f>E8+E25</f>
        <v>145390.188</v>
      </c>
      <c r="F6" s="19">
        <f t="shared" si="0"/>
        <v>13948.5521</v>
      </c>
      <c r="G6" s="19">
        <f>G8+G25</f>
        <v>159338.74009999997</v>
      </c>
      <c r="H6" s="19">
        <f>H8+H25</f>
        <v>171173.821</v>
      </c>
      <c r="I6" s="19">
        <f t="shared" si="0"/>
        <v>14780.906900000002</v>
      </c>
      <c r="J6" s="19">
        <f>J8+J25</f>
        <v>185954.72789999997</v>
      </c>
      <c r="K6" s="19">
        <f>H6/E6*100</f>
        <v>117.73409427051568</v>
      </c>
      <c r="L6" s="19">
        <f>I6/F6*100</f>
        <v>105.96732043607595</v>
      </c>
      <c r="M6" s="19">
        <f>J6/G6*100</f>
        <v>116.70402802438124</v>
      </c>
      <c r="N6" s="19">
        <f>H6-E6</f>
        <v>25783.633</v>
      </c>
      <c r="O6" s="19">
        <f>I6-F6</f>
        <v>832.354800000001</v>
      </c>
      <c r="P6" s="19">
        <f>J6-G6</f>
        <v>26615.987800000003</v>
      </c>
      <c r="Q6" s="19">
        <f aca="true" t="shared" si="1" ref="Q6:S10">H6/B6*100</f>
        <v>103.02529241854958</v>
      </c>
      <c r="R6" s="19">
        <f t="shared" si="1"/>
        <v>103.11496713862054</v>
      </c>
      <c r="S6" s="19">
        <f t="shared" si="1"/>
        <v>103.03241464957198</v>
      </c>
    </row>
    <row r="7" spans="1:19" ht="22.5">
      <c r="A7" s="10" t="s">
        <v>6</v>
      </c>
      <c r="B7" s="20">
        <f aca="true" t="shared" si="2" ref="B7:J7">B8+B26</f>
        <v>166147.377</v>
      </c>
      <c r="C7" s="20">
        <f t="shared" si="2"/>
        <v>14334.3952</v>
      </c>
      <c r="D7" s="20">
        <f t="shared" si="2"/>
        <v>180481.77220000004</v>
      </c>
      <c r="E7" s="20">
        <f>E8+E26</f>
        <v>145378.7539</v>
      </c>
      <c r="F7" s="20">
        <f>F8+F26</f>
        <v>13944.4127</v>
      </c>
      <c r="G7" s="20">
        <f t="shared" si="2"/>
        <v>159323.16659999997</v>
      </c>
      <c r="H7" s="20">
        <f t="shared" si="2"/>
        <v>171190.2191</v>
      </c>
      <c r="I7" s="20">
        <f>I8+I26</f>
        <v>14781.117300000002</v>
      </c>
      <c r="J7" s="20">
        <f t="shared" si="2"/>
        <v>185971.33639999997</v>
      </c>
      <c r="K7" s="21">
        <f aca="true" t="shared" si="3" ref="K7:M41">H7/E7*100</f>
        <v>117.7546336775968</v>
      </c>
      <c r="L7" s="21">
        <f t="shared" si="3"/>
        <v>106.00028569148702</v>
      </c>
      <c r="M7" s="21">
        <f t="shared" si="3"/>
        <v>116.72586000434164</v>
      </c>
      <c r="N7" s="21">
        <f aca="true" t="shared" si="4" ref="N7:P41">H7-E7</f>
        <v>25811.465199999977</v>
      </c>
      <c r="O7" s="21">
        <f t="shared" si="4"/>
        <v>836.7046000000009</v>
      </c>
      <c r="P7" s="21">
        <f t="shared" si="4"/>
        <v>26648.169800000003</v>
      </c>
      <c r="Q7" s="22">
        <f t="shared" si="1"/>
        <v>103.035162029672</v>
      </c>
      <c r="R7" s="22">
        <f t="shared" si="1"/>
        <v>103.11643493685733</v>
      </c>
      <c r="S7" s="22">
        <f t="shared" si="1"/>
        <v>103.04161696390963</v>
      </c>
    </row>
    <row r="8" spans="1:19" s="5" customFormat="1" ht="12.75">
      <c r="A8" s="4" t="s">
        <v>7</v>
      </c>
      <c r="B8" s="23">
        <f aca="true" t="shared" si="5" ref="B8:J8">B9+B10+B11+B16+B20+B23+B24</f>
        <v>144712.214</v>
      </c>
      <c r="C8" s="23">
        <f>C9+C10+C11+C16+C20+C23+C24</f>
        <v>13199.568000000001</v>
      </c>
      <c r="D8" s="30">
        <f t="shared" si="5"/>
        <v>157911.78200000004</v>
      </c>
      <c r="E8" s="30">
        <f>E9+E10+E11+E16+E20+E23+E24</f>
        <v>133543.72</v>
      </c>
      <c r="F8" s="30">
        <f t="shared" si="5"/>
        <v>12603.626900000001</v>
      </c>
      <c r="G8" s="30">
        <f>G9+G10+G11+G16+G20+G23+G24</f>
        <v>146147.34689999997</v>
      </c>
      <c r="H8" s="30">
        <f>H9+H10+H11+H16+H20+H23+H24</f>
        <v>148846.8429</v>
      </c>
      <c r="I8" s="30">
        <f t="shared" si="5"/>
        <v>13371.823800000002</v>
      </c>
      <c r="J8" s="23">
        <f t="shared" si="5"/>
        <v>162218.66669999997</v>
      </c>
      <c r="K8" s="23">
        <f t="shared" si="3"/>
        <v>111.45926060768711</v>
      </c>
      <c r="L8" s="23">
        <f t="shared" si="3"/>
        <v>106.09504633939935</v>
      </c>
      <c r="M8" s="23">
        <f t="shared" si="3"/>
        <v>110.9966551845766</v>
      </c>
      <c r="N8" s="23">
        <f t="shared" si="4"/>
        <v>15303.122899999988</v>
      </c>
      <c r="O8" s="23">
        <f t="shared" si="4"/>
        <v>768.1969000000008</v>
      </c>
      <c r="P8" s="23">
        <f t="shared" si="4"/>
        <v>16071.319799999997</v>
      </c>
      <c r="Q8" s="25">
        <f t="shared" si="1"/>
        <v>102.85713885905994</v>
      </c>
      <c r="R8" s="25">
        <f t="shared" si="1"/>
        <v>101.30501089126554</v>
      </c>
      <c r="S8" s="25">
        <f t="shared" si="1"/>
        <v>102.72739921331515</v>
      </c>
    </row>
    <row r="9" spans="1:19" ht="12.75">
      <c r="A9" s="3" t="s">
        <v>8</v>
      </c>
      <c r="B9" s="22">
        <v>68587.494</v>
      </c>
      <c r="C9" s="22">
        <v>2495.32</v>
      </c>
      <c r="D9" s="26">
        <f>B9+C9</f>
        <v>71082.81400000001</v>
      </c>
      <c r="E9" s="22">
        <v>67986.6281</v>
      </c>
      <c r="F9" s="20">
        <v>2582.1732</v>
      </c>
      <c r="G9" s="26">
        <f>E9+F9</f>
        <v>70568.8013</v>
      </c>
      <c r="H9" s="22">
        <v>70444.775</v>
      </c>
      <c r="I9" s="22">
        <v>2687.567</v>
      </c>
      <c r="J9" s="26">
        <f>H9+I9</f>
        <v>73132.34199999999</v>
      </c>
      <c r="K9" s="21">
        <f t="shared" si="3"/>
        <v>103.61563291002514</v>
      </c>
      <c r="L9" s="21">
        <f t="shared" si="3"/>
        <v>104.08159297757406</v>
      </c>
      <c r="M9" s="21">
        <f t="shared" si="3"/>
        <v>103.63268279009294</v>
      </c>
      <c r="N9" s="21">
        <f t="shared" si="4"/>
        <v>2458.1468999999925</v>
      </c>
      <c r="O9" s="21">
        <f t="shared" si="4"/>
        <v>105.39379999999983</v>
      </c>
      <c r="P9" s="21">
        <f t="shared" si="4"/>
        <v>2563.540699999983</v>
      </c>
      <c r="Q9" s="22">
        <f t="shared" si="1"/>
        <v>102.70790036446</v>
      </c>
      <c r="R9" s="22">
        <f t="shared" si="1"/>
        <v>107.70430245419425</v>
      </c>
      <c r="S9" s="22">
        <f t="shared" si="1"/>
        <v>102.88329609460871</v>
      </c>
    </row>
    <row r="10" spans="1:19" ht="12.75">
      <c r="A10" s="3" t="s">
        <v>36</v>
      </c>
      <c r="B10" s="22">
        <v>15800.02</v>
      </c>
      <c r="C10" s="22"/>
      <c r="D10" s="26">
        <f>B10+C10</f>
        <v>15800.02</v>
      </c>
      <c r="E10" s="22">
        <v>12648.9064</v>
      </c>
      <c r="F10" s="22"/>
      <c r="G10" s="26">
        <f>E10+F10</f>
        <v>12648.9064</v>
      </c>
      <c r="H10" s="22">
        <v>16123.6122</v>
      </c>
      <c r="I10" s="22"/>
      <c r="J10" s="26">
        <f>H10+I10</f>
        <v>16123.6122</v>
      </c>
      <c r="K10" s="21">
        <f t="shared" si="3"/>
        <v>127.4704048723137</v>
      </c>
      <c r="L10" s="21" t="e">
        <f t="shared" si="3"/>
        <v>#DIV/0!</v>
      </c>
      <c r="M10" s="21">
        <f t="shared" si="3"/>
        <v>127.4704048723137</v>
      </c>
      <c r="N10" s="21">
        <f t="shared" si="4"/>
        <v>3474.7057999999997</v>
      </c>
      <c r="O10" s="21">
        <f t="shared" si="4"/>
        <v>0</v>
      </c>
      <c r="P10" s="21">
        <f t="shared" si="4"/>
        <v>3474.7057999999997</v>
      </c>
      <c r="Q10" s="22">
        <f t="shared" si="1"/>
        <v>102.04804930626669</v>
      </c>
      <c r="R10" s="22" t="e">
        <f t="shared" si="1"/>
        <v>#DIV/0!</v>
      </c>
      <c r="S10" s="22">
        <f t="shared" si="1"/>
        <v>102.04804930626669</v>
      </c>
    </row>
    <row r="11" spans="1:19" s="5" customFormat="1" ht="12.75">
      <c r="A11" s="12" t="s">
        <v>9</v>
      </c>
      <c r="B11" s="27">
        <f aca="true" t="shared" si="6" ref="B11:J11">B12+B13+B14+B15</f>
        <v>30187.7</v>
      </c>
      <c r="C11" s="27">
        <f t="shared" si="6"/>
        <v>602.04</v>
      </c>
      <c r="D11" s="27">
        <f t="shared" si="6"/>
        <v>30789.74</v>
      </c>
      <c r="E11" s="27">
        <f>E12+E13+E14+E15</f>
        <v>21832.890199999998</v>
      </c>
      <c r="F11" s="27">
        <f t="shared" si="6"/>
        <v>626.198</v>
      </c>
      <c r="G11" s="27">
        <f t="shared" si="6"/>
        <v>22459.0882</v>
      </c>
      <c r="H11" s="27">
        <f t="shared" si="6"/>
        <v>30899.131699999998</v>
      </c>
      <c r="I11" s="27">
        <f t="shared" si="6"/>
        <v>574.8193</v>
      </c>
      <c r="J11" s="27">
        <f t="shared" si="6"/>
        <v>31473.951</v>
      </c>
      <c r="K11" s="28">
        <f t="shared" si="3"/>
        <v>141.52561304045764</v>
      </c>
      <c r="L11" s="28">
        <f t="shared" si="3"/>
        <v>91.79513508506895</v>
      </c>
      <c r="M11" s="28">
        <f t="shared" si="3"/>
        <v>140.13904179778768</v>
      </c>
      <c r="N11" s="28">
        <f t="shared" si="4"/>
        <v>9066.2415</v>
      </c>
      <c r="O11" s="28">
        <f t="shared" si="4"/>
        <v>-51.37869999999998</v>
      </c>
      <c r="P11" s="28">
        <f t="shared" si="4"/>
        <v>9014.862800000003</v>
      </c>
      <c r="Q11" s="29">
        <f>H11/B11*100</f>
        <v>102.35669395151004</v>
      </c>
      <c r="R11" s="29">
        <f>I11/C11*100</f>
        <v>95.47858946249418</v>
      </c>
      <c r="S11" s="29">
        <f>J11/D11*100</f>
        <v>102.22220453956415</v>
      </c>
    </row>
    <row r="12" spans="1:21" ht="23.25" customHeight="1">
      <c r="A12" s="3" t="s">
        <v>10</v>
      </c>
      <c r="B12" s="22">
        <v>26865.7</v>
      </c>
      <c r="C12" s="22">
        <v>0</v>
      </c>
      <c r="D12" s="26">
        <f>B12+C12</f>
        <v>26865.7</v>
      </c>
      <c r="E12" s="22">
        <v>18091.799</v>
      </c>
      <c r="F12" s="22"/>
      <c r="G12" s="26">
        <f>E12+F12</f>
        <v>18091.799</v>
      </c>
      <c r="H12" s="22">
        <v>27355.9004</v>
      </c>
      <c r="I12" s="22"/>
      <c r="J12" s="26">
        <f>H12+I12</f>
        <v>27355.9004</v>
      </c>
      <c r="K12" s="21">
        <f t="shared" si="3"/>
        <v>151.20608182746227</v>
      </c>
      <c r="L12" s="21" t="e">
        <f t="shared" si="3"/>
        <v>#DIV/0!</v>
      </c>
      <c r="M12" s="21">
        <f t="shared" si="3"/>
        <v>151.20608182746227</v>
      </c>
      <c r="N12" s="21">
        <f t="shared" si="4"/>
        <v>9264.1014</v>
      </c>
      <c r="O12" s="21">
        <f t="shared" si="4"/>
        <v>0</v>
      </c>
      <c r="P12" s="21">
        <f t="shared" si="4"/>
        <v>9264.1014</v>
      </c>
      <c r="Q12" s="22">
        <f>H12/B12*100</f>
        <v>101.82463289622083</v>
      </c>
      <c r="R12" s="22">
        <v>0</v>
      </c>
      <c r="S12" s="22">
        <f aca="true" t="shared" si="7" ref="S12:S18">J12/D12*100</f>
        <v>101.82463289622083</v>
      </c>
      <c r="U12" s="39"/>
    </row>
    <row r="13" spans="1:21" ht="22.5">
      <c r="A13" s="3" t="s">
        <v>11</v>
      </c>
      <c r="B13" s="22"/>
      <c r="C13" s="22"/>
      <c r="D13" s="26">
        <f>B13+C13</f>
        <v>0</v>
      </c>
      <c r="E13" s="22">
        <v>1844.4891</v>
      </c>
      <c r="F13" s="22"/>
      <c r="G13" s="26">
        <f>E13+F13</f>
        <v>1844.4891</v>
      </c>
      <c r="H13" s="22">
        <v>-130.2677</v>
      </c>
      <c r="I13" s="22"/>
      <c r="J13" s="26">
        <f>H13+I13</f>
        <v>-130.2677</v>
      </c>
      <c r="K13" s="21">
        <f t="shared" si="3"/>
        <v>-7.062535636561908</v>
      </c>
      <c r="L13" s="21" t="e">
        <f t="shared" si="3"/>
        <v>#DIV/0!</v>
      </c>
      <c r="M13" s="21">
        <f t="shared" si="3"/>
        <v>-7.062535636561908</v>
      </c>
      <c r="N13" s="21">
        <f t="shared" si="4"/>
        <v>-1974.7568</v>
      </c>
      <c r="O13" s="21">
        <f t="shared" si="4"/>
        <v>0</v>
      </c>
      <c r="P13" s="21">
        <f t="shared" si="4"/>
        <v>-1974.7568</v>
      </c>
      <c r="Q13" s="22" t="e">
        <f>H13/B13*100</f>
        <v>#DIV/0!</v>
      </c>
      <c r="R13" s="22">
        <v>0</v>
      </c>
      <c r="S13" s="22" t="e">
        <f t="shared" si="7"/>
        <v>#DIV/0!</v>
      </c>
      <c r="T13" s="39"/>
      <c r="U13" s="39"/>
    </row>
    <row r="14" spans="1:19" ht="12.75">
      <c r="A14" s="3" t="s">
        <v>12</v>
      </c>
      <c r="B14" s="22">
        <v>1355</v>
      </c>
      <c r="C14" s="22">
        <v>602.04</v>
      </c>
      <c r="D14" s="26">
        <f>B14+C14</f>
        <v>1957.04</v>
      </c>
      <c r="E14" s="22">
        <v>1461.1287</v>
      </c>
      <c r="F14" s="22">
        <v>626.198</v>
      </c>
      <c r="G14" s="26">
        <f>E14+F14</f>
        <v>2087.3267</v>
      </c>
      <c r="H14" s="22">
        <v>1341.245</v>
      </c>
      <c r="I14" s="22">
        <v>574.8193</v>
      </c>
      <c r="J14" s="26">
        <f>H14+I14</f>
        <v>1916.0643</v>
      </c>
      <c r="K14" s="21">
        <f t="shared" si="3"/>
        <v>91.79513070956719</v>
      </c>
      <c r="L14" s="21">
        <f t="shared" si="3"/>
        <v>91.79513508506895</v>
      </c>
      <c r="M14" s="21">
        <f t="shared" si="3"/>
        <v>91.7951320222177</v>
      </c>
      <c r="N14" s="21">
        <f t="shared" si="4"/>
        <v>-119.88370000000009</v>
      </c>
      <c r="O14" s="21">
        <f t="shared" si="4"/>
        <v>-51.37869999999998</v>
      </c>
      <c r="P14" s="21">
        <f t="shared" si="4"/>
        <v>-171.26240000000007</v>
      </c>
      <c r="Q14" s="22">
        <f>H14/B14*100</f>
        <v>98.98487084870848</v>
      </c>
      <c r="R14" s="22">
        <f>I14/C14*100</f>
        <v>95.47858946249418</v>
      </c>
      <c r="S14" s="22">
        <f t="shared" si="7"/>
        <v>97.90624105792422</v>
      </c>
    </row>
    <row r="15" spans="1:21" ht="22.5">
      <c r="A15" s="11" t="s">
        <v>34</v>
      </c>
      <c r="B15" s="22">
        <v>1967</v>
      </c>
      <c r="C15" s="22"/>
      <c r="D15" s="26">
        <f>B15+C15</f>
        <v>1967</v>
      </c>
      <c r="E15" s="22">
        <v>435.4734</v>
      </c>
      <c r="F15" s="22"/>
      <c r="G15" s="26">
        <f>E15+F15</f>
        <v>435.4734</v>
      </c>
      <c r="H15" s="22">
        <v>2332.254</v>
      </c>
      <c r="I15" s="22"/>
      <c r="J15" s="26">
        <f>H15+I15</f>
        <v>2332.254</v>
      </c>
      <c r="K15" s="21">
        <f>H15/E15*100</f>
        <v>535.5674996452136</v>
      </c>
      <c r="L15" s="21" t="e">
        <f>I15/F15*100</f>
        <v>#DIV/0!</v>
      </c>
      <c r="M15" s="21">
        <f>J15/G15*100</f>
        <v>535.5674996452136</v>
      </c>
      <c r="N15" s="21">
        <f>H15-E15</f>
        <v>1896.7805999999998</v>
      </c>
      <c r="O15" s="21">
        <f>I15-F15</f>
        <v>0</v>
      </c>
      <c r="P15" s="21">
        <f>J15-G15</f>
        <v>1896.7805999999998</v>
      </c>
      <c r="Q15" s="22">
        <f>H15/B15*100</f>
        <v>118.56908998474833</v>
      </c>
      <c r="R15" s="22" t="e">
        <f>I15/C15*100</f>
        <v>#DIV/0!</v>
      </c>
      <c r="S15" s="22">
        <f>J15/D15*100</f>
        <v>118.56908998474833</v>
      </c>
      <c r="T15" s="40"/>
      <c r="U15" s="40"/>
    </row>
    <row r="16" spans="1:19" s="5" customFormat="1" ht="12.75">
      <c r="A16" s="12" t="s">
        <v>13</v>
      </c>
      <c r="B16" s="27">
        <f>B17+B18+B19</f>
        <v>26500</v>
      </c>
      <c r="C16" s="27">
        <f aca="true" t="shared" si="8" ref="C16:J16">C17+C18+C19</f>
        <v>10082.808</v>
      </c>
      <c r="D16" s="27">
        <f t="shared" si="8"/>
        <v>36582.808000000005</v>
      </c>
      <c r="E16" s="27">
        <f t="shared" si="8"/>
        <v>27690.5595</v>
      </c>
      <c r="F16" s="27">
        <f t="shared" si="8"/>
        <v>9437.6322</v>
      </c>
      <c r="G16" s="27">
        <f t="shared" si="8"/>
        <v>37128.1917</v>
      </c>
      <c r="H16" s="27">
        <f t="shared" si="8"/>
        <v>27680.1228</v>
      </c>
      <c r="I16" s="27">
        <f t="shared" si="8"/>
        <v>10106.821100000001</v>
      </c>
      <c r="J16" s="27">
        <f t="shared" si="8"/>
        <v>37786.9439</v>
      </c>
      <c r="K16" s="28">
        <f t="shared" si="3"/>
        <v>99.96230953729916</v>
      </c>
      <c r="L16" s="28">
        <f t="shared" si="3"/>
        <v>107.09064398589301</v>
      </c>
      <c r="M16" s="28">
        <f t="shared" si="3"/>
        <v>101.7742641637998</v>
      </c>
      <c r="N16" s="28">
        <f t="shared" si="4"/>
        <v>-10.436699999998382</v>
      </c>
      <c r="O16" s="28">
        <f t="shared" si="4"/>
        <v>669.188900000001</v>
      </c>
      <c r="P16" s="28">
        <f t="shared" si="4"/>
        <v>658.7521999999954</v>
      </c>
      <c r="Q16" s="29">
        <f>H16/B16*100</f>
        <v>104.45329358490567</v>
      </c>
      <c r="R16" s="29">
        <f>I16/C16*100</f>
        <v>100.23815885416047</v>
      </c>
      <c r="S16" s="29">
        <f t="shared" si="7"/>
        <v>103.29153491990006</v>
      </c>
    </row>
    <row r="17" spans="1:19" ht="12.75">
      <c r="A17" s="3" t="s">
        <v>14</v>
      </c>
      <c r="B17" s="22"/>
      <c r="C17" s="22">
        <v>3484.128</v>
      </c>
      <c r="D17" s="26">
        <f>B17+C17</f>
        <v>3484.128</v>
      </c>
      <c r="E17" s="22"/>
      <c r="F17" s="22">
        <v>3005.2802</v>
      </c>
      <c r="G17" s="26">
        <f>E17+F17</f>
        <v>3005.2802</v>
      </c>
      <c r="H17" s="22"/>
      <c r="I17" s="22">
        <v>3608.6321</v>
      </c>
      <c r="J17" s="26">
        <f>H17+I17</f>
        <v>3608.6321</v>
      </c>
      <c r="K17" s="21" t="e">
        <f t="shared" si="3"/>
        <v>#DIV/0!</v>
      </c>
      <c r="L17" s="21">
        <f t="shared" si="3"/>
        <v>120.07639420776803</v>
      </c>
      <c r="M17" s="21">
        <f t="shared" si="3"/>
        <v>120.07639420776803</v>
      </c>
      <c r="N17" s="21">
        <f t="shared" si="4"/>
        <v>0</v>
      </c>
      <c r="O17" s="21">
        <f t="shared" si="4"/>
        <v>603.3518999999997</v>
      </c>
      <c r="P17" s="21">
        <f t="shared" si="4"/>
        <v>603.3518999999997</v>
      </c>
      <c r="Q17" s="22">
        <v>0</v>
      </c>
      <c r="R17" s="22">
        <f>I17/C17*100</f>
        <v>103.57346515397825</v>
      </c>
      <c r="S17" s="22">
        <f t="shared" si="7"/>
        <v>103.57346515397825</v>
      </c>
    </row>
    <row r="18" spans="1:19" ht="12.75">
      <c r="A18" s="3" t="s">
        <v>15</v>
      </c>
      <c r="B18" s="22">
        <v>26500</v>
      </c>
      <c r="C18" s="22"/>
      <c r="D18" s="26">
        <f>B18+C18</f>
        <v>26500</v>
      </c>
      <c r="E18" s="22">
        <v>27690.5595</v>
      </c>
      <c r="F18" s="22"/>
      <c r="G18" s="26">
        <f>E18+F18</f>
        <v>27690.5595</v>
      </c>
      <c r="H18" s="22">
        <v>27680.1228</v>
      </c>
      <c r="I18" s="22"/>
      <c r="J18" s="26">
        <f>H18+I18</f>
        <v>27680.1228</v>
      </c>
      <c r="K18" s="21">
        <f t="shared" si="3"/>
        <v>99.96230953729916</v>
      </c>
      <c r="L18" s="21" t="e">
        <f t="shared" si="3"/>
        <v>#DIV/0!</v>
      </c>
      <c r="M18" s="21">
        <f t="shared" si="3"/>
        <v>99.96230953729916</v>
      </c>
      <c r="N18" s="21">
        <f t="shared" si="4"/>
        <v>-10.436699999998382</v>
      </c>
      <c r="O18" s="21">
        <f t="shared" si="4"/>
        <v>0</v>
      </c>
      <c r="P18" s="21">
        <f t="shared" si="4"/>
        <v>-10.436699999998382</v>
      </c>
      <c r="Q18" s="22">
        <f>H18/B18*100</f>
        <v>104.45329358490567</v>
      </c>
      <c r="R18" s="22">
        <v>0</v>
      </c>
      <c r="S18" s="22">
        <f t="shared" si="7"/>
        <v>104.45329358490567</v>
      </c>
    </row>
    <row r="19" spans="1:19" ht="12.75">
      <c r="A19" s="3" t="s">
        <v>16</v>
      </c>
      <c r="B19" s="22"/>
      <c r="C19" s="22">
        <v>6598.68</v>
      </c>
      <c r="D19" s="26">
        <f>B19+C19</f>
        <v>6598.68</v>
      </c>
      <c r="E19" s="22"/>
      <c r="F19" s="22">
        <v>6432.352</v>
      </c>
      <c r="G19" s="26">
        <f>E19+F19</f>
        <v>6432.352</v>
      </c>
      <c r="H19" s="22"/>
      <c r="I19" s="22">
        <v>6498.189</v>
      </c>
      <c r="J19" s="26">
        <f>H19+I19</f>
        <v>6498.189</v>
      </c>
      <c r="K19" s="21" t="e">
        <f t="shared" si="3"/>
        <v>#DIV/0!</v>
      </c>
      <c r="L19" s="21">
        <f t="shared" si="3"/>
        <v>101.02352918496997</v>
      </c>
      <c r="M19" s="21">
        <f t="shared" si="3"/>
        <v>101.02352918496997</v>
      </c>
      <c r="N19" s="21">
        <f t="shared" si="4"/>
        <v>0</v>
      </c>
      <c r="O19" s="21">
        <f t="shared" si="4"/>
        <v>65.83700000000044</v>
      </c>
      <c r="P19" s="21">
        <f t="shared" si="4"/>
        <v>65.83700000000044</v>
      </c>
      <c r="Q19" s="22">
        <v>0</v>
      </c>
      <c r="R19" s="22">
        <f>I19/C19*100</f>
        <v>98.47710451181145</v>
      </c>
      <c r="S19" s="22">
        <f>J19/D19*100</f>
        <v>98.47710451181145</v>
      </c>
    </row>
    <row r="20" spans="1:19" s="5" customFormat="1" ht="31.5">
      <c r="A20" s="12" t="s">
        <v>17</v>
      </c>
      <c r="B20" s="27">
        <f>B21+B22</f>
        <v>837</v>
      </c>
      <c r="C20" s="27">
        <f>C21+C22</f>
        <v>0</v>
      </c>
      <c r="D20" s="27">
        <f>D21+D22</f>
        <v>837</v>
      </c>
      <c r="E20" s="27">
        <f aca="true" t="shared" si="9" ref="E20:J20">E21+E22</f>
        <v>1106.498</v>
      </c>
      <c r="F20" s="27">
        <f t="shared" si="9"/>
        <v>0</v>
      </c>
      <c r="G20" s="27">
        <f t="shared" si="9"/>
        <v>1106.498</v>
      </c>
      <c r="H20" s="27">
        <f t="shared" si="9"/>
        <v>800.256</v>
      </c>
      <c r="I20" s="27">
        <f t="shared" si="9"/>
        <v>0</v>
      </c>
      <c r="J20" s="27">
        <f t="shared" si="9"/>
        <v>800.256</v>
      </c>
      <c r="K20" s="28">
        <f t="shared" si="3"/>
        <v>72.32331192645626</v>
      </c>
      <c r="L20" s="28" t="e">
        <f t="shared" si="3"/>
        <v>#DIV/0!</v>
      </c>
      <c r="M20" s="28">
        <f t="shared" si="3"/>
        <v>72.32331192645626</v>
      </c>
      <c r="N20" s="28">
        <f t="shared" si="4"/>
        <v>-306.2420000000001</v>
      </c>
      <c r="O20" s="28">
        <f t="shared" si="4"/>
        <v>0</v>
      </c>
      <c r="P20" s="28">
        <f t="shared" si="4"/>
        <v>-306.2420000000001</v>
      </c>
      <c r="Q20" s="29">
        <f>H20/B20*100</f>
        <v>95.61003584229391</v>
      </c>
      <c r="R20" s="29">
        <v>0</v>
      </c>
      <c r="S20" s="29">
        <f>J20/D20*100</f>
        <v>95.61003584229391</v>
      </c>
    </row>
    <row r="21" spans="1:19" ht="12.75">
      <c r="A21" s="3" t="s">
        <v>18</v>
      </c>
      <c r="B21" s="22">
        <v>700</v>
      </c>
      <c r="C21" s="22"/>
      <c r="D21" s="26">
        <f>B21+C21</f>
        <v>700</v>
      </c>
      <c r="E21" s="22">
        <v>1048.973</v>
      </c>
      <c r="F21" s="22"/>
      <c r="G21" s="26">
        <f>E21+F21</f>
        <v>1048.973</v>
      </c>
      <c r="H21" s="22">
        <v>663.3312</v>
      </c>
      <c r="I21" s="22"/>
      <c r="J21" s="26">
        <f>H21+I21</f>
        <v>663.3312</v>
      </c>
      <c r="K21" s="21">
        <f t="shared" si="3"/>
        <v>63.23625107605248</v>
      </c>
      <c r="L21" s="21" t="e">
        <f t="shared" si="3"/>
        <v>#DIV/0!</v>
      </c>
      <c r="M21" s="21">
        <f t="shared" si="3"/>
        <v>63.23625107605248</v>
      </c>
      <c r="N21" s="21">
        <f t="shared" si="4"/>
        <v>-385.6418</v>
      </c>
      <c r="O21" s="21">
        <f t="shared" si="4"/>
        <v>0</v>
      </c>
      <c r="P21" s="21">
        <f t="shared" si="4"/>
        <v>-385.6418</v>
      </c>
      <c r="Q21" s="22">
        <f>H21/B21*100</f>
        <v>94.76159999999999</v>
      </c>
      <c r="R21" s="22">
        <v>0</v>
      </c>
      <c r="S21" s="22">
        <f>J21/D21*100</f>
        <v>94.76159999999999</v>
      </c>
    </row>
    <row r="22" spans="1:19" ht="33.75">
      <c r="A22" s="3" t="s">
        <v>31</v>
      </c>
      <c r="B22" s="22">
        <v>137</v>
      </c>
      <c r="C22" s="22"/>
      <c r="D22" s="26">
        <f>B22+C22</f>
        <v>137</v>
      </c>
      <c r="E22" s="22">
        <v>57.525</v>
      </c>
      <c r="F22" s="22"/>
      <c r="G22" s="26">
        <f>E22+F22</f>
        <v>57.525</v>
      </c>
      <c r="H22" s="22">
        <v>136.9248</v>
      </c>
      <c r="I22" s="22"/>
      <c r="J22" s="26">
        <f>H22+I22</f>
        <v>136.9248</v>
      </c>
      <c r="K22" s="21">
        <f t="shared" si="3"/>
        <v>238.0265971316819</v>
      </c>
      <c r="L22" s="21" t="e">
        <f t="shared" si="3"/>
        <v>#DIV/0!</v>
      </c>
      <c r="M22" s="21">
        <f t="shared" si="3"/>
        <v>238.0265971316819</v>
      </c>
      <c r="N22" s="21">
        <f t="shared" si="4"/>
        <v>79.3998</v>
      </c>
      <c r="O22" s="21">
        <f t="shared" si="4"/>
        <v>0</v>
      </c>
      <c r="P22" s="21">
        <f t="shared" si="4"/>
        <v>79.3998</v>
      </c>
      <c r="Q22" s="22">
        <f>H22/B22*100</f>
        <v>99.94510948905109</v>
      </c>
      <c r="R22" s="22">
        <v>0</v>
      </c>
      <c r="S22" s="22">
        <f>J22/D22*100</f>
        <v>99.94510948905109</v>
      </c>
    </row>
    <row r="23" spans="1:19" ht="21">
      <c r="A23" s="12" t="s">
        <v>32</v>
      </c>
      <c r="B23" s="22">
        <v>2800</v>
      </c>
      <c r="C23" s="22">
        <v>19.4</v>
      </c>
      <c r="D23" s="26">
        <f>B23+C23</f>
        <v>2819.4</v>
      </c>
      <c r="E23" s="22">
        <v>2278.2378</v>
      </c>
      <c r="F23" s="22">
        <v>12.7</v>
      </c>
      <c r="G23" s="26">
        <f>E23+F23</f>
        <v>2290.9377999999997</v>
      </c>
      <c r="H23" s="22">
        <v>2898.9452</v>
      </c>
      <c r="I23" s="22">
        <v>7</v>
      </c>
      <c r="J23" s="26">
        <f>H23+I23</f>
        <v>2905.9452</v>
      </c>
      <c r="K23" s="21">
        <f t="shared" si="3"/>
        <v>127.24506634030917</v>
      </c>
      <c r="L23" s="21">
        <f t="shared" si="3"/>
        <v>55.118110236220474</v>
      </c>
      <c r="M23" s="21">
        <f t="shared" si="3"/>
        <v>126.84522469357312</v>
      </c>
      <c r="N23" s="21">
        <f t="shared" si="4"/>
        <v>620.7074000000002</v>
      </c>
      <c r="O23" s="21">
        <f t="shared" si="4"/>
        <v>-5.699999999999999</v>
      </c>
      <c r="P23" s="21">
        <f t="shared" si="4"/>
        <v>615.0074000000004</v>
      </c>
      <c r="Q23" s="22">
        <f aca="true" t="shared" si="10" ref="Q23:Q41">H23/B23*100</f>
        <v>103.53375714285716</v>
      </c>
      <c r="R23" s="22">
        <v>0</v>
      </c>
      <c r="S23" s="22">
        <f aca="true" t="shared" si="11" ref="S23:S41">J23/D23*100</f>
        <v>103.06963183656097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-55.0765</v>
      </c>
      <c r="G24" s="26">
        <f>E24+F24</f>
        <v>-55.0765</v>
      </c>
      <c r="H24" s="22"/>
      <c r="I24" s="22">
        <v>-4.3836</v>
      </c>
      <c r="J24" s="26">
        <f>H24+I24</f>
        <v>-4.3836</v>
      </c>
      <c r="K24" s="21" t="e">
        <f t="shared" si="3"/>
        <v>#DIV/0!</v>
      </c>
      <c r="L24" s="21">
        <f t="shared" si="3"/>
        <v>7.959111417755304</v>
      </c>
      <c r="M24" s="21">
        <f t="shared" si="3"/>
        <v>7.959111417755304</v>
      </c>
      <c r="N24" s="21">
        <f t="shared" si="4"/>
        <v>0</v>
      </c>
      <c r="O24" s="21">
        <f t="shared" si="4"/>
        <v>50.6929</v>
      </c>
      <c r="P24" s="21">
        <f t="shared" si="4"/>
        <v>50.6929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21435.163</v>
      </c>
      <c r="C25" s="30">
        <f t="shared" si="12"/>
        <v>1134.8272</v>
      </c>
      <c r="D25" s="30">
        <f t="shared" si="12"/>
        <v>22569.9902</v>
      </c>
      <c r="E25" s="30">
        <f>E26+E40</f>
        <v>11846.468</v>
      </c>
      <c r="F25" s="30">
        <f t="shared" si="12"/>
        <v>1344.9252000000001</v>
      </c>
      <c r="G25" s="30">
        <f>G26+G40</f>
        <v>13191.3932</v>
      </c>
      <c r="H25" s="30">
        <f t="shared" si="12"/>
        <v>22326.9781</v>
      </c>
      <c r="I25" s="30">
        <f t="shared" si="12"/>
        <v>1409.0830999999998</v>
      </c>
      <c r="J25" s="30">
        <f t="shared" si="12"/>
        <v>23736.0612</v>
      </c>
      <c r="K25" s="24">
        <f t="shared" si="3"/>
        <v>188.46949234151478</v>
      </c>
      <c r="L25" s="24">
        <f t="shared" si="3"/>
        <v>104.77036938559851</v>
      </c>
      <c r="M25" s="24">
        <f t="shared" si="3"/>
        <v>179.93596915904226</v>
      </c>
      <c r="N25" s="24">
        <f t="shared" si="4"/>
        <v>10480.5101</v>
      </c>
      <c r="O25" s="24">
        <f t="shared" si="4"/>
        <v>64.1578999999997</v>
      </c>
      <c r="P25" s="24">
        <f>J25-G25</f>
        <v>10544.668</v>
      </c>
      <c r="Q25" s="31">
        <f t="shared" si="10"/>
        <v>104.16052399508229</v>
      </c>
      <c r="R25" s="31">
        <f>I25/C25*100</f>
        <v>124.16719479406201</v>
      </c>
      <c r="S25" s="31">
        <f t="shared" si="11"/>
        <v>105.1664665764897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21435.163</v>
      </c>
      <c r="C26" s="30">
        <f t="shared" si="13"/>
        <v>1134.8272</v>
      </c>
      <c r="D26" s="30">
        <f>D27+D30+D31+D34+D37+D38+D41</f>
        <v>22569.9902</v>
      </c>
      <c r="E26" s="30">
        <f>E27+E30+E31+E34+E37+E38+E41</f>
        <v>11835.0339</v>
      </c>
      <c r="F26" s="30">
        <f t="shared" si="13"/>
        <v>1340.7858</v>
      </c>
      <c r="G26" s="30">
        <f>G27+G30+G31+G34+G37+G38+G41</f>
        <v>13175.8197</v>
      </c>
      <c r="H26" s="30">
        <f>H27+H30+H31+H34+H37+H38+H41</f>
        <v>22343.3762</v>
      </c>
      <c r="I26" s="30">
        <f t="shared" si="13"/>
        <v>1409.2934999999998</v>
      </c>
      <c r="J26" s="30">
        <f t="shared" si="13"/>
        <v>23752.6697</v>
      </c>
      <c r="K26" s="24">
        <f t="shared" si="3"/>
        <v>188.7901326585976</v>
      </c>
      <c r="L26" s="24">
        <f t="shared" si="3"/>
        <v>105.10951861214517</v>
      </c>
      <c r="M26" s="24">
        <f t="shared" si="3"/>
        <v>180.27470199823696</v>
      </c>
      <c r="N26" s="24">
        <f t="shared" si="4"/>
        <v>10508.342299999998</v>
      </c>
      <c r="O26" s="24">
        <f t="shared" si="4"/>
        <v>68.50769999999966</v>
      </c>
      <c r="P26" s="24">
        <f>J26-G26</f>
        <v>10576.849999999999</v>
      </c>
      <c r="Q26" s="31">
        <f t="shared" si="10"/>
        <v>104.2370249295515</v>
      </c>
      <c r="R26" s="31">
        <f>I26/C26*100</f>
        <v>124.18573506169044</v>
      </c>
      <c r="S26" s="31">
        <f t="shared" si="11"/>
        <v>105.24005322784764</v>
      </c>
    </row>
    <row r="27" spans="1:19" s="35" customFormat="1" ht="52.5" customHeight="1">
      <c r="A27" s="12" t="s">
        <v>22</v>
      </c>
      <c r="B27" s="22">
        <f>B28+B29</f>
        <v>5204.068</v>
      </c>
      <c r="C27" s="22">
        <f>C28+C29</f>
        <v>974.3642</v>
      </c>
      <c r="D27" s="26">
        <f aca="true" t="shared" si="14" ref="D27:D41">B27+C27</f>
        <v>6178.4322</v>
      </c>
      <c r="E27" s="22">
        <f>E28+E29</f>
        <v>4527.9105</v>
      </c>
      <c r="F27" s="22">
        <f>F28+F29</f>
        <v>797.6249</v>
      </c>
      <c r="G27" s="26">
        <f aca="true" t="shared" si="15" ref="G27:G41">E27+F27</f>
        <v>5325.5354</v>
      </c>
      <c r="H27" s="22">
        <f>H28+H29</f>
        <v>5421.053199999999</v>
      </c>
      <c r="I27" s="22">
        <f>I28+I29</f>
        <v>1239.2654</v>
      </c>
      <c r="J27" s="26">
        <f aca="true" t="shared" si="16" ref="J27:J41">H27+I27</f>
        <v>6660.3186</v>
      </c>
      <c r="K27" s="21">
        <f t="shared" si="3"/>
        <v>119.72527283832133</v>
      </c>
      <c r="L27" s="21">
        <f t="shared" si="3"/>
        <v>155.3694474683526</v>
      </c>
      <c r="M27" s="21">
        <f t="shared" si="3"/>
        <v>125.06383114080886</v>
      </c>
      <c r="N27" s="21">
        <f t="shared" si="4"/>
        <v>893.1426999999994</v>
      </c>
      <c r="O27" s="21">
        <f t="shared" si="4"/>
        <v>441.6405</v>
      </c>
      <c r="P27" s="21">
        <f>J27-G27</f>
        <v>1334.7831999999999</v>
      </c>
      <c r="Q27" s="22">
        <f t="shared" si="10"/>
        <v>104.16953045194641</v>
      </c>
      <c r="R27" s="22">
        <f>I27/C27*100</f>
        <v>127.18708261243587</v>
      </c>
      <c r="S27" s="22">
        <f t="shared" si="11"/>
        <v>107.79949321123891</v>
      </c>
    </row>
    <row r="28" spans="1:19" s="35" customFormat="1" ht="12.75">
      <c r="A28" s="38" t="s">
        <v>41</v>
      </c>
      <c r="B28" s="22">
        <f>5000+60</f>
        <v>5060</v>
      </c>
      <c r="C28" s="22">
        <v>858.2</v>
      </c>
      <c r="D28" s="26">
        <f t="shared" si="14"/>
        <v>5918.2</v>
      </c>
      <c r="E28" s="22">
        <f>4339.9389+51.9103</f>
        <v>4391.8492</v>
      </c>
      <c r="F28" s="22">
        <v>696.6359</v>
      </c>
      <c r="G28" s="26">
        <f t="shared" si="15"/>
        <v>5088.4851</v>
      </c>
      <c r="H28" s="22">
        <f>5189.6455+79.3094</f>
        <v>5268.9549</v>
      </c>
      <c r="I28" s="22">
        <v>1128.994</v>
      </c>
      <c r="J28" s="26">
        <f t="shared" si="16"/>
        <v>6397.948899999999</v>
      </c>
      <c r="K28" s="21">
        <f t="shared" si="3"/>
        <v>119.97121622481939</v>
      </c>
      <c r="L28" s="21">
        <f t="shared" si="3"/>
        <v>162.0637121916915</v>
      </c>
      <c r="M28" s="21">
        <f t="shared" si="3"/>
        <v>125.73386330638957</v>
      </c>
      <c r="N28" s="21">
        <f>H28-E28</f>
        <v>877.1057000000001</v>
      </c>
      <c r="O28" s="21">
        <f t="shared" si="4"/>
        <v>432.3580999999999</v>
      </c>
      <c r="P28" s="21">
        <f>J28-G28</f>
        <v>1309.4637999999995</v>
      </c>
      <c r="Q28" s="22">
        <f t="shared" si="10"/>
        <v>104.12954347826087</v>
      </c>
      <c r="R28" s="22">
        <f aca="true" t="shared" si="17" ref="R28:R41">I28/C28*100</f>
        <v>131.5537170822652</v>
      </c>
      <c r="S28" s="22">
        <f t="shared" si="11"/>
        <v>108.10633131695447</v>
      </c>
    </row>
    <row r="29" spans="1:19" s="35" customFormat="1" ht="12.75">
      <c r="A29" s="38" t="s">
        <v>42</v>
      </c>
      <c r="B29" s="22">
        <v>144.068</v>
      </c>
      <c r="C29" s="22">
        <v>116.1642</v>
      </c>
      <c r="D29" s="26">
        <f t="shared" si="14"/>
        <v>260.23220000000003</v>
      </c>
      <c r="E29" s="22">
        <v>136.0613</v>
      </c>
      <c r="F29" s="22">
        <v>100.989</v>
      </c>
      <c r="G29" s="26">
        <f t="shared" si="15"/>
        <v>237.0503</v>
      </c>
      <c r="H29" s="22">
        <v>152.0983</v>
      </c>
      <c r="I29" s="22">
        <v>110.2714</v>
      </c>
      <c r="J29" s="26">
        <f t="shared" si="16"/>
        <v>262.36969999999997</v>
      </c>
      <c r="K29" s="21">
        <f t="shared" si="3"/>
        <v>111.78659912848106</v>
      </c>
      <c r="L29" s="21">
        <f t="shared" si="3"/>
        <v>109.19149610353602</v>
      </c>
      <c r="M29" s="21">
        <f t="shared" si="3"/>
        <v>110.68102423831564</v>
      </c>
      <c r="N29" s="21">
        <f>H29-E29</f>
        <v>16.037000000000006</v>
      </c>
      <c r="O29" s="21">
        <f t="shared" si="4"/>
        <v>9.282399999999996</v>
      </c>
      <c r="P29" s="21">
        <f>J29-G29</f>
        <v>25.319399999999973</v>
      </c>
      <c r="Q29" s="22">
        <f t="shared" si="10"/>
        <v>105.5739650720493</v>
      </c>
      <c r="R29" s="22">
        <f t="shared" si="17"/>
        <v>94.9271806632336</v>
      </c>
      <c r="S29" s="22">
        <f t="shared" si="11"/>
        <v>100.82138182746021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66.3362</v>
      </c>
      <c r="F30" s="22"/>
      <c r="G30" s="26">
        <f t="shared" si="15"/>
        <v>66.3362</v>
      </c>
      <c r="H30" s="22">
        <v>114.2384</v>
      </c>
      <c r="I30" s="22"/>
      <c r="J30" s="26">
        <f t="shared" si="16"/>
        <v>114.2384</v>
      </c>
      <c r="K30" s="21">
        <f t="shared" si="3"/>
        <v>172.2112511720599</v>
      </c>
      <c r="L30" s="21" t="e">
        <f t="shared" si="3"/>
        <v>#DIV/0!</v>
      </c>
      <c r="M30" s="21">
        <f t="shared" si="3"/>
        <v>172.2112511720599</v>
      </c>
      <c r="N30" s="21">
        <f t="shared" si="4"/>
        <v>47.90219999999999</v>
      </c>
      <c r="O30" s="21">
        <f t="shared" si="4"/>
        <v>0</v>
      </c>
      <c r="P30" s="21">
        <f t="shared" si="4"/>
        <v>47.90219999999999</v>
      </c>
      <c r="Q30" s="22">
        <f t="shared" si="10"/>
        <v>95.19866666666667</v>
      </c>
      <c r="R30" s="22" t="e">
        <f t="shared" si="17"/>
        <v>#DIV/0!</v>
      </c>
      <c r="S30" s="22">
        <f t="shared" si="11"/>
        <v>95.19866666666667</v>
      </c>
    </row>
    <row r="31" spans="1:19" s="35" customFormat="1" ht="37.5" customHeight="1">
      <c r="A31" s="12" t="s">
        <v>33</v>
      </c>
      <c r="B31" s="22">
        <f>B32+B33</f>
        <v>6880.145</v>
      </c>
      <c r="C31" s="22">
        <f>C32+C33</f>
        <v>0</v>
      </c>
      <c r="D31" s="26">
        <f t="shared" si="14"/>
        <v>6880.145</v>
      </c>
      <c r="E31" s="22">
        <f>E32+E33</f>
        <v>844.8262</v>
      </c>
      <c r="F31" s="22">
        <f>F32+F33</f>
        <v>0</v>
      </c>
      <c r="G31" s="26">
        <f t="shared" si="15"/>
        <v>844.8262</v>
      </c>
      <c r="H31" s="22">
        <f>H32+H33</f>
        <v>7421.2213</v>
      </c>
      <c r="I31" s="22">
        <f>I32+I33</f>
        <v>0</v>
      </c>
      <c r="J31" s="26">
        <f t="shared" si="16"/>
        <v>7421.2213</v>
      </c>
      <c r="K31" s="21">
        <f t="shared" si="3"/>
        <v>878.4317176716348</v>
      </c>
      <c r="L31" s="21" t="e">
        <f t="shared" si="3"/>
        <v>#DIV/0!</v>
      </c>
      <c r="M31" s="21">
        <f t="shared" si="3"/>
        <v>878.4317176716348</v>
      </c>
      <c r="N31" s="21">
        <f>H31-E31</f>
        <v>6576.3951</v>
      </c>
      <c r="O31" s="21">
        <f t="shared" si="4"/>
        <v>0</v>
      </c>
      <c r="P31" s="21">
        <f>J31-G31</f>
        <v>6576.3951</v>
      </c>
      <c r="Q31" s="22">
        <f t="shared" si="10"/>
        <v>107.86431535963268</v>
      </c>
      <c r="R31" s="22" t="e">
        <f t="shared" si="17"/>
        <v>#DIV/0!</v>
      </c>
      <c r="S31" s="22">
        <f t="shared" si="11"/>
        <v>107.86431535963268</v>
      </c>
    </row>
    <row r="32" spans="1:19" s="35" customFormat="1" ht="12.75">
      <c r="A32" s="38" t="s">
        <v>37</v>
      </c>
      <c r="B32" s="22">
        <v>6050</v>
      </c>
      <c r="C32" s="22"/>
      <c r="D32" s="26">
        <f t="shared" si="14"/>
        <v>6050</v>
      </c>
      <c r="E32" s="22">
        <v>567.6067</v>
      </c>
      <c r="F32" s="22"/>
      <c r="G32" s="26">
        <f t="shared" si="15"/>
        <v>567.6067</v>
      </c>
      <c r="H32" s="22">
        <v>6565.0975</v>
      </c>
      <c r="I32" s="22"/>
      <c r="J32" s="26">
        <f t="shared" si="16"/>
        <v>6565.0975</v>
      </c>
      <c r="K32" s="21">
        <f t="shared" si="3"/>
        <v>1156.6279080215224</v>
      </c>
      <c r="L32" s="21" t="e">
        <f t="shared" si="3"/>
        <v>#DIV/0!</v>
      </c>
      <c r="M32" s="21">
        <f t="shared" si="3"/>
        <v>1156.6279080215224</v>
      </c>
      <c r="N32" s="21">
        <f>H32-E32</f>
        <v>5997.4908</v>
      </c>
      <c r="O32" s="21">
        <f t="shared" si="4"/>
        <v>0</v>
      </c>
      <c r="P32" s="21">
        <f t="shared" si="4"/>
        <v>5997.4908</v>
      </c>
      <c r="Q32" s="22">
        <f t="shared" si="10"/>
        <v>108.5140082644628</v>
      </c>
      <c r="R32" s="22" t="e">
        <f t="shared" si="17"/>
        <v>#DIV/0!</v>
      </c>
      <c r="S32" s="22">
        <f t="shared" si="11"/>
        <v>108.5140082644628</v>
      </c>
    </row>
    <row r="33" spans="1:19" s="35" customFormat="1" ht="12.75">
      <c r="A33" s="38" t="s">
        <v>38</v>
      </c>
      <c r="B33" s="22">
        <v>830.145</v>
      </c>
      <c r="C33" s="22"/>
      <c r="D33" s="26">
        <f t="shared" si="14"/>
        <v>830.145</v>
      </c>
      <c r="E33" s="22">
        <v>277.2195</v>
      </c>
      <c r="F33" s="22"/>
      <c r="G33" s="26">
        <f t="shared" si="15"/>
        <v>277.2195</v>
      </c>
      <c r="H33" s="22">
        <v>856.1238</v>
      </c>
      <c r="I33" s="22"/>
      <c r="J33" s="26">
        <f t="shared" si="16"/>
        <v>856.1238</v>
      </c>
      <c r="K33" s="21">
        <f t="shared" si="3"/>
        <v>308.8252449773555</v>
      </c>
      <c r="L33" s="21" t="e">
        <f t="shared" si="3"/>
        <v>#DIV/0!</v>
      </c>
      <c r="M33" s="21">
        <f t="shared" si="3"/>
        <v>308.8252449773555</v>
      </c>
      <c r="N33" s="21">
        <f>H33-E33</f>
        <v>578.9042999999999</v>
      </c>
      <c r="O33" s="21">
        <f t="shared" si="4"/>
        <v>0</v>
      </c>
      <c r="P33" s="21">
        <f t="shared" si="4"/>
        <v>578.9042999999999</v>
      </c>
      <c r="Q33" s="22">
        <f t="shared" si="10"/>
        <v>103.12942919610428</v>
      </c>
      <c r="R33" s="22" t="e">
        <f t="shared" si="17"/>
        <v>#DIV/0!</v>
      </c>
      <c r="S33" s="22">
        <f t="shared" si="11"/>
        <v>103.12942919610428</v>
      </c>
    </row>
    <row r="34" spans="1:19" s="35" customFormat="1" ht="28.5" customHeight="1">
      <c r="A34" s="12" t="s">
        <v>24</v>
      </c>
      <c r="B34" s="22">
        <f>B35+B36</f>
        <v>7730.95</v>
      </c>
      <c r="C34" s="22">
        <f>C35+C36</f>
        <v>35.463</v>
      </c>
      <c r="D34" s="26">
        <f t="shared" si="14"/>
        <v>7766.413</v>
      </c>
      <c r="E34" s="22">
        <f>E35+E36</f>
        <v>5023.968</v>
      </c>
      <c r="F34" s="22">
        <f>F35+F36</f>
        <v>364.32259999999997</v>
      </c>
      <c r="G34" s="26">
        <f t="shared" si="15"/>
        <v>5388.2906</v>
      </c>
      <c r="H34" s="22">
        <f>H35+H36</f>
        <v>7858.0623000000005</v>
      </c>
      <c r="I34" s="22">
        <f>I35+I36</f>
        <v>41.474199999999996</v>
      </c>
      <c r="J34" s="26">
        <f t="shared" si="16"/>
        <v>7899.5365</v>
      </c>
      <c r="K34" s="21">
        <f t="shared" si="3"/>
        <v>156.41147196797434</v>
      </c>
      <c r="L34" s="21">
        <f t="shared" si="3"/>
        <v>11.383921831914902</v>
      </c>
      <c r="M34" s="21">
        <f t="shared" si="3"/>
        <v>146.60561366159425</v>
      </c>
      <c r="N34" s="21">
        <f t="shared" si="4"/>
        <v>2834.0943000000007</v>
      </c>
      <c r="O34" s="21">
        <f t="shared" si="4"/>
        <v>-322.84839999999997</v>
      </c>
      <c r="P34" s="21">
        <f t="shared" si="4"/>
        <v>2511.2459</v>
      </c>
      <c r="Q34" s="22">
        <f t="shared" si="10"/>
        <v>101.64420025999392</v>
      </c>
      <c r="R34" s="22">
        <f t="shared" si="17"/>
        <v>116.95062459464793</v>
      </c>
      <c r="S34" s="22">
        <f t="shared" si="11"/>
        <v>101.71409246456504</v>
      </c>
    </row>
    <row r="35" spans="1:19" s="35" customFormat="1" ht="12.75">
      <c r="A35" s="38" t="s">
        <v>39</v>
      </c>
      <c r="B35" s="22">
        <v>2600</v>
      </c>
      <c r="C35" s="22">
        <v>20.463</v>
      </c>
      <c r="D35" s="26">
        <f t="shared" si="14"/>
        <v>2620.463</v>
      </c>
      <c r="E35" s="22">
        <v>5023.968</v>
      </c>
      <c r="F35" s="22">
        <v>43.2976</v>
      </c>
      <c r="G35" s="26">
        <f t="shared" si="15"/>
        <v>5067.2656</v>
      </c>
      <c r="H35" s="22">
        <v>2684.929</v>
      </c>
      <c r="I35" s="22">
        <v>26.4742</v>
      </c>
      <c r="J35" s="26">
        <f t="shared" si="16"/>
        <v>2711.4032</v>
      </c>
      <c r="K35" s="21">
        <f t="shared" si="3"/>
        <v>53.44239851846191</v>
      </c>
      <c r="L35" s="21">
        <f t="shared" si="3"/>
        <v>61.144728576179745</v>
      </c>
      <c r="M35" s="21">
        <f t="shared" si="3"/>
        <v>53.50821160824884</v>
      </c>
      <c r="N35" s="21">
        <f t="shared" si="4"/>
        <v>-2339.0389999999998</v>
      </c>
      <c r="O35" s="21">
        <f t="shared" si="4"/>
        <v>-16.823400000000003</v>
      </c>
      <c r="P35" s="21">
        <f t="shared" si="4"/>
        <v>-2355.8623999999995</v>
      </c>
      <c r="Q35" s="22">
        <f t="shared" si="10"/>
        <v>103.2665</v>
      </c>
      <c r="R35" s="22">
        <f t="shared" si="17"/>
        <v>129.37594683086547</v>
      </c>
      <c r="S35" s="22">
        <f t="shared" si="11"/>
        <v>103.4703867217358</v>
      </c>
    </row>
    <row r="36" spans="1:19" s="35" customFormat="1" ht="12.75">
      <c r="A36" s="38" t="s">
        <v>40</v>
      </c>
      <c r="B36" s="22">
        <v>5130.95</v>
      </c>
      <c r="C36" s="22">
        <v>15</v>
      </c>
      <c r="D36" s="26">
        <f t="shared" si="14"/>
        <v>5145.95</v>
      </c>
      <c r="E36" s="22"/>
      <c r="F36" s="22">
        <v>321.025</v>
      </c>
      <c r="G36" s="26">
        <f t="shared" si="15"/>
        <v>321.025</v>
      </c>
      <c r="H36" s="22">
        <v>5173.1333</v>
      </c>
      <c r="I36" s="22">
        <v>15</v>
      </c>
      <c r="J36" s="26">
        <f t="shared" si="16"/>
        <v>5188.1333</v>
      </c>
      <c r="K36" s="21" t="e">
        <f t="shared" si="3"/>
        <v>#DIV/0!</v>
      </c>
      <c r="L36" s="21">
        <f t="shared" si="3"/>
        <v>4.672533291799704</v>
      </c>
      <c r="M36" s="21">
        <f t="shared" si="3"/>
        <v>1616.1150377696445</v>
      </c>
      <c r="N36" s="21">
        <f t="shared" si="4"/>
        <v>5173.1333</v>
      </c>
      <c r="O36" s="21">
        <f t="shared" si="4"/>
        <v>-306.025</v>
      </c>
      <c r="P36" s="21">
        <f t="shared" si="4"/>
        <v>4867.108300000001</v>
      </c>
      <c r="Q36" s="22">
        <f t="shared" si="10"/>
        <v>100.82213430261453</v>
      </c>
      <c r="R36" s="22">
        <f t="shared" si="17"/>
        <v>100</v>
      </c>
      <c r="S36" s="22">
        <f t="shared" si="11"/>
        <v>100.8197378520973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1500</v>
      </c>
      <c r="C38" s="22">
        <v>45</v>
      </c>
      <c r="D38" s="26">
        <f t="shared" si="14"/>
        <v>1545</v>
      </c>
      <c r="E38" s="22">
        <v>1371.493</v>
      </c>
      <c r="F38" s="22">
        <v>46.7233</v>
      </c>
      <c r="G38" s="26">
        <f>E38+F38</f>
        <v>1418.2163</v>
      </c>
      <c r="H38" s="22">
        <v>1528.801</v>
      </c>
      <c r="I38" s="22">
        <v>48.5539</v>
      </c>
      <c r="J38" s="26">
        <f t="shared" si="16"/>
        <v>1577.3548999999998</v>
      </c>
      <c r="K38" s="21">
        <f t="shared" si="3"/>
        <v>111.46983615665556</v>
      </c>
      <c r="L38" s="21">
        <f t="shared" si="3"/>
        <v>103.91795956193161</v>
      </c>
      <c r="M38" s="21">
        <f t="shared" si="3"/>
        <v>111.22103870897548</v>
      </c>
      <c r="N38" s="21">
        <f t="shared" si="4"/>
        <v>157.308</v>
      </c>
      <c r="O38" s="21">
        <f t="shared" si="4"/>
        <v>1.830599999999997</v>
      </c>
      <c r="P38" s="21">
        <f t="shared" si="4"/>
        <v>159.13859999999977</v>
      </c>
      <c r="Q38" s="22">
        <f t="shared" si="10"/>
        <v>101.92006666666667</v>
      </c>
      <c r="R38" s="22">
        <f t="shared" si="17"/>
        <v>107.89755555555556</v>
      </c>
      <c r="S38" s="22">
        <f t="shared" si="11"/>
        <v>102.09416828478963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11.9341</v>
      </c>
      <c r="F39" s="22">
        <f t="shared" si="18"/>
        <v>136.2544</v>
      </c>
      <c r="G39" s="26">
        <f t="shared" si="18"/>
        <v>148.1885</v>
      </c>
      <c r="H39" s="22">
        <f t="shared" si="18"/>
        <v>-16.3981</v>
      </c>
      <c r="I39" s="22">
        <f t="shared" si="18"/>
        <v>79.7896</v>
      </c>
      <c r="J39" s="26">
        <f t="shared" si="18"/>
        <v>63.3915</v>
      </c>
      <c r="K39" s="21">
        <f t="shared" si="3"/>
        <v>-137.40541808766474</v>
      </c>
      <c r="L39" s="21">
        <f t="shared" si="3"/>
        <v>58.55928322314728</v>
      </c>
      <c r="M39" s="21">
        <f t="shared" si="3"/>
        <v>42.777610948217976</v>
      </c>
      <c r="N39" s="21">
        <f t="shared" si="4"/>
        <v>-28.3322</v>
      </c>
      <c r="O39" s="21">
        <f t="shared" si="4"/>
        <v>-56.46480000000001</v>
      </c>
      <c r="P39" s="21">
        <f t="shared" si="4"/>
        <v>-84.797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11.4341</v>
      </c>
      <c r="F40" s="32">
        <v>4.1394</v>
      </c>
      <c r="G40" s="33">
        <f>E40+F40</f>
        <v>15.573500000000001</v>
      </c>
      <c r="H40" s="32">
        <v>-16.3981</v>
      </c>
      <c r="I40" s="32">
        <v>-0.2104</v>
      </c>
      <c r="J40" s="33">
        <f>H40+I40</f>
        <v>-16.6085</v>
      </c>
      <c r="K40" s="34">
        <f t="shared" si="3"/>
        <v>-143.41399847823615</v>
      </c>
      <c r="L40" s="34">
        <f t="shared" si="3"/>
        <v>-5.082862250567715</v>
      </c>
      <c r="M40" s="34">
        <f t="shared" si="3"/>
        <v>-106.64590490255883</v>
      </c>
      <c r="N40" s="34">
        <f t="shared" si="4"/>
        <v>-27.8322</v>
      </c>
      <c r="O40" s="34">
        <f t="shared" si="4"/>
        <v>-4.3498</v>
      </c>
      <c r="P40" s="34">
        <f t="shared" si="4"/>
        <v>-32.182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80</v>
      </c>
      <c r="D41" s="33">
        <f t="shared" si="14"/>
        <v>80</v>
      </c>
      <c r="E41" s="33">
        <v>0.5</v>
      </c>
      <c r="F41" s="33">
        <v>132.115</v>
      </c>
      <c r="G41" s="33">
        <f t="shared" si="15"/>
        <v>132.615</v>
      </c>
      <c r="H41" s="33"/>
      <c r="I41" s="33">
        <v>80</v>
      </c>
      <c r="J41" s="33">
        <f t="shared" si="16"/>
        <v>80</v>
      </c>
      <c r="K41" s="34">
        <f>H41/E41*100</f>
        <v>0</v>
      </c>
      <c r="L41" s="34">
        <f t="shared" si="3"/>
        <v>60.55330583204026</v>
      </c>
      <c r="M41" s="34">
        <f t="shared" si="3"/>
        <v>60.325000942578136</v>
      </c>
      <c r="N41" s="34">
        <f t="shared" si="4"/>
        <v>-0.5</v>
      </c>
      <c r="O41" s="34">
        <f t="shared" si="4"/>
        <v>-52.11500000000001</v>
      </c>
      <c r="P41" s="34">
        <f t="shared" si="4"/>
        <v>-52.61500000000001</v>
      </c>
      <c r="Q41" s="22" t="e">
        <f t="shared" si="10"/>
        <v>#DIV/0!</v>
      </c>
      <c r="R41" s="22">
        <f t="shared" si="17"/>
        <v>100</v>
      </c>
      <c r="S41" s="22">
        <f t="shared" si="11"/>
        <v>100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K3:M3"/>
    <mergeCell ref="J4:J5"/>
    <mergeCell ref="Q3:S3"/>
    <mergeCell ref="Q4:Q5"/>
    <mergeCell ref="H3:J3"/>
    <mergeCell ref="R4:R5"/>
    <mergeCell ref="F4:F5"/>
    <mergeCell ref="C4:C5"/>
    <mergeCell ref="H4:H5"/>
    <mergeCell ref="L4:L5"/>
    <mergeCell ref="I4:I5"/>
    <mergeCell ref="S4:S5"/>
    <mergeCell ref="A3:A5"/>
    <mergeCell ref="B3:D3"/>
    <mergeCell ref="E3:G3"/>
    <mergeCell ref="G4:G5"/>
    <mergeCell ref="B4:B5"/>
    <mergeCell ref="N3:P4"/>
    <mergeCell ref="D4:D5"/>
    <mergeCell ref="M4:M5"/>
    <mergeCell ref="K4:K5"/>
    <mergeCell ref="E4:E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Пользователь Windows</cp:lastModifiedBy>
  <cp:lastPrinted>2022-09-12T08:33:31Z</cp:lastPrinted>
  <dcterms:created xsi:type="dcterms:W3CDTF">2011-02-18T06:53:44Z</dcterms:created>
  <dcterms:modified xsi:type="dcterms:W3CDTF">2023-01-30T04:29:04Z</dcterms:modified>
  <cp:category/>
  <cp:version/>
  <cp:contentType/>
  <cp:contentStatus/>
</cp:coreProperties>
</file>