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Исполн 3 кварт 2018\"/>
    </mc:Choice>
  </mc:AlternateContent>
  <bookViews>
    <workbookView xWindow="120" yWindow="75" windowWidth="24240" windowHeight="11055"/>
  </bookViews>
  <sheets>
    <sheet name="прило 1" sheetId="1" r:id="rId1"/>
    <sheet name="прил 2" sheetId="2" r:id="rId2"/>
  </sheets>
  <definedNames>
    <definedName name="_xlnm._FilterDatabase" localSheetId="1" hidden="1">'прил 2'!$A$7:$WVQ$199</definedName>
    <definedName name="_xlnm.Print_Titles" localSheetId="1">'прил 2'!$7:$7</definedName>
    <definedName name="_xlnm.Print_Area" localSheetId="1">'прил 2'!$A$1:$I$199</definedName>
  </definedNames>
  <calcPr calcId="162913"/>
</workbook>
</file>

<file path=xl/calcChain.xml><?xml version="1.0" encoding="utf-8"?>
<calcChain xmlns="http://schemas.openxmlformats.org/spreadsheetml/2006/main">
  <c r="E199" i="2" l="1"/>
  <c r="G199" i="2" s="1"/>
  <c r="I199" i="2" s="1"/>
  <c r="F198" i="2"/>
  <c r="D198" i="2"/>
  <c r="C198" i="2"/>
  <c r="I197" i="2"/>
  <c r="E196" i="2"/>
  <c r="G196" i="2" s="1"/>
  <c r="I196" i="2" s="1"/>
  <c r="D195" i="2"/>
  <c r="I194" i="2"/>
  <c r="I193" i="2"/>
  <c r="E192" i="2"/>
  <c r="G192" i="2" s="1"/>
  <c r="I192" i="2" s="1"/>
  <c r="F191" i="2"/>
  <c r="D191" i="2"/>
  <c r="C191" i="2"/>
  <c r="F190" i="2"/>
  <c r="D190" i="2"/>
  <c r="C190" i="2"/>
  <c r="I189" i="2"/>
  <c r="E188" i="2"/>
  <c r="G188" i="2" s="1"/>
  <c r="I188" i="2" s="1"/>
  <c r="F187" i="2"/>
  <c r="D187" i="2"/>
  <c r="E187" i="2" s="1"/>
  <c r="G187" i="2" s="1"/>
  <c r="I187" i="2" s="1"/>
  <c r="E186" i="2"/>
  <c r="G186" i="2" s="1"/>
  <c r="I186" i="2" s="1"/>
  <c r="F185" i="2"/>
  <c r="D185" i="2"/>
  <c r="D151" i="2" s="1"/>
  <c r="C185" i="2"/>
  <c r="E184" i="2"/>
  <c r="G184" i="2" s="1"/>
  <c r="I184" i="2" s="1"/>
  <c r="F183" i="2"/>
  <c r="C183" i="2"/>
  <c r="E183" i="2" s="1"/>
  <c r="E182" i="2"/>
  <c r="G182" i="2" s="1"/>
  <c r="I182" i="2" s="1"/>
  <c r="F181" i="2"/>
  <c r="C181" i="2"/>
  <c r="E181" i="2" s="1"/>
  <c r="E180" i="2"/>
  <c r="G180" i="2" s="1"/>
  <c r="I180" i="2" s="1"/>
  <c r="E179" i="2"/>
  <c r="G179" i="2" s="1"/>
  <c r="I179" i="2" s="1"/>
  <c r="E178" i="2"/>
  <c r="G178" i="2" s="1"/>
  <c r="I178" i="2" s="1"/>
  <c r="E177" i="2"/>
  <c r="G177" i="2" s="1"/>
  <c r="I177" i="2" s="1"/>
  <c r="E176" i="2"/>
  <c r="G176" i="2" s="1"/>
  <c r="I176" i="2" s="1"/>
  <c r="E175" i="2"/>
  <c r="G175" i="2" s="1"/>
  <c r="I175" i="2" s="1"/>
  <c r="C174" i="2"/>
  <c r="E174" i="2" s="1"/>
  <c r="G174" i="2" s="1"/>
  <c r="I174" i="2" s="1"/>
  <c r="E173" i="2"/>
  <c r="G173" i="2" s="1"/>
  <c r="I173" i="2" s="1"/>
  <c r="C172" i="2"/>
  <c r="E172" i="2" s="1"/>
  <c r="G172" i="2" s="1"/>
  <c r="I172" i="2" s="1"/>
  <c r="E171" i="2"/>
  <c r="G171" i="2" s="1"/>
  <c r="I171" i="2" s="1"/>
  <c r="E170" i="2"/>
  <c r="G170" i="2" s="1"/>
  <c r="I170" i="2" s="1"/>
  <c r="E169" i="2"/>
  <c r="G169" i="2" s="1"/>
  <c r="I169" i="2" s="1"/>
  <c r="E168" i="2"/>
  <c r="G168" i="2" s="1"/>
  <c r="I168" i="2" s="1"/>
  <c r="F167" i="2"/>
  <c r="D167" i="2"/>
  <c r="F166" i="2"/>
  <c r="D166" i="2"/>
  <c r="G165" i="2"/>
  <c r="I165" i="2" s="1"/>
  <c r="G164" i="2"/>
  <c r="I164" i="2" s="1"/>
  <c r="C164" i="2"/>
  <c r="G163" i="2"/>
  <c r="I163" i="2" s="1"/>
  <c r="G162" i="2"/>
  <c r="I162" i="2" s="1"/>
  <c r="C162" i="2"/>
  <c r="G161" i="2"/>
  <c r="I161" i="2" s="1"/>
  <c r="G160" i="2"/>
  <c r="I160" i="2" s="1"/>
  <c r="C160" i="2"/>
  <c r="G159" i="2"/>
  <c r="I159" i="2" s="1"/>
  <c r="G158" i="2"/>
  <c r="I158" i="2" s="1"/>
  <c r="C158" i="2"/>
  <c r="G157" i="2"/>
  <c r="I157" i="2" s="1"/>
  <c r="G156" i="2"/>
  <c r="I156" i="2" s="1"/>
  <c r="C156" i="2"/>
  <c r="G155" i="2"/>
  <c r="I155" i="2" s="1"/>
  <c r="G154" i="2"/>
  <c r="I154" i="2" s="1"/>
  <c r="C154" i="2"/>
  <c r="G153" i="2"/>
  <c r="I153" i="2" s="1"/>
  <c r="G152" i="2"/>
  <c r="I152" i="2" s="1"/>
  <c r="C152" i="2"/>
  <c r="F151" i="2"/>
  <c r="I150" i="2"/>
  <c r="I149" i="2"/>
  <c r="I148" i="2"/>
  <c r="I147" i="2"/>
  <c r="I146" i="2"/>
  <c r="E145" i="2"/>
  <c r="G145" i="2" s="1"/>
  <c r="I145" i="2" s="1"/>
  <c r="E144" i="2"/>
  <c r="G144" i="2" s="1"/>
  <c r="I144" i="2" s="1"/>
  <c r="E143" i="2"/>
  <c r="G143" i="2" s="1"/>
  <c r="I143" i="2" s="1"/>
  <c r="E142" i="2"/>
  <c r="G142" i="2" s="1"/>
  <c r="I142" i="2" s="1"/>
  <c r="E141" i="2"/>
  <c r="G141" i="2" s="1"/>
  <c r="I141" i="2" s="1"/>
  <c r="E140" i="2"/>
  <c r="G140" i="2" s="1"/>
  <c r="I140" i="2" s="1"/>
  <c r="E139" i="2"/>
  <c r="G139" i="2" s="1"/>
  <c r="I139" i="2" s="1"/>
  <c r="E138" i="2"/>
  <c r="G138" i="2" s="1"/>
  <c r="I138" i="2" s="1"/>
  <c r="E137" i="2"/>
  <c r="G137" i="2" s="1"/>
  <c r="I137" i="2" s="1"/>
  <c r="E136" i="2"/>
  <c r="G136" i="2" s="1"/>
  <c r="I136" i="2" s="1"/>
  <c r="E135" i="2"/>
  <c r="G135" i="2" s="1"/>
  <c r="I135" i="2" s="1"/>
  <c r="F134" i="2"/>
  <c r="D134" i="2"/>
  <c r="C134" i="2"/>
  <c r="E134" i="2" s="1"/>
  <c r="F133" i="2"/>
  <c r="D133" i="2"/>
  <c r="C133" i="2"/>
  <c r="E132" i="2"/>
  <c r="G132" i="2" s="1"/>
  <c r="I132" i="2" s="1"/>
  <c r="F131" i="2"/>
  <c r="D131" i="2"/>
  <c r="C131" i="2"/>
  <c r="D130" i="2"/>
  <c r="E130" i="2" s="1"/>
  <c r="G130" i="2" s="1"/>
  <c r="I130" i="2" s="1"/>
  <c r="F129" i="2"/>
  <c r="F119" i="2" s="1"/>
  <c r="F111" i="2" s="1"/>
  <c r="F110" i="2" s="1"/>
  <c r="D129" i="2"/>
  <c r="C129" i="2"/>
  <c r="D128" i="2"/>
  <c r="E128" i="2" s="1"/>
  <c r="G128" i="2" s="1"/>
  <c r="I128" i="2" s="1"/>
  <c r="F127" i="2"/>
  <c r="C127" i="2"/>
  <c r="D126" i="2"/>
  <c r="E126" i="2" s="1"/>
  <c r="G126" i="2" s="1"/>
  <c r="I126" i="2" s="1"/>
  <c r="F125" i="2"/>
  <c r="D125" i="2"/>
  <c r="E125" i="2" s="1"/>
  <c r="G125" i="2" s="1"/>
  <c r="I125" i="2" s="1"/>
  <c r="D124" i="2"/>
  <c r="E124" i="2" s="1"/>
  <c r="G124" i="2" s="1"/>
  <c r="I124" i="2" s="1"/>
  <c r="F123" i="2"/>
  <c r="D123" i="2"/>
  <c r="C123" i="2"/>
  <c r="E122" i="2"/>
  <c r="G122" i="2" s="1"/>
  <c r="I122" i="2" s="1"/>
  <c r="D121" i="2"/>
  <c r="D120" i="2" s="1"/>
  <c r="C121" i="2"/>
  <c r="C120" i="2"/>
  <c r="C119" i="2"/>
  <c r="G118" i="2"/>
  <c r="I118" i="2" s="1"/>
  <c r="C117" i="2"/>
  <c r="E117" i="2" s="1"/>
  <c r="G117" i="2" s="1"/>
  <c r="I117" i="2" s="1"/>
  <c r="D116" i="2"/>
  <c r="E116" i="2" s="1"/>
  <c r="G116" i="2" s="1"/>
  <c r="I116" i="2" s="1"/>
  <c r="C115" i="2"/>
  <c r="C114" i="2"/>
  <c r="E114" i="2" s="1"/>
  <c r="F113" i="2"/>
  <c r="F112" i="2"/>
  <c r="F107" i="2"/>
  <c r="C107" i="2"/>
  <c r="I106" i="2"/>
  <c r="I105" i="2"/>
  <c r="C105" i="2"/>
  <c r="C104" i="2"/>
  <c r="E104" i="2" s="1"/>
  <c r="G104" i="2" s="1"/>
  <c r="I104" i="2" s="1"/>
  <c r="E103" i="2"/>
  <c r="G103" i="2" s="1"/>
  <c r="I103" i="2" s="1"/>
  <c r="E100" i="2"/>
  <c r="G100" i="2" s="1"/>
  <c r="I100" i="2" s="1"/>
  <c r="E99" i="2"/>
  <c r="G99" i="2" s="1"/>
  <c r="I99" i="2" s="1"/>
  <c r="E98" i="2"/>
  <c r="G98" i="2" s="1"/>
  <c r="I98" i="2" s="1"/>
  <c r="E97" i="2"/>
  <c r="G97" i="2" s="1"/>
  <c r="I97" i="2" s="1"/>
  <c r="F96" i="2"/>
  <c r="C96" i="2"/>
  <c r="E96" i="2" s="1"/>
  <c r="G96" i="2" s="1"/>
  <c r="I96" i="2" s="1"/>
  <c r="E95" i="2"/>
  <c r="G95" i="2" s="1"/>
  <c r="I95" i="2" s="1"/>
  <c r="E94" i="2"/>
  <c r="G94" i="2" s="1"/>
  <c r="I94" i="2" s="1"/>
  <c r="F93" i="2"/>
  <c r="F87" i="2" s="1"/>
  <c r="C93" i="2"/>
  <c r="E93" i="2" s="1"/>
  <c r="E91" i="2"/>
  <c r="G91" i="2" s="1"/>
  <c r="I91" i="2" s="1"/>
  <c r="E90" i="2"/>
  <c r="G90" i="2" s="1"/>
  <c r="I90" i="2" s="1"/>
  <c r="E89" i="2"/>
  <c r="G89" i="2" s="1"/>
  <c r="I89" i="2" s="1"/>
  <c r="F88" i="2"/>
  <c r="C88" i="2"/>
  <c r="E88" i="2" s="1"/>
  <c r="G88" i="2" s="1"/>
  <c r="I88" i="2" s="1"/>
  <c r="E86" i="2"/>
  <c r="G86" i="2" s="1"/>
  <c r="I86" i="2" s="1"/>
  <c r="C85" i="2"/>
  <c r="E85" i="2" s="1"/>
  <c r="G85" i="2" s="1"/>
  <c r="I85" i="2" s="1"/>
  <c r="E83" i="2"/>
  <c r="G83" i="2" s="1"/>
  <c r="I83" i="2" s="1"/>
  <c r="F82" i="2"/>
  <c r="C82" i="2"/>
  <c r="E82" i="2" s="1"/>
  <c r="E81" i="2"/>
  <c r="G81" i="2" s="1"/>
  <c r="I81" i="2" s="1"/>
  <c r="C80" i="2"/>
  <c r="E80" i="2" s="1"/>
  <c r="G80" i="2" s="1"/>
  <c r="I80" i="2" s="1"/>
  <c r="E78" i="2"/>
  <c r="G78" i="2" s="1"/>
  <c r="I78" i="2" s="1"/>
  <c r="C77" i="2"/>
  <c r="E77" i="2" s="1"/>
  <c r="G77" i="2" s="1"/>
  <c r="I77" i="2" s="1"/>
  <c r="F75" i="2"/>
  <c r="G74" i="2"/>
  <c r="I74" i="2" s="1"/>
  <c r="G73" i="2"/>
  <c r="I73" i="2" s="1"/>
  <c r="F72" i="2"/>
  <c r="G71" i="2"/>
  <c r="I71" i="2" s="1"/>
  <c r="E70" i="2"/>
  <c r="G70" i="2" s="1"/>
  <c r="I70" i="2" s="1"/>
  <c r="E69" i="2"/>
  <c r="G69" i="2" s="1"/>
  <c r="I69" i="2" s="1"/>
  <c r="C68" i="2"/>
  <c r="E68" i="2" s="1"/>
  <c r="G68" i="2" s="1"/>
  <c r="I68" i="2" s="1"/>
  <c r="C67" i="2"/>
  <c r="E67" i="2" s="1"/>
  <c r="G67" i="2" s="1"/>
  <c r="I67" i="2" s="1"/>
  <c r="E65" i="2"/>
  <c r="G65" i="2" s="1"/>
  <c r="I65" i="2" s="1"/>
  <c r="E64" i="2"/>
  <c r="G64" i="2" s="1"/>
  <c r="I64" i="2" s="1"/>
  <c r="E63" i="2"/>
  <c r="G63" i="2" s="1"/>
  <c r="I63" i="2" s="1"/>
  <c r="E62" i="2"/>
  <c r="G62" i="2" s="1"/>
  <c r="I62" i="2" s="1"/>
  <c r="F61" i="2"/>
  <c r="C61" i="2"/>
  <c r="E61" i="2" s="1"/>
  <c r="F60" i="2"/>
  <c r="C60" i="2"/>
  <c r="E60" i="2" s="1"/>
  <c r="E59" i="2"/>
  <c r="G59" i="2" s="1"/>
  <c r="I59" i="2" s="1"/>
  <c r="F58" i="2"/>
  <c r="C58" i="2"/>
  <c r="E58" i="2" s="1"/>
  <c r="E57" i="2"/>
  <c r="G57" i="2" s="1"/>
  <c r="I57" i="2" s="1"/>
  <c r="F56" i="2"/>
  <c r="F54" i="2" s="1"/>
  <c r="F51" i="2" s="1"/>
  <c r="C56" i="2"/>
  <c r="E56" i="2" s="1"/>
  <c r="C54" i="2"/>
  <c r="E54" i="2" s="1"/>
  <c r="E53" i="2"/>
  <c r="G53" i="2" s="1"/>
  <c r="I53" i="2" s="1"/>
  <c r="C52" i="2"/>
  <c r="E52" i="2" s="1"/>
  <c r="G52" i="2" s="1"/>
  <c r="I52" i="2" s="1"/>
  <c r="H50" i="2"/>
  <c r="D50" i="2"/>
  <c r="E49" i="2"/>
  <c r="G49" i="2" s="1"/>
  <c r="I49" i="2" s="1"/>
  <c r="E48" i="2"/>
  <c r="G48" i="2" s="1"/>
  <c r="I48" i="2" s="1"/>
  <c r="C47" i="2"/>
  <c r="E47" i="2" s="1"/>
  <c r="G47" i="2" s="1"/>
  <c r="I47" i="2" s="1"/>
  <c r="F46" i="2"/>
  <c r="C46" i="2"/>
  <c r="E46" i="2" s="1"/>
  <c r="G46" i="2" s="1"/>
  <c r="I46" i="2" s="1"/>
  <c r="E45" i="2"/>
  <c r="G45" i="2" s="1"/>
  <c r="I45" i="2" s="1"/>
  <c r="F44" i="2"/>
  <c r="C44" i="2"/>
  <c r="E44" i="2" s="1"/>
  <c r="G44" i="2" s="1"/>
  <c r="I44" i="2" s="1"/>
  <c r="F43" i="2"/>
  <c r="E42" i="2"/>
  <c r="G42" i="2" s="1"/>
  <c r="I42" i="2" s="1"/>
  <c r="F41" i="2"/>
  <c r="C41" i="2"/>
  <c r="E41" i="2" s="1"/>
  <c r="F40" i="2"/>
  <c r="C40" i="2"/>
  <c r="E40" i="2" s="1"/>
  <c r="E39" i="2"/>
  <c r="G39" i="2" s="1"/>
  <c r="I39" i="2" s="1"/>
  <c r="E38" i="2"/>
  <c r="G38" i="2" s="1"/>
  <c r="I38" i="2" s="1"/>
  <c r="C37" i="2"/>
  <c r="E37" i="2" s="1"/>
  <c r="G37" i="2" s="1"/>
  <c r="I37" i="2" s="1"/>
  <c r="F36" i="2"/>
  <c r="C36" i="2"/>
  <c r="E36" i="2" s="1"/>
  <c r="G36" i="2" s="1"/>
  <c r="I36" i="2" s="1"/>
  <c r="E35" i="2"/>
  <c r="G35" i="2" s="1"/>
  <c r="I35" i="2" s="1"/>
  <c r="F34" i="2"/>
  <c r="C34" i="2"/>
  <c r="E34" i="2" s="1"/>
  <c r="G34" i="2" s="1"/>
  <c r="I34" i="2" s="1"/>
  <c r="E33" i="2"/>
  <c r="G33" i="2" s="1"/>
  <c r="I33" i="2" s="1"/>
  <c r="F32" i="2"/>
  <c r="C32" i="2"/>
  <c r="E32" i="2" s="1"/>
  <c r="G32" i="2" s="1"/>
  <c r="I32" i="2" s="1"/>
  <c r="E31" i="2"/>
  <c r="G31" i="2" s="1"/>
  <c r="I31" i="2" s="1"/>
  <c r="F30" i="2"/>
  <c r="C30" i="2"/>
  <c r="E30" i="2" s="1"/>
  <c r="G30" i="2" s="1"/>
  <c r="I30" i="2" s="1"/>
  <c r="E29" i="2"/>
  <c r="G29" i="2" s="1"/>
  <c r="I29" i="2" s="1"/>
  <c r="E27" i="2"/>
  <c r="G27" i="2" s="1"/>
  <c r="I27" i="2" s="1"/>
  <c r="I26" i="2"/>
  <c r="E25" i="2"/>
  <c r="G25" i="2" s="1"/>
  <c r="I25" i="2" s="1"/>
  <c r="F24" i="2"/>
  <c r="C24" i="2"/>
  <c r="E24" i="2" s="1"/>
  <c r="G24" i="2" s="1"/>
  <c r="I24" i="2" s="1"/>
  <c r="F23" i="2"/>
  <c r="E21" i="2"/>
  <c r="G21" i="2" s="1"/>
  <c r="I21" i="2" s="1"/>
  <c r="E20" i="2"/>
  <c r="G20" i="2" s="1"/>
  <c r="I20" i="2" s="1"/>
  <c r="E19" i="2"/>
  <c r="G19" i="2" s="1"/>
  <c r="I19" i="2" s="1"/>
  <c r="F18" i="2"/>
  <c r="F17" i="2" s="1"/>
  <c r="F10" i="2" s="1"/>
  <c r="F9" i="2" s="1"/>
  <c r="F8" i="2" s="1"/>
  <c r="C18" i="2"/>
  <c r="E18" i="2" s="1"/>
  <c r="C17" i="2"/>
  <c r="E17" i="2" s="1"/>
  <c r="E16" i="2"/>
  <c r="G16" i="2" s="1"/>
  <c r="I16" i="2" s="1"/>
  <c r="E15" i="2"/>
  <c r="G15" i="2" s="1"/>
  <c r="I15" i="2" s="1"/>
  <c r="E14" i="2"/>
  <c r="G14" i="2" s="1"/>
  <c r="I14" i="2" s="1"/>
  <c r="E13" i="2"/>
  <c r="G13" i="2" s="1"/>
  <c r="I13" i="2" s="1"/>
  <c r="H12" i="2"/>
  <c r="F12" i="2"/>
  <c r="C12" i="2"/>
  <c r="E12" i="2" s="1"/>
  <c r="H11" i="2"/>
  <c r="F11" i="2"/>
  <c r="C11" i="2"/>
  <c r="E11" i="2" s="1"/>
  <c r="H10" i="2"/>
  <c r="H9" i="2"/>
  <c r="D9" i="2"/>
  <c r="H8" i="2"/>
  <c r="G17" i="2" l="1"/>
  <c r="I17" i="2" s="1"/>
  <c r="G54" i="2"/>
  <c r="I54" i="2" s="1"/>
  <c r="E120" i="2"/>
  <c r="G120" i="2" s="1"/>
  <c r="I120" i="2" s="1"/>
  <c r="C23" i="2"/>
  <c r="G41" i="2"/>
  <c r="I41" i="2" s="1"/>
  <c r="C43" i="2"/>
  <c r="E43" i="2" s="1"/>
  <c r="G43" i="2" s="1"/>
  <c r="I43" i="2" s="1"/>
  <c r="G61" i="2"/>
  <c r="I61" i="2" s="1"/>
  <c r="C66" i="2"/>
  <c r="E66" i="2" s="1"/>
  <c r="G66" i="2" s="1"/>
  <c r="I66" i="2" s="1"/>
  <c r="C76" i="2"/>
  <c r="E76" i="2" s="1"/>
  <c r="G76" i="2" s="1"/>
  <c r="I76" i="2" s="1"/>
  <c r="C79" i="2"/>
  <c r="G82" i="2"/>
  <c r="I82" i="2" s="1"/>
  <c r="C84" i="2"/>
  <c r="E84" i="2" s="1"/>
  <c r="G84" i="2" s="1"/>
  <c r="I84" i="2" s="1"/>
  <c r="C87" i="2"/>
  <c r="E87" i="2" s="1"/>
  <c r="G87" i="2" s="1"/>
  <c r="I87" i="2" s="1"/>
  <c r="C113" i="2"/>
  <c r="C112" i="2" s="1"/>
  <c r="D127" i="2"/>
  <c r="E127" i="2" s="1"/>
  <c r="G127" i="2" s="1"/>
  <c r="I127" i="2" s="1"/>
  <c r="E129" i="2"/>
  <c r="G129" i="2" s="1"/>
  <c r="I129" i="2" s="1"/>
  <c r="C167" i="2"/>
  <c r="E190" i="2"/>
  <c r="G190" i="2" s="1"/>
  <c r="I190" i="2" s="1"/>
  <c r="E191" i="2"/>
  <c r="G191" i="2" s="1"/>
  <c r="I191" i="2" s="1"/>
  <c r="G11" i="2"/>
  <c r="G12" i="2"/>
  <c r="G18" i="2"/>
  <c r="I18" i="2" s="1"/>
  <c r="G40" i="2"/>
  <c r="I40" i="2" s="1"/>
  <c r="C51" i="2"/>
  <c r="G56" i="2"/>
  <c r="I56" i="2" s="1"/>
  <c r="G58" i="2"/>
  <c r="I58" i="2" s="1"/>
  <c r="G60" i="2"/>
  <c r="I60" i="2" s="1"/>
  <c r="G72" i="2"/>
  <c r="I72" i="2" s="1"/>
  <c r="G93" i="2"/>
  <c r="I93" i="2" s="1"/>
  <c r="D115" i="2"/>
  <c r="D112" i="2" s="1"/>
  <c r="E121" i="2"/>
  <c r="G121" i="2" s="1"/>
  <c r="I121" i="2" s="1"/>
  <c r="E123" i="2"/>
  <c r="G123" i="2" s="1"/>
  <c r="I123" i="2" s="1"/>
  <c r="E131" i="2"/>
  <c r="G131" i="2" s="1"/>
  <c r="I131" i="2" s="1"/>
  <c r="G181" i="2"/>
  <c r="I181" i="2" s="1"/>
  <c r="G183" i="2"/>
  <c r="I183" i="2" s="1"/>
  <c r="E185" i="2"/>
  <c r="G185" i="2" s="1"/>
  <c r="I185" i="2" s="1"/>
  <c r="E195" i="2"/>
  <c r="G195" i="2" s="1"/>
  <c r="I195" i="2" s="1"/>
  <c r="E198" i="2"/>
  <c r="G198" i="2" s="1"/>
  <c r="I198" i="2" s="1"/>
  <c r="I11" i="2"/>
  <c r="I12" i="2"/>
  <c r="G114" i="2"/>
  <c r="I114" i="2" s="1"/>
  <c r="E113" i="2"/>
  <c r="G113" i="2" s="1"/>
  <c r="I113" i="2" s="1"/>
  <c r="G134" i="2"/>
  <c r="I134" i="2" s="1"/>
  <c r="E133" i="2"/>
  <c r="G133" i="2" s="1"/>
  <c r="I133" i="2" s="1"/>
  <c r="E112" i="2" l="1"/>
  <c r="D111" i="2"/>
  <c r="D110" i="2" s="1"/>
  <c r="D8" i="2" s="1"/>
  <c r="E51" i="2"/>
  <c r="G51" i="2" s="1"/>
  <c r="I51" i="2" s="1"/>
  <c r="C50" i="2"/>
  <c r="E50" i="2" s="1"/>
  <c r="G50" i="2" s="1"/>
  <c r="I50" i="2" s="1"/>
  <c r="E79" i="2"/>
  <c r="G79" i="2" s="1"/>
  <c r="I79" i="2" s="1"/>
  <c r="C75" i="2"/>
  <c r="E75" i="2" s="1"/>
  <c r="G75" i="2" s="1"/>
  <c r="I75" i="2" s="1"/>
  <c r="E23" i="2"/>
  <c r="G23" i="2" s="1"/>
  <c r="I23" i="2" s="1"/>
  <c r="C10" i="2"/>
  <c r="D119" i="2"/>
  <c r="E119" i="2" s="1"/>
  <c r="G119" i="2" s="1"/>
  <c r="I119" i="2" s="1"/>
  <c r="E167" i="2"/>
  <c r="C166" i="2"/>
  <c r="C151" i="2" s="1"/>
  <c r="E151" i="2" s="1"/>
  <c r="G151" i="2" s="1"/>
  <c r="I151" i="2" s="1"/>
  <c r="E115" i="2"/>
  <c r="G115" i="2" s="1"/>
  <c r="I115" i="2" s="1"/>
  <c r="E10" i="2" l="1"/>
  <c r="G10" i="2" s="1"/>
  <c r="I10" i="2" s="1"/>
  <c r="C9" i="2"/>
  <c r="G167" i="2"/>
  <c r="I167" i="2" s="1"/>
  <c r="E166" i="2"/>
  <c r="G166" i="2" s="1"/>
  <c r="I166" i="2" s="1"/>
  <c r="C111" i="2"/>
  <c r="C110" i="2" s="1"/>
  <c r="G112" i="2"/>
  <c r="I112" i="2" s="1"/>
  <c r="E111" i="2"/>
  <c r="E9" i="2" l="1"/>
  <c r="C8" i="2"/>
  <c r="G111" i="2"/>
  <c r="I111" i="2" s="1"/>
  <c r="E110" i="2"/>
  <c r="G110" i="2" s="1"/>
  <c r="I110" i="2" s="1"/>
  <c r="G9" i="2" l="1"/>
  <c r="I9" i="2" s="1"/>
  <c r="E8" i="2"/>
  <c r="G8" i="2" s="1"/>
  <c r="I8" i="2" s="1"/>
  <c r="K24" i="1"/>
  <c r="K23" i="1"/>
  <c r="D25" i="1" l="1"/>
  <c r="E25" i="1"/>
  <c r="F25" i="1"/>
  <c r="G25" i="1"/>
  <c r="H25" i="1"/>
  <c r="I25" i="1"/>
  <c r="J25" i="1"/>
  <c r="C27" i="1"/>
  <c r="C26" i="1" s="1"/>
  <c r="K26" i="1" s="1"/>
  <c r="K34" i="1" l="1"/>
  <c r="J33" i="1"/>
  <c r="C34" i="1"/>
  <c r="C33" i="1" s="1"/>
  <c r="C32" i="1" s="1"/>
  <c r="C31" i="1" s="1"/>
  <c r="C30" i="1" s="1"/>
  <c r="K27" i="1"/>
  <c r="I24" i="1"/>
  <c r="I22" i="1" s="1"/>
  <c r="I21" i="1" s="1"/>
  <c r="I13" i="1" s="1"/>
  <c r="I12" i="1" s="1"/>
  <c r="H24" i="1"/>
  <c r="H22" i="1" s="1"/>
  <c r="H21" i="1" s="1"/>
  <c r="G24" i="1"/>
  <c r="F24" i="1"/>
  <c r="F22" i="1" s="1"/>
  <c r="F21" i="1" s="1"/>
  <c r="E24" i="1"/>
  <c r="E22" i="1" s="1"/>
  <c r="E21" i="1" s="1"/>
  <c r="E13" i="1" s="1"/>
  <c r="E12" i="1" s="1"/>
  <c r="E11" i="1" s="1"/>
  <c r="D24" i="1"/>
  <c r="D22" i="1" s="1"/>
  <c r="D21" i="1" s="1"/>
  <c r="C25" i="1"/>
  <c r="K25" i="1" s="1"/>
  <c r="J21" i="1"/>
  <c r="J20" i="1" s="1"/>
  <c r="G22" i="1"/>
  <c r="K22" i="1"/>
  <c r="G21" i="1"/>
  <c r="I20" i="1"/>
  <c r="I19" i="1" s="1"/>
  <c r="H20" i="1"/>
  <c r="G20" i="1"/>
  <c r="G19" i="1" s="1"/>
  <c r="F20" i="1"/>
  <c r="E20" i="1"/>
  <c r="E19" i="1" s="1"/>
  <c r="D20" i="1"/>
  <c r="D19" i="1" s="1"/>
  <c r="K19" i="1"/>
  <c r="H19" i="1"/>
  <c r="F19" i="1"/>
  <c r="J18" i="1"/>
  <c r="C18" i="1"/>
  <c r="K17" i="1"/>
  <c r="I17" i="1"/>
  <c r="H17" i="1"/>
  <c r="G17" i="1"/>
  <c r="F17" i="1"/>
  <c r="E17" i="1"/>
  <c r="D17" i="1"/>
  <c r="J16" i="1"/>
  <c r="F16" i="1"/>
  <c r="C16" i="1"/>
  <c r="K14" i="1"/>
  <c r="I14" i="1"/>
  <c r="H14" i="1"/>
  <c r="G14" i="1"/>
  <c r="F14" i="1"/>
  <c r="E14" i="1"/>
  <c r="D14" i="1"/>
  <c r="J13" i="1"/>
  <c r="C13" i="1"/>
  <c r="K12" i="1"/>
  <c r="J11" i="1"/>
  <c r="K11" i="1" s="1"/>
  <c r="C11" i="1"/>
  <c r="I10" i="1"/>
  <c r="H10" i="1"/>
  <c r="G10" i="1"/>
  <c r="F10" i="1"/>
  <c r="E10" i="1"/>
  <c r="D10" i="1"/>
  <c r="C10" i="1" l="1"/>
  <c r="J10" i="1"/>
  <c r="K10" i="1" s="1"/>
  <c r="J15" i="1"/>
  <c r="D16" i="1"/>
  <c r="H16" i="1"/>
  <c r="I11" i="1"/>
  <c r="E16" i="1"/>
  <c r="E8" i="1" s="1"/>
  <c r="I16" i="1"/>
  <c r="I8" i="1" s="1"/>
  <c r="G13" i="1"/>
  <c r="G12" i="1" s="1"/>
  <c r="G11" i="1" s="1"/>
  <c r="D13" i="1"/>
  <c r="D12" i="1" s="1"/>
  <c r="D11" i="1" s="1"/>
  <c r="D8" i="1" s="1"/>
  <c r="F13" i="1"/>
  <c r="F12" i="1" s="1"/>
  <c r="F11" i="1" s="1"/>
  <c r="F8" i="1" s="1"/>
  <c r="H13" i="1"/>
  <c r="H12" i="1" s="1"/>
  <c r="G16" i="1"/>
  <c r="G8" i="1" s="1"/>
  <c r="C15" i="1"/>
  <c r="K15" i="1" s="1"/>
  <c r="K13" i="1"/>
  <c r="K18" i="1"/>
  <c r="H11" i="1"/>
  <c r="H8" i="1" s="1"/>
  <c r="C20" i="1"/>
  <c r="K20" i="1" s="1"/>
  <c r="K16" i="1"/>
  <c r="K33" i="1"/>
  <c r="J32" i="1"/>
  <c r="K21" i="1" l="1"/>
  <c r="C9" i="1"/>
  <c r="C8" i="1" s="1"/>
  <c r="K32" i="1"/>
  <c r="J31" i="1"/>
  <c r="K31" i="1" l="1"/>
  <c r="J30" i="1"/>
  <c r="K30" i="1" l="1"/>
  <c r="J29" i="1"/>
  <c r="J9" i="1" l="1"/>
  <c r="K9" i="1" s="1"/>
  <c r="K29" i="1"/>
  <c r="J8" i="1" l="1"/>
  <c r="K8" i="1" s="1"/>
</calcChain>
</file>

<file path=xl/sharedStrings.xml><?xml version="1.0" encoding="utf-8"?>
<sst xmlns="http://schemas.openxmlformats.org/spreadsheetml/2006/main" count="458" uniqueCount="428">
  <si>
    <t>Приложение 1</t>
  </si>
  <si>
    <t>ИСПОЛНЕНИЕ</t>
  </si>
  <si>
    <t>тыс.руб</t>
  </si>
  <si>
    <t>Наименование источника</t>
  </si>
  <si>
    <t>Код бюджетной классификации</t>
  </si>
  <si>
    <t>Уточненный план</t>
  </si>
  <si>
    <t>Кассовое исполнение</t>
  </si>
  <si>
    <t>% исполнения</t>
  </si>
  <si>
    <t>Дефицит  (-), профицит(+ ) бюджета</t>
  </si>
  <si>
    <t>Источники внутреннего финансирования дефицита бюджета:</t>
  </si>
  <si>
    <t>000 01 00 00 00 00 0000 000</t>
  </si>
  <si>
    <t>Кредиты кредитных организаций в валюте Российской Федерации</t>
  </si>
  <si>
    <t>092 01 02 00 00 00 0000 000</t>
  </si>
  <si>
    <t>Получение кредитов от кредитных организаций в валюте Российской Федерации</t>
  </si>
  <si>
    <t>092 01 02 00 00 00 0000 700</t>
  </si>
  <si>
    <t>Получение кредитов от кредитных организаций бюджетами муниципальных районов в валюте Российской Федерации</t>
  </si>
  <si>
    <t>092 01 02 00 00 05 0000 710</t>
  </si>
  <si>
    <t>Погашение кредитов, предоставленных кредитными организациями в валюте Российской Федерации</t>
  </si>
  <si>
    <t>092 01 02 00 00 00 0000 800</t>
  </si>
  <si>
    <t>Погашение бюджетами муниципального района кредитов от кредитных организаций в валюте Российской Федерации</t>
  </si>
  <si>
    <t>092 01 0200 00 05 0000 810</t>
  </si>
  <si>
    <t>000 01 02 00 00 00 0000 000</t>
  </si>
  <si>
    <t>000 01 02 00 00 00 0000 700</t>
  </si>
  <si>
    <t>Получение кредитов  от кредитных организаций бюджетами  муниципальных районов в валюте Российской Федерации</t>
  </si>
  <si>
    <t>Погашение  бюджетами муниципальных  районов кредитов  от кредитных организаций в валюте Российской Федерации</t>
  </si>
  <si>
    <t>092 01 02 00 00 05 0000 810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</si>
  <si>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</si>
  <si>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</si>
  <si>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</si>
  <si>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</si>
  <si>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Федерации, из них:</t>
  </si>
  <si>
    <t>000 01 03 01 00 05 0000 710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</si>
  <si>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 (получение бюджетных кредитов за счет средств федерального бюджета на пополнение остатков средств на счетах бюджетов  муниципальных районов)</t>
  </si>
  <si>
    <t>800 01 03 01 00 05 0000 710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</si>
  <si>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</si>
  <si>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</si>
  <si>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Федерации, из них:</t>
  </si>
  <si>
    <t>000 01 03 01 00 05 0000 810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</si>
  <si>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 (погашение бюджетных кредитов на пополнение остатков средств на счетах бюджетов  муниципальных районов, предоставленных за счет средств федерального бюджета)</t>
  </si>
  <si>
    <t>800 01 03 01 00 05 0000 810</t>
  </si>
  <si>
    <t>Изменение остатков средств</t>
  </si>
  <si>
    <t>Изменение остатков средств на счетах по учету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</si>
  <si>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</si>
  <si>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</si>
  <si>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</si>
  <si>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</si>
  <si>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</si>
  <si>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</si>
  <si>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</si>
  <si>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09201 05 02 01 05 0000 610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</si>
  <si>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</si>
  <si>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</si>
  <si>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 xml:space="preserve">К  постановлению "Об утверждении отчета об исполнении бюджета мунициапльного образования "Онгудайский район"  за 9 месяцев  2018г №___ от ____ 2018г
</t>
  </si>
  <si>
    <t>источников финансирования дефицита бюджета муниципального образования "Онгудайский район"                                        за  9 месяцев 2018 года</t>
  </si>
  <si>
    <t>092 01 03 01 00 05 0000 710</t>
  </si>
  <si>
    <t>Приложение 2</t>
  </si>
  <si>
    <t xml:space="preserve">К  постановлению "Об утверждении отчета об исполнении бюджета мунициапльного образования "Онгудайский район"  за  первый квартал 2018г  №____  от _____. 2018г
</t>
  </si>
  <si>
    <t xml:space="preserve">К  постановлению "Об утверждении отчета об исполнении бюджета мунициапльного образования "Онгудайский район"  за  9 месяцев 2018г  №____  от _____. 2018г
</t>
  </si>
  <si>
    <t>доходов бюджета муниципального образования "Онгудайский район" по коду бюджетной классификации доходов бюджетов Российской Федерации за 9 месяцев 2018 года</t>
  </si>
  <si>
    <t xml:space="preserve">Код дохода </t>
  </si>
  <si>
    <t>Наименование показателя</t>
  </si>
  <si>
    <t xml:space="preserve"> Утвержденная сумма  </t>
  </si>
  <si>
    <t xml:space="preserve"> Изменения </t>
  </si>
  <si>
    <r>
      <t xml:space="preserve"> Утвержденная сумма</t>
    </r>
    <r>
      <rPr>
        <b/>
        <sz val="12"/>
        <color theme="0"/>
        <rFont val="Times New Roman"/>
        <family val="1"/>
        <charset val="204"/>
      </rPr>
      <t xml:space="preserve">  на 26.04.2018</t>
    </r>
  </si>
  <si>
    <t>000  8  50  00000  00  0000  000</t>
  </si>
  <si>
    <t>Доходы бюджета - Всего</t>
  </si>
  <si>
    <t>000  1  00  00000  00  0000  000</t>
  </si>
  <si>
    <t>НАЛОГОВЫЕ И НЕНАЛОГОВЫЕ ДОХОДЫ</t>
  </si>
  <si>
    <t>НАЛОГОВЫЕ  ДОХОДЫ</t>
  </si>
  <si>
    <t>000  1  01  00000  00  0000  000</t>
  </si>
  <si>
    <t>НАЛОГИ НА ПРИБЫЛЬ, ДОХОДЫ</t>
  </si>
  <si>
    <t>000  1  01  02000  01  0000  110</t>
  </si>
  <si>
    <t>Налог на доходы физических лиц</t>
  </si>
  <si>
    <t>182  1  01  02010  01  0000  110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</si>
  <si>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indexed="8"/>
        <rFont val="Times New Roman"/>
        <family val="1"/>
        <charset val="204"/>
      </rPr>
      <t>1</t>
    </r>
    <r>
      <rPr>
        <sz val="12"/>
        <color indexed="8"/>
        <rFont val="Times New Roman"/>
        <family val="1"/>
        <charset val="204"/>
      </rPr>
      <t xml:space="preserve"> и 228 Налогового кодекса Российской Федерации</t>
    </r>
  </si>
  <si>
    <t>182  1  01  02020  01  0000  110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</si>
  <si>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</si>
  <si>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182  1  01  02030  01  0000  110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</si>
  <si>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</si>
  <si>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182  1  01  02040  01  0000  110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</si>
  <si>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vertAlign val="superscript"/>
        <sz val="12"/>
        <color indexed="8"/>
        <rFont val="Times New Roman"/>
        <family val="1"/>
        <charset val="204"/>
      </rPr>
      <t>1</t>
    </r>
    <r>
      <rPr>
        <sz val="12"/>
        <color indexed="8"/>
        <rFont val="Times New Roman"/>
        <family val="1"/>
        <charset val="204"/>
      </rPr>
      <t xml:space="preserve"> Налогового кодекса Российской Федерации</t>
    </r>
  </si>
  <si>
    <t>000  1  03  00000  00  0000  000</t>
  </si>
  <si>
    <t>НАЛОГИ НА ТОВАРЫ (РАБОТЫ, УСЛУГИ), РЕАЛИЗУЕМЫЕ НА ТЕРРИТОРИИ РОССИЙСКОЙ ФЕДЕРАЦИИ</t>
  </si>
  <si>
    <t>000  1  03  02000  01  0000  000</t>
  </si>
  <si>
    <t>Акцизы по подакцизным товарам (продукции), производимым на территории Российской Федерации</t>
  </si>
  <si>
    <t>000 1  03  02230  01 0000 110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</si>
  <si>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</si>
  <si>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000  1  03  02240  01  0000 110</t>
  </si>
  <si>
    <t>Доходы от уплаты акцизов на моторные масла для дизельных и (или) карбюраторных (инжекторы)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</si>
  <si>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</si>
  <si>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</si>
  <si>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</si>
  <si>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</si>
  <si>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000  1  05  00000  00  0000  000</t>
  </si>
  <si>
    <t>НАЛОГИ НА СОВОКУПНЫЙ ДОХОД</t>
  </si>
  <si>
    <t>000  1  05  01000  00  0000  110</t>
  </si>
  <si>
    <t>Налог, взимаемый в связи с применением упрощенной системы налогообложения</t>
  </si>
  <si>
    <t>182 1  05  01010  00  0000  110</t>
  </si>
  <si>
    <t>Налог, взимаемый с налогоплательщиков, выбравших в качестве объекта налогообложения  доходы</t>
  </si>
  <si>
    <t>00010501012010000110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</si>
  <si>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</si>
  <si>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182  1  05  01020  00  0000  110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</si>
  <si>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</si>
  <si>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00010501022010000110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</si>
  <si>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01 января 2011 года)</t>
  </si>
  <si>
    <t>182  1  05  01050  01  0000  110</t>
  </si>
  <si>
    <t>Минимальный налог, зачисляемый в бюджеты субъектов Российской Федерации</t>
  </si>
  <si>
    <t>000  1  05  02000  02  0000  110</t>
  </si>
  <si>
    <t>Единый налог на вмененный доход для отдельных видов деятельности</t>
  </si>
  <si>
    <t>182  1  05  02010  02  0000  110</t>
  </si>
  <si>
    <t>000  1  05  03000  01  0000  110</t>
  </si>
  <si>
    <t>Единый сельскохозяйственный налог</t>
  </si>
  <si>
    <t>182  1  05  03010  01  0000  110</t>
  </si>
  <si>
    <t>000  1  05  04000  02 0000  110</t>
  </si>
  <si>
    <t>Налог, взимаемый в связи с применением патентной системы налогообложения</t>
  </si>
  <si>
    <t>182  1  05  04020  02  0000  110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</si>
  <si>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</si>
  <si>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000  1  06  00000  00  0000  000</t>
  </si>
  <si>
    <t>НАЛОГИ НА ИМУЩЕСТВО</t>
  </si>
  <si>
    <t>000  1  06  02000  02  0000  110</t>
  </si>
  <si>
    <t>Налог на имущество организаций</t>
  </si>
  <si>
    <t>182  1  06  02010  02  0000  110</t>
  </si>
  <si>
    <t>Налог на имущество организаций по имуществу, не входящему в Единую систему газоснабжения</t>
  </si>
  <si>
    <t>000  1  07  00000  00  0000  000</t>
  </si>
  <si>
    <t>НАЛОГИ, СБОРЫ И РЕГУЛЯРНЫЕ ПЛАТЕЖИ ЗА ПОЛЬЗОВАНИЕ ПРИРОДНЫМИ РЕСУРСАМИ</t>
  </si>
  <si>
    <t>000  1  07  01000  01  0000  110</t>
  </si>
  <si>
    <t>Налог на добычу полезных ископаемых</t>
  </si>
  <si>
    <t>182  1  07  01020  01  0000  110</t>
  </si>
  <si>
    <t>Налог на добычу общераспространенных полезных ископаемых</t>
  </si>
  <si>
    <t>000  1  08  00000  00  0000  000</t>
  </si>
  <si>
    <t>ГОСУДАРСТВЕННАЯ ПОШЛИНА</t>
  </si>
  <si>
    <t>000  1  08  03000  01  0000  110</t>
  </si>
  <si>
    <t>Государственная пошлина по делам, рассматриваемым в судах общей юрисдикции, мировыми судьями</t>
  </si>
  <si>
    <t>182  1  08  03010  01  0000  110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</si>
  <si>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</si>
  <si>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000  1  08  07000  01  0000  110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</si>
  <si>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</si>
  <si>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000  1  08  07080  01  1000  110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</si>
  <si>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</si>
  <si>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092  1  08  07084  01  0000  110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</si>
  <si>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</si>
  <si>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092  1  08  07150  01  1000  110</t>
  </si>
  <si>
    <t>Государственная пошлина за выдачу разрешения на установку рекламной конструкции</t>
  </si>
  <si>
    <t xml:space="preserve"> НЕНАЛОГОВЫЕ ДОХОДЫ</t>
  </si>
  <si>
    <t>000  1  11  00000  00  0000  000</t>
  </si>
  <si>
    <t>ДОХОДЫ ОТ ИСПОЛЬЗОВАНИЯ ИМУЩЕСТВА, НАХОДЯЩЕГОСЯ В ГОСУДАРСТВЕННОЙ И МУНИЦИПАЛЬНОЙ СОБСТВЕННОСТИ</t>
  </si>
  <si>
    <t>000  1  11  03000  00  0000  120</t>
  </si>
  <si>
    <t>Проценты, полученные от предоставления бюджетных кредитов внутри страны</t>
  </si>
  <si>
    <t>092  1  11  03050  05  0000  120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</si>
  <si>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</si>
  <si>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000  1  11  05000  00  0000  120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</si>
  <si>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</si>
  <si>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000  1  11  05013  00  0000  120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</si>
  <si>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</si>
  <si>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000  1  11  05020  00  0000  120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</si>
  <si>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</si>
  <si>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092  1  11  05025  05  0000  120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</si>
  <si>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</si>
  <si>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</si>
  <si>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</si>
  <si>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092  1  11  05035  05  0000  120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</si>
  <si>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</si>
  <si>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000  1  12  00000  00  0000  000</t>
  </si>
  <si>
    <t>ПЛАТЕЖИ ПРИ ПОЛЬЗОВАНИИ ПРИРОДНЫМИ РЕСУРСАМИ</t>
  </si>
  <si>
    <t>048  1  12  01000  01  0000  120</t>
  </si>
  <si>
    <t>Плата за негативное воздействие на окружающую среду</t>
  </si>
  <si>
    <t>048  1  12  01010  01  0000  120</t>
  </si>
  <si>
    <t>Плата за выбросы загрязняющих веществ в атмосферный воздух стационарными объектами</t>
  </si>
  <si>
    <t>048  1  12  01020  01  0000  120</t>
  </si>
  <si>
    <t>Плата за выбросы загрязняющих веществ в атмосферный воздух передвижными объектами</t>
  </si>
  <si>
    <t>048  1  12  01030  01  0000  120</t>
  </si>
  <si>
    <t>Плата за сбросы загрязняющих веществ в водные объекты</t>
  </si>
  <si>
    <t>048  1  12  01040  01  0000  120</t>
  </si>
  <si>
    <t>Плата за размещение отходов производства и потребления</t>
  </si>
  <si>
    <t>000  1  13  00000  00  0000  000</t>
  </si>
  <si>
    <t>ДОХОДЫ ОТ ОКАЗАНИЯ ПЛАТНЫХ УСЛУГ (РАБОТ) И КОМПЕНСАЦИИ ЗАТРАТ ГОСУДАРСТВА</t>
  </si>
  <si>
    <t>000  1  13  01000  00  0000  130</t>
  </si>
  <si>
    <t>Доходы от оказания платных услуг (работ)</t>
  </si>
  <si>
    <t>000 1  13  01995  00  0000  130</t>
  </si>
  <si>
    <t>Прочие доходы от оказания платных услуг (работ)</t>
  </si>
  <si>
    <t>800 1  13  01995  05  0000  130</t>
  </si>
  <si>
    <t>Прочие доходы от оказания платных услуг (работ) получателями средств бюджетов муниципальных районов</t>
  </si>
  <si>
    <t>000 1  13  02995  00  0000  130</t>
  </si>
  <si>
    <t>Прочие доходы от компенсации затрат бюджетов</t>
  </si>
  <si>
    <t>000 1  13  02995  05  0000  130</t>
  </si>
  <si>
    <t>Прочие доходы от компенсации затрат бюджетов муниципальных районов</t>
  </si>
  <si>
    <t>000  1  13  02995  05  0000  130</t>
  </si>
  <si>
    <t>000  1  14  00000  00  0000  000</t>
  </si>
  <si>
    <t>ДОХОДЫ ОТ ПРОДАЖИ МАТЕРИАЛЬНЫХ И НЕМАТЕРИАЛЬНЫХ АКТИВОВ</t>
  </si>
  <si>
    <t>000  1  14  02000  00  0000  000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</si>
  <si>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</si>
  <si>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000  1  14  02050  05  0000  410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</si>
  <si>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</si>
  <si>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000  1  14  02052  05  0000  410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</si>
  <si>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</si>
  <si>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000  1  14  06000  00  0000  430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</si>
  <si>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</si>
  <si>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000  1  14  06010  00  0000  430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</si>
  <si>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</si>
  <si>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000  1  14  06013  10  0000  430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</si>
  <si>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</si>
  <si>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000  1  14  06020  00  0000  430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</si>
  <si>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</si>
  <si>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000  1  14  06025  05  0000 430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</si>
  <si>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</si>
  <si>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000  1  15  00000  00  0000  000</t>
  </si>
  <si>
    <t>АДМИНИСТРАТИВНЫЕ ПЛАТЕЖИ И СБОРЫ</t>
  </si>
  <si>
    <t>000  1  15  02000  00  0000  140</t>
  </si>
  <si>
    <t>Платежи, взимаемые государственными и муниципальными организациями за выполнение определенных функций</t>
  </si>
  <si>
    <t>000  1  15  02050  05  0000  140</t>
  </si>
  <si>
    <t>Платежи, взимаемые организациями муниципальных районов за выполнение определенных функций</t>
  </si>
  <si>
    <t>000  1  16  00000  00  0000  000</t>
  </si>
  <si>
    <t>ШТРАФЫ, САНКЦИИ, ВОЗМЕЩЕНИЕ УЩЕРБА</t>
  </si>
  <si>
    <t>000  1  16  03000  00  0000  140</t>
  </si>
  <si>
    <t>Денежные взыскания (штрафы) за нарушение законодательства о налогах и сборах</t>
  </si>
  <si>
    <t>182  1  16  03010  01  0000  140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</si>
  <si>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</si>
  <si>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182  1  16  03030  01  0000  140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</si>
  <si>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</si>
  <si>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182  1  16  06000  01  0000  140</t>
  </si>
  <si>
    <t>00011606000010000140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</si>
  <si>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</si>
  <si>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000  1  16  08000  00  0000  140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</si>
  <si>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продукций</t>
  </si>
  <si>
    <t>188  1  16  08010  01  0000  140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</si>
  <si>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</si>
  <si>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188  1  16  08020  01  0000  140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</si>
  <si>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</si>
  <si>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000  1  16  25000  00  0000  140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</si>
  <si>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</si>
  <si>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000  1 16  25010  01  0000  140</t>
  </si>
  <si>
    <t>Денежные взыскания (штрафы) за нарушение законодательства Российской Федерации о недрах</t>
  </si>
  <si>
    <t>000  1 16  25050  01  0000  140</t>
  </si>
  <si>
    <t>Денежные взыскания (штрафы) за нарушение законодательства в области охраны окружающей среды</t>
  </si>
  <si>
    <t>000  1 16  25060  01  0000  140</t>
  </si>
  <si>
    <t>Денежные взыскания (штрафы) за нарушение земельного законодательства</t>
  </si>
  <si>
    <t>141  1  16  28000  01  0000  140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</si>
  <si>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</si>
  <si>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000  1  16  30030  01  0000  140</t>
  </si>
  <si>
    <t>Прочие денежные взыскания (штрафы) за правонарушения в области дорожного движения</t>
  </si>
  <si>
    <t>000  1  16  35030  05  0000  140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</si>
  <si>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</si>
  <si>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000  1  16  43000  01  0000  140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</si>
  <si>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</si>
  <si>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000  1  16  90050  05  0000  140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</si>
  <si>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</si>
  <si>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000  1  17  05000  00  0000  180</t>
  </si>
  <si>
    <t>Прочие неналоговые доходы</t>
  </si>
  <si>
    <t>092  1  17  05050  05  0000  180</t>
  </si>
  <si>
    <t>Прочие неналоговые доходы бюджетов муниципальных районов</t>
  </si>
  <si>
    <t>ПРОЧИЕ НЕНАЛОГВЫЕ ДОХОДЫ</t>
  </si>
  <si>
    <t>092  1  17  01050  05  0000  180</t>
  </si>
  <si>
    <t>Невыясненные поступления</t>
  </si>
  <si>
    <t>000  2  00  00000  00  0000  000</t>
  </si>
  <si>
    <t>БЕЗВОЗМЕЗДНЫЕ ПОСТУПЛЕНИЯ</t>
  </si>
  <si>
    <t>000  2  02  00000  00  0000  000</t>
  </si>
  <si>
    <t>БЕЗВОЗМЕЗДНЫЕ ПОСТУПЛЕНИЯ ОТ ДРУГИХ БЮДЖЕТОВ БЮДЖЕТНОЙ СИСТЕМЫ РОССИЙСКОЙ ФЕДЕРАЦИИ</t>
  </si>
  <si>
    <t>000  2  02  10000  00  0000  151</t>
  </si>
  <si>
    <t>Дотации бюджетам субъектов Российской Федерации и муниципальных образований</t>
  </si>
  <si>
    <t>000  2  02  15001  00  0000  151</t>
  </si>
  <si>
    <t>Дотации на выравнивание бюджетной обеспеченности</t>
  </si>
  <si>
    <t>092  2  02  15001  05  0000  151</t>
  </si>
  <si>
    <t>Дотации бюджетам муниципальных районов на выравнивание бюджетной обеспеченности</t>
  </si>
  <si>
    <t>000  2  02  15002  00  0000  151</t>
  </si>
  <si>
    <t>Дотации бюджетам на поддержку мер по обеспечению сбалансированности бюджетов</t>
  </si>
  <si>
    <t>092  2  02  15002  05  0000  151</t>
  </si>
  <si>
    <t>Дотации бюджетам муниципальных районов на поддержку мер по обеспечению сбалансированности бюджетов</t>
  </si>
  <si>
    <t>000  2  02  01999  00  0000  151</t>
  </si>
  <si>
    <t>Прочие дотации</t>
  </si>
  <si>
    <t>092  2  02  01999  05  0000  151</t>
  </si>
  <si>
    <t>Прочие дотации бюджетам муниципальных районов</t>
  </si>
  <si>
    <t xml:space="preserve"> </t>
  </si>
  <si>
    <t>000  2  02  20000  00  0000  151</t>
  </si>
  <si>
    <t>Субсидии бюджетам субъектов Российской Федерации и муниципальных образований (межбюджетные субсидии)</t>
  </si>
  <si>
    <t>000  2  02  20051  00  0000  151</t>
  </si>
  <si>
    <t>Субсидии бюджетам на реализацию федеральных целевых программ</t>
  </si>
  <si>
    <t>092    2  02  20051  05  0000  151</t>
  </si>
  <si>
    <t>Субсидии бюджетам муниципальных районов на реализацию федеральных целевых программ</t>
  </si>
  <si>
    <t xml:space="preserve">Субсидия на реализацию  мероприятий федеральной целевой программы «Устойчивое развитие сельских территорий на 2014-2017 годы и на период до 2020 года» (субсидии на улучшение жилищных условий граждан Российской Федерации, проживающих в сельской местности) (через Министерство сельского хозяйства Республики Алтай) </t>
  </si>
  <si>
    <t>000  2  02  20077  00  0000  151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</si>
  <si>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</si>
  <si>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092  2  02  20077  05  0000  151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</si>
  <si>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</si>
  <si>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000  2  02  25097  00  0000  151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</si>
  <si>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</si>
  <si>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092  2  02  25097  05  0000  151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</si>
  <si>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</si>
  <si>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000  2  02  25467  00  0000  151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</si>
  <si>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</si>
  <si>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092  2  02  25467  05  0000  151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</si>
  <si>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</si>
  <si>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000  2  02  25519  00  0000  151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</si>
  <si>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</si>
  <si>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092  2  02  25519  05  0000  151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</si>
  <si>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</si>
  <si>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000  2  02  25567  00  0000  151</t>
  </si>
  <si>
    <t>Субсидии бюджетам муниципальных районов на реализацию мероприятий по устойчивому развитию сельских территорий</t>
  </si>
  <si>
    <t>092  2  02  25567  05  0000  151</t>
  </si>
  <si>
    <t>Субсидии бюджетам  на реализацию мероприятий по устойчивому развитию сельских территорий</t>
  </si>
  <si>
    <t>000  2  02  29999  00  0000  151</t>
  </si>
  <si>
    <t>Прочие субсидии</t>
  </si>
  <si>
    <t>092  2  02  29999  05  0000  151</t>
  </si>
  <si>
    <t>Прочие субсидии бюджетам муниципальных районов</t>
  </si>
  <si>
    <t>(2904)</t>
  </si>
  <si>
    <t>Субсидии на выплату вознаграждения за добровольную сдачу незаконно хранящегося оружия, боеприпасов, взрывчатых веществ и взрывчатых устройств  (через Министерство регионального развития Республики Алтай)</t>
  </si>
  <si>
    <t>,</t>
  </si>
  <si>
    <t>Субсидии на реализацию республиканской целевой программы  "Демографическое развитие Республики  Алтай на 2010-2015 годы" (через Министерство регионального развития Республики Алтай)</t>
  </si>
  <si>
    <t>Субсидии на реализацию республиканской целевой программы "Развитие агропромышленного комплекса Республики Алтай на 2011-2017 годы" (через Министерство регионального развития Республики Алтай)</t>
  </si>
  <si>
    <t>(2938)</t>
  </si>
  <si>
    <t>Субсидии на софинанисрование расходов местных бюджетов на оплату труда и начисления на выплаты по оплате труда работников бюджетной сферы в Республике Алтай (через Министерство образования, науки и молодежной политики Республики Алтай)</t>
  </si>
  <si>
    <t>(2981)</t>
  </si>
  <si>
    <t>Субсидии на обеспечение питанием учащихся из малообеспеченных семей (через Министерство образования, науки и молодежной политики Республики Алтай)</t>
  </si>
  <si>
    <t>Субсидии на софинанисрование мероприятий, направленных на оказание поддержки гражданам и их объединениям, участвующим в охране общественного порядка, созданию условий для деятельности народных дружин (через Министерство экономического развития и туризма Республики Алтай)</t>
  </si>
  <si>
    <t>(2966)</t>
  </si>
  <si>
    <t>Субсидии на выплату ежемесячной надбавки к заработной плате педагогическим работникам, отнесенным к категории молодых специалистов  (через Министерство образования, науки и молодежной политики Республики Алтай)</t>
  </si>
  <si>
    <t>(2926)</t>
  </si>
  <si>
    <t>Субсидии на проведение мероприятий по внесению изменений в документы территориального планирования муниципальных образований в Республике Алтай (через Министерство регионального развития Республики Алтай)</t>
  </si>
  <si>
    <t>Субсидии на софинанисрование расходов по обеспечению земельных участков инженерной инфраструктурой, предоставленных в собственность отдельным категориям граждан бесплатно, в части капитальных вложений в объекты муниципальной собственности  (через Министерство регионального развития Республики Алтай)</t>
  </si>
  <si>
    <t>(2975)</t>
  </si>
  <si>
    <t>Субсидии на 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объектах, участвующих в предоставлении коммунальных услуг   (через Министерство регионального развития Республики Алтай)</t>
  </si>
  <si>
    <t>(2994)</t>
  </si>
  <si>
    <t>Субсидии на разработку комплексной схемы организации дорожного движения (КСОДД) на территории муниципальных образований в Республике Алтай (через Министерство регионального развития Республики Алтай)</t>
  </si>
  <si>
    <t xml:space="preserve">(2921) </t>
  </si>
  <si>
    <t>Субсидии бюджетам на софинанисрование мероприятий  направленных на оплату труда педагогических работников образовательных организаций дополнительного образования детей в Республике Алтай в рамках подпрограммы Развитие общего образования Государственной программы Республики Алтай Развитие</t>
  </si>
  <si>
    <t>(2922)</t>
  </si>
  <si>
    <t>Субсидии бюджетам на повышения оплаты труда работников муниципальнных учреждений культуры в Республике Алтай в рамках подпрограммы "Культурно-досуговая деятельность" государственной программы Республики Алтай "развитие Культуры"</t>
  </si>
  <si>
    <t>(2927)</t>
  </si>
  <si>
    <t>Субсидии на выполнение работ по благоустройству территорий в рамках реализации проекта "Инициативы граждан"</t>
  </si>
  <si>
    <t>Субсидии на софинансирование капитальных вложений в объектоы муниципальной собственности в части содейства созданию в Республике Алтай новых мест в общеобразовательнных организациях</t>
  </si>
  <si>
    <t>(2930)</t>
  </si>
  <si>
    <t>Субсидии на софинанисрование расходных обязательств, возникающих при реализации мероприятий, направленных на развитие общего образования</t>
  </si>
  <si>
    <t>000  2  02  30000  00  0000  151</t>
  </si>
  <si>
    <t xml:space="preserve">Субвенции бюджетам субъектов Российской Федерации и муниципальных образований </t>
  </si>
  <si>
    <t>000  2  02  03001  00  0000  151</t>
  </si>
  <si>
    <t>Субвенции бюджетам на оплату жилищно-коммунальных услуг отдельным категориям граждан</t>
  </si>
  <si>
    <t>000  2  02  03001  05  0000  151</t>
  </si>
  <si>
    <t>Субвенции бюджетам муниципальных районов на оплату жилищно-коммунальных услуг отдельным категориям граждан</t>
  </si>
  <si>
    <t>000  2  02  03002  00  0000  151</t>
  </si>
  <si>
    <t>Субвенции бюджетам на осуществление полномочий по подготовке проведения статистических переписей</t>
  </si>
  <si>
    <t>000  2  02  03002  05  0000  151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</si>
  <si>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</si>
  <si>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000  2  02  03004  00  0000  151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</si>
  <si>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</si>
  <si>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000  2  02  03004  05  0000  151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</si>
  <si>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</si>
  <si>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000  2  02  03007  00  0000  151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</si>
  <si>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</si>
  <si>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092  2  02  03007  05  0000  151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</si>
  <si>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</si>
  <si>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000  2  02  03013  00  0000  151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</si>
  <si>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</si>
  <si>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000  2  02  03013  05  0000  151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</si>
  <si>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</si>
  <si>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000  2  02  03021  00  0000  151</t>
  </si>
  <si>
    <t>Субвенции бюджетам муниципальных образований на ежемесячное денежное вознаграждение за классное руководство</t>
  </si>
  <si>
    <t>092  2  02  03021  05  0000  151</t>
  </si>
  <si>
    <t>Субвенции бюджетам муниципальных районов на ежемесячное денежное вознаграждение за классное руководство</t>
  </si>
  <si>
    <t>000  2  02  03022  00  0000  151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</si>
  <si>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</si>
  <si>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000  2  02  03022  05  0000  151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</si>
  <si>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</si>
  <si>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000  2  02  30024  00  0000  151</t>
  </si>
  <si>
    <t xml:space="preserve">Субвенции местным бюджетам на выполнение передаваемых полномочий субъектов Российской Федерации </t>
  </si>
  <si>
    <t>092  2  02  30024  05  0000  151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</si>
  <si>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</si>
  <si>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(через Министерство финансов Республики Алтай)</t>
  </si>
  <si>
    <t>(2969)</t>
  </si>
  <si>
    <t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 (через Министерство регионального развития Республики Алтай)</t>
  </si>
  <si>
    <t>(2968)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</si>
  <si>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 (через Министерство регионального развития Республики Алтай)</t>
  </si>
  <si>
    <t>(2936)</t>
  </si>
  <si>
    <t>Субвенции на реализацию государственных полномочий Республики Алтай, связанных с  организацией и обеспечением отдыха и оздоровления детей (через Министерство труда, социального развития и занятости населения Республики Алтай)</t>
  </si>
  <si>
    <t>(2934)</t>
  </si>
  <si>
    <t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  (через Министерство образования и науки  Республики Алтай)</t>
  </si>
  <si>
    <t>(2940)</t>
  </si>
  <si>
    <t xml:space="preserve">Субвенции на обеспечение полномочий в области архивного дела   (через Комитет по делам записи актов гражданского состояния и архивов Республики Алтай) </t>
  </si>
  <si>
    <t>(2945)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</si>
  <si>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(через Министерство образования и науки Республики Алтай)</t>
  </si>
  <si>
    <t>(2967)</t>
  </si>
  <si>
    <t>Субвенции на осуществление государственных полномочий Республики Алтай в области законодательства об административных правонарушениях  (через Министерство финансов Республики Алтай)</t>
  </si>
  <si>
    <t>(2955)</t>
  </si>
  <si>
    <t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(через Министерство финансов Республики Алтай)</t>
  </si>
  <si>
    <t>(2941)</t>
  </si>
  <si>
    <t>Субвенции на осуществление государственных полномочий Республики Алтай в сфере обращения с безнадзорными собаками и кошками (через Комитет ветеринарии с Госавтоинспекцией Республики Алтай)</t>
  </si>
  <si>
    <t>(2942)</t>
  </si>
  <si>
    <t>Субвенции на  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 (через Комитет ветеринарии с Госавтоинспекцией Республики Алтай)</t>
  </si>
  <si>
    <t>(2949)</t>
  </si>
  <si>
    <t>Субвенции на осуществление государственных полномочий по лицензированию розничной продажи алкогольной продукции  (через  Министерство экономического развития и туризма Республики Алтай)</t>
  </si>
  <si>
    <t>(2962)</t>
  </si>
  <si>
    <t>Субвенции на осуществление государственных полномочий Республики Алтай по уведомительной регистрации территориальных соглашений и коллективных договоров  (через Министерство труда, социального развития и занятости населения Республики Алтай)</t>
  </si>
  <si>
    <t>000  2  02  30029  00  0000  151</t>
  </si>
  <si>
    <t>Субвенции бюджетам на выплату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 (через Министерство образования и науки  Республики Алтай)</t>
  </si>
  <si>
    <t>092  2  02  30029  05  0000  151</t>
  </si>
  <si>
    <t>Субвенции бюджета муниципальных районов на выплату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 (через Министерство образования и науки  Республики Алтай)</t>
  </si>
  <si>
    <t>000  2  02  35118  00  0000  151</t>
  </si>
  <si>
    <t>Субвенции бюджетам  на осуществление первичного воинского учета на территориях, где отсутствуют военные комиссариаты</t>
  </si>
  <si>
    <t>092  2  02  35118  05  0000  151</t>
  </si>
  <si>
    <t>Субвенции бюджетам муниципальных районов  на осуществление первичного воинского учета на территориях, где отсутствуют военные комиссариаты</t>
  </si>
  <si>
    <t>000  2  02 35120  00  0000  151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</si>
  <si>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</si>
  <si>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092  2  02  35120  05  0000  151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</si>
  <si>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</si>
  <si>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000  2  02 35135  00  0000  151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</si>
  <si>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</si>
  <si>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092  2  02 35135  05  0000  151</t>
  </si>
  <si>
    <t>Субвенции бюджетам на обеспечение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</t>
  </si>
  <si>
    <t>93  2  02 35176  05  0000  151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</si>
  <si>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</si>
  <si>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000  2  02  40000  00  0000  151</t>
  </si>
  <si>
    <t>Иные межбюджетные трансферты</t>
  </si>
  <si>
    <t>000  2  02  40014  00  0000  151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</si>
  <si>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</si>
  <si>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000  2  02  40014  05  0000  151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</si>
  <si>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</si>
  <si>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000  2  02  49000  05  0000  151</t>
  </si>
  <si>
    <t>Иные межбюджетные трансферты на приобретение светового и звукового оборудования за счет средств резервного фонда Президента Российской Федерации</t>
  </si>
  <si>
    <t>000  2  02  49999  05  0000  151</t>
  </si>
  <si>
    <t>Иные межбюджетные трансферты бюджетам муниципальных образований Республики Алтай, имеющие целевое назначение, предоставляемые из резервного фонда Правительства Республики Алтай по предупреждению и ликвидации чрезвычайных ситуаций и последствий стихийных бедствий</t>
  </si>
  <si>
    <t>000  2  18  05010  00  0000  180</t>
  </si>
  <si>
    <t>ДОХОДЫ БЮДЖЕТОВ ОТ ВОЗВРАТА БЮДЖЕТНЫМИ УЧЕРЕЖДЕНИЯМИ ОСТАТКОВ СУБСИДИЙ ПРОШЛЫХ ЛЕТ</t>
  </si>
  <si>
    <t>000  2  18  05010  05  0000  180</t>
  </si>
  <si>
    <t>Доходы бюджетов муниципальных районов от возврата бюджетными учреждениями остатков субсидий прошлых лет</t>
  </si>
  <si>
    <t>000  2  18  60010  05  0000  151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</si>
  <si>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</si>
  <si>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000  2  19  00000  05  0000  151</t>
  </si>
  <si>
    <t>ВОЗВРАТ ОСТАТКОВ СУБСИДИЙ, СУБВЕНЦИЙ И ИНЫХ МЕЖБЮДЖЕТНЫХ ТРАНСФЕРТОВ, ИМЕЮЩИХ ЦЕЛЕВОЕ НАЗНАЧЕНИЕ, ПРОШЛЫХ ЛЕТ</t>
  </si>
  <si>
    <t>092  2  19  60010  05  0000  151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</si>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</sst>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-* #,##0.000_р_._-;\-* #,##0.000_р_._-;_-* &quot;-&quot;??_р_._-;_-@_-"/>
    <numFmt numFmtId="166" formatCode="#,##0.00_ ;\-#,##0.00\ 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b/>
      <sz val="14"/>
      <color indexed="64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MS Sans Serif"/>
      <family val="2"/>
      <charset val="204"/>
    </font>
    <font>
      <sz val="10"/>
      <color theme="1"/>
      <name val="Arial Cyr"/>
      <family val="2"/>
      <charset val="204"/>
    </font>
    <font>
      <sz val="14"/>
      <color theme="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0" fontId="9" fillId="0" borderId="0"/>
    <xf numFmtId="0" fontId="9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9" fillId="0" borderId="0"/>
    <xf numFmtId="0" fontId="10" fillId="0" borderId="0" applyNumberFormat="0" applyFont="0" applyFill="0" applyBorder="0" applyAlignment="0" applyProtection="0"/>
    <xf numFmtId="0" fontId="10" fillId="0" borderId="0"/>
    <xf numFmtId="0" fontId="12" fillId="0" borderId="0">
      <alignment vertical="top"/>
    </xf>
    <xf numFmtId="0" fontId="10" fillId="0" borderId="0"/>
    <xf numFmtId="0" fontId="9" fillId="0" borderId="0"/>
    <xf numFmtId="164" fontId="9" fillId="0" borderId="0" applyFont="0" applyFill="0" applyBorder="0" applyAlignment="0" applyProtection="0"/>
    <xf numFmtId="164" fontId="13" fillId="0" borderId="0" applyFont="0" applyFill="0" applyBorder="0" applyAlignment="0" applyProtection="0"/>
  </cellStyleXfs>
  <cellXfs count="120">
    <xf numFmtId="0" fontId="0" fillId="0" borderId="0" xfId="0"/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49" fontId="4" fillId="0" borderId="0" xfId="0" applyNumberFormat="1" applyFont="1" applyAlignment="1">
      <alignment vertical="top" wrapText="1"/>
    </xf>
    <xf numFmtId="0" fontId="2" fillId="0" borderId="3" xfId="0" applyFont="1" applyFill="1" applyBorder="1" applyAlignment="1">
      <alignment vertical="top"/>
    </xf>
    <xf numFmtId="164" fontId="3" fillId="0" borderId="3" xfId="1" applyNumberFormat="1" applyFont="1" applyFill="1" applyBorder="1" applyAlignment="1">
      <alignment horizontal="center" vertical="top"/>
    </xf>
    <xf numFmtId="2" fontId="7" fillId="0" borderId="3" xfId="0" applyNumberFormat="1" applyFont="1" applyBorder="1" applyAlignment="1">
      <alignment vertical="center" wrapText="1"/>
    </xf>
    <xf numFmtId="2" fontId="7" fillId="0" borderId="3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vertical="center"/>
    </xf>
    <xf numFmtId="2" fontId="8" fillId="0" borderId="3" xfId="0" applyNumberFormat="1" applyFont="1" applyBorder="1" applyAlignment="1">
      <alignment vertical="center" wrapText="1"/>
    </xf>
    <xf numFmtId="2" fontId="8" fillId="0" borderId="3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top" wrapText="1"/>
    </xf>
    <xf numFmtId="164" fontId="2" fillId="0" borderId="0" xfId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/>
    </xf>
    <xf numFmtId="164" fontId="2" fillId="0" borderId="0" xfId="1" applyFont="1" applyFill="1" applyBorder="1" applyAlignment="1">
      <alignment horizontal="center" vertical="top"/>
    </xf>
    <xf numFmtId="164" fontId="2" fillId="0" borderId="0" xfId="1" applyFont="1" applyFill="1" applyAlignment="1">
      <alignment horizontal="center" vertical="top"/>
    </xf>
    <xf numFmtId="164" fontId="2" fillId="0" borderId="0" xfId="1" applyFont="1" applyFill="1" applyAlignment="1">
      <alignment vertical="top"/>
    </xf>
    <xf numFmtId="49" fontId="8" fillId="0" borderId="3" xfId="0" applyNumberFormat="1" applyFont="1" applyBorder="1" applyAlignment="1">
      <alignment horizontal="center" vertical="center" wrapText="1"/>
    </xf>
    <xf numFmtId="2" fontId="7" fillId="0" borderId="3" xfId="0" applyNumberFormat="1" applyFont="1" applyFill="1" applyBorder="1" applyAlignment="1">
      <alignment vertical="center"/>
    </xf>
    <xf numFmtId="2" fontId="8" fillId="0" borderId="3" xfId="0" applyNumberFormat="1" applyFont="1" applyFill="1" applyBorder="1" applyAlignment="1">
      <alignment vertical="center"/>
    </xf>
    <xf numFmtId="2" fontId="2" fillId="2" borderId="3" xfId="0" applyNumberFormat="1" applyFont="1" applyFill="1" applyBorder="1" applyAlignment="1">
      <alignment vertical="center" wrapText="1"/>
    </xf>
    <xf numFmtId="2" fontId="8" fillId="2" borderId="3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14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49" fontId="6" fillId="0" borderId="1" xfId="0" applyNumberFormat="1" applyFont="1" applyBorder="1" applyAlignment="1">
      <alignment horizontal="right" wrapText="1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5" fillId="0" borderId="0" xfId="0" applyFont="1"/>
    <xf numFmtId="2" fontId="15" fillId="2" borderId="0" xfId="0" applyNumberFormat="1" applyFont="1" applyFill="1"/>
    <xf numFmtId="0" fontId="16" fillId="0" borderId="0" xfId="0" applyFont="1" applyAlignment="1">
      <alignment vertical="top" wrapText="1"/>
    </xf>
    <xf numFmtId="0" fontId="15" fillId="0" borderId="0" xfId="0" applyFont="1" applyAlignment="1">
      <alignment horizontal="right" vertical="center"/>
    </xf>
    <xf numFmtId="0" fontId="2" fillId="0" borderId="0" xfId="0" applyFont="1" applyAlignment="1">
      <alignment vertical="top" wrapText="1"/>
    </xf>
    <xf numFmtId="0" fontId="17" fillId="0" borderId="0" xfId="0" applyFont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18" fillId="2" borderId="1" xfId="0" applyNumberFormat="1" applyFont="1" applyFill="1" applyBorder="1" applyAlignment="1">
      <alignment horizontal="center" vertical="center" wrapText="1"/>
    </xf>
    <xf numFmtId="49" fontId="17" fillId="2" borderId="2" xfId="0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vertical="center"/>
    </xf>
    <xf numFmtId="0" fontId="17" fillId="0" borderId="3" xfId="0" applyFont="1" applyBorder="1" applyAlignment="1">
      <alignment horizontal="center" vertical="center"/>
    </xf>
    <xf numFmtId="2" fontId="17" fillId="2" borderId="3" xfId="0" applyNumberFormat="1" applyFont="1" applyFill="1" applyBorder="1" applyAlignment="1">
      <alignment horizontal="center" vertical="center" wrapText="1"/>
    </xf>
    <xf numFmtId="0" fontId="17" fillId="0" borderId="0" xfId="0" applyFont="1" applyAlignment="1"/>
    <xf numFmtId="0" fontId="17" fillId="0" borderId="3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49" fontId="15" fillId="2" borderId="3" xfId="0" applyNumberFormat="1" applyFont="1" applyFill="1" applyBorder="1" applyAlignment="1">
      <alignment horizontal="center"/>
    </xf>
    <xf numFmtId="0" fontId="15" fillId="2" borderId="3" xfId="0" applyFont="1" applyFill="1" applyBorder="1" applyAlignment="1">
      <alignment vertical="center" wrapText="1"/>
    </xf>
    <xf numFmtId="164" fontId="15" fillId="2" borderId="3" xfId="14" applyNumberFormat="1" applyFont="1" applyFill="1" applyBorder="1" applyAlignment="1">
      <alignment horizontal="right"/>
    </xf>
    <xf numFmtId="164" fontId="15" fillId="0" borderId="3" xfId="0" applyNumberFormat="1" applyFont="1" applyBorder="1"/>
    <xf numFmtId="165" fontId="15" fillId="2" borderId="3" xfId="0" applyNumberFormat="1" applyFont="1" applyFill="1" applyBorder="1" applyAlignment="1">
      <alignment horizontal="center"/>
    </xf>
    <xf numFmtId="164" fontId="15" fillId="2" borderId="3" xfId="0" applyNumberFormat="1" applyFont="1" applyFill="1" applyBorder="1" applyAlignment="1">
      <alignment horizontal="center"/>
    </xf>
    <xf numFmtId="2" fontId="15" fillId="2" borderId="3" xfId="0" applyNumberFormat="1" applyFont="1" applyFill="1" applyBorder="1"/>
    <xf numFmtId="164" fontId="15" fillId="0" borderId="0" xfId="0" applyNumberFormat="1" applyFont="1"/>
    <xf numFmtId="2" fontId="15" fillId="0" borderId="3" xfId="0" applyNumberFormat="1" applyFont="1" applyBorder="1" applyAlignment="1">
      <alignment horizontal="center"/>
    </xf>
    <xf numFmtId="164" fontId="15" fillId="2" borderId="3" xfId="14" applyFont="1" applyFill="1" applyBorder="1" applyAlignment="1">
      <alignment horizontal="right"/>
    </xf>
    <xf numFmtId="0" fontId="15" fillId="0" borderId="3" xfId="0" applyFont="1" applyBorder="1"/>
    <xf numFmtId="164" fontId="15" fillId="0" borderId="3" xfId="14" applyFont="1" applyFill="1" applyBorder="1" applyAlignment="1">
      <alignment horizontal="right"/>
    </xf>
    <xf numFmtId="166" fontId="15" fillId="0" borderId="3" xfId="0" applyNumberFormat="1" applyFont="1" applyBorder="1"/>
    <xf numFmtId="0" fontId="15" fillId="2" borderId="3" xfId="0" applyFont="1" applyFill="1" applyBorder="1"/>
    <xf numFmtId="164" fontId="15" fillId="2" borderId="3" xfId="0" applyNumberFormat="1" applyFont="1" applyFill="1" applyBorder="1"/>
    <xf numFmtId="0" fontId="15" fillId="2" borderId="0" xfId="0" applyFont="1" applyFill="1"/>
    <xf numFmtId="164" fontId="2" fillId="2" borderId="3" xfId="14" applyFont="1" applyFill="1" applyBorder="1" applyAlignment="1">
      <alignment horizontal="right"/>
    </xf>
    <xf numFmtId="2" fontId="15" fillId="0" borderId="3" xfId="0" applyNumberFormat="1" applyFont="1" applyBorder="1"/>
    <xf numFmtId="49" fontId="15" fillId="2" borderId="3" xfId="0" applyNumberFormat="1" applyFont="1" applyFill="1" applyBorder="1" applyAlignment="1">
      <alignment horizontal="center" vertical="top" wrapText="1"/>
    </xf>
    <xf numFmtId="49" fontId="15" fillId="2" borderId="3" xfId="0" applyNumberFormat="1" applyFont="1" applyFill="1" applyBorder="1" applyAlignment="1">
      <alignment horizontal="left" vertical="top" wrapText="1"/>
    </xf>
    <xf numFmtId="164" fontId="22" fillId="2" borderId="3" xfId="0" applyNumberFormat="1" applyFont="1" applyFill="1" applyBorder="1" applyAlignment="1">
      <alignment horizontal="center"/>
    </xf>
    <xf numFmtId="0" fontId="23" fillId="0" borderId="0" xfId="0" applyFont="1"/>
    <xf numFmtId="2" fontId="23" fillId="2" borderId="3" xfId="0" applyNumberFormat="1" applyFont="1" applyFill="1" applyBorder="1"/>
    <xf numFmtId="0" fontId="24" fillId="2" borderId="3" xfId="0" applyFont="1" applyFill="1" applyBorder="1" applyAlignment="1">
      <alignment vertical="center" wrapText="1"/>
    </xf>
    <xf numFmtId="49" fontId="24" fillId="2" borderId="3" xfId="0" applyNumberFormat="1" applyFont="1" applyFill="1" applyBorder="1" applyAlignment="1">
      <alignment horizontal="center"/>
    </xf>
    <xf numFmtId="49" fontId="25" fillId="2" borderId="3" xfId="13" applyNumberFormat="1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vertical="center" wrapText="1"/>
    </xf>
    <xf numFmtId="2" fontId="15" fillId="2" borderId="3" xfId="0" applyNumberFormat="1" applyFont="1" applyFill="1" applyBorder="1" applyAlignment="1">
      <alignment horizontal="center" vertical="top"/>
    </xf>
    <xf numFmtId="0" fontId="23" fillId="2" borderId="0" xfId="0" applyFont="1" applyFill="1"/>
    <xf numFmtId="49" fontId="15" fillId="0" borderId="3" xfId="0" applyNumberFormat="1" applyFont="1" applyFill="1" applyBorder="1" applyAlignment="1">
      <alignment horizontal="center"/>
    </xf>
    <xf numFmtId="0" fontId="15" fillId="0" borderId="3" xfId="0" applyFont="1" applyFill="1" applyBorder="1" applyAlignment="1">
      <alignment vertical="center" wrapText="1"/>
    </xf>
    <xf numFmtId="164" fontId="15" fillId="0" borderId="3" xfId="0" applyNumberFormat="1" applyFont="1" applyFill="1" applyBorder="1"/>
    <xf numFmtId="0" fontId="23" fillId="0" borderId="0" xfId="0" applyFont="1" applyFill="1"/>
    <xf numFmtId="0" fontId="15" fillId="0" borderId="0" xfId="0" applyFont="1" applyFill="1"/>
    <xf numFmtId="49" fontId="15" fillId="3" borderId="3" xfId="0" applyNumberFormat="1" applyFont="1" applyFill="1" applyBorder="1" applyAlignment="1">
      <alignment horizontal="center"/>
    </xf>
    <xf numFmtId="0" fontId="15" fillId="3" borderId="3" xfId="0" applyFont="1" applyFill="1" applyBorder="1" applyAlignment="1">
      <alignment vertical="center" wrapText="1"/>
    </xf>
    <xf numFmtId="164" fontId="15" fillId="3" borderId="3" xfId="14" applyFont="1" applyFill="1" applyBorder="1" applyAlignment="1">
      <alignment horizontal="right"/>
    </xf>
    <xf numFmtId="0" fontId="26" fillId="0" borderId="3" xfId="0" applyNumberFormat="1" applyFont="1" applyFill="1" applyBorder="1" applyAlignment="1">
      <alignment horizontal="justify" vertical="center" wrapText="1"/>
    </xf>
    <xf numFmtId="164" fontId="2" fillId="0" borderId="3" xfId="1" applyNumberFormat="1" applyFont="1" applyFill="1" applyBorder="1" applyAlignment="1">
      <alignment horizontal="right" wrapText="1"/>
    </xf>
    <xf numFmtId="164" fontId="24" fillId="2" borderId="3" xfId="0" applyNumberFormat="1" applyFont="1" applyFill="1" applyBorder="1" applyAlignment="1">
      <alignment horizontal="center"/>
    </xf>
    <xf numFmtId="2" fontId="24" fillId="2" borderId="3" xfId="0" applyNumberFormat="1" applyFont="1" applyFill="1" applyBorder="1"/>
    <xf numFmtId="164" fontId="24" fillId="0" borderId="0" xfId="0" applyNumberFormat="1" applyFont="1"/>
    <xf numFmtId="0" fontId="24" fillId="0" borderId="0" xfId="0" applyFont="1"/>
    <xf numFmtId="0" fontId="26" fillId="0" borderId="3" xfId="0" applyFont="1" applyFill="1" applyBorder="1" applyAlignment="1">
      <alignment horizontal="justify" vertical="center" wrapText="1"/>
    </xf>
    <xf numFmtId="49" fontId="2" fillId="2" borderId="3" xfId="0" applyNumberFormat="1" applyFont="1" applyFill="1" applyBorder="1" applyAlignment="1">
      <alignment horizontal="center"/>
    </xf>
    <xf numFmtId="164" fontId="2" fillId="0" borderId="3" xfId="14" applyFont="1" applyFill="1" applyBorder="1" applyAlignment="1">
      <alignment horizontal="right"/>
    </xf>
    <xf numFmtId="0" fontId="27" fillId="0" borderId="0" xfId="0" applyFont="1"/>
    <xf numFmtId="0" fontId="15" fillId="0" borderId="3" xfId="0" applyNumberFormat="1" applyFont="1" applyBorder="1"/>
    <xf numFmtId="164" fontId="15" fillId="3" borderId="3" xfId="0" applyNumberFormat="1" applyFont="1" applyFill="1" applyBorder="1"/>
    <xf numFmtId="164" fontId="15" fillId="3" borderId="3" xfId="0" applyNumberFormat="1" applyFont="1" applyFill="1" applyBorder="1" applyAlignment="1">
      <alignment horizontal="center"/>
    </xf>
    <xf numFmtId="164" fontId="27" fillId="3" borderId="3" xfId="0" applyNumberFormat="1" applyFont="1" applyFill="1" applyBorder="1" applyAlignment="1">
      <alignment horizontal="center"/>
    </xf>
    <xf numFmtId="0" fontId="15" fillId="3" borderId="0" xfId="0" applyFont="1" applyFill="1"/>
    <xf numFmtId="164" fontId="15" fillId="2" borderId="3" xfId="14" applyFont="1" applyFill="1" applyBorder="1" applyAlignment="1">
      <alignment horizontal="center"/>
    </xf>
    <xf numFmtId="2" fontId="15" fillId="2" borderId="3" xfId="0" applyNumberFormat="1" applyFont="1" applyFill="1" applyBorder="1" applyAlignment="1">
      <alignment horizontal="center"/>
    </xf>
    <xf numFmtId="4" fontId="15" fillId="0" borderId="3" xfId="0" applyNumberFormat="1" applyFont="1" applyFill="1" applyBorder="1" applyAlignment="1">
      <alignment horizontal="right"/>
    </xf>
    <xf numFmtId="4" fontId="15" fillId="0" borderId="3" xfId="0" applyNumberFormat="1" applyFont="1" applyBorder="1"/>
    <xf numFmtId="49" fontId="15" fillId="0" borderId="0" xfId="0" applyNumberFormat="1" applyFont="1" applyAlignment="1"/>
    <xf numFmtId="0" fontId="15" fillId="0" borderId="0" xfId="0" applyFont="1" applyAlignment="1">
      <alignment vertical="center" wrapText="1"/>
    </xf>
    <xf numFmtId="0" fontId="2" fillId="0" borderId="0" xfId="0" applyFont="1" applyAlignment="1">
      <alignment horizontal="left" vertical="top" wrapText="1"/>
    </xf>
    <xf numFmtId="49" fontId="5" fillId="0" borderId="0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right" wrapText="1"/>
    </xf>
    <xf numFmtId="2" fontId="7" fillId="0" borderId="2" xfId="0" applyNumberFormat="1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64" fontId="7" fillId="0" borderId="2" xfId="1" applyFont="1" applyFill="1" applyBorder="1" applyAlignment="1">
      <alignment horizontal="center" vertical="top" wrapText="1"/>
    </xf>
    <xf numFmtId="164" fontId="7" fillId="0" borderId="4" xfId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 vertical="top" wrapText="1"/>
    </xf>
    <xf numFmtId="49" fontId="5" fillId="0" borderId="0" xfId="0" applyNumberFormat="1" applyFont="1" applyBorder="1" applyAlignment="1">
      <alignment horizontal="center" vertical="center" wrapText="1"/>
    </xf>
    <xf numFmtId="49" fontId="18" fillId="0" borderId="0" xfId="0" applyNumberFormat="1" applyFont="1" applyBorder="1" applyAlignment="1">
      <alignment horizontal="center" vertical="center" wrapText="1"/>
    </xf>
  </cellXfs>
  <cellStyles count="16">
    <cellStyle name="Обычный" xfId="0" builtinId="0"/>
    <cellStyle name="Обычный 10" xfId="2"/>
    <cellStyle name="Обычный 12" xfId="3"/>
    <cellStyle name="Обычный 16" xfId="4"/>
    <cellStyle name="Обычный 17" xfId="5"/>
    <cellStyle name="Обычный 18 2" xfId="6"/>
    <cellStyle name="Обычный 18 2 2" xfId="7"/>
    <cellStyle name="Обычный 2 2 2" xfId="8"/>
    <cellStyle name="Обычный 23" xfId="9"/>
    <cellStyle name="Обычный 3 31" xfId="10"/>
    <cellStyle name="Обычный 3 33" xfId="11"/>
    <cellStyle name="Обычный 5" xfId="12"/>
    <cellStyle name="Обычный 7" xfId="13"/>
    <cellStyle name="Финансовый" xfId="1" builtinId="3"/>
    <cellStyle name="Финансовый 13" xfId="14"/>
    <cellStyle name="Финансовый 3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2"/>
  <sheetViews>
    <sheetView tabSelected="1" view="pageBreakPreview" zoomScale="60" zoomScaleNormal="100" workbookViewId="0">
      <selection activeCell="J20" sqref="J20"/>
    </sheetView>
  </sheetViews>
  <sheetFormatPr defaultRowHeight="15.75" x14ac:dyDescent="0.25"/>
  <cols>
    <col min="1" max="1" width="59.42578125" style="1" customWidth="1"/>
    <col min="2" max="2" width="35.7109375" style="1" customWidth="1"/>
    <col min="3" max="3" width="20.140625" style="19" customWidth="1"/>
    <col min="4" max="9" width="0" style="1" hidden="1" customWidth="1"/>
    <col min="10" max="10" width="14.85546875" style="1" customWidth="1"/>
    <col min="11" max="11" width="11.85546875" style="1" customWidth="1"/>
    <col min="12" max="16384" width="9.140625" style="1"/>
  </cols>
  <sheetData>
    <row r="1" spans="1:11" x14ac:dyDescent="0.25">
      <c r="C1" s="1" t="s">
        <v>0</v>
      </c>
    </row>
    <row r="2" spans="1:11" ht="81" customHeight="1" x14ac:dyDescent="0.25">
      <c r="C2" s="108" t="s">
        <v>52</v>
      </c>
      <c r="D2" s="108"/>
      <c r="E2" s="108"/>
      <c r="F2" s="108"/>
      <c r="G2" s="108"/>
      <c r="H2" s="108"/>
      <c r="I2" s="108"/>
      <c r="J2" s="108"/>
      <c r="K2" s="108"/>
    </row>
    <row r="3" spans="1:11" ht="22.5" customHeight="1" x14ac:dyDescent="0.25">
      <c r="A3" s="2"/>
      <c r="B3" s="3" t="s">
        <v>1</v>
      </c>
      <c r="C3" s="3"/>
      <c r="D3" s="3"/>
      <c r="E3" s="3"/>
      <c r="F3" s="3"/>
      <c r="G3" s="3"/>
      <c r="H3" s="2"/>
      <c r="I3" s="2"/>
      <c r="J3" s="2"/>
      <c r="K3" s="2"/>
    </row>
    <row r="4" spans="1:11" ht="56.25" customHeight="1" x14ac:dyDescent="0.25">
      <c r="A4" s="109" t="s">
        <v>53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</row>
    <row r="5" spans="1:11" ht="18.75" customHeight="1" x14ac:dyDescent="0.25">
      <c r="A5" s="110" t="s">
        <v>2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</row>
    <row r="6" spans="1:11" ht="18.75" customHeight="1" x14ac:dyDescent="0.25">
      <c r="A6" s="111" t="s">
        <v>3</v>
      </c>
      <c r="B6" s="113" t="s">
        <v>4</v>
      </c>
      <c r="C6" s="115" t="s">
        <v>5</v>
      </c>
      <c r="D6" s="4"/>
      <c r="E6" s="4"/>
      <c r="F6" s="4"/>
      <c r="G6" s="4"/>
      <c r="H6" s="4"/>
      <c r="I6" s="4"/>
      <c r="J6" s="115" t="s">
        <v>6</v>
      </c>
      <c r="K6" s="115" t="s">
        <v>7</v>
      </c>
    </row>
    <row r="7" spans="1:11" ht="18.75" customHeight="1" x14ac:dyDescent="0.25">
      <c r="A7" s="112"/>
      <c r="B7" s="114"/>
      <c r="C7" s="116"/>
      <c r="D7" s="5">
        <v>395978.2</v>
      </c>
      <c r="E7" s="5">
        <v>395978.2</v>
      </c>
      <c r="F7" s="5">
        <v>395978.2</v>
      </c>
      <c r="G7" s="5">
        <v>395978.2</v>
      </c>
      <c r="H7" s="5">
        <v>395978.2</v>
      </c>
      <c r="I7" s="5">
        <v>395978.2</v>
      </c>
      <c r="J7" s="116"/>
      <c r="K7" s="116"/>
    </row>
    <row r="8" spans="1:11" ht="33.75" customHeight="1" x14ac:dyDescent="0.25">
      <c r="A8" s="6" t="s">
        <v>8</v>
      </c>
      <c r="B8" s="7"/>
      <c r="C8" s="8">
        <f t="shared" ref="C8" si="0">-C9</f>
        <v>-1924.90041</v>
      </c>
      <c r="D8" s="5" t="e">
        <f t="shared" ref="D8:I8" si="1">D11+D16+D21</f>
        <v>#REF!</v>
      </c>
      <c r="E8" s="5" t="e">
        <f t="shared" si="1"/>
        <v>#REF!</v>
      </c>
      <c r="F8" s="5" t="e">
        <f t="shared" si="1"/>
        <v>#REF!</v>
      </c>
      <c r="G8" s="5" t="e">
        <f t="shared" si="1"/>
        <v>#REF!</v>
      </c>
      <c r="H8" s="5" t="e">
        <f t="shared" si="1"/>
        <v>#REF!</v>
      </c>
      <c r="I8" s="5" t="e">
        <f t="shared" si="1"/>
        <v>#REF!</v>
      </c>
      <c r="J8" s="8">
        <f t="shared" ref="J8" si="2">-J9</f>
        <v>24688.23</v>
      </c>
      <c r="K8" s="21">
        <f>J8/C8*100</f>
        <v>-1282.5718084812502</v>
      </c>
    </row>
    <row r="9" spans="1:11" ht="52.5" customHeight="1" x14ac:dyDescent="0.25">
      <c r="A9" s="6" t="s">
        <v>9</v>
      </c>
      <c r="B9" s="7" t="s">
        <v>10</v>
      </c>
      <c r="C9" s="8">
        <f>C15+C20+C30</f>
        <v>1924.90041</v>
      </c>
      <c r="D9" s="5"/>
      <c r="E9" s="5"/>
      <c r="F9" s="5"/>
      <c r="G9" s="5"/>
      <c r="H9" s="5"/>
      <c r="I9" s="5"/>
      <c r="J9" s="8">
        <f>J20+J29</f>
        <v>-24688.23</v>
      </c>
      <c r="K9" s="21">
        <f>J9/C9*100</f>
        <v>-1282.5718084812502</v>
      </c>
    </row>
    <row r="10" spans="1:11" ht="15.75" hidden="1" customHeight="1" x14ac:dyDescent="0.25">
      <c r="A10" s="6" t="s">
        <v>11</v>
      </c>
      <c r="B10" s="7" t="s">
        <v>12</v>
      </c>
      <c r="C10" s="8">
        <f t="shared" ref="C10" si="3">C11+C13</f>
        <v>0</v>
      </c>
      <c r="D10" s="5" t="e">
        <f>#REF!</f>
        <v>#REF!</v>
      </c>
      <c r="E10" s="5" t="e">
        <f>#REF!</f>
        <v>#REF!</v>
      </c>
      <c r="F10" s="5" t="e">
        <f>#REF!</f>
        <v>#REF!</v>
      </c>
      <c r="G10" s="5" t="e">
        <f>#REF!</f>
        <v>#REF!</v>
      </c>
      <c r="H10" s="5" t="e">
        <f>#REF!</f>
        <v>#REF!</v>
      </c>
      <c r="I10" s="5" t="e">
        <f>#REF!</f>
        <v>#REF!</v>
      </c>
      <c r="J10" s="8">
        <f t="shared" ref="J10" si="4">J11+J13</f>
        <v>0</v>
      </c>
      <c r="K10" s="22" t="e">
        <f t="shared" ref="K10:K22" si="5">J10/C10*100</f>
        <v>#DIV/0!</v>
      </c>
    </row>
    <row r="11" spans="1:11" s="2" customFormat="1" ht="31.5" hidden="1" customHeight="1" x14ac:dyDescent="0.25">
      <c r="A11" s="10" t="s">
        <v>13</v>
      </c>
      <c r="B11" s="11" t="s">
        <v>14</v>
      </c>
      <c r="C11" s="12">
        <f t="shared" ref="C11" si="6">C12</f>
        <v>0</v>
      </c>
      <c r="D11" s="5" t="e">
        <f t="shared" ref="D11:I11" si="7">D12-D14</f>
        <v>#REF!</v>
      </c>
      <c r="E11" s="5" t="e">
        <f t="shared" si="7"/>
        <v>#REF!</v>
      </c>
      <c r="F11" s="5" t="e">
        <f t="shared" si="7"/>
        <v>#REF!</v>
      </c>
      <c r="G11" s="5" t="e">
        <f t="shared" si="7"/>
        <v>#REF!</v>
      </c>
      <c r="H11" s="5" t="e">
        <f t="shared" si="7"/>
        <v>#REF!</v>
      </c>
      <c r="I11" s="5" t="e">
        <f t="shared" si="7"/>
        <v>#REF!</v>
      </c>
      <c r="J11" s="12">
        <f t="shared" ref="J11" si="8">J12</f>
        <v>0</v>
      </c>
      <c r="K11" s="22" t="e">
        <f t="shared" si="5"/>
        <v>#DIV/0!</v>
      </c>
    </row>
    <row r="12" spans="1:11" ht="31.5" hidden="1" customHeight="1" x14ac:dyDescent="0.25">
      <c r="A12" s="10" t="s">
        <v>15</v>
      </c>
      <c r="B12" s="11" t="s">
        <v>16</v>
      </c>
      <c r="C12" s="12"/>
      <c r="D12" s="5" t="e">
        <f t="shared" ref="D12:I12" si="9">D13</f>
        <v>#REF!</v>
      </c>
      <c r="E12" s="5" t="e">
        <f t="shared" si="9"/>
        <v>#REF!</v>
      </c>
      <c r="F12" s="5" t="e">
        <f t="shared" si="9"/>
        <v>#REF!</v>
      </c>
      <c r="G12" s="5" t="e">
        <f t="shared" si="9"/>
        <v>#REF!</v>
      </c>
      <c r="H12" s="5" t="e">
        <f t="shared" si="9"/>
        <v>#REF!</v>
      </c>
      <c r="I12" s="5" t="e">
        <f t="shared" si="9"/>
        <v>#REF!</v>
      </c>
      <c r="J12" s="12"/>
      <c r="K12" s="22" t="e">
        <f t="shared" si="5"/>
        <v>#DIV/0!</v>
      </c>
    </row>
    <row r="13" spans="1:11" ht="40.5" hidden="1" customHeight="1" x14ac:dyDescent="0.25">
      <c r="A13" s="10" t="s">
        <v>17</v>
      </c>
      <c r="B13" s="11" t="s">
        <v>18</v>
      </c>
      <c r="C13" s="12">
        <f t="shared" ref="C13" si="10">C14</f>
        <v>0</v>
      </c>
      <c r="D13" s="5" t="e">
        <f>D15+#REF!+D20-D18-D21</f>
        <v>#REF!</v>
      </c>
      <c r="E13" s="5" t="e">
        <f>E15+#REF!+E20-E18-E21</f>
        <v>#REF!</v>
      </c>
      <c r="F13" s="5" t="e">
        <f>F15+#REF!+F20-F18-F21</f>
        <v>#REF!</v>
      </c>
      <c r="G13" s="5" t="e">
        <f>G15+#REF!+G20-G18-G21</f>
        <v>#REF!</v>
      </c>
      <c r="H13" s="5" t="e">
        <f>H15+#REF!+H20-H18-H21</f>
        <v>#REF!</v>
      </c>
      <c r="I13" s="5" t="e">
        <f>I15+#REF!+I20-I18-I21</f>
        <v>#REF!</v>
      </c>
      <c r="J13" s="12">
        <f t="shared" ref="J13" si="11">J14</f>
        <v>0</v>
      </c>
      <c r="K13" s="22" t="e">
        <f t="shared" si="5"/>
        <v>#DIV/0!</v>
      </c>
    </row>
    <row r="14" spans="1:11" ht="43.5" hidden="1" customHeight="1" x14ac:dyDescent="0.25">
      <c r="A14" s="10" t="s">
        <v>19</v>
      </c>
      <c r="B14" s="11" t="s">
        <v>20</v>
      </c>
      <c r="C14" s="12"/>
      <c r="D14" s="5">
        <f t="shared" ref="D14:I14" si="12">D15</f>
        <v>160000</v>
      </c>
      <c r="E14" s="5">
        <f t="shared" si="12"/>
        <v>160000</v>
      </c>
      <c r="F14" s="5">
        <f t="shared" si="12"/>
        <v>160000</v>
      </c>
      <c r="G14" s="5">
        <f t="shared" si="12"/>
        <v>160000</v>
      </c>
      <c r="H14" s="5">
        <f t="shared" si="12"/>
        <v>160000</v>
      </c>
      <c r="I14" s="5">
        <f t="shared" si="12"/>
        <v>160000</v>
      </c>
      <c r="J14" s="12"/>
      <c r="K14" s="22" t="e">
        <f t="shared" si="5"/>
        <v>#DIV/0!</v>
      </c>
    </row>
    <row r="15" spans="1:11" ht="42" hidden="1" customHeight="1" x14ac:dyDescent="0.25">
      <c r="A15" s="6" t="s">
        <v>11</v>
      </c>
      <c r="B15" s="7" t="s">
        <v>21</v>
      </c>
      <c r="C15" s="8">
        <f t="shared" ref="C15" si="13">C16-C18</f>
        <v>0</v>
      </c>
      <c r="D15" s="5">
        <v>160000</v>
      </c>
      <c r="E15" s="5">
        <v>160000</v>
      </c>
      <c r="F15" s="5">
        <v>160000</v>
      </c>
      <c r="G15" s="5">
        <v>160000</v>
      </c>
      <c r="H15" s="5">
        <v>160000</v>
      </c>
      <c r="I15" s="5">
        <v>160000</v>
      </c>
      <c r="J15" s="8">
        <f t="shared" ref="J15" si="14">J16-J18</f>
        <v>0</v>
      </c>
      <c r="K15" s="21" t="e">
        <f t="shared" si="5"/>
        <v>#DIV/0!</v>
      </c>
    </row>
    <row r="16" spans="1:11" s="2" customFormat="1" ht="56.25" hidden="1" customHeight="1" x14ac:dyDescent="0.25">
      <c r="A16" s="10" t="s">
        <v>13</v>
      </c>
      <c r="B16" s="11" t="s">
        <v>22</v>
      </c>
      <c r="C16" s="12">
        <f t="shared" ref="C16" si="15">C17</f>
        <v>0</v>
      </c>
      <c r="D16" s="5">
        <f t="shared" ref="D16:I16" si="16">D17-D19</f>
        <v>-4978.640000000014</v>
      </c>
      <c r="E16" s="5">
        <f t="shared" si="16"/>
        <v>-4978.640000000014</v>
      </c>
      <c r="F16" s="5">
        <f t="shared" si="16"/>
        <v>-4978.640000000014</v>
      </c>
      <c r="G16" s="5">
        <f t="shared" si="16"/>
        <v>-4978.640000000014</v>
      </c>
      <c r="H16" s="5">
        <f t="shared" si="16"/>
        <v>-4978.640000000014</v>
      </c>
      <c r="I16" s="5">
        <f t="shared" si="16"/>
        <v>-4978.640000000014</v>
      </c>
      <c r="J16" s="12">
        <f t="shared" ref="J16" si="17">J17</f>
        <v>0</v>
      </c>
      <c r="K16" s="22" t="e">
        <f t="shared" si="5"/>
        <v>#DIV/0!</v>
      </c>
    </row>
    <row r="17" spans="1:11" ht="66.75" hidden="1" customHeight="1" x14ac:dyDescent="0.25">
      <c r="A17" s="10" t="s">
        <v>23</v>
      </c>
      <c r="B17" s="11" t="s">
        <v>16</v>
      </c>
      <c r="C17" s="12">
        <v>0</v>
      </c>
      <c r="D17" s="5">
        <f t="shared" ref="D17:I17" si="18">D18</f>
        <v>250000</v>
      </c>
      <c r="E17" s="5">
        <f t="shared" si="18"/>
        <v>250000</v>
      </c>
      <c r="F17" s="5">
        <f t="shared" si="18"/>
        <v>250000</v>
      </c>
      <c r="G17" s="5">
        <f t="shared" si="18"/>
        <v>250000</v>
      </c>
      <c r="H17" s="5">
        <f t="shared" si="18"/>
        <v>250000</v>
      </c>
      <c r="I17" s="5">
        <f t="shared" si="18"/>
        <v>250000</v>
      </c>
      <c r="J17" s="12"/>
      <c r="K17" s="22" t="e">
        <f t="shared" si="5"/>
        <v>#DIV/0!</v>
      </c>
    </row>
    <row r="18" spans="1:11" ht="41.25" hidden="1" customHeight="1" x14ac:dyDescent="0.25">
      <c r="A18" s="10" t="s">
        <v>17</v>
      </c>
      <c r="B18" s="11" t="s">
        <v>18</v>
      </c>
      <c r="C18" s="12">
        <f t="shared" ref="C18" si="19">C19</f>
        <v>0</v>
      </c>
      <c r="D18" s="5">
        <v>250000</v>
      </c>
      <c r="E18" s="5">
        <v>250000</v>
      </c>
      <c r="F18" s="5">
        <v>250000</v>
      </c>
      <c r="G18" s="5">
        <v>250000</v>
      </c>
      <c r="H18" s="5">
        <v>250000</v>
      </c>
      <c r="I18" s="5">
        <v>250000</v>
      </c>
      <c r="J18" s="12">
        <f t="shared" ref="J18" si="20">J19</f>
        <v>0</v>
      </c>
      <c r="K18" s="22" t="e">
        <f t="shared" si="5"/>
        <v>#DIV/0!</v>
      </c>
    </row>
    <row r="19" spans="1:11" ht="51.75" hidden="1" customHeight="1" x14ac:dyDescent="0.25">
      <c r="A19" s="10" t="s">
        <v>24</v>
      </c>
      <c r="B19" s="11" t="s">
        <v>25</v>
      </c>
      <c r="C19" s="12">
        <v>0</v>
      </c>
      <c r="D19" s="5">
        <f t="shared" ref="D19:I19" si="21">D20</f>
        <v>254978.64</v>
      </c>
      <c r="E19" s="5">
        <f t="shared" si="21"/>
        <v>254978.64</v>
      </c>
      <c r="F19" s="5">
        <f t="shared" si="21"/>
        <v>254978.64</v>
      </c>
      <c r="G19" s="5">
        <f t="shared" si="21"/>
        <v>254978.64</v>
      </c>
      <c r="H19" s="5">
        <f t="shared" si="21"/>
        <v>254978.64</v>
      </c>
      <c r="I19" s="5">
        <f t="shared" si="21"/>
        <v>254978.64</v>
      </c>
      <c r="J19" s="12">
        <v>0</v>
      </c>
      <c r="K19" s="22" t="e">
        <f t="shared" si="5"/>
        <v>#DIV/0!</v>
      </c>
    </row>
    <row r="20" spans="1:11" ht="66" customHeight="1" x14ac:dyDescent="0.25">
      <c r="A20" s="6" t="s">
        <v>26</v>
      </c>
      <c r="B20" s="7" t="s">
        <v>27</v>
      </c>
      <c r="C20" s="8">
        <f>C21-(-C25)</f>
        <v>0</v>
      </c>
      <c r="D20" s="5">
        <f t="shared" ref="D20:I20" si="22">4978.64+250000</f>
        <v>254978.64</v>
      </c>
      <c r="E20" s="5">
        <f t="shared" si="22"/>
        <v>254978.64</v>
      </c>
      <c r="F20" s="5">
        <f t="shared" si="22"/>
        <v>254978.64</v>
      </c>
      <c r="G20" s="5">
        <f t="shared" si="22"/>
        <v>254978.64</v>
      </c>
      <c r="H20" s="5">
        <f t="shared" si="22"/>
        <v>254978.64</v>
      </c>
      <c r="I20" s="5">
        <f t="shared" si="22"/>
        <v>254978.64</v>
      </c>
      <c r="J20" s="8">
        <f>J21</f>
        <v>3633</v>
      </c>
      <c r="K20" s="21" t="e">
        <f t="shared" si="5"/>
        <v>#DIV/0!</v>
      </c>
    </row>
    <row r="21" spans="1:11" s="2" customFormat="1" ht="75" customHeight="1" x14ac:dyDescent="0.25">
      <c r="A21" s="10" t="s">
        <v>28</v>
      </c>
      <c r="B21" s="11" t="s">
        <v>29</v>
      </c>
      <c r="C21" s="12">
        <v>5633</v>
      </c>
      <c r="D21" s="5" t="e">
        <f>#REF!+D22</f>
        <v>#REF!</v>
      </c>
      <c r="E21" s="5" t="e">
        <f>#REF!+E22</f>
        <v>#REF!</v>
      </c>
      <c r="F21" s="5" t="e">
        <f>#REF!+F22</f>
        <v>#REF!</v>
      </c>
      <c r="G21" s="5" t="e">
        <f>#REF!+G22</f>
        <v>#REF!</v>
      </c>
      <c r="H21" s="5" t="e">
        <f>#REF!+H22</f>
        <v>#REF!</v>
      </c>
      <c r="I21" s="5" t="e">
        <f>#REF!+I22</f>
        <v>#REF!</v>
      </c>
      <c r="J21" s="12">
        <f t="shared" ref="J21" si="23">J22</f>
        <v>3633</v>
      </c>
      <c r="K21" s="22">
        <f t="shared" si="5"/>
        <v>64.494940529025385</v>
      </c>
    </row>
    <row r="22" spans="1:11" ht="95.25" customHeight="1" x14ac:dyDescent="0.25">
      <c r="A22" s="10" t="s">
        <v>30</v>
      </c>
      <c r="B22" s="11" t="s">
        <v>31</v>
      </c>
      <c r="C22" s="12">
        <v>5633</v>
      </c>
      <c r="D22" s="5" t="e">
        <f>D24 -#REF!</f>
        <v>#REF!</v>
      </c>
      <c r="E22" s="5" t="e">
        <f>E24 -#REF!</f>
        <v>#REF!</v>
      </c>
      <c r="F22" s="5" t="e">
        <f>F24 -#REF!</f>
        <v>#REF!</v>
      </c>
      <c r="G22" s="5" t="e">
        <f>G24 -#REF!</f>
        <v>#REF!</v>
      </c>
      <c r="H22" s="5" t="e">
        <f>H24 -#REF!</f>
        <v>#REF!</v>
      </c>
      <c r="I22" s="5" t="e">
        <f>I24 -#REF!</f>
        <v>#REF!</v>
      </c>
      <c r="J22" s="12">
        <v>3633</v>
      </c>
      <c r="K22" s="22">
        <f t="shared" si="5"/>
        <v>64.494940529025385</v>
      </c>
    </row>
    <row r="23" spans="1:11" ht="127.5" customHeight="1" x14ac:dyDescent="0.25">
      <c r="A23" s="23" t="s">
        <v>30</v>
      </c>
      <c r="B23" s="24" t="s">
        <v>54</v>
      </c>
      <c r="C23" s="25">
        <v>633</v>
      </c>
      <c r="D23" s="5"/>
      <c r="E23" s="5"/>
      <c r="F23" s="5"/>
      <c r="G23" s="5"/>
      <c r="H23" s="5"/>
      <c r="I23" s="5"/>
      <c r="J23" s="12">
        <v>633</v>
      </c>
      <c r="K23" s="22">
        <f>J23/C23*100</f>
        <v>100</v>
      </c>
    </row>
    <row r="24" spans="1:11" ht="75" customHeight="1" x14ac:dyDescent="0.25">
      <c r="A24" s="10" t="s">
        <v>32</v>
      </c>
      <c r="B24" s="11" t="s">
        <v>33</v>
      </c>
      <c r="C24" s="12">
        <v>5000</v>
      </c>
      <c r="D24" s="5" t="e">
        <f>#REF!+D25</f>
        <v>#REF!</v>
      </c>
      <c r="E24" s="5" t="e">
        <f>#REF!+E25</f>
        <v>#REF!</v>
      </c>
      <c r="F24" s="5" t="e">
        <f>#REF!+F25</f>
        <v>#REF!</v>
      </c>
      <c r="G24" s="5" t="e">
        <f>#REF!+G25</f>
        <v>#REF!</v>
      </c>
      <c r="H24" s="5" t="e">
        <f>#REF!+H25</f>
        <v>#REF!</v>
      </c>
      <c r="I24" s="5" t="e">
        <f>#REF!+I25</f>
        <v>#REF!</v>
      </c>
      <c r="J24" s="12">
        <v>3000</v>
      </c>
      <c r="K24" s="22">
        <f>J24/C24*100</f>
        <v>60</v>
      </c>
    </row>
    <row r="25" spans="1:11" ht="75" customHeight="1" x14ac:dyDescent="0.25">
      <c r="A25" s="10" t="s">
        <v>34</v>
      </c>
      <c r="B25" s="11" t="s">
        <v>35</v>
      </c>
      <c r="C25" s="12">
        <f>C26</f>
        <v>-5633</v>
      </c>
      <c r="D25" s="12">
        <f t="shared" ref="D25:J25" si="24">D26</f>
        <v>0</v>
      </c>
      <c r="E25" s="12">
        <f t="shared" si="24"/>
        <v>0</v>
      </c>
      <c r="F25" s="12">
        <f t="shared" si="24"/>
        <v>0</v>
      </c>
      <c r="G25" s="12">
        <f t="shared" si="24"/>
        <v>0</v>
      </c>
      <c r="H25" s="12">
        <f t="shared" si="24"/>
        <v>0</v>
      </c>
      <c r="I25" s="12">
        <f t="shared" si="24"/>
        <v>0</v>
      </c>
      <c r="J25" s="12">
        <f t="shared" si="24"/>
        <v>-633</v>
      </c>
      <c r="K25" s="22">
        <f>J25/C25*100</f>
        <v>11.237351322563466</v>
      </c>
    </row>
    <row r="26" spans="1:11" ht="123" customHeight="1" x14ac:dyDescent="0.25">
      <c r="A26" s="10" t="s">
        <v>36</v>
      </c>
      <c r="B26" s="11" t="s">
        <v>37</v>
      </c>
      <c r="C26" s="12">
        <f>C27</f>
        <v>-5633</v>
      </c>
      <c r="D26" s="5"/>
      <c r="E26" s="5"/>
      <c r="F26" s="5"/>
      <c r="G26" s="5"/>
      <c r="H26" s="5"/>
      <c r="I26" s="5"/>
      <c r="J26" s="12">
        <v>-633</v>
      </c>
      <c r="K26" s="22">
        <f>J26/C26*100</f>
        <v>11.237351322563466</v>
      </c>
    </row>
    <row r="27" spans="1:11" ht="151.5" customHeight="1" x14ac:dyDescent="0.25">
      <c r="A27" s="10" t="s">
        <v>38</v>
      </c>
      <c r="B27" s="11" t="s">
        <v>39</v>
      </c>
      <c r="C27" s="12">
        <f>C28</f>
        <v>-5633</v>
      </c>
      <c r="D27" s="4"/>
      <c r="E27" s="4"/>
      <c r="F27" s="4"/>
      <c r="G27" s="4"/>
      <c r="H27" s="4"/>
      <c r="I27" s="4"/>
      <c r="J27" s="12">
        <v>-633</v>
      </c>
      <c r="K27" s="22">
        <f>J27/C28*100</f>
        <v>11.237351322563466</v>
      </c>
    </row>
    <row r="28" spans="1:11" ht="147" customHeight="1" x14ac:dyDescent="0.25">
      <c r="A28" s="10" t="s">
        <v>38</v>
      </c>
      <c r="B28" s="11" t="s">
        <v>39</v>
      </c>
      <c r="C28" s="12">
        <v>-5633</v>
      </c>
      <c r="D28" s="4"/>
      <c r="E28" s="4"/>
      <c r="F28" s="4"/>
      <c r="G28" s="4"/>
      <c r="H28" s="4"/>
      <c r="I28" s="4"/>
      <c r="J28" s="26"/>
      <c r="K28" s="22"/>
    </row>
    <row r="29" spans="1:11" ht="75" x14ac:dyDescent="0.25">
      <c r="A29" s="10" t="s">
        <v>50</v>
      </c>
      <c r="B29" s="20" t="s">
        <v>51</v>
      </c>
      <c r="C29" s="12"/>
      <c r="D29" s="13"/>
      <c r="E29" s="13"/>
      <c r="F29" s="13"/>
      <c r="G29" s="13"/>
      <c r="H29" s="13"/>
      <c r="I29" s="13"/>
      <c r="J29" s="8">
        <f t="shared" ref="J29:J33" si="25">J30</f>
        <v>-28321.23</v>
      </c>
      <c r="K29" s="21">
        <f t="shared" ref="K29:K34" si="26">J29/C30*100</f>
        <v>-1471.3088455313903</v>
      </c>
    </row>
    <row r="30" spans="1:11" ht="41.25" customHeight="1" x14ac:dyDescent="0.25">
      <c r="A30" s="10" t="s">
        <v>40</v>
      </c>
      <c r="B30" s="11" t="s">
        <v>10</v>
      </c>
      <c r="C30" s="8">
        <f t="shared" ref="C30:C34" si="27">C31</f>
        <v>1924.90041</v>
      </c>
      <c r="D30" s="4"/>
      <c r="E30" s="4"/>
      <c r="F30" s="4"/>
      <c r="G30" s="4"/>
      <c r="H30" s="4"/>
      <c r="I30" s="4"/>
      <c r="J30" s="12">
        <f t="shared" si="25"/>
        <v>-28321.23</v>
      </c>
      <c r="K30" s="22">
        <f t="shared" si="26"/>
        <v>-1471.3088455313903</v>
      </c>
    </row>
    <row r="31" spans="1:11" ht="37.5" hidden="1" x14ac:dyDescent="0.25">
      <c r="A31" s="10" t="s">
        <v>41</v>
      </c>
      <c r="B31" s="11" t="s">
        <v>42</v>
      </c>
      <c r="C31" s="12">
        <f t="shared" si="27"/>
        <v>1924.90041</v>
      </c>
      <c r="D31" s="4"/>
      <c r="E31" s="4"/>
      <c r="F31" s="4"/>
      <c r="G31" s="4"/>
      <c r="H31" s="4"/>
      <c r="I31" s="4"/>
      <c r="J31" s="12">
        <f t="shared" si="25"/>
        <v>-28321.23</v>
      </c>
      <c r="K31" s="9">
        <f t="shared" si="26"/>
        <v>-1471.3088455313903</v>
      </c>
    </row>
    <row r="32" spans="1:11" ht="18.75" hidden="1" x14ac:dyDescent="0.25">
      <c r="A32" s="10" t="s">
        <v>43</v>
      </c>
      <c r="B32" s="11" t="s">
        <v>44</v>
      </c>
      <c r="C32" s="12">
        <f t="shared" si="27"/>
        <v>1924.90041</v>
      </c>
      <c r="D32" s="4"/>
      <c r="E32" s="4"/>
      <c r="F32" s="4"/>
      <c r="G32" s="4"/>
      <c r="H32" s="4"/>
      <c r="I32" s="4"/>
      <c r="J32" s="12">
        <f t="shared" si="25"/>
        <v>-28321.23</v>
      </c>
      <c r="K32" s="9">
        <f t="shared" si="26"/>
        <v>-1471.3088455313903</v>
      </c>
    </row>
    <row r="33" spans="1:11" ht="37.5" hidden="1" x14ac:dyDescent="0.25">
      <c r="A33" s="10" t="s">
        <v>45</v>
      </c>
      <c r="B33" s="11" t="s">
        <v>46</v>
      </c>
      <c r="C33" s="12">
        <f t="shared" si="27"/>
        <v>1924.90041</v>
      </c>
      <c r="D33" s="4"/>
      <c r="E33" s="4"/>
      <c r="F33" s="4"/>
      <c r="G33" s="4"/>
      <c r="H33" s="4"/>
      <c r="I33" s="4"/>
      <c r="J33" s="12">
        <f t="shared" si="25"/>
        <v>-28321.23</v>
      </c>
      <c r="K33" s="9">
        <f t="shared" si="26"/>
        <v>-1471.3088455313903</v>
      </c>
    </row>
    <row r="34" spans="1:11" ht="37.5" hidden="1" x14ac:dyDescent="0.25">
      <c r="A34" s="10" t="s">
        <v>47</v>
      </c>
      <c r="B34" s="11" t="s">
        <v>46</v>
      </c>
      <c r="C34" s="12">
        <f t="shared" si="27"/>
        <v>1924.90041</v>
      </c>
      <c r="D34" s="4"/>
      <c r="E34" s="4"/>
      <c r="F34" s="4"/>
      <c r="G34" s="4"/>
      <c r="H34" s="4"/>
      <c r="I34" s="4"/>
      <c r="J34" s="12">
        <v>-28321.23</v>
      </c>
      <c r="K34" s="9">
        <f t="shared" si="26"/>
        <v>-1471.3088455313903</v>
      </c>
    </row>
    <row r="35" spans="1:11" ht="37.5" hidden="1" x14ac:dyDescent="0.25">
      <c r="A35" s="10" t="s">
        <v>48</v>
      </c>
      <c r="B35" s="11" t="s">
        <v>49</v>
      </c>
      <c r="C35" s="12">
        <v>1924.90041</v>
      </c>
    </row>
    <row r="36" spans="1:11" x14ac:dyDescent="0.25">
      <c r="B36" s="14"/>
      <c r="C36" s="15"/>
    </row>
    <row r="37" spans="1:11" x14ac:dyDescent="0.25">
      <c r="B37" s="14"/>
      <c r="C37" s="15"/>
    </row>
    <row r="38" spans="1:11" x14ac:dyDescent="0.25">
      <c r="B38" s="14"/>
      <c r="C38" s="15"/>
    </row>
    <row r="39" spans="1:11" x14ac:dyDescent="0.25">
      <c r="B39" s="14"/>
      <c r="C39" s="15"/>
    </row>
    <row r="40" spans="1:11" x14ac:dyDescent="0.25">
      <c r="B40" s="16"/>
      <c r="C40" s="17"/>
    </row>
    <row r="41" spans="1:11" x14ac:dyDescent="0.25">
      <c r="B41" s="16"/>
      <c r="C41" s="17"/>
    </row>
    <row r="42" spans="1:11" x14ac:dyDescent="0.25">
      <c r="B42" s="16"/>
      <c r="C42" s="17"/>
    </row>
    <row r="43" spans="1:11" x14ac:dyDescent="0.25">
      <c r="C43" s="18"/>
    </row>
    <row r="44" spans="1:11" x14ac:dyDescent="0.25">
      <c r="C44" s="18"/>
    </row>
    <row r="45" spans="1:11" x14ac:dyDescent="0.25">
      <c r="C45" s="18"/>
    </row>
    <row r="46" spans="1:11" x14ac:dyDescent="0.25">
      <c r="C46" s="18"/>
    </row>
    <row r="47" spans="1:11" x14ac:dyDescent="0.25">
      <c r="C47" s="18"/>
    </row>
    <row r="48" spans="1:11" x14ac:dyDescent="0.25">
      <c r="C48" s="18"/>
    </row>
    <row r="49" spans="3:3" x14ac:dyDescent="0.25">
      <c r="C49" s="18"/>
    </row>
    <row r="50" spans="3:3" x14ac:dyDescent="0.25">
      <c r="C50" s="18"/>
    </row>
    <row r="51" spans="3:3" x14ac:dyDescent="0.25">
      <c r="C51" s="18"/>
    </row>
    <row r="52" spans="3:3" x14ac:dyDescent="0.25">
      <c r="C52" s="18"/>
    </row>
    <row r="53" spans="3:3" x14ac:dyDescent="0.25">
      <c r="C53" s="18"/>
    </row>
    <row r="54" spans="3:3" x14ac:dyDescent="0.25">
      <c r="C54" s="18"/>
    </row>
    <row r="55" spans="3:3" x14ac:dyDescent="0.25">
      <c r="C55" s="18"/>
    </row>
    <row r="56" spans="3:3" x14ac:dyDescent="0.25">
      <c r="C56" s="18"/>
    </row>
    <row r="57" spans="3:3" x14ac:dyDescent="0.25">
      <c r="C57" s="18"/>
    </row>
    <row r="58" spans="3:3" x14ac:dyDescent="0.25">
      <c r="C58" s="18"/>
    </row>
    <row r="59" spans="3:3" x14ac:dyDescent="0.25">
      <c r="C59" s="18"/>
    </row>
    <row r="60" spans="3:3" x14ac:dyDescent="0.25">
      <c r="C60" s="18"/>
    </row>
    <row r="61" spans="3:3" x14ac:dyDescent="0.25">
      <c r="C61" s="18"/>
    </row>
    <row r="62" spans="3:3" x14ac:dyDescent="0.25">
      <c r="C62" s="18"/>
    </row>
    <row r="63" spans="3:3" x14ac:dyDescent="0.25">
      <c r="C63" s="18"/>
    </row>
    <row r="64" spans="3:3" x14ac:dyDescent="0.25">
      <c r="C64" s="18"/>
    </row>
    <row r="65" spans="3:3" x14ac:dyDescent="0.25">
      <c r="C65" s="18"/>
    </row>
    <row r="66" spans="3:3" x14ac:dyDescent="0.25">
      <c r="C66" s="18"/>
    </row>
    <row r="67" spans="3:3" x14ac:dyDescent="0.25">
      <c r="C67" s="18"/>
    </row>
    <row r="68" spans="3:3" x14ac:dyDescent="0.25">
      <c r="C68" s="18"/>
    </row>
    <row r="69" spans="3:3" x14ac:dyDescent="0.25">
      <c r="C69" s="18"/>
    </row>
    <row r="70" spans="3:3" x14ac:dyDescent="0.25">
      <c r="C70" s="18"/>
    </row>
    <row r="71" spans="3:3" x14ac:dyDescent="0.25">
      <c r="C71" s="18"/>
    </row>
    <row r="72" spans="3:3" x14ac:dyDescent="0.25">
      <c r="C72" s="18"/>
    </row>
    <row r="73" spans="3:3" x14ac:dyDescent="0.25">
      <c r="C73" s="18"/>
    </row>
    <row r="74" spans="3:3" x14ac:dyDescent="0.25">
      <c r="C74" s="18"/>
    </row>
    <row r="75" spans="3:3" x14ac:dyDescent="0.25">
      <c r="C75" s="18"/>
    </row>
    <row r="76" spans="3:3" x14ac:dyDescent="0.25">
      <c r="C76" s="18"/>
    </row>
    <row r="77" spans="3:3" x14ac:dyDescent="0.25">
      <c r="C77" s="18"/>
    </row>
    <row r="78" spans="3:3" x14ac:dyDescent="0.25">
      <c r="C78" s="18"/>
    </row>
    <row r="79" spans="3:3" x14ac:dyDescent="0.25">
      <c r="C79" s="18"/>
    </row>
    <row r="80" spans="3:3" x14ac:dyDescent="0.25">
      <c r="C80" s="18"/>
    </row>
    <row r="81" spans="3:3" x14ac:dyDescent="0.25">
      <c r="C81" s="18"/>
    </row>
    <row r="82" spans="3:3" x14ac:dyDescent="0.25">
      <c r="C82" s="18"/>
    </row>
    <row r="83" spans="3:3" x14ac:dyDescent="0.25">
      <c r="C83" s="18"/>
    </row>
    <row r="84" spans="3:3" x14ac:dyDescent="0.25">
      <c r="C84" s="18"/>
    </row>
    <row r="85" spans="3:3" x14ac:dyDescent="0.25">
      <c r="C85" s="18"/>
    </row>
    <row r="86" spans="3:3" x14ac:dyDescent="0.25">
      <c r="C86" s="18"/>
    </row>
    <row r="87" spans="3:3" x14ac:dyDescent="0.25">
      <c r="C87" s="18"/>
    </row>
    <row r="88" spans="3:3" x14ac:dyDescent="0.25">
      <c r="C88" s="18"/>
    </row>
    <row r="89" spans="3:3" x14ac:dyDescent="0.25">
      <c r="C89" s="18"/>
    </row>
    <row r="90" spans="3:3" x14ac:dyDescent="0.25">
      <c r="C90" s="18"/>
    </row>
    <row r="91" spans="3:3" x14ac:dyDescent="0.25">
      <c r="C91" s="18"/>
    </row>
    <row r="92" spans="3:3" x14ac:dyDescent="0.25">
      <c r="C92" s="18"/>
    </row>
    <row r="93" spans="3:3" x14ac:dyDescent="0.25">
      <c r="C93" s="18"/>
    </row>
    <row r="94" spans="3:3" x14ac:dyDescent="0.25">
      <c r="C94" s="18"/>
    </row>
    <row r="95" spans="3:3" x14ac:dyDescent="0.25">
      <c r="C95" s="18"/>
    </row>
    <row r="96" spans="3:3" x14ac:dyDescent="0.25">
      <c r="C96" s="18"/>
    </row>
    <row r="97" spans="3:3" x14ac:dyDescent="0.25">
      <c r="C97" s="18"/>
    </row>
    <row r="98" spans="3:3" x14ac:dyDescent="0.25">
      <c r="C98" s="18"/>
    </row>
    <row r="99" spans="3:3" x14ac:dyDescent="0.25">
      <c r="C99" s="18"/>
    </row>
    <row r="100" spans="3:3" x14ac:dyDescent="0.25">
      <c r="C100" s="18"/>
    </row>
    <row r="101" spans="3:3" x14ac:dyDescent="0.25">
      <c r="C101" s="18"/>
    </row>
    <row r="102" spans="3:3" x14ac:dyDescent="0.25">
      <c r="C102" s="18"/>
    </row>
    <row r="103" spans="3:3" x14ac:dyDescent="0.25">
      <c r="C103" s="18"/>
    </row>
    <row r="104" spans="3:3" x14ac:dyDescent="0.25">
      <c r="C104" s="18"/>
    </row>
    <row r="105" spans="3:3" x14ac:dyDescent="0.25">
      <c r="C105" s="18"/>
    </row>
    <row r="106" spans="3:3" x14ac:dyDescent="0.25">
      <c r="C106" s="18"/>
    </row>
    <row r="107" spans="3:3" x14ac:dyDescent="0.25">
      <c r="C107" s="18"/>
    </row>
    <row r="108" spans="3:3" x14ac:dyDescent="0.25">
      <c r="C108" s="18"/>
    </row>
    <row r="109" spans="3:3" x14ac:dyDescent="0.25">
      <c r="C109" s="18"/>
    </row>
    <row r="110" spans="3:3" x14ac:dyDescent="0.25">
      <c r="C110" s="18"/>
    </row>
    <row r="111" spans="3:3" x14ac:dyDescent="0.25">
      <c r="C111" s="18"/>
    </row>
    <row r="112" spans="3:3" x14ac:dyDescent="0.25">
      <c r="C112" s="18"/>
    </row>
    <row r="113" spans="3:3" x14ac:dyDescent="0.25">
      <c r="C113" s="18"/>
    </row>
    <row r="114" spans="3:3" x14ac:dyDescent="0.25">
      <c r="C114" s="18"/>
    </row>
    <row r="115" spans="3:3" x14ac:dyDescent="0.25">
      <c r="C115" s="18"/>
    </row>
    <row r="116" spans="3:3" x14ac:dyDescent="0.25">
      <c r="C116" s="18"/>
    </row>
    <row r="117" spans="3:3" x14ac:dyDescent="0.25">
      <c r="C117" s="18"/>
    </row>
    <row r="118" spans="3:3" x14ac:dyDescent="0.25">
      <c r="C118" s="18"/>
    </row>
    <row r="119" spans="3:3" x14ac:dyDescent="0.25">
      <c r="C119" s="18"/>
    </row>
    <row r="120" spans="3:3" x14ac:dyDescent="0.25">
      <c r="C120" s="18"/>
    </row>
    <row r="121" spans="3:3" x14ac:dyDescent="0.25">
      <c r="C121" s="18"/>
    </row>
    <row r="122" spans="3:3" x14ac:dyDescent="0.25">
      <c r="C122" s="18"/>
    </row>
    <row r="123" spans="3:3" x14ac:dyDescent="0.25">
      <c r="C123" s="18"/>
    </row>
    <row r="124" spans="3:3" x14ac:dyDescent="0.25">
      <c r="C124" s="18"/>
    </row>
    <row r="125" spans="3:3" x14ac:dyDescent="0.25">
      <c r="C125" s="18"/>
    </row>
    <row r="126" spans="3:3" x14ac:dyDescent="0.25">
      <c r="C126" s="18"/>
    </row>
    <row r="127" spans="3:3" x14ac:dyDescent="0.25">
      <c r="C127" s="18"/>
    </row>
    <row r="128" spans="3:3" x14ac:dyDescent="0.25">
      <c r="C128" s="18"/>
    </row>
    <row r="129" spans="3:3" x14ac:dyDescent="0.25">
      <c r="C129" s="18"/>
    </row>
    <row r="130" spans="3:3" x14ac:dyDescent="0.25">
      <c r="C130" s="18"/>
    </row>
    <row r="131" spans="3:3" x14ac:dyDescent="0.25">
      <c r="C131" s="18"/>
    </row>
    <row r="132" spans="3:3" x14ac:dyDescent="0.25">
      <c r="C132" s="18"/>
    </row>
    <row r="133" spans="3:3" x14ac:dyDescent="0.25">
      <c r="C133" s="18"/>
    </row>
    <row r="134" spans="3:3" x14ac:dyDescent="0.25">
      <c r="C134" s="18"/>
    </row>
    <row r="135" spans="3:3" x14ac:dyDescent="0.25">
      <c r="C135" s="18"/>
    </row>
    <row r="136" spans="3:3" x14ac:dyDescent="0.25">
      <c r="C136" s="18"/>
    </row>
    <row r="137" spans="3:3" x14ac:dyDescent="0.25">
      <c r="C137" s="18"/>
    </row>
    <row r="138" spans="3:3" x14ac:dyDescent="0.25">
      <c r="C138" s="18"/>
    </row>
    <row r="139" spans="3:3" x14ac:dyDescent="0.25">
      <c r="C139" s="18"/>
    </row>
    <row r="140" spans="3:3" x14ac:dyDescent="0.25">
      <c r="C140" s="18"/>
    </row>
    <row r="141" spans="3:3" x14ac:dyDescent="0.25">
      <c r="C141" s="18"/>
    </row>
    <row r="142" spans="3:3" x14ac:dyDescent="0.25">
      <c r="C142" s="18"/>
    </row>
    <row r="143" spans="3:3" x14ac:dyDescent="0.25">
      <c r="C143" s="18"/>
    </row>
    <row r="144" spans="3:3" x14ac:dyDescent="0.25">
      <c r="C144" s="18"/>
    </row>
    <row r="145" spans="3:3" x14ac:dyDescent="0.25">
      <c r="C145" s="18"/>
    </row>
    <row r="146" spans="3:3" x14ac:dyDescent="0.25">
      <c r="C146" s="18"/>
    </row>
    <row r="147" spans="3:3" x14ac:dyDescent="0.25">
      <c r="C147" s="18"/>
    </row>
    <row r="148" spans="3:3" x14ac:dyDescent="0.25">
      <c r="C148" s="18"/>
    </row>
    <row r="149" spans="3:3" x14ac:dyDescent="0.25">
      <c r="C149" s="18"/>
    </row>
    <row r="150" spans="3:3" x14ac:dyDescent="0.25">
      <c r="C150" s="18"/>
    </row>
    <row r="151" spans="3:3" x14ac:dyDescent="0.25">
      <c r="C151" s="18"/>
    </row>
    <row r="152" spans="3:3" x14ac:dyDescent="0.25">
      <c r="C152" s="18"/>
    </row>
  </sheetData>
  <mergeCells count="8">
    <mergeCell ref="C2:K2"/>
    <mergeCell ref="A4:K4"/>
    <mergeCell ref="A5:K5"/>
    <mergeCell ref="A6:A7"/>
    <mergeCell ref="B6:B7"/>
    <mergeCell ref="C6:C7"/>
    <mergeCell ref="J6:J7"/>
    <mergeCell ref="K6:K7"/>
  </mergeCells>
  <pageMargins left="0.9055118110236221" right="0.11811023622047245" top="0.74803149606299213" bottom="0.35433070866141736" header="0.31496062992125984" footer="0.31496062992125984"/>
  <pageSetup paperSize="9" scale="57" orientation="portrait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9"/>
  <sheetViews>
    <sheetView view="pageBreakPreview" topLeftCell="A187" zoomScale="40" zoomScaleNormal="100" zoomScaleSheetLayoutView="40" workbookViewId="0">
      <selection activeCell="L14" sqref="L14"/>
    </sheetView>
  </sheetViews>
  <sheetFormatPr defaultRowHeight="15.75" x14ac:dyDescent="0.25"/>
  <cols>
    <col min="1" max="1" width="33.140625" style="106" customWidth="1"/>
    <col min="2" max="2" width="56.5703125" style="107" customWidth="1"/>
    <col min="3" max="3" width="17.42578125" style="35" hidden="1" customWidth="1"/>
    <col min="4" max="4" width="17.140625" style="32" hidden="1" customWidth="1"/>
    <col min="5" max="5" width="20.42578125" style="32" hidden="1" customWidth="1"/>
    <col min="6" max="6" width="21.5703125" style="32" hidden="1" customWidth="1"/>
    <col min="7" max="7" width="25.5703125" style="32" customWidth="1"/>
    <col min="8" max="8" width="14.85546875" style="33" bestFit="1" customWidth="1"/>
    <col min="9" max="9" width="21.28515625" style="32" customWidth="1"/>
    <col min="10" max="10" width="19" style="32" bestFit="1" customWidth="1"/>
    <col min="11" max="251" width="9.140625" style="32"/>
    <col min="252" max="252" width="33.140625" style="32" customWidth="1"/>
    <col min="253" max="253" width="50.42578125" style="32" customWidth="1"/>
    <col min="254" max="254" width="0" style="32" hidden="1" customWidth="1"/>
    <col min="255" max="255" width="16.7109375" style="32" customWidth="1"/>
    <col min="256" max="256" width="19.85546875" style="32" customWidth="1"/>
    <col min="257" max="257" width="21.140625" style="32" customWidth="1"/>
    <col min="258" max="263" width="0" style="32" hidden="1" customWidth="1"/>
    <col min="264" max="264" width="14.85546875" style="32" bestFit="1" customWidth="1"/>
    <col min="265" max="265" width="16.28515625" style="32" customWidth="1"/>
    <col min="266" max="507" width="9.140625" style="32"/>
    <col min="508" max="508" width="33.140625" style="32" customWidth="1"/>
    <col min="509" max="509" width="50.42578125" style="32" customWidth="1"/>
    <col min="510" max="510" width="0" style="32" hidden="1" customWidth="1"/>
    <col min="511" max="511" width="16.7109375" style="32" customWidth="1"/>
    <col min="512" max="512" width="19.85546875" style="32" customWidth="1"/>
    <col min="513" max="513" width="21.140625" style="32" customWidth="1"/>
    <col min="514" max="519" width="0" style="32" hidden="1" customWidth="1"/>
    <col min="520" max="520" width="14.85546875" style="32" bestFit="1" customWidth="1"/>
    <col min="521" max="521" width="16.28515625" style="32" customWidth="1"/>
    <col min="522" max="763" width="9.140625" style="32"/>
    <col min="764" max="764" width="33.140625" style="32" customWidth="1"/>
    <col min="765" max="765" width="50.42578125" style="32" customWidth="1"/>
    <col min="766" max="766" width="0" style="32" hidden="1" customWidth="1"/>
    <col min="767" max="767" width="16.7109375" style="32" customWidth="1"/>
    <col min="768" max="768" width="19.85546875" style="32" customWidth="1"/>
    <col min="769" max="769" width="21.140625" style="32" customWidth="1"/>
    <col min="770" max="775" width="0" style="32" hidden="1" customWidth="1"/>
    <col min="776" max="776" width="14.85546875" style="32" bestFit="1" customWidth="1"/>
    <col min="777" max="777" width="16.28515625" style="32" customWidth="1"/>
    <col min="778" max="1019" width="9.140625" style="32"/>
    <col min="1020" max="1020" width="33.140625" style="32" customWidth="1"/>
    <col min="1021" max="1021" width="50.42578125" style="32" customWidth="1"/>
    <col min="1022" max="1022" width="0" style="32" hidden="1" customWidth="1"/>
    <col min="1023" max="1023" width="16.7109375" style="32" customWidth="1"/>
    <col min="1024" max="1024" width="19.85546875" style="32" customWidth="1"/>
    <col min="1025" max="1025" width="21.140625" style="32" customWidth="1"/>
    <col min="1026" max="1031" width="0" style="32" hidden="1" customWidth="1"/>
    <col min="1032" max="1032" width="14.85546875" style="32" bestFit="1" customWidth="1"/>
    <col min="1033" max="1033" width="16.28515625" style="32" customWidth="1"/>
    <col min="1034" max="1275" width="9.140625" style="32"/>
    <col min="1276" max="1276" width="33.140625" style="32" customWidth="1"/>
    <col min="1277" max="1277" width="50.42578125" style="32" customWidth="1"/>
    <col min="1278" max="1278" width="0" style="32" hidden="1" customWidth="1"/>
    <col min="1279" max="1279" width="16.7109375" style="32" customWidth="1"/>
    <col min="1280" max="1280" width="19.85546875" style="32" customWidth="1"/>
    <col min="1281" max="1281" width="21.140625" style="32" customWidth="1"/>
    <col min="1282" max="1287" width="0" style="32" hidden="1" customWidth="1"/>
    <col min="1288" max="1288" width="14.85546875" style="32" bestFit="1" customWidth="1"/>
    <col min="1289" max="1289" width="16.28515625" style="32" customWidth="1"/>
    <col min="1290" max="1531" width="9.140625" style="32"/>
    <col min="1532" max="1532" width="33.140625" style="32" customWidth="1"/>
    <col min="1533" max="1533" width="50.42578125" style="32" customWidth="1"/>
    <col min="1534" max="1534" width="0" style="32" hidden="1" customWidth="1"/>
    <col min="1535" max="1535" width="16.7109375" style="32" customWidth="1"/>
    <col min="1536" max="1536" width="19.85546875" style="32" customWidth="1"/>
    <col min="1537" max="1537" width="21.140625" style="32" customWidth="1"/>
    <col min="1538" max="1543" width="0" style="32" hidden="1" customWidth="1"/>
    <col min="1544" max="1544" width="14.85546875" style="32" bestFit="1" customWidth="1"/>
    <col min="1545" max="1545" width="16.28515625" style="32" customWidth="1"/>
    <col min="1546" max="1787" width="9.140625" style="32"/>
    <col min="1788" max="1788" width="33.140625" style="32" customWidth="1"/>
    <col min="1789" max="1789" width="50.42578125" style="32" customWidth="1"/>
    <col min="1790" max="1790" width="0" style="32" hidden="1" customWidth="1"/>
    <col min="1791" max="1791" width="16.7109375" style="32" customWidth="1"/>
    <col min="1792" max="1792" width="19.85546875" style="32" customWidth="1"/>
    <col min="1793" max="1793" width="21.140625" style="32" customWidth="1"/>
    <col min="1794" max="1799" width="0" style="32" hidden="1" customWidth="1"/>
    <col min="1800" max="1800" width="14.85546875" style="32" bestFit="1" customWidth="1"/>
    <col min="1801" max="1801" width="16.28515625" style="32" customWidth="1"/>
    <col min="1802" max="2043" width="9.140625" style="32"/>
    <col min="2044" max="2044" width="33.140625" style="32" customWidth="1"/>
    <col min="2045" max="2045" width="50.42578125" style="32" customWidth="1"/>
    <col min="2046" max="2046" width="0" style="32" hidden="1" customWidth="1"/>
    <col min="2047" max="2047" width="16.7109375" style="32" customWidth="1"/>
    <col min="2048" max="2048" width="19.85546875" style="32" customWidth="1"/>
    <col min="2049" max="2049" width="21.140625" style="32" customWidth="1"/>
    <col min="2050" max="2055" width="0" style="32" hidden="1" customWidth="1"/>
    <col min="2056" max="2056" width="14.85546875" style="32" bestFit="1" customWidth="1"/>
    <col min="2057" max="2057" width="16.28515625" style="32" customWidth="1"/>
    <col min="2058" max="2299" width="9.140625" style="32"/>
    <col min="2300" max="2300" width="33.140625" style="32" customWidth="1"/>
    <col min="2301" max="2301" width="50.42578125" style="32" customWidth="1"/>
    <col min="2302" max="2302" width="0" style="32" hidden="1" customWidth="1"/>
    <col min="2303" max="2303" width="16.7109375" style="32" customWidth="1"/>
    <col min="2304" max="2304" width="19.85546875" style="32" customWidth="1"/>
    <col min="2305" max="2305" width="21.140625" style="32" customWidth="1"/>
    <col min="2306" max="2311" width="0" style="32" hidden="1" customWidth="1"/>
    <col min="2312" max="2312" width="14.85546875" style="32" bestFit="1" customWidth="1"/>
    <col min="2313" max="2313" width="16.28515625" style="32" customWidth="1"/>
    <col min="2314" max="2555" width="9.140625" style="32"/>
    <col min="2556" max="2556" width="33.140625" style="32" customWidth="1"/>
    <col min="2557" max="2557" width="50.42578125" style="32" customWidth="1"/>
    <col min="2558" max="2558" width="0" style="32" hidden="1" customWidth="1"/>
    <col min="2559" max="2559" width="16.7109375" style="32" customWidth="1"/>
    <col min="2560" max="2560" width="19.85546875" style="32" customWidth="1"/>
    <col min="2561" max="2561" width="21.140625" style="32" customWidth="1"/>
    <col min="2562" max="2567" width="0" style="32" hidden="1" customWidth="1"/>
    <col min="2568" max="2568" width="14.85546875" style="32" bestFit="1" customWidth="1"/>
    <col min="2569" max="2569" width="16.28515625" style="32" customWidth="1"/>
    <col min="2570" max="2811" width="9.140625" style="32"/>
    <col min="2812" max="2812" width="33.140625" style="32" customWidth="1"/>
    <col min="2813" max="2813" width="50.42578125" style="32" customWidth="1"/>
    <col min="2814" max="2814" width="0" style="32" hidden="1" customWidth="1"/>
    <col min="2815" max="2815" width="16.7109375" style="32" customWidth="1"/>
    <col min="2816" max="2816" width="19.85546875" style="32" customWidth="1"/>
    <col min="2817" max="2817" width="21.140625" style="32" customWidth="1"/>
    <col min="2818" max="2823" width="0" style="32" hidden="1" customWidth="1"/>
    <col min="2824" max="2824" width="14.85546875" style="32" bestFit="1" customWidth="1"/>
    <col min="2825" max="2825" width="16.28515625" style="32" customWidth="1"/>
    <col min="2826" max="3067" width="9.140625" style="32"/>
    <col min="3068" max="3068" width="33.140625" style="32" customWidth="1"/>
    <col min="3069" max="3069" width="50.42578125" style="32" customWidth="1"/>
    <col min="3070" max="3070" width="0" style="32" hidden="1" customWidth="1"/>
    <col min="3071" max="3071" width="16.7109375" style="32" customWidth="1"/>
    <col min="3072" max="3072" width="19.85546875" style="32" customWidth="1"/>
    <col min="3073" max="3073" width="21.140625" style="32" customWidth="1"/>
    <col min="3074" max="3079" width="0" style="32" hidden="1" customWidth="1"/>
    <col min="3080" max="3080" width="14.85546875" style="32" bestFit="1" customWidth="1"/>
    <col min="3081" max="3081" width="16.28515625" style="32" customWidth="1"/>
    <col min="3082" max="3323" width="9.140625" style="32"/>
    <col min="3324" max="3324" width="33.140625" style="32" customWidth="1"/>
    <col min="3325" max="3325" width="50.42578125" style="32" customWidth="1"/>
    <col min="3326" max="3326" width="0" style="32" hidden="1" customWidth="1"/>
    <col min="3327" max="3327" width="16.7109375" style="32" customWidth="1"/>
    <col min="3328" max="3328" width="19.85546875" style="32" customWidth="1"/>
    <col min="3329" max="3329" width="21.140625" style="32" customWidth="1"/>
    <col min="3330" max="3335" width="0" style="32" hidden="1" customWidth="1"/>
    <col min="3336" max="3336" width="14.85546875" style="32" bestFit="1" customWidth="1"/>
    <col min="3337" max="3337" width="16.28515625" style="32" customWidth="1"/>
    <col min="3338" max="3579" width="9.140625" style="32"/>
    <col min="3580" max="3580" width="33.140625" style="32" customWidth="1"/>
    <col min="3581" max="3581" width="50.42578125" style="32" customWidth="1"/>
    <col min="3582" max="3582" width="0" style="32" hidden="1" customWidth="1"/>
    <col min="3583" max="3583" width="16.7109375" style="32" customWidth="1"/>
    <col min="3584" max="3584" width="19.85546875" style="32" customWidth="1"/>
    <col min="3585" max="3585" width="21.140625" style="32" customWidth="1"/>
    <col min="3586" max="3591" width="0" style="32" hidden="1" customWidth="1"/>
    <col min="3592" max="3592" width="14.85546875" style="32" bestFit="1" customWidth="1"/>
    <col min="3593" max="3593" width="16.28515625" style="32" customWidth="1"/>
    <col min="3594" max="3835" width="9.140625" style="32"/>
    <col min="3836" max="3836" width="33.140625" style="32" customWidth="1"/>
    <col min="3837" max="3837" width="50.42578125" style="32" customWidth="1"/>
    <col min="3838" max="3838" width="0" style="32" hidden="1" customWidth="1"/>
    <col min="3839" max="3839" width="16.7109375" style="32" customWidth="1"/>
    <col min="3840" max="3840" width="19.85546875" style="32" customWidth="1"/>
    <col min="3841" max="3841" width="21.140625" style="32" customWidth="1"/>
    <col min="3842" max="3847" width="0" style="32" hidden="1" customWidth="1"/>
    <col min="3848" max="3848" width="14.85546875" style="32" bestFit="1" customWidth="1"/>
    <col min="3849" max="3849" width="16.28515625" style="32" customWidth="1"/>
    <col min="3850" max="4091" width="9.140625" style="32"/>
    <col min="4092" max="4092" width="33.140625" style="32" customWidth="1"/>
    <col min="4093" max="4093" width="50.42578125" style="32" customWidth="1"/>
    <col min="4094" max="4094" width="0" style="32" hidden="1" customWidth="1"/>
    <col min="4095" max="4095" width="16.7109375" style="32" customWidth="1"/>
    <col min="4096" max="4096" width="19.85546875" style="32" customWidth="1"/>
    <col min="4097" max="4097" width="21.140625" style="32" customWidth="1"/>
    <col min="4098" max="4103" width="0" style="32" hidden="1" customWidth="1"/>
    <col min="4104" max="4104" width="14.85546875" style="32" bestFit="1" customWidth="1"/>
    <col min="4105" max="4105" width="16.28515625" style="32" customWidth="1"/>
    <col min="4106" max="4347" width="9.140625" style="32"/>
    <col min="4348" max="4348" width="33.140625" style="32" customWidth="1"/>
    <col min="4349" max="4349" width="50.42578125" style="32" customWidth="1"/>
    <col min="4350" max="4350" width="0" style="32" hidden="1" customWidth="1"/>
    <col min="4351" max="4351" width="16.7109375" style="32" customWidth="1"/>
    <col min="4352" max="4352" width="19.85546875" style="32" customWidth="1"/>
    <col min="4353" max="4353" width="21.140625" style="32" customWidth="1"/>
    <col min="4354" max="4359" width="0" style="32" hidden="1" customWidth="1"/>
    <col min="4360" max="4360" width="14.85546875" style="32" bestFit="1" customWidth="1"/>
    <col min="4361" max="4361" width="16.28515625" style="32" customWidth="1"/>
    <col min="4362" max="4603" width="9.140625" style="32"/>
    <col min="4604" max="4604" width="33.140625" style="32" customWidth="1"/>
    <col min="4605" max="4605" width="50.42578125" style="32" customWidth="1"/>
    <col min="4606" max="4606" width="0" style="32" hidden="1" customWidth="1"/>
    <col min="4607" max="4607" width="16.7109375" style="32" customWidth="1"/>
    <col min="4608" max="4608" width="19.85546875" style="32" customWidth="1"/>
    <col min="4609" max="4609" width="21.140625" style="32" customWidth="1"/>
    <col min="4610" max="4615" width="0" style="32" hidden="1" customWidth="1"/>
    <col min="4616" max="4616" width="14.85546875" style="32" bestFit="1" customWidth="1"/>
    <col min="4617" max="4617" width="16.28515625" style="32" customWidth="1"/>
    <col min="4618" max="4859" width="9.140625" style="32"/>
    <col min="4860" max="4860" width="33.140625" style="32" customWidth="1"/>
    <col min="4861" max="4861" width="50.42578125" style="32" customWidth="1"/>
    <col min="4862" max="4862" width="0" style="32" hidden="1" customWidth="1"/>
    <col min="4863" max="4863" width="16.7109375" style="32" customWidth="1"/>
    <col min="4864" max="4864" width="19.85546875" style="32" customWidth="1"/>
    <col min="4865" max="4865" width="21.140625" style="32" customWidth="1"/>
    <col min="4866" max="4871" width="0" style="32" hidden="1" customWidth="1"/>
    <col min="4872" max="4872" width="14.85546875" style="32" bestFit="1" customWidth="1"/>
    <col min="4873" max="4873" width="16.28515625" style="32" customWidth="1"/>
    <col min="4874" max="5115" width="9.140625" style="32"/>
    <col min="5116" max="5116" width="33.140625" style="32" customWidth="1"/>
    <col min="5117" max="5117" width="50.42578125" style="32" customWidth="1"/>
    <col min="5118" max="5118" width="0" style="32" hidden="1" customWidth="1"/>
    <col min="5119" max="5119" width="16.7109375" style="32" customWidth="1"/>
    <col min="5120" max="5120" width="19.85546875" style="32" customWidth="1"/>
    <col min="5121" max="5121" width="21.140625" style="32" customWidth="1"/>
    <col min="5122" max="5127" width="0" style="32" hidden="1" customWidth="1"/>
    <col min="5128" max="5128" width="14.85546875" style="32" bestFit="1" customWidth="1"/>
    <col min="5129" max="5129" width="16.28515625" style="32" customWidth="1"/>
    <col min="5130" max="5371" width="9.140625" style="32"/>
    <col min="5372" max="5372" width="33.140625" style="32" customWidth="1"/>
    <col min="5373" max="5373" width="50.42578125" style="32" customWidth="1"/>
    <col min="5374" max="5374" width="0" style="32" hidden="1" customWidth="1"/>
    <col min="5375" max="5375" width="16.7109375" style="32" customWidth="1"/>
    <col min="5376" max="5376" width="19.85546875" style="32" customWidth="1"/>
    <col min="5377" max="5377" width="21.140625" style="32" customWidth="1"/>
    <col min="5378" max="5383" width="0" style="32" hidden="1" customWidth="1"/>
    <col min="5384" max="5384" width="14.85546875" style="32" bestFit="1" customWidth="1"/>
    <col min="5385" max="5385" width="16.28515625" style="32" customWidth="1"/>
    <col min="5386" max="5627" width="9.140625" style="32"/>
    <col min="5628" max="5628" width="33.140625" style="32" customWidth="1"/>
    <col min="5629" max="5629" width="50.42578125" style="32" customWidth="1"/>
    <col min="5630" max="5630" width="0" style="32" hidden="1" customWidth="1"/>
    <col min="5631" max="5631" width="16.7109375" style="32" customWidth="1"/>
    <col min="5632" max="5632" width="19.85546875" style="32" customWidth="1"/>
    <col min="5633" max="5633" width="21.140625" style="32" customWidth="1"/>
    <col min="5634" max="5639" width="0" style="32" hidden="1" customWidth="1"/>
    <col min="5640" max="5640" width="14.85546875" style="32" bestFit="1" customWidth="1"/>
    <col min="5641" max="5641" width="16.28515625" style="32" customWidth="1"/>
    <col min="5642" max="5883" width="9.140625" style="32"/>
    <col min="5884" max="5884" width="33.140625" style="32" customWidth="1"/>
    <col min="5885" max="5885" width="50.42578125" style="32" customWidth="1"/>
    <col min="5886" max="5886" width="0" style="32" hidden="1" customWidth="1"/>
    <col min="5887" max="5887" width="16.7109375" style="32" customWidth="1"/>
    <col min="5888" max="5888" width="19.85546875" style="32" customWidth="1"/>
    <col min="5889" max="5889" width="21.140625" style="32" customWidth="1"/>
    <col min="5890" max="5895" width="0" style="32" hidden="1" customWidth="1"/>
    <col min="5896" max="5896" width="14.85546875" style="32" bestFit="1" customWidth="1"/>
    <col min="5897" max="5897" width="16.28515625" style="32" customWidth="1"/>
    <col min="5898" max="6139" width="9.140625" style="32"/>
    <col min="6140" max="6140" width="33.140625" style="32" customWidth="1"/>
    <col min="6141" max="6141" width="50.42578125" style="32" customWidth="1"/>
    <col min="6142" max="6142" width="0" style="32" hidden="1" customWidth="1"/>
    <col min="6143" max="6143" width="16.7109375" style="32" customWidth="1"/>
    <col min="6144" max="6144" width="19.85546875" style="32" customWidth="1"/>
    <col min="6145" max="6145" width="21.140625" style="32" customWidth="1"/>
    <col min="6146" max="6151" width="0" style="32" hidden="1" customWidth="1"/>
    <col min="6152" max="6152" width="14.85546875" style="32" bestFit="1" customWidth="1"/>
    <col min="6153" max="6153" width="16.28515625" style="32" customWidth="1"/>
    <col min="6154" max="6395" width="9.140625" style="32"/>
    <col min="6396" max="6396" width="33.140625" style="32" customWidth="1"/>
    <col min="6397" max="6397" width="50.42578125" style="32" customWidth="1"/>
    <col min="6398" max="6398" width="0" style="32" hidden="1" customWidth="1"/>
    <col min="6399" max="6399" width="16.7109375" style="32" customWidth="1"/>
    <col min="6400" max="6400" width="19.85546875" style="32" customWidth="1"/>
    <col min="6401" max="6401" width="21.140625" style="32" customWidth="1"/>
    <col min="6402" max="6407" width="0" style="32" hidden="1" customWidth="1"/>
    <col min="6408" max="6408" width="14.85546875" style="32" bestFit="1" customWidth="1"/>
    <col min="6409" max="6409" width="16.28515625" style="32" customWidth="1"/>
    <col min="6410" max="6651" width="9.140625" style="32"/>
    <col min="6652" max="6652" width="33.140625" style="32" customWidth="1"/>
    <col min="6653" max="6653" width="50.42578125" style="32" customWidth="1"/>
    <col min="6654" max="6654" width="0" style="32" hidden="1" customWidth="1"/>
    <col min="6655" max="6655" width="16.7109375" style="32" customWidth="1"/>
    <col min="6656" max="6656" width="19.85546875" style="32" customWidth="1"/>
    <col min="6657" max="6657" width="21.140625" style="32" customWidth="1"/>
    <col min="6658" max="6663" width="0" style="32" hidden="1" customWidth="1"/>
    <col min="6664" max="6664" width="14.85546875" style="32" bestFit="1" customWidth="1"/>
    <col min="6665" max="6665" width="16.28515625" style="32" customWidth="1"/>
    <col min="6666" max="6907" width="9.140625" style="32"/>
    <col min="6908" max="6908" width="33.140625" style="32" customWidth="1"/>
    <col min="6909" max="6909" width="50.42578125" style="32" customWidth="1"/>
    <col min="6910" max="6910" width="0" style="32" hidden="1" customWidth="1"/>
    <col min="6911" max="6911" width="16.7109375" style="32" customWidth="1"/>
    <col min="6912" max="6912" width="19.85546875" style="32" customWidth="1"/>
    <col min="6913" max="6913" width="21.140625" style="32" customWidth="1"/>
    <col min="6914" max="6919" width="0" style="32" hidden="1" customWidth="1"/>
    <col min="6920" max="6920" width="14.85546875" style="32" bestFit="1" customWidth="1"/>
    <col min="6921" max="6921" width="16.28515625" style="32" customWidth="1"/>
    <col min="6922" max="7163" width="9.140625" style="32"/>
    <col min="7164" max="7164" width="33.140625" style="32" customWidth="1"/>
    <col min="7165" max="7165" width="50.42578125" style="32" customWidth="1"/>
    <col min="7166" max="7166" width="0" style="32" hidden="1" customWidth="1"/>
    <col min="7167" max="7167" width="16.7109375" style="32" customWidth="1"/>
    <col min="7168" max="7168" width="19.85546875" style="32" customWidth="1"/>
    <col min="7169" max="7169" width="21.140625" style="32" customWidth="1"/>
    <col min="7170" max="7175" width="0" style="32" hidden="1" customWidth="1"/>
    <col min="7176" max="7176" width="14.85546875" style="32" bestFit="1" customWidth="1"/>
    <col min="7177" max="7177" width="16.28515625" style="32" customWidth="1"/>
    <col min="7178" max="7419" width="9.140625" style="32"/>
    <col min="7420" max="7420" width="33.140625" style="32" customWidth="1"/>
    <col min="7421" max="7421" width="50.42578125" style="32" customWidth="1"/>
    <col min="7422" max="7422" width="0" style="32" hidden="1" customWidth="1"/>
    <col min="7423" max="7423" width="16.7109375" style="32" customWidth="1"/>
    <col min="7424" max="7424" width="19.85546875" style="32" customWidth="1"/>
    <col min="7425" max="7425" width="21.140625" style="32" customWidth="1"/>
    <col min="7426" max="7431" width="0" style="32" hidden="1" customWidth="1"/>
    <col min="7432" max="7432" width="14.85546875" style="32" bestFit="1" customWidth="1"/>
    <col min="7433" max="7433" width="16.28515625" style="32" customWidth="1"/>
    <col min="7434" max="7675" width="9.140625" style="32"/>
    <col min="7676" max="7676" width="33.140625" style="32" customWidth="1"/>
    <col min="7677" max="7677" width="50.42578125" style="32" customWidth="1"/>
    <col min="7678" max="7678" width="0" style="32" hidden="1" customWidth="1"/>
    <col min="7679" max="7679" width="16.7109375" style="32" customWidth="1"/>
    <col min="7680" max="7680" width="19.85546875" style="32" customWidth="1"/>
    <col min="7681" max="7681" width="21.140625" style="32" customWidth="1"/>
    <col min="7682" max="7687" width="0" style="32" hidden="1" customWidth="1"/>
    <col min="7688" max="7688" width="14.85546875" style="32" bestFit="1" customWidth="1"/>
    <col min="7689" max="7689" width="16.28515625" style="32" customWidth="1"/>
    <col min="7690" max="7931" width="9.140625" style="32"/>
    <col min="7932" max="7932" width="33.140625" style="32" customWidth="1"/>
    <col min="7933" max="7933" width="50.42578125" style="32" customWidth="1"/>
    <col min="7934" max="7934" width="0" style="32" hidden="1" customWidth="1"/>
    <col min="7935" max="7935" width="16.7109375" style="32" customWidth="1"/>
    <col min="7936" max="7936" width="19.85546875" style="32" customWidth="1"/>
    <col min="7937" max="7937" width="21.140625" style="32" customWidth="1"/>
    <col min="7938" max="7943" width="0" style="32" hidden="1" customWidth="1"/>
    <col min="7944" max="7944" width="14.85546875" style="32" bestFit="1" customWidth="1"/>
    <col min="7945" max="7945" width="16.28515625" style="32" customWidth="1"/>
    <col min="7946" max="8187" width="9.140625" style="32"/>
    <col min="8188" max="8188" width="33.140625" style="32" customWidth="1"/>
    <col min="8189" max="8189" width="50.42578125" style="32" customWidth="1"/>
    <col min="8190" max="8190" width="0" style="32" hidden="1" customWidth="1"/>
    <col min="8191" max="8191" width="16.7109375" style="32" customWidth="1"/>
    <col min="8192" max="8192" width="19.85546875" style="32" customWidth="1"/>
    <col min="8193" max="8193" width="21.140625" style="32" customWidth="1"/>
    <col min="8194" max="8199" width="0" style="32" hidden="1" customWidth="1"/>
    <col min="8200" max="8200" width="14.85546875" style="32" bestFit="1" customWidth="1"/>
    <col min="8201" max="8201" width="16.28515625" style="32" customWidth="1"/>
    <col min="8202" max="8443" width="9.140625" style="32"/>
    <col min="8444" max="8444" width="33.140625" style="32" customWidth="1"/>
    <col min="8445" max="8445" width="50.42578125" style="32" customWidth="1"/>
    <col min="8446" max="8446" width="0" style="32" hidden="1" customWidth="1"/>
    <col min="8447" max="8447" width="16.7109375" style="32" customWidth="1"/>
    <col min="8448" max="8448" width="19.85546875" style="32" customWidth="1"/>
    <col min="8449" max="8449" width="21.140625" style="32" customWidth="1"/>
    <col min="8450" max="8455" width="0" style="32" hidden="1" customWidth="1"/>
    <col min="8456" max="8456" width="14.85546875" style="32" bestFit="1" customWidth="1"/>
    <col min="8457" max="8457" width="16.28515625" style="32" customWidth="1"/>
    <col min="8458" max="8699" width="9.140625" style="32"/>
    <col min="8700" max="8700" width="33.140625" style="32" customWidth="1"/>
    <col min="8701" max="8701" width="50.42578125" style="32" customWidth="1"/>
    <col min="8702" max="8702" width="0" style="32" hidden="1" customWidth="1"/>
    <col min="8703" max="8703" width="16.7109375" style="32" customWidth="1"/>
    <col min="8704" max="8704" width="19.85546875" style="32" customWidth="1"/>
    <col min="8705" max="8705" width="21.140625" style="32" customWidth="1"/>
    <col min="8706" max="8711" width="0" style="32" hidden="1" customWidth="1"/>
    <col min="8712" max="8712" width="14.85546875" style="32" bestFit="1" customWidth="1"/>
    <col min="8713" max="8713" width="16.28515625" style="32" customWidth="1"/>
    <col min="8714" max="8955" width="9.140625" style="32"/>
    <col min="8956" max="8956" width="33.140625" style="32" customWidth="1"/>
    <col min="8957" max="8957" width="50.42578125" style="32" customWidth="1"/>
    <col min="8958" max="8958" width="0" style="32" hidden="1" customWidth="1"/>
    <col min="8959" max="8959" width="16.7109375" style="32" customWidth="1"/>
    <col min="8960" max="8960" width="19.85546875" style="32" customWidth="1"/>
    <col min="8961" max="8961" width="21.140625" style="32" customWidth="1"/>
    <col min="8962" max="8967" width="0" style="32" hidden="1" customWidth="1"/>
    <col min="8968" max="8968" width="14.85546875" style="32" bestFit="1" customWidth="1"/>
    <col min="8969" max="8969" width="16.28515625" style="32" customWidth="1"/>
    <col min="8970" max="9211" width="9.140625" style="32"/>
    <col min="9212" max="9212" width="33.140625" style="32" customWidth="1"/>
    <col min="9213" max="9213" width="50.42578125" style="32" customWidth="1"/>
    <col min="9214" max="9214" width="0" style="32" hidden="1" customWidth="1"/>
    <col min="9215" max="9215" width="16.7109375" style="32" customWidth="1"/>
    <col min="9216" max="9216" width="19.85546875" style="32" customWidth="1"/>
    <col min="9217" max="9217" width="21.140625" style="32" customWidth="1"/>
    <col min="9218" max="9223" width="0" style="32" hidden="1" customWidth="1"/>
    <col min="9224" max="9224" width="14.85546875" style="32" bestFit="1" customWidth="1"/>
    <col min="9225" max="9225" width="16.28515625" style="32" customWidth="1"/>
    <col min="9226" max="9467" width="9.140625" style="32"/>
    <col min="9468" max="9468" width="33.140625" style="32" customWidth="1"/>
    <col min="9469" max="9469" width="50.42578125" style="32" customWidth="1"/>
    <col min="9470" max="9470" width="0" style="32" hidden="1" customWidth="1"/>
    <col min="9471" max="9471" width="16.7109375" style="32" customWidth="1"/>
    <col min="9472" max="9472" width="19.85546875" style="32" customWidth="1"/>
    <col min="9473" max="9473" width="21.140625" style="32" customWidth="1"/>
    <col min="9474" max="9479" width="0" style="32" hidden="1" customWidth="1"/>
    <col min="9480" max="9480" width="14.85546875" style="32" bestFit="1" customWidth="1"/>
    <col min="9481" max="9481" width="16.28515625" style="32" customWidth="1"/>
    <col min="9482" max="9723" width="9.140625" style="32"/>
    <col min="9724" max="9724" width="33.140625" style="32" customWidth="1"/>
    <col min="9725" max="9725" width="50.42578125" style="32" customWidth="1"/>
    <col min="9726" max="9726" width="0" style="32" hidden="1" customWidth="1"/>
    <col min="9727" max="9727" width="16.7109375" style="32" customWidth="1"/>
    <col min="9728" max="9728" width="19.85546875" style="32" customWidth="1"/>
    <col min="9729" max="9729" width="21.140625" style="32" customWidth="1"/>
    <col min="9730" max="9735" width="0" style="32" hidden="1" customWidth="1"/>
    <col min="9736" max="9736" width="14.85546875" style="32" bestFit="1" customWidth="1"/>
    <col min="9737" max="9737" width="16.28515625" style="32" customWidth="1"/>
    <col min="9738" max="9979" width="9.140625" style="32"/>
    <col min="9980" max="9980" width="33.140625" style="32" customWidth="1"/>
    <col min="9981" max="9981" width="50.42578125" style="32" customWidth="1"/>
    <col min="9982" max="9982" width="0" style="32" hidden="1" customWidth="1"/>
    <col min="9983" max="9983" width="16.7109375" style="32" customWidth="1"/>
    <col min="9984" max="9984" width="19.85546875" style="32" customWidth="1"/>
    <col min="9985" max="9985" width="21.140625" style="32" customWidth="1"/>
    <col min="9986" max="9991" width="0" style="32" hidden="1" customWidth="1"/>
    <col min="9992" max="9992" width="14.85546875" style="32" bestFit="1" customWidth="1"/>
    <col min="9993" max="9993" width="16.28515625" style="32" customWidth="1"/>
    <col min="9994" max="10235" width="9.140625" style="32"/>
    <col min="10236" max="10236" width="33.140625" style="32" customWidth="1"/>
    <col min="10237" max="10237" width="50.42578125" style="32" customWidth="1"/>
    <col min="10238" max="10238" width="0" style="32" hidden="1" customWidth="1"/>
    <col min="10239" max="10239" width="16.7109375" style="32" customWidth="1"/>
    <col min="10240" max="10240" width="19.85546875" style="32" customWidth="1"/>
    <col min="10241" max="10241" width="21.140625" style="32" customWidth="1"/>
    <col min="10242" max="10247" width="0" style="32" hidden="1" customWidth="1"/>
    <col min="10248" max="10248" width="14.85546875" style="32" bestFit="1" customWidth="1"/>
    <col min="10249" max="10249" width="16.28515625" style="32" customWidth="1"/>
    <col min="10250" max="10491" width="9.140625" style="32"/>
    <col min="10492" max="10492" width="33.140625" style="32" customWidth="1"/>
    <col min="10493" max="10493" width="50.42578125" style="32" customWidth="1"/>
    <col min="10494" max="10494" width="0" style="32" hidden="1" customWidth="1"/>
    <col min="10495" max="10495" width="16.7109375" style="32" customWidth="1"/>
    <col min="10496" max="10496" width="19.85546875" style="32" customWidth="1"/>
    <col min="10497" max="10497" width="21.140625" style="32" customWidth="1"/>
    <col min="10498" max="10503" width="0" style="32" hidden="1" customWidth="1"/>
    <col min="10504" max="10504" width="14.85546875" style="32" bestFit="1" customWidth="1"/>
    <col min="10505" max="10505" width="16.28515625" style="32" customWidth="1"/>
    <col min="10506" max="10747" width="9.140625" style="32"/>
    <col min="10748" max="10748" width="33.140625" style="32" customWidth="1"/>
    <col min="10749" max="10749" width="50.42578125" style="32" customWidth="1"/>
    <col min="10750" max="10750" width="0" style="32" hidden="1" customWidth="1"/>
    <col min="10751" max="10751" width="16.7109375" style="32" customWidth="1"/>
    <col min="10752" max="10752" width="19.85546875" style="32" customWidth="1"/>
    <col min="10753" max="10753" width="21.140625" style="32" customWidth="1"/>
    <col min="10754" max="10759" width="0" style="32" hidden="1" customWidth="1"/>
    <col min="10760" max="10760" width="14.85546875" style="32" bestFit="1" customWidth="1"/>
    <col min="10761" max="10761" width="16.28515625" style="32" customWidth="1"/>
    <col min="10762" max="11003" width="9.140625" style="32"/>
    <col min="11004" max="11004" width="33.140625" style="32" customWidth="1"/>
    <col min="11005" max="11005" width="50.42578125" style="32" customWidth="1"/>
    <col min="11006" max="11006" width="0" style="32" hidden="1" customWidth="1"/>
    <col min="11007" max="11007" width="16.7109375" style="32" customWidth="1"/>
    <col min="11008" max="11008" width="19.85546875" style="32" customWidth="1"/>
    <col min="11009" max="11009" width="21.140625" style="32" customWidth="1"/>
    <col min="11010" max="11015" width="0" style="32" hidden="1" customWidth="1"/>
    <col min="11016" max="11016" width="14.85546875" style="32" bestFit="1" customWidth="1"/>
    <col min="11017" max="11017" width="16.28515625" style="32" customWidth="1"/>
    <col min="11018" max="11259" width="9.140625" style="32"/>
    <col min="11260" max="11260" width="33.140625" style="32" customWidth="1"/>
    <col min="11261" max="11261" width="50.42578125" style="32" customWidth="1"/>
    <col min="11262" max="11262" width="0" style="32" hidden="1" customWidth="1"/>
    <col min="11263" max="11263" width="16.7109375" style="32" customWidth="1"/>
    <col min="11264" max="11264" width="19.85546875" style="32" customWidth="1"/>
    <col min="11265" max="11265" width="21.140625" style="32" customWidth="1"/>
    <col min="11266" max="11271" width="0" style="32" hidden="1" customWidth="1"/>
    <col min="11272" max="11272" width="14.85546875" style="32" bestFit="1" customWidth="1"/>
    <col min="11273" max="11273" width="16.28515625" style="32" customWidth="1"/>
    <col min="11274" max="11515" width="9.140625" style="32"/>
    <col min="11516" max="11516" width="33.140625" style="32" customWidth="1"/>
    <col min="11517" max="11517" width="50.42578125" style="32" customWidth="1"/>
    <col min="11518" max="11518" width="0" style="32" hidden="1" customWidth="1"/>
    <col min="11519" max="11519" width="16.7109375" style="32" customWidth="1"/>
    <col min="11520" max="11520" width="19.85546875" style="32" customWidth="1"/>
    <col min="11521" max="11521" width="21.140625" style="32" customWidth="1"/>
    <col min="11522" max="11527" width="0" style="32" hidden="1" customWidth="1"/>
    <col min="11528" max="11528" width="14.85546875" style="32" bestFit="1" customWidth="1"/>
    <col min="11529" max="11529" width="16.28515625" style="32" customWidth="1"/>
    <col min="11530" max="11771" width="9.140625" style="32"/>
    <col min="11772" max="11772" width="33.140625" style="32" customWidth="1"/>
    <col min="11773" max="11773" width="50.42578125" style="32" customWidth="1"/>
    <col min="11774" max="11774" width="0" style="32" hidden="1" customWidth="1"/>
    <col min="11775" max="11775" width="16.7109375" style="32" customWidth="1"/>
    <col min="11776" max="11776" width="19.85546875" style="32" customWidth="1"/>
    <col min="11777" max="11777" width="21.140625" style="32" customWidth="1"/>
    <col min="11778" max="11783" width="0" style="32" hidden="1" customWidth="1"/>
    <col min="11784" max="11784" width="14.85546875" style="32" bestFit="1" customWidth="1"/>
    <col min="11785" max="11785" width="16.28515625" style="32" customWidth="1"/>
    <col min="11786" max="12027" width="9.140625" style="32"/>
    <col min="12028" max="12028" width="33.140625" style="32" customWidth="1"/>
    <col min="12029" max="12029" width="50.42578125" style="32" customWidth="1"/>
    <col min="12030" max="12030" width="0" style="32" hidden="1" customWidth="1"/>
    <col min="12031" max="12031" width="16.7109375" style="32" customWidth="1"/>
    <col min="12032" max="12032" width="19.85546875" style="32" customWidth="1"/>
    <col min="12033" max="12033" width="21.140625" style="32" customWidth="1"/>
    <col min="12034" max="12039" width="0" style="32" hidden="1" customWidth="1"/>
    <col min="12040" max="12040" width="14.85546875" style="32" bestFit="1" customWidth="1"/>
    <col min="12041" max="12041" width="16.28515625" style="32" customWidth="1"/>
    <col min="12042" max="12283" width="9.140625" style="32"/>
    <col min="12284" max="12284" width="33.140625" style="32" customWidth="1"/>
    <col min="12285" max="12285" width="50.42578125" style="32" customWidth="1"/>
    <col min="12286" max="12286" width="0" style="32" hidden="1" customWidth="1"/>
    <col min="12287" max="12287" width="16.7109375" style="32" customWidth="1"/>
    <col min="12288" max="12288" width="19.85546875" style="32" customWidth="1"/>
    <col min="12289" max="12289" width="21.140625" style="32" customWidth="1"/>
    <col min="12290" max="12295" width="0" style="32" hidden="1" customWidth="1"/>
    <col min="12296" max="12296" width="14.85546875" style="32" bestFit="1" customWidth="1"/>
    <col min="12297" max="12297" width="16.28515625" style="32" customWidth="1"/>
    <col min="12298" max="12539" width="9.140625" style="32"/>
    <col min="12540" max="12540" width="33.140625" style="32" customWidth="1"/>
    <col min="12541" max="12541" width="50.42578125" style="32" customWidth="1"/>
    <col min="12542" max="12542" width="0" style="32" hidden="1" customWidth="1"/>
    <col min="12543" max="12543" width="16.7109375" style="32" customWidth="1"/>
    <col min="12544" max="12544" width="19.85546875" style="32" customWidth="1"/>
    <col min="12545" max="12545" width="21.140625" style="32" customWidth="1"/>
    <col min="12546" max="12551" width="0" style="32" hidden="1" customWidth="1"/>
    <col min="12552" max="12552" width="14.85546875" style="32" bestFit="1" customWidth="1"/>
    <col min="12553" max="12553" width="16.28515625" style="32" customWidth="1"/>
    <col min="12554" max="12795" width="9.140625" style="32"/>
    <col min="12796" max="12796" width="33.140625" style="32" customWidth="1"/>
    <col min="12797" max="12797" width="50.42578125" style="32" customWidth="1"/>
    <col min="12798" max="12798" width="0" style="32" hidden="1" customWidth="1"/>
    <col min="12799" max="12799" width="16.7109375" style="32" customWidth="1"/>
    <col min="12800" max="12800" width="19.85546875" style="32" customWidth="1"/>
    <col min="12801" max="12801" width="21.140625" style="32" customWidth="1"/>
    <col min="12802" max="12807" width="0" style="32" hidden="1" customWidth="1"/>
    <col min="12808" max="12808" width="14.85546875" style="32" bestFit="1" customWidth="1"/>
    <col min="12809" max="12809" width="16.28515625" style="32" customWidth="1"/>
    <col min="12810" max="13051" width="9.140625" style="32"/>
    <col min="13052" max="13052" width="33.140625" style="32" customWidth="1"/>
    <col min="13053" max="13053" width="50.42578125" style="32" customWidth="1"/>
    <col min="13054" max="13054" width="0" style="32" hidden="1" customWidth="1"/>
    <col min="13055" max="13055" width="16.7109375" style="32" customWidth="1"/>
    <col min="13056" max="13056" width="19.85546875" style="32" customWidth="1"/>
    <col min="13057" max="13057" width="21.140625" style="32" customWidth="1"/>
    <col min="13058" max="13063" width="0" style="32" hidden="1" customWidth="1"/>
    <col min="13064" max="13064" width="14.85546875" style="32" bestFit="1" customWidth="1"/>
    <col min="13065" max="13065" width="16.28515625" style="32" customWidth="1"/>
    <col min="13066" max="13307" width="9.140625" style="32"/>
    <col min="13308" max="13308" width="33.140625" style="32" customWidth="1"/>
    <col min="13309" max="13309" width="50.42578125" style="32" customWidth="1"/>
    <col min="13310" max="13310" width="0" style="32" hidden="1" customWidth="1"/>
    <col min="13311" max="13311" width="16.7109375" style="32" customWidth="1"/>
    <col min="13312" max="13312" width="19.85546875" style="32" customWidth="1"/>
    <col min="13313" max="13313" width="21.140625" style="32" customWidth="1"/>
    <col min="13314" max="13319" width="0" style="32" hidden="1" customWidth="1"/>
    <col min="13320" max="13320" width="14.85546875" style="32" bestFit="1" customWidth="1"/>
    <col min="13321" max="13321" width="16.28515625" style="32" customWidth="1"/>
    <col min="13322" max="13563" width="9.140625" style="32"/>
    <col min="13564" max="13564" width="33.140625" style="32" customWidth="1"/>
    <col min="13565" max="13565" width="50.42578125" style="32" customWidth="1"/>
    <col min="13566" max="13566" width="0" style="32" hidden="1" customWidth="1"/>
    <col min="13567" max="13567" width="16.7109375" style="32" customWidth="1"/>
    <col min="13568" max="13568" width="19.85546875" style="32" customWidth="1"/>
    <col min="13569" max="13569" width="21.140625" style="32" customWidth="1"/>
    <col min="13570" max="13575" width="0" style="32" hidden="1" customWidth="1"/>
    <col min="13576" max="13576" width="14.85546875" style="32" bestFit="1" customWidth="1"/>
    <col min="13577" max="13577" width="16.28515625" style="32" customWidth="1"/>
    <col min="13578" max="13819" width="9.140625" style="32"/>
    <col min="13820" max="13820" width="33.140625" style="32" customWidth="1"/>
    <col min="13821" max="13821" width="50.42578125" style="32" customWidth="1"/>
    <col min="13822" max="13822" width="0" style="32" hidden="1" customWidth="1"/>
    <col min="13823" max="13823" width="16.7109375" style="32" customWidth="1"/>
    <col min="13824" max="13824" width="19.85546875" style="32" customWidth="1"/>
    <col min="13825" max="13825" width="21.140625" style="32" customWidth="1"/>
    <col min="13826" max="13831" width="0" style="32" hidden="1" customWidth="1"/>
    <col min="13832" max="13832" width="14.85546875" style="32" bestFit="1" customWidth="1"/>
    <col min="13833" max="13833" width="16.28515625" style="32" customWidth="1"/>
    <col min="13834" max="14075" width="9.140625" style="32"/>
    <col min="14076" max="14076" width="33.140625" style="32" customWidth="1"/>
    <col min="14077" max="14077" width="50.42578125" style="32" customWidth="1"/>
    <col min="14078" max="14078" width="0" style="32" hidden="1" customWidth="1"/>
    <col min="14079" max="14079" width="16.7109375" style="32" customWidth="1"/>
    <col min="14080" max="14080" width="19.85546875" style="32" customWidth="1"/>
    <col min="14081" max="14081" width="21.140625" style="32" customWidth="1"/>
    <col min="14082" max="14087" width="0" style="32" hidden="1" customWidth="1"/>
    <col min="14088" max="14088" width="14.85546875" style="32" bestFit="1" customWidth="1"/>
    <col min="14089" max="14089" width="16.28515625" style="32" customWidth="1"/>
    <col min="14090" max="14331" width="9.140625" style="32"/>
    <col min="14332" max="14332" width="33.140625" style="32" customWidth="1"/>
    <col min="14333" max="14333" width="50.42578125" style="32" customWidth="1"/>
    <col min="14334" max="14334" width="0" style="32" hidden="1" customWidth="1"/>
    <col min="14335" max="14335" width="16.7109375" style="32" customWidth="1"/>
    <col min="14336" max="14336" width="19.85546875" style="32" customWidth="1"/>
    <col min="14337" max="14337" width="21.140625" style="32" customWidth="1"/>
    <col min="14338" max="14343" width="0" style="32" hidden="1" customWidth="1"/>
    <col min="14344" max="14344" width="14.85546875" style="32" bestFit="1" customWidth="1"/>
    <col min="14345" max="14345" width="16.28515625" style="32" customWidth="1"/>
    <col min="14346" max="14587" width="9.140625" style="32"/>
    <col min="14588" max="14588" width="33.140625" style="32" customWidth="1"/>
    <col min="14589" max="14589" width="50.42578125" style="32" customWidth="1"/>
    <col min="14590" max="14590" width="0" style="32" hidden="1" customWidth="1"/>
    <col min="14591" max="14591" width="16.7109375" style="32" customWidth="1"/>
    <col min="14592" max="14592" width="19.85546875" style="32" customWidth="1"/>
    <col min="14593" max="14593" width="21.140625" style="32" customWidth="1"/>
    <col min="14594" max="14599" width="0" style="32" hidden="1" customWidth="1"/>
    <col min="14600" max="14600" width="14.85546875" style="32" bestFit="1" customWidth="1"/>
    <col min="14601" max="14601" width="16.28515625" style="32" customWidth="1"/>
    <col min="14602" max="14843" width="9.140625" style="32"/>
    <col min="14844" max="14844" width="33.140625" style="32" customWidth="1"/>
    <col min="14845" max="14845" width="50.42578125" style="32" customWidth="1"/>
    <col min="14846" max="14846" width="0" style="32" hidden="1" customWidth="1"/>
    <col min="14847" max="14847" width="16.7109375" style="32" customWidth="1"/>
    <col min="14848" max="14848" width="19.85546875" style="32" customWidth="1"/>
    <col min="14849" max="14849" width="21.140625" style="32" customWidth="1"/>
    <col min="14850" max="14855" width="0" style="32" hidden="1" customWidth="1"/>
    <col min="14856" max="14856" width="14.85546875" style="32" bestFit="1" customWidth="1"/>
    <col min="14857" max="14857" width="16.28515625" style="32" customWidth="1"/>
    <col min="14858" max="15099" width="9.140625" style="32"/>
    <col min="15100" max="15100" width="33.140625" style="32" customWidth="1"/>
    <col min="15101" max="15101" width="50.42578125" style="32" customWidth="1"/>
    <col min="15102" max="15102" width="0" style="32" hidden="1" customWidth="1"/>
    <col min="15103" max="15103" width="16.7109375" style="32" customWidth="1"/>
    <col min="15104" max="15104" width="19.85546875" style="32" customWidth="1"/>
    <col min="15105" max="15105" width="21.140625" style="32" customWidth="1"/>
    <col min="15106" max="15111" width="0" style="32" hidden="1" customWidth="1"/>
    <col min="15112" max="15112" width="14.85546875" style="32" bestFit="1" customWidth="1"/>
    <col min="15113" max="15113" width="16.28515625" style="32" customWidth="1"/>
    <col min="15114" max="15355" width="9.140625" style="32"/>
    <col min="15356" max="15356" width="33.140625" style="32" customWidth="1"/>
    <col min="15357" max="15357" width="50.42578125" style="32" customWidth="1"/>
    <col min="15358" max="15358" width="0" style="32" hidden="1" customWidth="1"/>
    <col min="15359" max="15359" width="16.7109375" style="32" customWidth="1"/>
    <col min="15360" max="15360" width="19.85546875" style="32" customWidth="1"/>
    <col min="15361" max="15361" width="21.140625" style="32" customWidth="1"/>
    <col min="15362" max="15367" width="0" style="32" hidden="1" customWidth="1"/>
    <col min="15368" max="15368" width="14.85546875" style="32" bestFit="1" customWidth="1"/>
    <col min="15369" max="15369" width="16.28515625" style="32" customWidth="1"/>
    <col min="15370" max="15611" width="9.140625" style="32"/>
    <col min="15612" max="15612" width="33.140625" style="32" customWidth="1"/>
    <col min="15613" max="15613" width="50.42578125" style="32" customWidth="1"/>
    <col min="15614" max="15614" width="0" style="32" hidden="1" customWidth="1"/>
    <col min="15615" max="15615" width="16.7109375" style="32" customWidth="1"/>
    <col min="15616" max="15616" width="19.85546875" style="32" customWidth="1"/>
    <col min="15617" max="15617" width="21.140625" style="32" customWidth="1"/>
    <col min="15618" max="15623" width="0" style="32" hidden="1" customWidth="1"/>
    <col min="15624" max="15624" width="14.85546875" style="32" bestFit="1" customWidth="1"/>
    <col min="15625" max="15625" width="16.28515625" style="32" customWidth="1"/>
    <col min="15626" max="15867" width="9.140625" style="32"/>
    <col min="15868" max="15868" width="33.140625" style="32" customWidth="1"/>
    <col min="15869" max="15869" width="50.42578125" style="32" customWidth="1"/>
    <col min="15870" max="15870" width="0" style="32" hidden="1" customWidth="1"/>
    <col min="15871" max="15871" width="16.7109375" style="32" customWidth="1"/>
    <col min="15872" max="15872" width="19.85546875" style="32" customWidth="1"/>
    <col min="15873" max="15873" width="21.140625" style="32" customWidth="1"/>
    <col min="15874" max="15879" width="0" style="32" hidden="1" customWidth="1"/>
    <col min="15880" max="15880" width="14.85546875" style="32" bestFit="1" customWidth="1"/>
    <col min="15881" max="15881" width="16.28515625" style="32" customWidth="1"/>
    <col min="15882" max="16123" width="9.140625" style="32"/>
    <col min="16124" max="16124" width="33.140625" style="32" customWidth="1"/>
    <col min="16125" max="16125" width="50.42578125" style="32" customWidth="1"/>
    <col min="16126" max="16126" width="0" style="32" hidden="1" customWidth="1"/>
    <col min="16127" max="16127" width="16.7109375" style="32" customWidth="1"/>
    <col min="16128" max="16128" width="19.85546875" style="32" customWidth="1"/>
    <col min="16129" max="16129" width="21.140625" style="32" customWidth="1"/>
    <col min="16130" max="16135" width="0" style="32" hidden="1" customWidth="1"/>
    <col min="16136" max="16136" width="14.85546875" style="32" bestFit="1" customWidth="1"/>
    <col min="16137" max="16137" width="16.28515625" style="32" customWidth="1"/>
    <col min="16138" max="16384" width="9.140625" style="32"/>
  </cols>
  <sheetData>
    <row r="1" spans="1:10" x14ac:dyDescent="0.25">
      <c r="A1" s="29"/>
      <c r="B1" s="30"/>
      <c r="C1" s="31"/>
      <c r="F1" s="32" t="s">
        <v>55</v>
      </c>
      <c r="G1" s="33" t="s">
        <v>55</v>
      </c>
    </row>
    <row r="2" spans="1:10" ht="81.75" customHeight="1" x14ac:dyDescent="0.25">
      <c r="A2" s="34"/>
      <c r="B2" s="30"/>
      <c r="D2" s="36" t="s">
        <v>56</v>
      </c>
      <c r="E2" s="36"/>
      <c r="F2" s="108" t="s">
        <v>57</v>
      </c>
      <c r="G2" s="108"/>
      <c r="H2" s="117"/>
      <c r="I2" s="108"/>
    </row>
    <row r="3" spans="1:10" ht="15.75" customHeight="1" x14ac:dyDescent="0.25">
      <c r="A3" s="34"/>
      <c r="B3" s="37" t="s">
        <v>1</v>
      </c>
      <c r="D3" s="27"/>
      <c r="E3" s="27"/>
    </row>
    <row r="4" spans="1:10" ht="32.25" customHeight="1" x14ac:dyDescent="0.25">
      <c r="A4" s="118" t="s">
        <v>58</v>
      </c>
      <c r="B4" s="118"/>
      <c r="C4" s="118"/>
      <c r="D4" s="118"/>
      <c r="E4" s="118"/>
      <c r="F4" s="118"/>
      <c r="G4" s="118"/>
      <c r="H4" s="119"/>
      <c r="I4" s="118"/>
    </row>
    <row r="5" spans="1:10" ht="22.5" customHeight="1" x14ac:dyDescent="0.25">
      <c r="A5" s="38"/>
      <c r="B5" s="38"/>
      <c r="C5" s="39"/>
      <c r="D5" s="39"/>
      <c r="E5" s="39"/>
      <c r="F5" s="39"/>
      <c r="G5" s="38"/>
      <c r="H5" s="40"/>
      <c r="I5" s="28" t="s">
        <v>2</v>
      </c>
    </row>
    <row r="6" spans="1:10" s="47" customFormat="1" ht="63.75" customHeight="1" x14ac:dyDescent="0.25">
      <c r="A6" s="41" t="s">
        <v>59</v>
      </c>
      <c r="B6" s="42" t="s">
        <v>60</v>
      </c>
      <c r="C6" s="43" t="s">
        <v>61</v>
      </c>
      <c r="D6" s="44" t="s">
        <v>62</v>
      </c>
      <c r="E6" s="43" t="s">
        <v>63</v>
      </c>
      <c r="F6" s="45" t="s">
        <v>62</v>
      </c>
      <c r="G6" s="42" t="s">
        <v>5</v>
      </c>
      <c r="H6" s="46" t="s">
        <v>6</v>
      </c>
      <c r="I6" s="43" t="s">
        <v>7</v>
      </c>
    </row>
    <row r="7" spans="1:10" s="49" customFormat="1" x14ac:dyDescent="0.25">
      <c r="A7" s="43">
        <v>1</v>
      </c>
      <c r="B7" s="43">
        <v>2</v>
      </c>
      <c r="C7" s="43">
        <v>3</v>
      </c>
      <c r="D7" s="48">
        <v>4</v>
      </c>
      <c r="E7" s="48">
        <v>3</v>
      </c>
      <c r="F7" s="48">
        <v>4</v>
      </c>
      <c r="G7" s="48">
        <v>5</v>
      </c>
      <c r="H7" s="46"/>
      <c r="I7" s="48"/>
    </row>
    <row r="8" spans="1:10" x14ac:dyDescent="0.25">
      <c r="A8" s="50" t="s">
        <v>64</v>
      </c>
      <c r="B8" s="51" t="s">
        <v>65</v>
      </c>
      <c r="C8" s="52">
        <f>C9+C110</f>
        <v>414732.03</v>
      </c>
      <c r="D8" s="53">
        <f>D9+D110</f>
        <v>37066.188770000001</v>
      </c>
      <c r="E8" s="53">
        <f>E9+E110</f>
        <v>451798.21877000004</v>
      </c>
      <c r="F8" s="54">
        <f>F9+F110</f>
        <v>75080.595000000001</v>
      </c>
      <c r="G8" s="55">
        <f>E8+F8</f>
        <v>526878.81377000001</v>
      </c>
      <c r="H8" s="56">
        <f>H9+H110</f>
        <v>421285.28740999999</v>
      </c>
      <c r="I8" s="53">
        <f>H8/G8*100</f>
        <v>79.958669128401311</v>
      </c>
      <c r="J8" s="57"/>
    </row>
    <row r="9" spans="1:10" x14ac:dyDescent="0.25">
      <c r="A9" s="50" t="s">
        <v>66</v>
      </c>
      <c r="B9" s="51" t="s">
        <v>67</v>
      </c>
      <c r="C9" s="52">
        <f>C10+C50</f>
        <v>97420.03</v>
      </c>
      <c r="D9" s="58">
        <f>D10+D50</f>
        <v>0</v>
      </c>
      <c r="E9" s="53">
        <f>C9+D9</f>
        <v>97420.03</v>
      </c>
      <c r="F9" s="55">
        <f>F10+F50</f>
        <v>2335.0050000000001</v>
      </c>
      <c r="G9" s="55">
        <f t="shared" ref="G9:G79" si="0">E9+F9</f>
        <v>99755.035000000003</v>
      </c>
      <c r="H9" s="56">
        <f>H10+H50</f>
        <v>79638.248579999999</v>
      </c>
      <c r="I9" s="53">
        <f t="shared" ref="I9:I74" si="1">H9/G9*100</f>
        <v>79.833813481194198</v>
      </c>
    </row>
    <row r="10" spans="1:10" ht="19.5" customHeight="1" x14ac:dyDescent="0.25">
      <c r="A10" s="50"/>
      <c r="B10" s="51" t="s">
        <v>68</v>
      </c>
      <c r="C10" s="59">
        <f>C11+C23+C36+C40+C43+C17</f>
        <v>92990.15</v>
      </c>
      <c r="D10" s="60"/>
      <c r="E10" s="53">
        <f>C10+D10</f>
        <v>92990.15</v>
      </c>
      <c r="F10" s="55">
        <f>F11+F17+F23+F36+F40+F43</f>
        <v>499.995</v>
      </c>
      <c r="G10" s="55">
        <f t="shared" si="0"/>
        <v>93490.14499999999</v>
      </c>
      <c r="H10" s="56">
        <f>H11+H17+H23+H36+H43</f>
        <v>70771.262390000004</v>
      </c>
      <c r="I10" s="53">
        <f t="shared" si="1"/>
        <v>75.699168495246226</v>
      </c>
    </row>
    <row r="11" spans="1:10" x14ac:dyDescent="0.25">
      <c r="A11" s="50" t="s">
        <v>69</v>
      </c>
      <c r="B11" s="51" t="s">
        <v>70</v>
      </c>
      <c r="C11" s="59">
        <f>C12</f>
        <v>46937</v>
      </c>
      <c r="D11" s="60"/>
      <c r="E11" s="53">
        <f t="shared" ref="E11:E83" si="2">C11+D11</f>
        <v>46937</v>
      </c>
      <c r="F11" s="55">
        <f>F12</f>
        <v>0</v>
      </c>
      <c r="G11" s="55">
        <f t="shared" si="0"/>
        <v>46937</v>
      </c>
      <c r="H11" s="56">
        <f>H12</f>
        <v>33008.554270000001</v>
      </c>
      <c r="I11" s="53">
        <f t="shared" si="1"/>
        <v>70.325232268785825</v>
      </c>
    </row>
    <row r="12" spans="1:10" ht="33" customHeight="1" x14ac:dyDescent="0.25">
      <c r="A12" s="50" t="s">
        <v>71</v>
      </c>
      <c r="B12" s="51" t="s">
        <v>72</v>
      </c>
      <c r="C12" s="59">
        <f>SUM(C13:C16)</f>
        <v>46937</v>
      </c>
      <c r="D12" s="60"/>
      <c r="E12" s="53">
        <f t="shared" si="2"/>
        <v>46937</v>
      </c>
      <c r="F12" s="55">
        <f>F13+F14+F15</f>
        <v>0</v>
      </c>
      <c r="G12" s="55">
        <f t="shared" si="0"/>
        <v>46937</v>
      </c>
      <c r="H12" s="56">
        <f>H13+H14+H15</f>
        <v>33008.554270000001</v>
      </c>
      <c r="I12" s="53">
        <f t="shared" si="1"/>
        <v>70.325232268785825</v>
      </c>
    </row>
    <row r="13" spans="1:10" ht="114.75" customHeight="1" x14ac:dyDescent="0.25">
      <c r="A13" s="50" t="s">
        <v>73</v>
      </c>
      <c r="B13" s="51" t="s">
        <v>74</v>
      </c>
      <c r="C13" s="59">
        <v>44717</v>
      </c>
      <c r="D13" s="60"/>
      <c r="E13" s="53">
        <f t="shared" si="2"/>
        <v>44717</v>
      </c>
      <c r="F13" s="55"/>
      <c r="G13" s="55">
        <f t="shared" si="0"/>
        <v>44717</v>
      </c>
      <c r="H13" s="56">
        <v>32271.482100000001</v>
      </c>
      <c r="I13" s="53">
        <f t="shared" si="1"/>
        <v>72.168262853053662</v>
      </c>
    </row>
    <row r="14" spans="1:10" ht="127.5" customHeight="1" x14ac:dyDescent="0.25">
      <c r="A14" s="50" t="s">
        <v>75</v>
      </c>
      <c r="B14" s="51" t="s">
        <v>76</v>
      </c>
      <c r="C14" s="59">
        <v>1750</v>
      </c>
      <c r="D14" s="60"/>
      <c r="E14" s="53">
        <f t="shared" si="2"/>
        <v>1750</v>
      </c>
      <c r="F14" s="55"/>
      <c r="G14" s="55">
        <f t="shared" si="0"/>
        <v>1750</v>
      </c>
      <c r="H14" s="56">
        <v>121.54089</v>
      </c>
      <c r="I14" s="53">
        <f t="shared" si="1"/>
        <v>6.9451937142857147</v>
      </c>
    </row>
    <row r="15" spans="1:10" ht="50.25" customHeight="1" x14ac:dyDescent="0.25">
      <c r="A15" s="50" t="s">
        <v>77</v>
      </c>
      <c r="B15" s="51" t="s">
        <v>78</v>
      </c>
      <c r="C15" s="59">
        <v>470</v>
      </c>
      <c r="D15" s="60"/>
      <c r="E15" s="53">
        <f t="shared" si="2"/>
        <v>470</v>
      </c>
      <c r="F15" s="55"/>
      <c r="G15" s="55">
        <f t="shared" si="0"/>
        <v>470</v>
      </c>
      <c r="H15" s="56">
        <v>615.53128000000004</v>
      </c>
      <c r="I15" s="53">
        <f t="shared" si="1"/>
        <v>130.9641021276596</v>
      </c>
    </row>
    <row r="16" spans="1:10" ht="113.25" x14ac:dyDescent="0.25">
      <c r="A16" s="50" t="s">
        <v>79</v>
      </c>
      <c r="B16" s="51" t="s">
        <v>80</v>
      </c>
      <c r="C16" s="59"/>
      <c r="D16" s="60"/>
      <c r="E16" s="53">
        <f t="shared" si="2"/>
        <v>0</v>
      </c>
      <c r="F16" s="55"/>
      <c r="G16" s="55">
        <f t="shared" si="0"/>
        <v>0</v>
      </c>
      <c r="H16" s="56"/>
      <c r="I16" s="53" t="e">
        <f t="shared" si="1"/>
        <v>#DIV/0!</v>
      </c>
    </row>
    <row r="17" spans="1:9" ht="47.25" x14ac:dyDescent="0.25">
      <c r="A17" s="50" t="s">
        <v>81</v>
      </c>
      <c r="B17" s="51" t="s">
        <v>82</v>
      </c>
      <c r="C17" s="61">
        <f>C18</f>
        <v>5063.3</v>
      </c>
      <c r="D17" s="60"/>
      <c r="E17" s="53">
        <f t="shared" si="2"/>
        <v>5063.3</v>
      </c>
      <c r="F17" s="55">
        <f>F18</f>
        <v>0</v>
      </c>
      <c r="G17" s="55">
        <f t="shared" si="0"/>
        <v>5063.3</v>
      </c>
      <c r="H17" s="56">
        <v>3727.7240200000001</v>
      </c>
      <c r="I17" s="53">
        <f t="shared" si="1"/>
        <v>73.622420555764023</v>
      </c>
    </row>
    <row r="18" spans="1:9" ht="31.5" x14ac:dyDescent="0.25">
      <c r="A18" s="50" t="s">
        <v>83</v>
      </c>
      <c r="B18" s="51" t="s">
        <v>84</v>
      </c>
      <c r="C18" s="59">
        <f>C19+C20+C21</f>
        <v>5063.3</v>
      </c>
      <c r="D18" s="60"/>
      <c r="E18" s="53">
        <f t="shared" si="2"/>
        <v>5063.3</v>
      </c>
      <c r="F18" s="55">
        <f>F19+F20+F21</f>
        <v>0</v>
      </c>
      <c r="G18" s="55">
        <f t="shared" si="0"/>
        <v>5063.3</v>
      </c>
      <c r="H18" s="56">
        <v>3727.72</v>
      </c>
      <c r="I18" s="53">
        <f t="shared" si="1"/>
        <v>73.622341160902963</v>
      </c>
    </row>
    <row r="19" spans="1:9" ht="94.5" x14ac:dyDescent="0.25">
      <c r="A19" s="50" t="s">
        <v>85</v>
      </c>
      <c r="B19" s="51" t="s">
        <v>86</v>
      </c>
      <c r="C19" s="59">
        <v>1825.5</v>
      </c>
      <c r="D19" s="60"/>
      <c r="E19" s="53">
        <f t="shared" si="2"/>
        <v>1825.5</v>
      </c>
      <c r="F19" s="55"/>
      <c r="G19" s="55">
        <f t="shared" si="0"/>
        <v>1825.5</v>
      </c>
      <c r="H19" s="56">
        <v>1623.34987</v>
      </c>
      <c r="I19" s="53">
        <f t="shared" si="1"/>
        <v>88.926314434401533</v>
      </c>
    </row>
    <row r="20" spans="1:9" ht="110.25" x14ac:dyDescent="0.25">
      <c r="A20" s="50" t="s">
        <v>87</v>
      </c>
      <c r="B20" s="51" t="s">
        <v>88</v>
      </c>
      <c r="C20" s="59">
        <v>50</v>
      </c>
      <c r="D20" s="60"/>
      <c r="E20" s="53">
        <f t="shared" si="2"/>
        <v>50</v>
      </c>
      <c r="F20" s="55"/>
      <c r="G20" s="55">
        <f t="shared" si="0"/>
        <v>50</v>
      </c>
      <c r="H20" s="56">
        <v>14.72411</v>
      </c>
      <c r="I20" s="53">
        <f t="shared" si="1"/>
        <v>29.448219999999996</v>
      </c>
    </row>
    <row r="21" spans="1:9" ht="94.5" x14ac:dyDescent="0.25">
      <c r="A21" s="50" t="s">
        <v>89</v>
      </c>
      <c r="B21" s="51" t="s">
        <v>90</v>
      </c>
      <c r="C21" s="59">
        <v>3187.8</v>
      </c>
      <c r="D21" s="60"/>
      <c r="E21" s="53">
        <f t="shared" si="2"/>
        <v>3187.8</v>
      </c>
      <c r="F21" s="55"/>
      <c r="G21" s="55">
        <f t="shared" si="0"/>
        <v>3187.8</v>
      </c>
      <c r="H21" s="56">
        <v>2453.27414</v>
      </c>
      <c r="I21" s="53">
        <f t="shared" si="1"/>
        <v>76.95822008908965</v>
      </c>
    </row>
    <row r="22" spans="1:9" ht="94.5" x14ac:dyDescent="0.25">
      <c r="A22" s="50" t="s">
        <v>91</v>
      </c>
      <c r="B22" s="51" t="s">
        <v>92</v>
      </c>
      <c r="C22" s="59"/>
      <c r="D22" s="60"/>
      <c r="E22" s="53"/>
      <c r="F22" s="53">
        <v>-95.908779999999993</v>
      </c>
      <c r="G22" s="62">
        <v>0</v>
      </c>
      <c r="H22" s="56">
        <v>-363.6241</v>
      </c>
      <c r="I22" s="53"/>
    </row>
    <row r="23" spans="1:9" s="65" customFormat="1" x14ac:dyDescent="0.25">
      <c r="A23" s="50" t="s">
        <v>93</v>
      </c>
      <c r="B23" s="51" t="s">
        <v>94</v>
      </c>
      <c r="C23" s="59">
        <f>C24+C30+C32+C34</f>
        <v>15905.45</v>
      </c>
      <c r="D23" s="63"/>
      <c r="E23" s="64">
        <f t="shared" si="2"/>
        <v>15905.45</v>
      </c>
      <c r="F23" s="55">
        <f>F24+F30+F32+F34</f>
        <v>0</v>
      </c>
      <c r="G23" s="55">
        <f t="shared" si="0"/>
        <v>15905.45</v>
      </c>
      <c r="H23" s="56">
        <v>12228.19895</v>
      </c>
      <c r="I23" s="64">
        <f t="shared" si="1"/>
        <v>76.880559493758426</v>
      </c>
    </row>
    <row r="24" spans="1:9" ht="31.5" x14ac:dyDescent="0.25">
      <c r="A24" s="50" t="s">
        <v>95</v>
      </c>
      <c r="B24" s="51" t="s">
        <v>96</v>
      </c>
      <c r="C24" s="59">
        <f>SUM(C25:C29)</f>
        <v>7740.6</v>
      </c>
      <c r="D24" s="60"/>
      <c r="E24" s="53">
        <f t="shared" si="2"/>
        <v>7740.6</v>
      </c>
      <c r="F24" s="55">
        <f>F25+F27</f>
        <v>0</v>
      </c>
      <c r="G24" s="55">
        <f t="shared" si="0"/>
        <v>7740.6</v>
      </c>
      <c r="H24" s="56">
        <v>6999.3550699999996</v>
      </c>
      <c r="I24" s="53">
        <f t="shared" si="1"/>
        <v>90.423934449525873</v>
      </c>
    </row>
    <row r="25" spans="1:9" ht="31.5" x14ac:dyDescent="0.25">
      <c r="A25" s="50" t="s">
        <v>97</v>
      </c>
      <c r="B25" s="51" t="s">
        <v>98</v>
      </c>
      <c r="C25" s="59">
        <v>4160.6000000000004</v>
      </c>
      <c r="D25" s="60"/>
      <c r="E25" s="53">
        <f t="shared" si="2"/>
        <v>4160.6000000000004</v>
      </c>
      <c r="F25" s="55"/>
      <c r="G25" s="55">
        <f t="shared" si="0"/>
        <v>4160.6000000000004</v>
      </c>
      <c r="H25" s="56">
        <v>4139.8607599999996</v>
      </c>
      <c r="I25" s="53">
        <f t="shared" si="1"/>
        <v>99.501532471278168</v>
      </c>
    </row>
    <row r="26" spans="1:9" ht="47.25" x14ac:dyDescent="0.25">
      <c r="A26" s="50" t="s">
        <v>99</v>
      </c>
      <c r="B26" s="51" t="s">
        <v>100</v>
      </c>
      <c r="C26" s="59"/>
      <c r="D26" s="60"/>
      <c r="E26" s="53"/>
      <c r="F26" s="55"/>
      <c r="G26" s="55"/>
      <c r="H26" s="56">
        <v>0.32</v>
      </c>
      <c r="I26" s="53" t="e">
        <f t="shared" si="1"/>
        <v>#DIV/0!</v>
      </c>
    </row>
    <row r="27" spans="1:9" ht="47.25" x14ac:dyDescent="0.25">
      <c r="A27" s="50" t="s">
        <v>101</v>
      </c>
      <c r="B27" s="51" t="s">
        <v>102</v>
      </c>
      <c r="C27" s="59">
        <v>3580</v>
      </c>
      <c r="D27" s="60"/>
      <c r="E27" s="53">
        <f t="shared" si="2"/>
        <v>3580</v>
      </c>
      <c r="F27" s="55"/>
      <c r="G27" s="55">
        <f t="shared" si="0"/>
        <v>3580</v>
      </c>
      <c r="H27" s="56">
        <v>3283.4373799999998</v>
      </c>
      <c r="I27" s="53">
        <f t="shared" si="1"/>
        <v>91.716127932960887</v>
      </c>
    </row>
    <row r="28" spans="1:9" ht="63" x14ac:dyDescent="0.25">
      <c r="A28" s="50" t="s">
        <v>103</v>
      </c>
      <c r="B28" s="51" t="s">
        <v>104</v>
      </c>
      <c r="C28" s="59"/>
      <c r="D28" s="60"/>
      <c r="E28" s="53"/>
      <c r="F28" s="55"/>
      <c r="G28" s="55"/>
      <c r="H28" s="56">
        <v>39.9375</v>
      </c>
      <c r="I28" s="53"/>
    </row>
    <row r="29" spans="1:9" ht="31.5" x14ac:dyDescent="0.25">
      <c r="A29" s="50" t="s">
        <v>105</v>
      </c>
      <c r="B29" s="51" t="s">
        <v>106</v>
      </c>
      <c r="C29" s="59"/>
      <c r="D29" s="60"/>
      <c r="E29" s="53">
        <f t="shared" si="2"/>
        <v>0</v>
      </c>
      <c r="F29" s="55"/>
      <c r="G29" s="55">
        <f t="shared" si="0"/>
        <v>0</v>
      </c>
      <c r="H29" s="56">
        <v>-423.94306999999998</v>
      </c>
      <c r="I29" s="53" t="e">
        <f t="shared" si="1"/>
        <v>#DIV/0!</v>
      </c>
    </row>
    <row r="30" spans="1:9" ht="31.5" x14ac:dyDescent="0.25">
      <c r="A30" s="50" t="s">
        <v>107</v>
      </c>
      <c r="B30" s="51" t="s">
        <v>108</v>
      </c>
      <c r="C30" s="59">
        <f>C31</f>
        <v>6239.85</v>
      </c>
      <c r="D30" s="60"/>
      <c r="E30" s="53">
        <f t="shared" si="2"/>
        <v>6239.85</v>
      </c>
      <c r="F30" s="55">
        <f>F31</f>
        <v>0</v>
      </c>
      <c r="G30" s="55">
        <f t="shared" si="0"/>
        <v>6239.85</v>
      </c>
      <c r="H30" s="56">
        <v>4606.1484600000003</v>
      </c>
      <c r="I30" s="53">
        <f t="shared" si="1"/>
        <v>73.81825620808192</v>
      </c>
    </row>
    <row r="31" spans="1:9" ht="31.5" x14ac:dyDescent="0.25">
      <c r="A31" s="50" t="s">
        <v>109</v>
      </c>
      <c r="B31" s="51" t="s">
        <v>108</v>
      </c>
      <c r="C31" s="59">
        <v>6239.85</v>
      </c>
      <c r="D31" s="60"/>
      <c r="E31" s="53">
        <f t="shared" si="2"/>
        <v>6239.85</v>
      </c>
      <c r="F31" s="55"/>
      <c r="G31" s="55">
        <f t="shared" si="0"/>
        <v>6239.85</v>
      </c>
      <c r="H31" s="56">
        <v>4606.1484600000003</v>
      </c>
      <c r="I31" s="53">
        <f t="shared" si="1"/>
        <v>73.81825620808192</v>
      </c>
    </row>
    <row r="32" spans="1:9" x14ac:dyDescent="0.25">
      <c r="A32" s="50" t="s">
        <v>110</v>
      </c>
      <c r="B32" s="51" t="s">
        <v>111</v>
      </c>
      <c r="C32" s="59">
        <f t="shared" ref="C32" si="3">C33</f>
        <v>1900</v>
      </c>
      <c r="D32" s="60"/>
      <c r="E32" s="53">
        <f t="shared" si="2"/>
        <v>1900</v>
      </c>
      <c r="F32" s="55">
        <f>F33</f>
        <v>0</v>
      </c>
      <c r="G32" s="55">
        <f t="shared" si="0"/>
        <v>1900</v>
      </c>
      <c r="H32" s="56">
        <v>596.44341999999995</v>
      </c>
      <c r="I32" s="53">
        <f t="shared" si="1"/>
        <v>31.39175894736842</v>
      </c>
    </row>
    <row r="33" spans="1:9" x14ac:dyDescent="0.25">
      <c r="A33" s="50" t="s">
        <v>112</v>
      </c>
      <c r="B33" s="51" t="s">
        <v>111</v>
      </c>
      <c r="C33" s="59">
        <v>1900</v>
      </c>
      <c r="D33" s="60"/>
      <c r="E33" s="53">
        <f t="shared" si="2"/>
        <v>1900</v>
      </c>
      <c r="F33" s="55"/>
      <c r="G33" s="55">
        <f t="shared" si="0"/>
        <v>1900</v>
      </c>
      <c r="H33" s="56">
        <v>596.44341999999995</v>
      </c>
      <c r="I33" s="53">
        <f t="shared" si="1"/>
        <v>31.39175894736842</v>
      </c>
    </row>
    <row r="34" spans="1:9" ht="31.5" x14ac:dyDescent="0.25">
      <c r="A34" s="50" t="s">
        <v>113</v>
      </c>
      <c r="B34" s="51" t="s">
        <v>114</v>
      </c>
      <c r="C34" s="59">
        <f>C35</f>
        <v>25</v>
      </c>
      <c r="D34" s="60"/>
      <c r="E34" s="53">
        <f t="shared" si="2"/>
        <v>25</v>
      </c>
      <c r="F34" s="55">
        <f>F35</f>
        <v>0</v>
      </c>
      <c r="G34" s="55">
        <f t="shared" si="0"/>
        <v>25</v>
      </c>
      <c r="H34" s="56">
        <v>26.251999999999999</v>
      </c>
      <c r="I34" s="53">
        <f t="shared" si="1"/>
        <v>105.008</v>
      </c>
    </row>
    <row r="35" spans="1:9" ht="47.25" x14ac:dyDescent="0.25">
      <c r="A35" s="50" t="s">
        <v>115</v>
      </c>
      <c r="B35" s="51" t="s">
        <v>116</v>
      </c>
      <c r="C35" s="61">
        <v>25</v>
      </c>
      <c r="D35" s="60"/>
      <c r="E35" s="53">
        <f t="shared" si="2"/>
        <v>25</v>
      </c>
      <c r="F35" s="55"/>
      <c r="G35" s="55">
        <f t="shared" si="0"/>
        <v>25</v>
      </c>
      <c r="H35" s="56">
        <v>26.251999999999999</v>
      </c>
      <c r="I35" s="53">
        <f t="shared" si="1"/>
        <v>105.008</v>
      </c>
    </row>
    <row r="36" spans="1:9" s="65" customFormat="1" x14ac:dyDescent="0.25">
      <c r="A36" s="50" t="s">
        <v>117</v>
      </c>
      <c r="B36" s="51" t="s">
        <v>118</v>
      </c>
      <c r="C36" s="59">
        <f>C37</f>
        <v>23865.599999999999</v>
      </c>
      <c r="D36" s="63"/>
      <c r="E36" s="64">
        <f t="shared" si="2"/>
        <v>23865.599999999999</v>
      </c>
      <c r="F36" s="55">
        <f>F37</f>
        <v>499.995</v>
      </c>
      <c r="G36" s="55">
        <f t="shared" si="0"/>
        <v>24365.594999999998</v>
      </c>
      <c r="H36" s="56">
        <v>20749.628710000001</v>
      </c>
      <c r="I36" s="53">
        <f t="shared" si="1"/>
        <v>85.159540368293904</v>
      </c>
    </row>
    <row r="37" spans="1:9" s="65" customFormat="1" x14ac:dyDescent="0.25">
      <c r="A37" s="50" t="s">
        <v>119</v>
      </c>
      <c r="B37" s="51" t="s">
        <v>120</v>
      </c>
      <c r="C37" s="59">
        <f>C38+C39</f>
        <v>23865.599999999999</v>
      </c>
      <c r="D37" s="63"/>
      <c r="E37" s="64">
        <f t="shared" si="2"/>
        <v>23865.599999999999</v>
      </c>
      <c r="F37" s="55">
        <v>499.995</v>
      </c>
      <c r="G37" s="55">
        <f t="shared" si="0"/>
        <v>24365.594999999998</v>
      </c>
      <c r="H37" s="56">
        <v>20749.628710000001</v>
      </c>
      <c r="I37" s="53">
        <f t="shared" si="1"/>
        <v>85.159540368293904</v>
      </c>
    </row>
    <row r="38" spans="1:9" ht="31.5" hidden="1" x14ac:dyDescent="0.25">
      <c r="A38" s="50" t="s">
        <v>121</v>
      </c>
      <c r="B38" s="51" t="s">
        <v>122</v>
      </c>
      <c r="C38" s="59"/>
      <c r="D38" s="60"/>
      <c r="E38" s="53">
        <f t="shared" si="2"/>
        <v>0</v>
      </c>
      <c r="F38" s="55"/>
      <c r="G38" s="55">
        <f t="shared" si="0"/>
        <v>0</v>
      </c>
      <c r="H38" s="56">
        <v>0</v>
      </c>
      <c r="I38" s="53" t="e">
        <f t="shared" si="1"/>
        <v>#DIV/0!</v>
      </c>
    </row>
    <row r="39" spans="1:9" ht="31.5" x14ac:dyDescent="0.25">
      <c r="A39" s="50" t="s">
        <v>121</v>
      </c>
      <c r="B39" s="51" t="s">
        <v>122</v>
      </c>
      <c r="C39" s="59">
        <v>23865.599999999999</v>
      </c>
      <c r="D39" s="60"/>
      <c r="E39" s="53">
        <f t="shared" si="2"/>
        <v>23865.599999999999</v>
      </c>
      <c r="F39" s="55"/>
      <c r="G39" s="55">
        <f t="shared" si="0"/>
        <v>23865.599999999999</v>
      </c>
      <c r="H39" s="56">
        <v>20749.628710000001</v>
      </c>
      <c r="I39" s="53">
        <f t="shared" si="1"/>
        <v>86.943670848417824</v>
      </c>
    </row>
    <row r="40" spans="1:9" ht="31.5" x14ac:dyDescent="0.25">
      <c r="A40" s="50" t="s">
        <v>123</v>
      </c>
      <c r="B40" s="51" t="s">
        <v>124</v>
      </c>
      <c r="C40" s="59">
        <f t="shared" ref="C40:C41" si="4">C41</f>
        <v>18.8</v>
      </c>
      <c r="D40" s="60"/>
      <c r="E40" s="53">
        <f t="shared" si="2"/>
        <v>18.8</v>
      </c>
      <c r="F40" s="55">
        <f>F41</f>
        <v>0</v>
      </c>
      <c r="G40" s="55">
        <f t="shared" si="0"/>
        <v>18.8</v>
      </c>
      <c r="H40" s="56"/>
      <c r="I40" s="53">
        <f t="shared" si="1"/>
        <v>0</v>
      </c>
    </row>
    <row r="41" spans="1:9" x14ac:dyDescent="0.25">
      <c r="A41" s="50" t="s">
        <v>125</v>
      </c>
      <c r="B41" s="51" t="s">
        <v>126</v>
      </c>
      <c r="C41" s="59">
        <f t="shared" si="4"/>
        <v>18.8</v>
      </c>
      <c r="D41" s="60"/>
      <c r="E41" s="53">
        <f t="shared" si="2"/>
        <v>18.8</v>
      </c>
      <c r="F41" s="55">
        <f>F42</f>
        <v>0</v>
      </c>
      <c r="G41" s="55">
        <f t="shared" si="0"/>
        <v>18.8</v>
      </c>
      <c r="H41" s="56"/>
      <c r="I41" s="53">
        <f t="shared" si="1"/>
        <v>0</v>
      </c>
    </row>
    <row r="42" spans="1:9" ht="31.5" x14ac:dyDescent="0.25">
      <c r="A42" s="50" t="s">
        <v>127</v>
      </c>
      <c r="B42" s="51" t="s">
        <v>128</v>
      </c>
      <c r="C42" s="59">
        <v>18.8</v>
      </c>
      <c r="D42" s="60"/>
      <c r="E42" s="53">
        <f t="shared" si="2"/>
        <v>18.8</v>
      </c>
      <c r="F42" s="55"/>
      <c r="G42" s="55">
        <f t="shared" si="0"/>
        <v>18.8</v>
      </c>
      <c r="H42" s="56"/>
      <c r="I42" s="53">
        <f t="shared" si="1"/>
        <v>0</v>
      </c>
    </row>
    <row r="43" spans="1:9" x14ac:dyDescent="0.25">
      <c r="A43" s="50" t="s">
        <v>129</v>
      </c>
      <c r="B43" s="51" t="s">
        <v>130</v>
      </c>
      <c r="C43" s="59">
        <f>C44+C46</f>
        <v>1200</v>
      </c>
      <c r="D43" s="60"/>
      <c r="E43" s="53">
        <f t="shared" si="2"/>
        <v>1200</v>
      </c>
      <c r="F43" s="55">
        <f>F44+F46</f>
        <v>0</v>
      </c>
      <c r="G43" s="55">
        <f t="shared" si="0"/>
        <v>1200</v>
      </c>
      <c r="H43" s="56">
        <v>1057.15644</v>
      </c>
      <c r="I43" s="53">
        <f t="shared" si="1"/>
        <v>88.096370000000007</v>
      </c>
    </row>
    <row r="44" spans="1:9" ht="31.5" x14ac:dyDescent="0.25">
      <c r="A44" s="50" t="s">
        <v>131</v>
      </c>
      <c r="B44" s="51" t="s">
        <v>132</v>
      </c>
      <c r="C44" s="59">
        <f>C45</f>
        <v>1045</v>
      </c>
      <c r="D44" s="60"/>
      <c r="E44" s="53">
        <f t="shared" si="2"/>
        <v>1045</v>
      </c>
      <c r="F44" s="55">
        <f>F45</f>
        <v>0</v>
      </c>
      <c r="G44" s="55">
        <f t="shared" si="0"/>
        <v>1045</v>
      </c>
      <c r="H44" s="56">
        <v>992.15643999999998</v>
      </c>
      <c r="I44" s="53">
        <f t="shared" si="1"/>
        <v>94.94319999999999</v>
      </c>
    </row>
    <row r="45" spans="1:9" ht="48.75" customHeight="1" x14ac:dyDescent="0.25">
      <c r="A45" s="50" t="s">
        <v>133</v>
      </c>
      <c r="B45" s="51" t="s">
        <v>134</v>
      </c>
      <c r="C45" s="59">
        <v>1045</v>
      </c>
      <c r="D45" s="60"/>
      <c r="E45" s="53">
        <f t="shared" si="2"/>
        <v>1045</v>
      </c>
      <c r="F45" s="55"/>
      <c r="G45" s="55">
        <f t="shared" si="0"/>
        <v>1045</v>
      </c>
      <c r="H45" s="56">
        <v>992.15643999999998</v>
      </c>
      <c r="I45" s="53">
        <f t="shared" si="1"/>
        <v>94.94319999999999</v>
      </c>
    </row>
    <row r="46" spans="1:9" ht="47.25" x14ac:dyDescent="0.25">
      <c r="A46" s="50" t="s">
        <v>135</v>
      </c>
      <c r="B46" s="51" t="s">
        <v>136</v>
      </c>
      <c r="C46" s="59">
        <f>C47+C49</f>
        <v>155</v>
      </c>
      <c r="D46" s="60"/>
      <c r="E46" s="53">
        <f t="shared" si="2"/>
        <v>155</v>
      </c>
      <c r="F46" s="55">
        <f>F47+F49</f>
        <v>0</v>
      </c>
      <c r="G46" s="55">
        <f t="shared" si="0"/>
        <v>155</v>
      </c>
      <c r="H46" s="56"/>
      <c r="I46" s="53">
        <f t="shared" si="1"/>
        <v>0</v>
      </c>
    </row>
    <row r="47" spans="1:9" ht="78.75" x14ac:dyDescent="0.25">
      <c r="A47" s="50" t="s">
        <v>137</v>
      </c>
      <c r="B47" s="51" t="s">
        <v>138</v>
      </c>
      <c r="C47" s="59">
        <f>C48</f>
        <v>150</v>
      </c>
      <c r="D47" s="60"/>
      <c r="E47" s="53">
        <f t="shared" si="2"/>
        <v>150</v>
      </c>
      <c r="F47" s="55"/>
      <c r="G47" s="55">
        <f t="shared" si="0"/>
        <v>150</v>
      </c>
      <c r="H47" s="56">
        <v>65</v>
      </c>
      <c r="I47" s="53">
        <f t="shared" si="1"/>
        <v>43.333333333333336</v>
      </c>
    </row>
    <row r="48" spans="1:9" ht="94.5" x14ac:dyDescent="0.25">
      <c r="A48" s="50" t="s">
        <v>139</v>
      </c>
      <c r="B48" s="51" t="s">
        <v>140</v>
      </c>
      <c r="C48" s="66">
        <v>150</v>
      </c>
      <c r="D48" s="60"/>
      <c r="E48" s="53">
        <f t="shared" si="2"/>
        <v>150</v>
      </c>
      <c r="F48" s="55"/>
      <c r="G48" s="55">
        <f t="shared" si="0"/>
        <v>150</v>
      </c>
      <c r="H48" s="56">
        <v>65</v>
      </c>
      <c r="I48" s="53">
        <f t="shared" si="1"/>
        <v>43.333333333333336</v>
      </c>
    </row>
    <row r="49" spans="1:9" ht="31.5" x14ac:dyDescent="0.25">
      <c r="A49" s="50" t="s">
        <v>141</v>
      </c>
      <c r="B49" s="51" t="s">
        <v>142</v>
      </c>
      <c r="C49" s="59">
        <v>5</v>
      </c>
      <c r="D49" s="60"/>
      <c r="E49" s="53">
        <f t="shared" si="2"/>
        <v>5</v>
      </c>
      <c r="F49" s="55"/>
      <c r="G49" s="55">
        <f t="shared" si="0"/>
        <v>5</v>
      </c>
      <c r="H49" s="56"/>
      <c r="I49" s="53">
        <f t="shared" si="1"/>
        <v>0</v>
      </c>
    </row>
    <row r="50" spans="1:9" ht="24.75" customHeight="1" x14ac:dyDescent="0.25">
      <c r="A50" s="50"/>
      <c r="B50" s="51" t="s">
        <v>143</v>
      </c>
      <c r="C50" s="59">
        <f>C51+C60+C75+C87+C66</f>
        <v>4429.88</v>
      </c>
      <c r="D50" s="67">
        <f>D66</f>
        <v>0</v>
      </c>
      <c r="E50" s="53">
        <f>C50+D50</f>
        <v>4429.88</v>
      </c>
      <c r="F50" s="55">
        <v>1835.01</v>
      </c>
      <c r="G50" s="55">
        <f t="shared" si="0"/>
        <v>6264.89</v>
      </c>
      <c r="H50" s="56">
        <f>H51+H60+H72+H75+H87+H107</f>
        <v>8866.9861899999996</v>
      </c>
      <c r="I50" s="53">
        <f t="shared" si="1"/>
        <v>141.53458703983628</v>
      </c>
    </row>
    <row r="51" spans="1:9" ht="47.25" x14ac:dyDescent="0.25">
      <c r="A51" s="50" t="s">
        <v>144</v>
      </c>
      <c r="B51" s="51" t="s">
        <v>145</v>
      </c>
      <c r="C51" s="59">
        <f>C52+C54</f>
        <v>1604.88</v>
      </c>
      <c r="D51" s="60"/>
      <c r="E51" s="53">
        <f t="shared" si="2"/>
        <v>1604.88</v>
      </c>
      <c r="F51" s="55">
        <f>F54</f>
        <v>0</v>
      </c>
      <c r="G51" s="55">
        <f t="shared" si="0"/>
        <v>1604.88</v>
      </c>
      <c r="H51" s="56">
        <v>3374.3392800000001</v>
      </c>
      <c r="I51" s="53">
        <f t="shared" si="1"/>
        <v>210.2549274712128</v>
      </c>
    </row>
    <row r="52" spans="1:9" ht="31.5" hidden="1" x14ac:dyDescent="0.25">
      <c r="A52" s="50" t="s">
        <v>146</v>
      </c>
      <c r="B52" s="51" t="s">
        <v>147</v>
      </c>
      <c r="C52" s="59">
        <f>C53</f>
        <v>0</v>
      </c>
      <c r="D52" s="60"/>
      <c r="E52" s="53">
        <f t="shared" si="2"/>
        <v>0</v>
      </c>
      <c r="F52" s="55"/>
      <c r="G52" s="55">
        <f t="shared" si="0"/>
        <v>0</v>
      </c>
      <c r="H52" s="56"/>
      <c r="I52" s="53" t="e">
        <f t="shared" si="1"/>
        <v>#DIV/0!</v>
      </c>
    </row>
    <row r="53" spans="1:9" ht="47.25" hidden="1" x14ac:dyDescent="0.25">
      <c r="A53" s="50" t="s">
        <v>148</v>
      </c>
      <c r="B53" s="51" t="s">
        <v>149</v>
      </c>
      <c r="C53" s="59"/>
      <c r="D53" s="60"/>
      <c r="E53" s="53">
        <f t="shared" si="2"/>
        <v>0</v>
      </c>
      <c r="F53" s="55"/>
      <c r="G53" s="55">
        <f t="shared" si="0"/>
        <v>0</v>
      </c>
      <c r="H53" s="56"/>
      <c r="I53" s="53" t="e">
        <f t="shared" si="1"/>
        <v>#DIV/0!</v>
      </c>
    </row>
    <row r="54" spans="1:9" ht="110.25" x14ac:dyDescent="0.25">
      <c r="A54" s="50" t="s">
        <v>150</v>
      </c>
      <c r="B54" s="51" t="s">
        <v>151</v>
      </c>
      <c r="C54" s="59">
        <f>C57+C58</f>
        <v>1604.88</v>
      </c>
      <c r="D54" s="60"/>
      <c r="E54" s="53">
        <f t="shared" si="2"/>
        <v>1604.88</v>
      </c>
      <c r="F54" s="55">
        <f>F56+F58</f>
        <v>0</v>
      </c>
      <c r="G54" s="55">
        <f t="shared" si="0"/>
        <v>1604.88</v>
      </c>
      <c r="H54" s="56">
        <v>3374.3392800000001</v>
      </c>
      <c r="I54" s="53">
        <f t="shared" si="1"/>
        <v>210.2549274712128</v>
      </c>
    </row>
    <row r="55" spans="1:9" ht="94.5" x14ac:dyDescent="0.25">
      <c r="A55" s="50" t="s">
        <v>152</v>
      </c>
      <c r="B55" s="51" t="s">
        <v>153</v>
      </c>
      <c r="C55" s="59"/>
      <c r="D55" s="60"/>
      <c r="E55" s="53"/>
      <c r="F55" s="53">
        <v>2.0053299999999998</v>
      </c>
      <c r="G55" s="53"/>
      <c r="H55" s="56">
        <v>94.694850000000002</v>
      </c>
      <c r="I55" s="53"/>
    </row>
    <row r="56" spans="1:9" ht="94.5" x14ac:dyDescent="0.25">
      <c r="A56" s="50" t="s">
        <v>154</v>
      </c>
      <c r="B56" s="51" t="s">
        <v>155</v>
      </c>
      <c r="C56" s="59">
        <f>C57</f>
        <v>1300</v>
      </c>
      <c r="D56" s="60"/>
      <c r="E56" s="53">
        <f t="shared" si="2"/>
        <v>1300</v>
      </c>
      <c r="F56" s="55">
        <f>F57</f>
        <v>0</v>
      </c>
      <c r="G56" s="55">
        <f t="shared" si="0"/>
        <v>1300</v>
      </c>
      <c r="H56" s="56">
        <v>2973.9842600000002</v>
      </c>
      <c r="I56" s="53">
        <f t="shared" si="1"/>
        <v>228.76802000000001</v>
      </c>
    </row>
    <row r="57" spans="1:9" ht="94.5" x14ac:dyDescent="0.25">
      <c r="A57" s="50" t="s">
        <v>156</v>
      </c>
      <c r="B57" s="51" t="s">
        <v>157</v>
      </c>
      <c r="C57" s="59">
        <v>1300</v>
      </c>
      <c r="D57" s="60"/>
      <c r="E57" s="53">
        <f t="shared" si="2"/>
        <v>1300</v>
      </c>
      <c r="F57" s="55"/>
      <c r="G57" s="55">
        <f t="shared" si="0"/>
        <v>1300</v>
      </c>
      <c r="H57" s="56">
        <v>2973.9842600000002</v>
      </c>
      <c r="I57" s="53">
        <f t="shared" si="1"/>
        <v>228.76802000000001</v>
      </c>
    </row>
    <row r="58" spans="1:9" ht="94.5" x14ac:dyDescent="0.25">
      <c r="A58" s="50" t="s">
        <v>158</v>
      </c>
      <c r="B58" s="51" t="s">
        <v>159</v>
      </c>
      <c r="C58" s="59">
        <f>C59</f>
        <v>304.88</v>
      </c>
      <c r="D58" s="60"/>
      <c r="E58" s="53">
        <f t="shared" si="2"/>
        <v>304.88</v>
      </c>
      <c r="F58" s="55">
        <f>F59</f>
        <v>0</v>
      </c>
      <c r="G58" s="55">
        <f t="shared" si="0"/>
        <v>304.88</v>
      </c>
      <c r="H58" s="56">
        <v>305.66016999999999</v>
      </c>
      <c r="I58" s="53">
        <f t="shared" si="1"/>
        <v>100.25589412227762</v>
      </c>
    </row>
    <row r="59" spans="1:9" ht="94.5" x14ac:dyDescent="0.25">
      <c r="A59" s="50" t="s">
        <v>160</v>
      </c>
      <c r="B59" s="51" t="s">
        <v>161</v>
      </c>
      <c r="C59" s="59">
        <v>304.88</v>
      </c>
      <c r="D59" s="60"/>
      <c r="E59" s="53">
        <f t="shared" si="2"/>
        <v>304.88</v>
      </c>
      <c r="F59" s="55"/>
      <c r="G59" s="55">
        <f t="shared" si="0"/>
        <v>304.88</v>
      </c>
      <c r="H59" s="56">
        <v>305.66016999999999</v>
      </c>
      <c r="I59" s="53">
        <f t="shared" si="1"/>
        <v>100.25589412227762</v>
      </c>
    </row>
    <row r="60" spans="1:9" ht="31.5" x14ac:dyDescent="0.25">
      <c r="A60" s="50" t="s">
        <v>162</v>
      </c>
      <c r="B60" s="51" t="s">
        <v>163</v>
      </c>
      <c r="C60" s="59">
        <f>C61</f>
        <v>195</v>
      </c>
      <c r="D60" s="60"/>
      <c r="E60" s="53">
        <f t="shared" si="2"/>
        <v>195</v>
      </c>
      <c r="F60" s="55">
        <f>F61</f>
        <v>0</v>
      </c>
      <c r="G60" s="55">
        <f t="shared" si="0"/>
        <v>195</v>
      </c>
      <c r="H60" s="56">
        <v>113.19862999999999</v>
      </c>
      <c r="I60" s="53">
        <f t="shared" si="1"/>
        <v>58.05057948717949</v>
      </c>
    </row>
    <row r="61" spans="1:9" ht="31.5" x14ac:dyDescent="0.25">
      <c r="A61" s="50" t="s">
        <v>164</v>
      </c>
      <c r="B61" s="51" t="s">
        <v>165</v>
      </c>
      <c r="C61" s="59">
        <f>SUM(C62:C65)</f>
        <v>195</v>
      </c>
      <c r="D61" s="60"/>
      <c r="E61" s="53">
        <f t="shared" si="2"/>
        <v>195</v>
      </c>
      <c r="F61" s="55">
        <f>F62+F65</f>
        <v>0</v>
      </c>
      <c r="G61" s="55">
        <f t="shared" si="0"/>
        <v>195</v>
      </c>
      <c r="H61" s="56">
        <v>113.19862999999999</v>
      </c>
      <c r="I61" s="53">
        <f t="shared" si="1"/>
        <v>58.05057948717949</v>
      </c>
    </row>
    <row r="62" spans="1:9" ht="31.5" x14ac:dyDescent="0.25">
      <c r="A62" s="50" t="s">
        <v>166</v>
      </c>
      <c r="B62" s="51" t="s">
        <v>167</v>
      </c>
      <c r="C62" s="59">
        <v>25</v>
      </c>
      <c r="D62" s="60"/>
      <c r="E62" s="53">
        <f t="shared" si="2"/>
        <v>25</v>
      </c>
      <c r="F62" s="55"/>
      <c r="G62" s="55">
        <f t="shared" si="0"/>
        <v>25</v>
      </c>
      <c r="H62" s="56">
        <v>17.60033</v>
      </c>
      <c r="I62" s="53">
        <f t="shared" si="1"/>
        <v>70.401319999999998</v>
      </c>
    </row>
    <row r="63" spans="1:9" ht="31.5" hidden="1" x14ac:dyDescent="0.25">
      <c r="A63" s="50" t="s">
        <v>168</v>
      </c>
      <c r="B63" s="51" t="s">
        <v>169</v>
      </c>
      <c r="C63" s="59"/>
      <c r="D63" s="60"/>
      <c r="E63" s="53">
        <f t="shared" si="2"/>
        <v>0</v>
      </c>
      <c r="F63" s="55"/>
      <c r="G63" s="55">
        <f t="shared" si="0"/>
        <v>0</v>
      </c>
      <c r="H63" s="56"/>
      <c r="I63" s="53" t="e">
        <f t="shared" si="1"/>
        <v>#DIV/0!</v>
      </c>
    </row>
    <row r="64" spans="1:9" ht="31.5" hidden="1" x14ac:dyDescent="0.25">
      <c r="A64" s="50" t="s">
        <v>170</v>
      </c>
      <c r="B64" s="51" t="s">
        <v>171</v>
      </c>
      <c r="C64" s="59"/>
      <c r="D64" s="60"/>
      <c r="E64" s="53">
        <f t="shared" si="2"/>
        <v>0</v>
      </c>
      <c r="F64" s="55"/>
      <c r="G64" s="55">
        <f t="shared" si="0"/>
        <v>0</v>
      </c>
      <c r="H64" s="56"/>
      <c r="I64" s="53" t="e">
        <f t="shared" si="1"/>
        <v>#DIV/0!</v>
      </c>
    </row>
    <row r="65" spans="1:9" ht="28.5" customHeight="1" x14ac:dyDescent="0.25">
      <c r="A65" s="50" t="s">
        <v>172</v>
      </c>
      <c r="B65" s="51" t="s">
        <v>173</v>
      </c>
      <c r="C65" s="59">
        <v>170</v>
      </c>
      <c r="D65" s="60"/>
      <c r="E65" s="53">
        <f t="shared" si="2"/>
        <v>170</v>
      </c>
      <c r="F65" s="55"/>
      <c r="G65" s="55">
        <f t="shared" si="0"/>
        <v>170</v>
      </c>
      <c r="H65" s="56">
        <v>95.598299999999995</v>
      </c>
      <c r="I65" s="53">
        <f t="shared" si="1"/>
        <v>56.234294117647053</v>
      </c>
    </row>
    <row r="66" spans="1:9" ht="36.75" hidden="1" customHeight="1" x14ac:dyDescent="0.25">
      <c r="A66" s="50" t="s">
        <v>174</v>
      </c>
      <c r="B66" s="51" t="s">
        <v>175</v>
      </c>
      <c r="C66" s="59">
        <f>C67</f>
        <v>0</v>
      </c>
      <c r="D66" s="67"/>
      <c r="E66" s="53">
        <f t="shared" si="2"/>
        <v>0</v>
      </c>
      <c r="F66" s="55"/>
      <c r="G66" s="55">
        <f t="shared" si="0"/>
        <v>0</v>
      </c>
      <c r="H66" s="56"/>
      <c r="I66" s="53" t="e">
        <f t="shared" si="1"/>
        <v>#DIV/0!</v>
      </c>
    </row>
    <row r="67" spans="1:9" hidden="1" x14ac:dyDescent="0.25">
      <c r="A67" s="50" t="s">
        <v>176</v>
      </c>
      <c r="B67" s="51" t="s">
        <v>177</v>
      </c>
      <c r="C67" s="59">
        <f>C69</f>
        <v>0</v>
      </c>
      <c r="D67" s="67"/>
      <c r="E67" s="53">
        <f t="shared" si="2"/>
        <v>0</v>
      </c>
      <c r="F67" s="55"/>
      <c r="G67" s="55">
        <f t="shared" si="0"/>
        <v>0</v>
      </c>
      <c r="H67" s="56"/>
      <c r="I67" s="53" t="e">
        <f t="shared" si="1"/>
        <v>#DIV/0!</v>
      </c>
    </row>
    <row r="68" spans="1:9" hidden="1" x14ac:dyDescent="0.25">
      <c r="A68" s="50" t="s">
        <v>178</v>
      </c>
      <c r="B68" s="51" t="s">
        <v>179</v>
      </c>
      <c r="C68" s="59">
        <f>C69</f>
        <v>0</v>
      </c>
      <c r="D68" s="67"/>
      <c r="E68" s="53">
        <f t="shared" si="2"/>
        <v>0</v>
      </c>
      <c r="F68" s="55"/>
      <c r="G68" s="55">
        <f t="shared" si="0"/>
        <v>0</v>
      </c>
      <c r="H68" s="56"/>
      <c r="I68" s="53" t="e">
        <f t="shared" si="1"/>
        <v>#DIV/0!</v>
      </c>
    </row>
    <row r="69" spans="1:9" ht="47.25" hidden="1" x14ac:dyDescent="0.25">
      <c r="A69" s="50" t="s">
        <v>180</v>
      </c>
      <c r="B69" s="51" t="s">
        <v>181</v>
      </c>
      <c r="C69" s="59">
        <v>0</v>
      </c>
      <c r="D69" s="67"/>
      <c r="E69" s="53">
        <f t="shared" si="2"/>
        <v>0</v>
      </c>
      <c r="F69" s="55"/>
      <c r="G69" s="55">
        <f t="shared" si="0"/>
        <v>0</v>
      </c>
      <c r="H69" s="56"/>
      <c r="I69" s="53" t="e">
        <f t="shared" si="1"/>
        <v>#DIV/0!</v>
      </c>
    </row>
    <row r="70" spans="1:9" hidden="1" x14ac:dyDescent="0.25">
      <c r="A70" s="50" t="s">
        <v>182</v>
      </c>
      <c r="B70" s="51" t="s">
        <v>183</v>
      </c>
      <c r="C70" s="59"/>
      <c r="D70" s="67"/>
      <c r="E70" s="53">
        <f>E71</f>
        <v>0</v>
      </c>
      <c r="F70" s="55"/>
      <c r="G70" s="55">
        <f t="shared" si="0"/>
        <v>0</v>
      </c>
      <c r="H70" s="56"/>
      <c r="I70" s="53" t="e">
        <f t="shared" si="1"/>
        <v>#DIV/0!</v>
      </c>
    </row>
    <row r="71" spans="1:9" ht="31.5" hidden="1" x14ac:dyDescent="0.25">
      <c r="A71" s="50" t="s">
        <v>184</v>
      </c>
      <c r="B71" s="51" t="s">
        <v>185</v>
      </c>
      <c r="C71" s="59"/>
      <c r="E71" s="53"/>
      <c r="F71" s="55"/>
      <c r="G71" s="55">
        <f t="shared" si="0"/>
        <v>0</v>
      </c>
      <c r="H71" s="56"/>
      <c r="I71" s="53" t="e">
        <f t="shared" si="1"/>
        <v>#DIV/0!</v>
      </c>
    </row>
    <row r="72" spans="1:9" s="65" customFormat="1" ht="47.25" x14ac:dyDescent="0.25">
      <c r="A72" s="50" t="s">
        <v>174</v>
      </c>
      <c r="B72" s="51" t="s">
        <v>175</v>
      </c>
      <c r="C72" s="59"/>
      <c r="E72" s="64"/>
      <c r="F72" s="55">
        <f>F73+F74</f>
        <v>1835.0050000000001</v>
      </c>
      <c r="G72" s="54">
        <f>G73+G74</f>
        <v>1835.0050000000001</v>
      </c>
      <c r="H72" s="56">
        <v>2435.68667</v>
      </c>
      <c r="I72" s="53">
        <f t="shared" si="1"/>
        <v>132.73460671769286</v>
      </c>
    </row>
    <row r="73" spans="1:9" s="65" customFormat="1" ht="47.25" x14ac:dyDescent="0.25">
      <c r="A73" s="50" t="s">
        <v>176</v>
      </c>
      <c r="B73" s="51" t="s">
        <v>181</v>
      </c>
      <c r="C73" s="59"/>
      <c r="E73" s="64"/>
      <c r="F73" s="55">
        <v>10.005000000000001</v>
      </c>
      <c r="G73" s="54">
        <f>F73</f>
        <v>10.005000000000001</v>
      </c>
      <c r="H73" s="56">
        <v>19.353999999999999</v>
      </c>
      <c r="I73" s="53">
        <f t="shared" si="1"/>
        <v>193.44327836081956</v>
      </c>
    </row>
    <row r="74" spans="1:9" s="65" customFormat="1" ht="31.5" x14ac:dyDescent="0.25">
      <c r="A74" s="50" t="s">
        <v>186</v>
      </c>
      <c r="B74" s="51" t="s">
        <v>185</v>
      </c>
      <c r="C74" s="59"/>
      <c r="E74" s="64"/>
      <c r="F74" s="55">
        <v>1825</v>
      </c>
      <c r="G74" s="55">
        <f>F74</f>
        <v>1825</v>
      </c>
      <c r="H74" s="56">
        <v>2416.3326699999998</v>
      </c>
      <c r="I74" s="53">
        <f t="shared" si="1"/>
        <v>132.40179013698631</v>
      </c>
    </row>
    <row r="75" spans="1:9" ht="29.25" customHeight="1" x14ac:dyDescent="0.25">
      <c r="A75" s="50" t="s">
        <v>187</v>
      </c>
      <c r="B75" s="51" t="s">
        <v>188</v>
      </c>
      <c r="C75" s="59">
        <f t="shared" ref="C75" si="5">C79+C76</f>
        <v>1050</v>
      </c>
      <c r="D75" s="60"/>
      <c r="E75" s="53">
        <f t="shared" si="2"/>
        <v>1050</v>
      </c>
      <c r="F75" s="55">
        <f>F82</f>
        <v>0</v>
      </c>
      <c r="G75" s="55">
        <f t="shared" si="0"/>
        <v>1050</v>
      </c>
      <c r="H75" s="56">
        <v>1382.39508</v>
      </c>
      <c r="I75" s="53">
        <f t="shared" ref="I75:I81" si="6">H78/G75*100</f>
        <v>38.978698095238087</v>
      </c>
    </row>
    <row r="76" spans="1:9" ht="60" hidden="1" customHeight="1" x14ac:dyDescent="0.25">
      <c r="A76" s="50" t="s">
        <v>189</v>
      </c>
      <c r="B76" s="51" t="s">
        <v>190</v>
      </c>
      <c r="C76" s="59">
        <f t="shared" ref="C76:C77" si="7">C77</f>
        <v>0</v>
      </c>
      <c r="D76" s="60"/>
      <c r="E76" s="53">
        <f t="shared" si="2"/>
        <v>0</v>
      </c>
      <c r="F76" s="55"/>
      <c r="G76" s="55">
        <f t="shared" si="0"/>
        <v>0</v>
      </c>
      <c r="H76" s="56">
        <v>409.27632999999997</v>
      </c>
      <c r="I76" s="53" t="e">
        <f t="shared" si="6"/>
        <v>#DIV/0!</v>
      </c>
    </row>
    <row r="77" spans="1:9" ht="110.25" hidden="1" x14ac:dyDescent="0.25">
      <c r="A77" s="50" t="s">
        <v>191</v>
      </c>
      <c r="B77" s="51" t="s">
        <v>192</v>
      </c>
      <c r="C77" s="59">
        <f t="shared" si="7"/>
        <v>0</v>
      </c>
      <c r="D77" s="60"/>
      <c r="E77" s="53">
        <f t="shared" si="2"/>
        <v>0</v>
      </c>
      <c r="F77" s="55"/>
      <c r="G77" s="55">
        <f t="shared" si="0"/>
        <v>0</v>
      </c>
      <c r="H77" s="56">
        <v>409.27632999999997</v>
      </c>
      <c r="I77" s="53" t="e">
        <f t="shared" si="6"/>
        <v>#DIV/0!</v>
      </c>
    </row>
    <row r="78" spans="1:9" ht="110.25" hidden="1" x14ac:dyDescent="0.25">
      <c r="A78" s="50" t="s">
        <v>193</v>
      </c>
      <c r="B78" s="51" t="s">
        <v>194</v>
      </c>
      <c r="C78" s="59"/>
      <c r="D78" s="60"/>
      <c r="E78" s="53">
        <f t="shared" si="2"/>
        <v>0</v>
      </c>
      <c r="F78" s="55"/>
      <c r="G78" s="55">
        <f t="shared" si="0"/>
        <v>0</v>
      </c>
      <c r="H78" s="56">
        <v>409.27632999999997</v>
      </c>
      <c r="I78" s="53" t="e">
        <f t="shared" si="6"/>
        <v>#DIV/0!</v>
      </c>
    </row>
    <row r="79" spans="1:9" ht="63" x14ac:dyDescent="0.25">
      <c r="A79" s="50" t="s">
        <v>195</v>
      </c>
      <c r="B79" s="51" t="s">
        <v>196</v>
      </c>
      <c r="C79" s="59">
        <f>C80+C82</f>
        <v>1050</v>
      </c>
      <c r="D79" s="60"/>
      <c r="E79" s="53">
        <f t="shared" si="2"/>
        <v>1050</v>
      </c>
      <c r="F79" s="55"/>
      <c r="G79" s="55">
        <f t="shared" si="0"/>
        <v>1050</v>
      </c>
      <c r="H79" s="56">
        <v>1382.39508</v>
      </c>
      <c r="I79" s="53">
        <f t="shared" si="6"/>
        <v>131.65667428571427</v>
      </c>
    </row>
    <row r="80" spans="1:9" ht="30" hidden="1" customHeight="1" x14ac:dyDescent="0.25">
      <c r="A80" s="50" t="s">
        <v>197</v>
      </c>
      <c r="B80" s="51" t="s">
        <v>198</v>
      </c>
      <c r="C80" s="59">
        <f t="shared" ref="C80" si="8">C81</f>
        <v>0</v>
      </c>
      <c r="D80" s="60"/>
      <c r="E80" s="53">
        <f t="shared" si="2"/>
        <v>0</v>
      </c>
      <c r="F80" s="55"/>
      <c r="G80" s="55">
        <f t="shared" ref="G80:G104" si="9">E80+F80</f>
        <v>0</v>
      </c>
      <c r="H80" s="56">
        <v>1382.39508</v>
      </c>
      <c r="I80" s="53" t="e">
        <f t="shared" si="6"/>
        <v>#DIV/0!</v>
      </c>
    </row>
    <row r="81" spans="1:9" ht="37.5" hidden="1" customHeight="1" x14ac:dyDescent="0.25">
      <c r="A81" s="50" t="s">
        <v>199</v>
      </c>
      <c r="B81" s="51" t="s">
        <v>200</v>
      </c>
      <c r="C81" s="59">
        <v>0</v>
      </c>
      <c r="D81" s="60"/>
      <c r="E81" s="53">
        <f t="shared" si="2"/>
        <v>0</v>
      </c>
      <c r="F81" s="55"/>
      <c r="G81" s="55">
        <f t="shared" si="9"/>
        <v>0</v>
      </c>
      <c r="H81" s="56">
        <v>1382.39508</v>
      </c>
      <c r="I81" s="53" t="e">
        <f t="shared" si="6"/>
        <v>#DIV/0!</v>
      </c>
    </row>
    <row r="82" spans="1:9" ht="63" customHeight="1" x14ac:dyDescent="0.25">
      <c r="A82" s="50" t="s">
        <v>201</v>
      </c>
      <c r="B82" s="51" t="s">
        <v>202</v>
      </c>
      <c r="C82" s="59">
        <f>C83</f>
        <v>1050</v>
      </c>
      <c r="D82" s="60"/>
      <c r="E82" s="53">
        <f t="shared" si="2"/>
        <v>1050</v>
      </c>
      <c r="F82" s="55">
        <f>F83</f>
        <v>0</v>
      </c>
      <c r="G82" s="55">
        <f t="shared" si="9"/>
        <v>1050</v>
      </c>
      <c r="H82" s="56">
        <v>1382.39508</v>
      </c>
      <c r="I82" s="53">
        <f>H82/G82*100</f>
        <v>131.65667428571427</v>
      </c>
    </row>
    <row r="83" spans="1:9" ht="70.5" customHeight="1" x14ac:dyDescent="0.25">
      <c r="A83" s="50" t="s">
        <v>203</v>
      </c>
      <c r="B83" s="51" t="s">
        <v>204</v>
      </c>
      <c r="C83" s="59">
        <v>1050</v>
      </c>
      <c r="D83" s="60"/>
      <c r="E83" s="53">
        <f t="shared" si="2"/>
        <v>1050</v>
      </c>
      <c r="F83" s="55"/>
      <c r="G83" s="55">
        <f t="shared" si="9"/>
        <v>1050</v>
      </c>
      <c r="H83" s="56">
        <v>1382.39508</v>
      </c>
      <c r="I83" s="53">
        <f>H83/G83*100</f>
        <v>131.65667428571427</v>
      </c>
    </row>
    <row r="84" spans="1:9" ht="25.5" hidden="1" customHeight="1" x14ac:dyDescent="0.25">
      <c r="A84" s="50" t="s">
        <v>205</v>
      </c>
      <c r="B84" s="51" t="s">
        <v>206</v>
      </c>
      <c r="C84" s="59">
        <f t="shared" ref="C84:C85" si="10">C85</f>
        <v>0</v>
      </c>
      <c r="D84" s="60"/>
      <c r="E84" s="53">
        <f t="shared" ref="E84:E104" si="11">C84+D84</f>
        <v>0</v>
      </c>
      <c r="F84" s="55"/>
      <c r="G84" s="55">
        <f t="shared" si="9"/>
        <v>0</v>
      </c>
      <c r="H84" s="56"/>
      <c r="I84" s="53" t="e">
        <f>#REF!/G84*100</f>
        <v>#REF!</v>
      </c>
    </row>
    <row r="85" spans="1:9" ht="28.5" hidden="1" customHeight="1" x14ac:dyDescent="0.25">
      <c r="A85" s="50" t="s">
        <v>207</v>
      </c>
      <c r="B85" s="51" t="s">
        <v>208</v>
      </c>
      <c r="C85" s="59">
        <f t="shared" si="10"/>
        <v>0</v>
      </c>
      <c r="D85" s="60"/>
      <c r="E85" s="53">
        <f t="shared" si="11"/>
        <v>0</v>
      </c>
      <c r="F85" s="55"/>
      <c r="G85" s="55">
        <f t="shared" si="9"/>
        <v>0</v>
      </c>
      <c r="H85" s="56"/>
      <c r="I85" s="53" t="e">
        <f t="shared" ref="I85:I148" si="12">H85/G85*100</f>
        <v>#DIV/0!</v>
      </c>
    </row>
    <row r="86" spans="1:9" ht="32.25" hidden="1" customHeight="1" x14ac:dyDescent="0.25">
      <c r="A86" s="50" t="s">
        <v>209</v>
      </c>
      <c r="B86" s="51" t="s">
        <v>210</v>
      </c>
      <c r="C86" s="59"/>
      <c r="D86" s="60"/>
      <c r="E86" s="53">
        <f t="shared" si="11"/>
        <v>0</v>
      </c>
      <c r="F86" s="55"/>
      <c r="G86" s="55">
        <f t="shared" si="9"/>
        <v>0</v>
      </c>
      <c r="H86" s="56"/>
      <c r="I86" s="53" t="e">
        <f t="shared" si="12"/>
        <v>#DIV/0!</v>
      </c>
    </row>
    <row r="87" spans="1:9" x14ac:dyDescent="0.25">
      <c r="A87" s="50" t="s">
        <v>211</v>
      </c>
      <c r="B87" s="68" t="s">
        <v>212</v>
      </c>
      <c r="C87" s="59">
        <f>C88+C91+C93+C96+C103+C104+C100</f>
        <v>1580</v>
      </c>
      <c r="D87" s="60"/>
      <c r="E87" s="53">
        <f t="shared" si="11"/>
        <v>1580</v>
      </c>
      <c r="F87" s="55">
        <f>F88+F93+F96+F100+F103+F104</f>
        <v>0</v>
      </c>
      <c r="G87" s="55">
        <f t="shared" si="9"/>
        <v>1580</v>
      </c>
      <c r="H87" s="56">
        <v>1558.0579</v>
      </c>
      <c r="I87" s="53">
        <f t="shared" si="12"/>
        <v>98.611259493670886</v>
      </c>
    </row>
    <row r="88" spans="1:9" ht="31.5" x14ac:dyDescent="0.25">
      <c r="A88" s="50" t="s">
        <v>213</v>
      </c>
      <c r="B88" s="69" t="s">
        <v>214</v>
      </c>
      <c r="C88" s="59">
        <f>C89+C90</f>
        <v>31</v>
      </c>
      <c r="D88" s="60"/>
      <c r="E88" s="53">
        <f t="shared" si="11"/>
        <v>31</v>
      </c>
      <c r="F88" s="55">
        <f>F89+F90</f>
        <v>0</v>
      </c>
      <c r="G88" s="55">
        <f t="shared" si="9"/>
        <v>31</v>
      </c>
      <c r="H88" s="56">
        <v>31.249040000000001</v>
      </c>
      <c r="I88" s="53">
        <f t="shared" si="12"/>
        <v>100.80335483870968</v>
      </c>
    </row>
    <row r="89" spans="1:9" ht="78.75" x14ac:dyDescent="0.25">
      <c r="A89" s="50" t="s">
        <v>215</v>
      </c>
      <c r="B89" s="69" t="s">
        <v>216</v>
      </c>
      <c r="C89" s="59">
        <v>24</v>
      </c>
      <c r="D89" s="60"/>
      <c r="E89" s="53">
        <f t="shared" si="11"/>
        <v>24</v>
      </c>
      <c r="F89" s="55"/>
      <c r="G89" s="55">
        <f t="shared" si="9"/>
        <v>24</v>
      </c>
      <c r="H89" s="56">
        <v>25.149039999999999</v>
      </c>
      <c r="I89" s="53">
        <f t="shared" si="12"/>
        <v>104.78766666666665</v>
      </c>
    </row>
    <row r="90" spans="1:9" ht="63" x14ac:dyDescent="0.25">
      <c r="A90" s="50" t="s">
        <v>217</v>
      </c>
      <c r="B90" s="69" t="s">
        <v>218</v>
      </c>
      <c r="C90" s="59">
        <v>7</v>
      </c>
      <c r="D90" s="60"/>
      <c r="E90" s="53">
        <f t="shared" si="11"/>
        <v>7</v>
      </c>
      <c r="F90" s="55"/>
      <c r="G90" s="55">
        <f t="shared" si="9"/>
        <v>7</v>
      </c>
      <c r="H90" s="56">
        <v>6.1</v>
      </c>
      <c r="I90" s="53">
        <f t="shared" si="12"/>
        <v>87.142857142857139</v>
      </c>
    </row>
    <row r="91" spans="1:9" ht="63" hidden="1" x14ac:dyDescent="0.25">
      <c r="A91" s="50" t="s">
        <v>219</v>
      </c>
      <c r="B91" s="69" t="s">
        <v>218</v>
      </c>
      <c r="C91" s="59"/>
      <c r="D91" s="60"/>
      <c r="E91" s="53">
        <f t="shared" si="11"/>
        <v>0</v>
      </c>
      <c r="F91" s="55"/>
      <c r="G91" s="55">
        <f t="shared" si="9"/>
        <v>0</v>
      </c>
      <c r="H91" s="56"/>
      <c r="I91" s="53" t="e">
        <f t="shared" si="12"/>
        <v>#DIV/0!</v>
      </c>
    </row>
    <row r="92" spans="1:9" ht="78.75" x14ac:dyDescent="0.25">
      <c r="A92" s="50" t="s">
        <v>220</v>
      </c>
      <c r="B92" s="69" t="s">
        <v>221</v>
      </c>
      <c r="C92" s="59"/>
      <c r="D92" s="60"/>
      <c r="E92" s="53"/>
      <c r="F92" s="55"/>
      <c r="G92" s="55"/>
      <c r="H92" s="56">
        <v>7.0247099999999998</v>
      </c>
      <c r="I92" s="53"/>
    </row>
    <row r="93" spans="1:9" ht="78.75" x14ac:dyDescent="0.25">
      <c r="A93" s="50" t="s">
        <v>222</v>
      </c>
      <c r="B93" s="69" t="s">
        <v>223</v>
      </c>
      <c r="C93" s="59">
        <f>C95+C94</f>
        <v>32</v>
      </c>
      <c r="D93" s="60"/>
      <c r="E93" s="53">
        <f t="shared" si="11"/>
        <v>32</v>
      </c>
      <c r="F93" s="55">
        <f>F94+F95</f>
        <v>0</v>
      </c>
      <c r="G93" s="55">
        <f t="shared" si="9"/>
        <v>32</v>
      </c>
      <c r="H93" s="56">
        <v>51</v>
      </c>
      <c r="I93" s="53">
        <f t="shared" si="12"/>
        <v>159.375</v>
      </c>
    </row>
    <row r="94" spans="1:9" ht="63" x14ac:dyDescent="0.25">
      <c r="A94" s="50" t="s">
        <v>224</v>
      </c>
      <c r="B94" s="69" t="s">
        <v>225</v>
      </c>
      <c r="C94" s="59">
        <v>30</v>
      </c>
      <c r="D94" s="60"/>
      <c r="E94" s="53">
        <f t="shared" si="11"/>
        <v>30</v>
      </c>
      <c r="F94" s="55"/>
      <c r="G94" s="55">
        <f t="shared" si="9"/>
        <v>30</v>
      </c>
      <c r="H94" s="56">
        <v>45</v>
      </c>
      <c r="I94" s="53">
        <f t="shared" si="12"/>
        <v>150</v>
      </c>
    </row>
    <row r="95" spans="1:9" ht="63" x14ac:dyDescent="0.25">
      <c r="A95" s="50" t="s">
        <v>226</v>
      </c>
      <c r="B95" s="69" t="s">
        <v>227</v>
      </c>
      <c r="C95" s="59">
        <v>2</v>
      </c>
      <c r="D95" s="60"/>
      <c r="E95" s="53">
        <f t="shared" si="11"/>
        <v>2</v>
      </c>
      <c r="F95" s="55"/>
      <c r="G95" s="55">
        <f t="shared" si="9"/>
        <v>2</v>
      </c>
      <c r="H95" s="56">
        <v>6</v>
      </c>
      <c r="I95" s="53">
        <f t="shared" si="12"/>
        <v>300</v>
      </c>
    </row>
    <row r="96" spans="1:9" ht="126" x14ac:dyDescent="0.25">
      <c r="A96" s="50" t="s">
        <v>228</v>
      </c>
      <c r="B96" s="69" t="s">
        <v>229</v>
      </c>
      <c r="C96" s="59">
        <f>C97+C98+C99</f>
        <v>1</v>
      </c>
      <c r="D96" s="60"/>
      <c r="E96" s="53">
        <f t="shared" si="11"/>
        <v>1</v>
      </c>
      <c r="F96" s="55">
        <f>F98</f>
        <v>0</v>
      </c>
      <c r="G96" s="55">
        <f t="shared" si="9"/>
        <v>1</v>
      </c>
      <c r="H96" s="56">
        <v>2.4</v>
      </c>
      <c r="I96" s="53">
        <f t="shared" si="12"/>
        <v>240</v>
      </c>
    </row>
    <row r="97" spans="1:10" ht="33.75" customHeight="1" x14ac:dyDescent="0.25">
      <c r="A97" s="50" t="s">
        <v>230</v>
      </c>
      <c r="B97" s="69" t="s">
        <v>231</v>
      </c>
      <c r="C97" s="61"/>
      <c r="D97" s="60"/>
      <c r="E97" s="53">
        <f t="shared" si="11"/>
        <v>0</v>
      </c>
      <c r="F97" s="55"/>
      <c r="G97" s="55">
        <f t="shared" si="9"/>
        <v>0</v>
      </c>
      <c r="H97" s="56"/>
      <c r="I97" s="53" t="e">
        <f t="shared" si="12"/>
        <v>#DIV/0!</v>
      </c>
    </row>
    <row r="98" spans="1:10" ht="32.25" customHeight="1" x14ac:dyDescent="0.25">
      <c r="A98" s="50" t="s">
        <v>232</v>
      </c>
      <c r="B98" s="69" t="s">
        <v>233</v>
      </c>
      <c r="C98" s="59">
        <v>1</v>
      </c>
      <c r="D98" s="60"/>
      <c r="E98" s="53">
        <f t="shared" si="11"/>
        <v>1</v>
      </c>
      <c r="F98" s="55"/>
      <c r="G98" s="55">
        <f t="shared" si="9"/>
        <v>1</v>
      </c>
      <c r="H98" s="56">
        <v>2.4</v>
      </c>
      <c r="I98" s="53">
        <f t="shared" si="12"/>
        <v>240</v>
      </c>
    </row>
    <row r="99" spans="1:10" ht="33" hidden="1" customHeight="1" x14ac:dyDescent="0.25">
      <c r="A99" s="50" t="s">
        <v>234</v>
      </c>
      <c r="B99" s="69" t="s">
        <v>235</v>
      </c>
      <c r="C99" s="59"/>
      <c r="D99" s="60"/>
      <c r="E99" s="53">
        <f t="shared" si="11"/>
        <v>0</v>
      </c>
      <c r="F99" s="55"/>
      <c r="G99" s="55">
        <f t="shared" si="9"/>
        <v>0</v>
      </c>
      <c r="H99" s="56"/>
      <c r="I99" s="53" t="e">
        <f t="shared" si="12"/>
        <v>#DIV/0!</v>
      </c>
    </row>
    <row r="100" spans="1:10" ht="63" x14ac:dyDescent="0.25">
      <c r="A100" s="50" t="s">
        <v>236</v>
      </c>
      <c r="B100" s="69" t="s">
        <v>237</v>
      </c>
      <c r="C100" s="59">
        <v>791</v>
      </c>
      <c r="D100" s="60"/>
      <c r="E100" s="53">
        <f t="shared" si="11"/>
        <v>791</v>
      </c>
      <c r="F100" s="55"/>
      <c r="G100" s="55">
        <f t="shared" si="9"/>
        <v>791</v>
      </c>
      <c r="H100" s="56">
        <v>380.95929999999998</v>
      </c>
      <c r="I100" s="53">
        <f t="shared" si="12"/>
        <v>48.161731984829323</v>
      </c>
    </row>
    <row r="101" spans="1:10" ht="31.5" x14ac:dyDescent="0.25">
      <c r="A101" s="50" t="s">
        <v>238</v>
      </c>
      <c r="B101" s="69" t="s">
        <v>239</v>
      </c>
      <c r="C101" s="59"/>
      <c r="D101" s="60"/>
      <c r="E101" s="53"/>
      <c r="F101" s="53">
        <v>0.38413000000000003</v>
      </c>
      <c r="G101" s="53"/>
      <c r="H101" s="56">
        <v>0.38413000000000003</v>
      </c>
      <c r="I101" s="53"/>
    </row>
    <row r="102" spans="1:10" ht="47.25" x14ac:dyDescent="0.25">
      <c r="A102" s="50" t="s">
        <v>240</v>
      </c>
      <c r="B102" s="69" t="s">
        <v>241</v>
      </c>
      <c r="C102" s="59"/>
      <c r="D102" s="60"/>
      <c r="E102" s="53"/>
      <c r="F102" s="53">
        <v>50.9983</v>
      </c>
      <c r="G102" s="53"/>
      <c r="H102" s="56">
        <v>135.07</v>
      </c>
      <c r="I102" s="53"/>
    </row>
    <row r="103" spans="1:10" ht="78.75" x14ac:dyDescent="0.25">
      <c r="A103" s="50" t="s">
        <v>242</v>
      </c>
      <c r="B103" s="69" t="s">
        <v>243</v>
      </c>
      <c r="C103" s="59">
        <v>150</v>
      </c>
      <c r="D103" s="60"/>
      <c r="E103" s="53">
        <f t="shared" si="11"/>
        <v>150</v>
      </c>
      <c r="F103" s="55"/>
      <c r="G103" s="55">
        <f t="shared" si="9"/>
        <v>150</v>
      </c>
      <c r="H103" s="56">
        <v>93.703919999999997</v>
      </c>
      <c r="I103" s="53">
        <f t="shared" si="12"/>
        <v>62.469279999999991</v>
      </c>
    </row>
    <row r="104" spans="1:10" ht="45" customHeight="1" x14ac:dyDescent="0.25">
      <c r="A104" s="50" t="s">
        <v>244</v>
      </c>
      <c r="B104" s="69" t="s">
        <v>245</v>
      </c>
      <c r="C104" s="59">
        <f>480+95</f>
        <v>575</v>
      </c>
      <c r="D104" s="60"/>
      <c r="E104" s="53">
        <f t="shared" si="11"/>
        <v>575</v>
      </c>
      <c r="F104" s="55"/>
      <c r="G104" s="55">
        <f t="shared" si="9"/>
        <v>575</v>
      </c>
      <c r="H104" s="56">
        <v>856.26679999999999</v>
      </c>
      <c r="I104" s="53">
        <f t="shared" si="12"/>
        <v>148.91596521739129</v>
      </c>
    </row>
    <row r="105" spans="1:10" ht="30" hidden="1" customHeight="1" x14ac:dyDescent="0.25">
      <c r="A105" s="50" t="s">
        <v>246</v>
      </c>
      <c r="B105" s="51" t="s">
        <v>247</v>
      </c>
      <c r="C105" s="59">
        <f t="shared" ref="C105" si="13">C106</f>
        <v>0</v>
      </c>
      <c r="D105" s="60"/>
      <c r="E105" s="60"/>
      <c r="F105" s="55"/>
      <c r="G105" s="55"/>
      <c r="H105" s="56"/>
      <c r="I105" s="53" t="e">
        <f t="shared" si="12"/>
        <v>#DIV/0!</v>
      </c>
    </row>
    <row r="106" spans="1:10" ht="30" hidden="1" customHeight="1" x14ac:dyDescent="0.25">
      <c r="A106" s="50" t="s">
        <v>248</v>
      </c>
      <c r="B106" s="51" t="s">
        <v>249</v>
      </c>
      <c r="C106" s="59"/>
      <c r="D106" s="60"/>
      <c r="E106" s="60"/>
      <c r="F106" s="55"/>
      <c r="G106" s="55"/>
      <c r="H106" s="56"/>
      <c r="I106" s="53" t="e">
        <f t="shared" si="12"/>
        <v>#DIV/0!</v>
      </c>
    </row>
    <row r="107" spans="1:10" ht="30" customHeight="1" x14ac:dyDescent="0.25">
      <c r="A107" s="50" t="s">
        <v>246</v>
      </c>
      <c r="B107" s="51" t="s">
        <v>250</v>
      </c>
      <c r="C107" s="59">
        <f>C109</f>
        <v>0</v>
      </c>
      <c r="D107" s="60"/>
      <c r="E107" s="60"/>
      <c r="F107" s="53">
        <f>F108+F109</f>
        <v>-2.9181099999999995</v>
      </c>
      <c r="G107" s="53"/>
      <c r="H107" s="56">
        <v>3.30863</v>
      </c>
      <c r="I107" s="53"/>
    </row>
    <row r="108" spans="1:10" ht="30" customHeight="1" x14ac:dyDescent="0.25">
      <c r="A108" s="50" t="s">
        <v>251</v>
      </c>
      <c r="B108" s="51" t="s">
        <v>252</v>
      </c>
      <c r="C108" s="59"/>
      <c r="D108" s="60"/>
      <c r="E108" s="60"/>
      <c r="F108" s="53">
        <v>-9.3857499999999998</v>
      </c>
      <c r="G108" s="53"/>
      <c r="H108" s="56">
        <v>-18.613009999999999</v>
      </c>
      <c r="I108" s="53"/>
    </row>
    <row r="109" spans="1:10" ht="30" customHeight="1" x14ac:dyDescent="0.25">
      <c r="A109" s="50" t="s">
        <v>248</v>
      </c>
      <c r="B109" s="51" t="s">
        <v>249</v>
      </c>
      <c r="C109" s="59"/>
      <c r="D109" s="60"/>
      <c r="E109" s="60"/>
      <c r="F109" s="53">
        <v>6.4676400000000003</v>
      </c>
      <c r="G109" s="53"/>
      <c r="H109" s="56">
        <v>21.92164</v>
      </c>
      <c r="I109" s="53"/>
    </row>
    <row r="110" spans="1:10" x14ac:dyDescent="0.25">
      <c r="A110" s="50" t="s">
        <v>253</v>
      </c>
      <c r="B110" s="51" t="s">
        <v>254</v>
      </c>
      <c r="C110" s="59">
        <f>C111+C198</f>
        <v>317312</v>
      </c>
      <c r="D110" s="59">
        <f>D111+D198+D195</f>
        <v>37066.188770000001</v>
      </c>
      <c r="E110" s="59">
        <f>E111+E198+E195</f>
        <v>354378.18877000001</v>
      </c>
      <c r="F110" s="55">
        <f>F111+F195+F198</f>
        <v>72745.59</v>
      </c>
      <c r="G110" s="55">
        <f>E110+F110</f>
        <v>427123.77876999998</v>
      </c>
      <c r="H110" s="56">
        <v>341647.03882999998</v>
      </c>
      <c r="I110" s="53">
        <f t="shared" si="12"/>
        <v>79.987829245622962</v>
      </c>
      <c r="J110" s="57"/>
    </row>
    <row r="111" spans="1:10" ht="47.25" x14ac:dyDescent="0.25">
      <c r="A111" s="50" t="s">
        <v>255</v>
      </c>
      <c r="B111" s="51" t="s">
        <v>256</v>
      </c>
      <c r="C111" s="59">
        <f>C112+C119+C151+C190</f>
        <v>317312</v>
      </c>
      <c r="D111" s="59">
        <f>D112+D119+D151+D190</f>
        <v>38453.533530000001</v>
      </c>
      <c r="E111" s="59">
        <f>E112+E119+E151+E190</f>
        <v>355765.53353000002</v>
      </c>
      <c r="F111" s="55">
        <f>F112+F119+F151+F190</f>
        <v>71245.59</v>
      </c>
      <c r="G111" s="55">
        <f t="shared" ref="G111:G179" si="14">E111+F111</f>
        <v>427011.12352999998</v>
      </c>
      <c r="H111" s="56">
        <v>341534.38358999998</v>
      </c>
      <c r="I111" s="53">
        <f t="shared" si="12"/>
        <v>79.98254958011772</v>
      </c>
      <c r="J111" s="57"/>
    </row>
    <row r="112" spans="1:10" ht="31.5" x14ac:dyDescent="0.25">
      <c r="A112" s="50" t="s">
        <v>257</v>
      </c>
      <c r="B112" s="51" t="s">
        <v>258</v>
      </c>
      <c r="C112" s="59">
        <f>C113+C115+C117</f>
        <v>130724</v>
      </c>
      <c r="D112" s="59">
        <f>D113+D115+D117</f>
        <v>1462</v>
      </c>
      <c r="E112" s="59">
        <f>C112+D112</f>
        <v>132186</v>
      </c>
      <c r="F112" s="55">
        <f>F113+F115</f>
        <v>673</v>
      </c>
      <c r="G112" s="55">
        <f t="shared" si="14"/>
        <v>132859</v>
      </c>
      <c r="H112" s="56">
        <v>105333.06667</v>
      </c>
      <c r="I112" s="53">
        <f t="shared" si="12"/>
        <v>79.281845166680469</v>
      </c>
    </row>
    <row r="113" spans="1:11" ht="18" customHeight="1" x14ac:dyDescent="0.25">
      <c r="A113" s="50" t="s">
        <v>259</v>
      </c>
      <c r="B113" s="51" t="s">
        <v>260</v>
      </c>
      <c r="C113" s="59">
        <f>C114</f>
        <v>130724</v>
      </c>
      <c r="D113" s="59"/>
      <c r="E113" s="59">
        <f>E114</f>
        <v>130724</v>
      </c>
      <c r="F113" s="70">
        <f>F114</f>
        <v>0</v>
      </c>
      <c r="G113" s="55">
        <f t="shared" si="14"/>
        <v>130724</v>
      </c>
      <c r="H113" s="56">
        <v>99328.06667</v>
      </c>
      <c r="I113" s="53">
        <f t="shared" si="12"/>
        <v>75.983038057280993</v>
      </c>
    </row>
    <row r="114" spans="1:11" ht="36" customHeight="1" x14ac:dyDescent="0.25">
      <c r="A114" s="50" t="s">
        <v>261</v>
      </c>
      <c r="B114" s="51" t="s">
        <v>262</v>
      </c>
      <c r="C114" s="61">
        <f>124745.8+5978.2</f>
        <v>130724</v>
      </c>
      <c r="D114" s="59"/>
      <c r="E114" s="59">
        <f t="shared" ref="E114" si="15">C114+D114</f>
        <v>130724</v>
      </c>
      <c r="F114" s="55"/>
      <c r="G114" s="55">
        <f t="shared" si="14"/>
        <v>130724</v>
      </c>
      <c r="H114" s="56">
        <v>99328.06667</v>
      </c>
      <c r="I114" s="53">
        <f t="shared" si="12"/>
        <v>75.983038057280993</v>
      </c>
      <c r="J114" s="71"/>
      <c r="K114" s="71"/>
    </row>
    <row r="115" spans="1:11" ht="51" customHeight="1" x14ac:dyDescent="0.25">
      <c r="A115" s="50" t="s">
        <v>263</v>
      </c>
      <c r="B115" s="51" t="s">
        <v>264</v>
      </c>
      <c r="C115" s="61">
        <f>C116</f>
        <v>0</v>
      </c>
      <c r="D115" s="59">
        <f>D116</f>
        <v>1462</v>
      </c>
      <c r="E115" s="53">
        <f>C115+D115</f>
        <v>1462</v>
      </c>
      <c r="F115" s="55">
        <v>673</v>
      </c>
      <c r="G115" s="55">
        <f t="shared" si="14"/>
        <v>2135</v>
      </c>
      <c r="H115" s="56">
        <v>6005</v>
      </c>
      <c r="I115" s="53">
        <f t="shared" si="12"/>
        <v>281.26463700234189</v>
      </c>
      <c r="J115" s="71"/>
      <c r="K115" s="71"/>
    </row>
    <row r="116" spans="1:11" ht="45" customHeight="1" x14ac:dyDescent="0.25">
      <c r="A116" s="50" t="s">
        <v>265</v>
      </c>
      <c r="B116" s="51" t="s">
        <v>266</v>
      </c>
      <c r="C116" s="61"/>
      <c r="D116" s="59">
        <f>150+1312</f>
        <v>1462</v>
      </c>
      <c r="E116" s="53">
        <f>C116+D116</f>
        <v>1462</v>
      </c>
      <c r="F116" s="55">
        <v>673</v>
      </c>
      <c r="G116" s="55">
        <f t="shared" si="14"/>
        <v>2135</v>
      </c>
      <c r="H116" s="56">
        <v>6005</v>
      </c>
      <c r="I116" s="53">
        <f t="shared" si="12"/>
        <v>281.26463700234189</v>
      </c>
      <c r="J116" s="71"/>
      <c r="K116" s="71"/>
    </row>
    <row r="117" spans="1:11" ht="44.25" hidden="1" customHeight="1" x14ac:dyDescent="0.25">
      <c r="A117" s="50" t="s">
        <v>267</v>
      </c>
      <c r="B117" s="51" t="s">
        <v>268</v>
      </c>
      <c r="C117" s="61">
        <f>SUM(C118)</f>
        <v>0</v>
      </c>
      <c r="D117" s="59"/>
      <c r="E117" s="53">
        <f t="shared" ref="E117" si="16">C117+D117</f>
        <v>0</v>
      </c>
      <c r="F117" s="55"/>
      <c r="G117" s="55">
        <f t="shared" si="14"/>
        <v>0</v>
      </c>
      <c r="H117" s="72"/>
      <c r="I117" s="53" t="e">
        <f t="shared" si="12"/>
        <v>#DIV/0!</v>
      </c>
      <c r="J117" s="71"/>
      <c r="K117" s="71"/>
    </row>
    <row r="118" spans="1:11" ht="45" hidden="1" customHeight="1" x14ac:dyDescent="0.25">
      <c r="A118" s="50" t="s">
        <v>269</v>
      </c>
      <c r="B118" s="51" t="s">
        <v>270</v>
      </c>
      <c r="C118" s="61"/>
      <c r="D118" s="59"/>
      <c r="E118" s="53" t="s">
        <v>271</v>
      </c>
      <c r="F118" s="55"/>
      <c r="G118" s="55" t="e">
        <f t="shared" si="14"/>
        <v>#VALUE!</v>
      </c>
      <c r="H118" s="72"/>
      <c r="I118" s="53" t="e">
        <f t="shared" si="12"/>
        <v>#VALUE!</v>
      </c>
      <c r="J118" s="71"/>
      <c r="K118" s="71"/>
    </row>
    <row r="119" spans="1:11" ht="43.5" customHeight="1" x14ac:dyDescent="0.25">
      <c r="A119" s="50" t="s">
        <v>272</v>
      </c>
      <c r="B119" s="51" t="s">
        <v>273</v>
      </c>
      <c r="C119" s="61">
        <f>C133+C131</f>
        <v>7409</v>
      </c>
      <c r="D119" s="59">
        <f>D123+D125+D127+D129+D133+D131</f>
        <v>37000.223530000003</v>
      </c>
      <c r="E119" s="53">
        <f>C119+D119</f>
        <v>44409.223530000003</v>
      </c>
      <c r="F119" s="55">
        <f>F123+F125+F127+F129+F131+F133</f>
        <v>55553.93</v>
      </c>
      <c r="G119" s="55">
        <f t="shared" si="14"/>
        <v>99963.153530000011</v>
      </c>
      <c r="H119" s="56">
        <v>82828.467839999998</v>
      </c>
      <c r="I119" s="53">
        <f t="shared" si="12"/>
        <v>82.858998456008379</v>
      </c>
      <c r="J119" s="71"/>
      <c r="K119" s="71"/>
    </row>
    <row r="120" spans="1:11" ht="31.5" hidden="1" x14ac:dyDescent="0.25">
      <c r="A120" s="50" t="s">
        <v>274</v>
      </c>
      <c r="B120" s="51" t="s">
        <v>275</v>
      </c>
      <c r="C120" s="59">
        <f>SUM(C121)</f>
        <v>0</v>
      </c>
      <c r="D120" s="59">
        <f>D121</f>
        <v>0</v>
      </c>
      <c r="E120" s="53">
        <f>C120+D120</f>
        <v>0</v>
      </c>
      <c r="F120" s="55"/>
      <c r="G120" s="55">
        <f t="shared" si="14"/>
        <v>0</v>
      </c>
      <c r="H120" s="72"/>
      <c r="I120" s="53" t="e">
        <f t="shared" si="12"/>
        <v>#DIV/0!</v>
      </c>
      <c r="J120" s="71"/>
      <c r="K120" s="71"/>
    </row>
    <row r="121" spans="1:11" ht="31.5" hidden="1" x14ac:dyDescent="0.25">
      <c r="A121" s="50" t="s">
        <v>276</v>
      </c>
      <c r="B121" s="51" t="s">
        <v>277</v>
      </c>
      <c r="C121" s="59">
        <f>C122</f>
        <v>0</v>
      </c>
      <c r="D121" s="59">
        <f>D122</f>
        <v>0</v>
      </c>
      <c r="E121" s="53">
        <f t="shared" ref="E121:E122" si="17">C121+D121</f>
        <v>0</v>
      </c>
      <c r="F121" s="55"/>
      <c r="G121" s="55">
        <f t="shared" si="14"/>
        <v>0</v>
      </c>
      <c r="H121" s="72"/>
      <c r="I121" s="53" t="e">
        <f t="shared" si="12"/>
        <v>#DIV/0!</v>
      </c>
      <c r="J121" s="71"/>
      <c r="K121" s="71"/>
    </row>
    <row r="122" spans="1:11" ht="108.75" hidden="1" customHeight="1" x14ac:dyDescent="0.25">
      <c r="A122" s="50"/>
      <c r="B122" s="73" t="s">
        <v>278</v>
      </c>
      <c r="C122" s="59"/>
      <c r="D122" s="59"/>
      <c r="E122" s="53">
        <f t="shared" si="17"/>
        <v>0</v>
      </c>
      <c r="F122" s="55"/>
      <c r="G122" s="55">
        <f t="shared" si="14"/>
        <v>0</v>
      </c>
      <c r="H122" s="56"/>
      <c r="I122" s="53" t="e">
        <f t="shared" si="12"/>
        <v>#DIV/0!</v>
      </c>
      <c r="J122" s="71"/>
      <c r="K122" s="71"/>
    </row>
    <row r="123" spans="1:11" ht="78.75" customHeight="1" x14ac:dyDescent="0.25">
      <c r="A123" s="50" t="s">
        <v>279</v>
      </c>
      <c r="B123" s="51" t="s">
        <v>280</v>
      </c>
      <c r="C123" s="59">
        <f>SUM(C124)</f>
        <v>0</v>
      </c>
      <c r="D123" s="59">
        <f>D124</f>
        <v>10000</v>
      </c>
      <c r="E123" s="53">
        <f>C123+D123</f>
        <v>10000</v>
      </c>
      <c r="F123" s="55">
        <f>F124</f>
        <v>354.5</v>
      </c>
      <c r="G123" s="55">
        <f t="shared" si="14"/>
        <v>10354.5</v>
      </c>
      <c r="H123" s="56">
        <v>15000</v>
      </c>
      <c r="I123" s="53">
        <f t="shared" si="12"/>
        <v>144.86455164421267</v>
      </c>
      <c r="J123" s="71"/>
      <c r="K123" s="71"/>
    </row>
    <row r="124" spans="1:11" ht="71.25" customHeight="1" x14ac:dyDescent="0.25">
      <c r="A124" s="50" t="s">
        <v>281</v>
      </c>
      <c r="B124" s="51" t="s">
        <v>282</v>
      </c>
      <c r="C124" s="59"/>
      <c r="D124" s="59">
        <f>9500+500</f>
        <v>10000</v>
      </c>
      <c r="E124" s="53">
        <f>C124+D124</f>
        <v>10000</v>
      </c>
      <c r="F124" s="55">
        <v>354.5</v>
      </c>
      <c r="G124" s="55">
        <f t="shared" si="14"/>
        <v>10354.5</v>
      </c>
      <c r="H124" s="56">
        <v>15000</v>
      </c>
      <c r="I124" s="53">
        <f t="shared" si="12"/>
        <v>144.86455164421267</v>
      </c>
      <c r="J124" s="71"/>
      <c r="K124" s="71"/>
    </row>
    <row r="125" spans="1:11" ht="71.25" customHeight="1" x14ac:dyDescent="0.25">
      <c r="A125" s="50" t="s">
        <v>283</v>
      </c>
      <c r="B125" s="51" t="s">
        <v>284</v>
      </c>
      <c r="C125" s="59"/>
      <c r="D125" s="59">
        <f>D126</f>
        <v>3499.8597</v>
      </c>
      <c r="E125" s="53">
        <f t="shared" ref="E125:E132" si="18">C125+D125</f>
        <v>3499.8597</v>
      </c>
      <c r="F125" s="55">
        <f>F126</f>
        <v>0</v>
      </c>
      <c r="G125" s="55">
        <f t="shared" si="14"/>
        <v>3499.8597</v>
      </c>
      <c r="H125" s="56">
        <v>742.20034999999996</v>
      </c>
      <c r="I125" s="53">
        <f t="shared" si="12"/>
        <v>21.206574366395316</v>
      </c>
      <c r="J125" s="71"/>
      <c r="K125" s="71"/>
    </row>
    <row r="126" spans="1:11" ht="71.25" customHeight="1" x14ac:dyDescent="0.25">
      <c r="A126" s="50" t="s">
        <v>285</v>
      </c>
      <c r="B126" s="51" t="s">
        <v>286</v>
      </c>
      <c r="C126" s="59"/>
      <c r="D126" s="59">
        <f>3324.86672+174.99298</f>
        <v>3499.8597</v>
      </c>
      <c r="E126" s="53">
        <f t="shared" si="18"/>
        <v>3499.8597</v>
      </c>
      <c r="F126" s="55"/>
      <c r="G126" s="55">
        <f t="shared" si="14"/>
        <v>3499.8597</v>
      </c>
      <c r="H126" s="56">
        <v>742.20034999999996</v>
      </c>
      <c r="I126" s="53">
        <f t="shared" si="12"/>
        <v>21.206574366395316</v>
      </c>
      <c r="J126" s="71"/>
      <c r="K126" s="71"/>
    </row>
    <row r="127" spans="1:11" ht="63.75" customHeight="1" x14ac:dyDescent="0.25">
      <c r="A127" s="50" t="s">
        <v>287</v>
      </c>
      <c r="B127" s="51" t="s">
        <v>288</v>
      </c>
      <c r="C127" s="59">
        <f>C128</f>
        <v>0</v>
      </c>
      <c r="D127" s="59">
        <f>D128</f>
        <v>1706.51721</v>
      </c>
      <c r="E127" s="53">
        <f t="shared" si="18"/>
        <v>1706.51721</v>
      </c>
      <c r="F127" s="55">
        <f>F128</f>
        <v>0</v>
      </c>
      <c r="G127" s="55">
        <f t="shared" si="14"/>
        <v>1706.51721</v>
      </c>
      <c r="H127" s="56">
        <v>1706.5172</v>
      </c>
      <c r="I127" s="53">
        <f t="shared" si="12"/>
        <v>99.999999414011185</v>
      </c>
      <c r="J127" s="71"/>
      <c r="K127" s="71"/>
    </row>
    <row r="128" spans="1:11" ht="72" customHeight="1" x14ac:dyDescent="0.25">
      <c r="A128" s="50" t="s">
        <v>289</v>
      </c>
      <c r="B128" s="51" t="s">
        <v>290</v>
      </c>
      <c r="C128" s="59"/>
      <c r="D128" s="59">
        <f>1621.19135+85.32586</f>
        <v>1706.51721</v>
      </c>
      <c r="E128" s="53">
        <f t="shared" si="18"/>
        <v>1706.51721</v>
      </c>
      <c r="F128" s="55"/>
      <c r="G128" s="55">
        <f t="shared" si="14"/>
        <v>1706.51721</v>
      </c>
      <c r="H128" s="56">
        <v>1706.5172</v>
      </c>
      <c r="I128" s="53">
        <f t="shared" si="12"/>
        <v>99.999999414011185</v>
      </c>
      <c r="J128" s="71"/>
      <c r="K128" s="71"/>
    </row>
    <row r="129" spans="1:11" ht="64.5" customHeight="1" x14ac:dyDescent="0.25">
      <c r="A129" s="50" t="s">
        <v>291</v>
      </c>
      <c r="B129" s="51" t="s">
        <v>292</v>
      </c>
      <c r="C129" s="59">
        <f>C130</f>
        <v>0</v>
      </c>
      <c r="D129" s="59">
        <f>D130</f>
        <v>3021.3062300000001</v>
      </c>
      <c r="E129" s="53">
        <f t="shared" si="18"/>
        <v>3021.3062300000001</v>
      </c>
      <c r="F129" s="55">
        <f>F130</f>
        <v>0</v>
      </c>
      <c r="G129" s="55">
        <f t="shared" si="14"/>
        <v>3021.3062300000001</v>
      </c>
      <c r="H129" s="56">
        <v>103.7799</v>
      </c>
      <c r="I129" s="53">
        <f t="shared" si="12"/>
        <v>3.4349348294959161</v>
      </c>
      <c r="J129" s="71"/>
      <c r="K129" s="71"/>
    </row>
    <row r="130" spans="1:11" ht="64.5" customHeight="1" x14ac:dyDescent="0.25">
      <c r="A130" s="50" t="s">
        <v>293</v>
      </c>
      <c r="B130" s="51" t="s">
        <v>294</v>
      </c>
      <c r="C130" s="59"/>
      <c r="D130" s="59">
        <f>10.41729+14.58271+6.09091+0.32057+45.00001+2.36842+100+2700.4+142.12632</f>
        <v>3021.3062300000001</v>
      </c>
      <c r="E130" s="53">
        <f t="shared" si="18"/>
        <v>3021.3062300000001</v>
      </c>
      <c r="F130" s="55"/>
      <c r="G130" s="55">
        <f t="shared" si="14"/>
        <v>3021.3062300000001</v>
      </c>
      <c r="H130" s="56">
        <v>103.7799</v>
      </c>
      <c r="I130" s="53">
        <f t="shared" si="12"/>
        <v>3.4349348294959161</v>
      </c>
      <c r="J130" s="71"/>
      <c r="K130" s="71"/>
    </row>
    <row r="131" spans="1:11" ht="53.25" customHeight="1" x14ac:dyDescent="0.25">
      <c r="A131" s="50" t="s">
        <v>295</v>
      </c>
      <c r="B131" s="51" t="s">
        <v>296</v>
      </c>
      <c r="C131" s="59">
        <f>C132</f>
        <v>3074.1</v>
      </c>
      <c r="D131" s="59">
        <f>D132</f>
        <v>3.8999999999999999E-4</v>
      </c>
      <c r="E131" s="53">
        <f t="shared" si="18"/>
        <v>3074.1003900000001</v>
      </c>
      <c r="F131" s="55">
        <f>F132</f>
        <v>0</v>
      </c>
      <c r="G131" s="55">
        <f t="shared" si="14"/>
        <v>3074.1003900000001</v>
      </c>
      <c r="H131" s="56">
        <v>3074.1003900000001</v>
      </c>
      <c r="I131" s="53">
        <f t="shared" si="12"/>
        <v>100</v>
      </c>
      <c r="J131" s="71"/>
      <c r="K131" s="71"/>
    </row>
    <row r="132" spans="1:11" ht="37.5" customHeight="1" x14ac:dyDescent="0.25">
      <c r="A132" s="50" t="s">
        <v>297</v>
      </c>
      <c r="B132" s="51" t="s">
        <v>298</v>
      </c>
      <c r="C132" s="59">
        <v>3074.1</v>
      </c>
      <c r="D132" s="59">
        <v>3.8999999999999999E-4</v>
      </c>
      <c r="E132" s="53">
        <f t="shared" si="18"/>
        <v>3074.1003900000001</v>
      </c>
      <c r="F132" s="55"/>
      <c r="G132" s="55">
        <f t="shared" si="14"/>
        <v>3074.1003900000001</v>
      </c>
      <c r="H132" s="56">
        <v>3074.1003900000001</v>
      </c>
      <c r="I132" s="53">
        <f t="shared" si="12"/>
        <v>100</v>
      </c>
      <c r="J132" s="71"/>
      <c r="K132" s="71"/>
    </row>
    <row r="133" spans="1:11" x14ac:dyDescent="0.25">
      <c r="A133" s="50" t="s">
        <v>299</v>
      </c>
      <c r="B133" s="51" t="s">
        <v>300</v>
      </c>
      <c r="C133" s="59">
        <f>C134</f>
        <v>4334.8999999999996</v>
      </c>
      <c r="D133" s="59">
        <f>D134</f>
        <v>18772.54</v>
      </c>
      <c r="E133" s="53">
        <f>E134</f>
        <v>23107.440000000002</v>
      </c>
      <c r="F133" s="55">
        <f>F134</f>
        <v>55199.43</v>
      </c>
      <c r="G133" s="55">
        <f t="shared" si="14"/>
        <v>78306.87</v>
      </c>
      <c r="H133" s="56">
        <v>62201.87</v>
      </c>
      <c r="I133" s="53">
        <f t="shared" si="12"/>
        <v>79.433477548010799</v>
      </c>
      <c r="J133" s="71"/>
      <c r="K133" s="71"/>
    </row>
    <row r="134" spans="1:11" ht="14.25" customHeight="1" x14ac:dyDescent="0.25">
      <c r="A134" s="50" t="s">
        <v>301</v>
      </c>
      <c r="B134" s="51" t="s">
        <v>302</v>
      </c>
      <c r="C134" s="59">
        <f>C139+C141+C145</f>
        <v>4334.8999999999996</v>
      </c>
      <c r="D134" s="59">
        <f>D135+D136+D137+D138+D139+D140+D141+D142+D143+D144+D145</f>
        <v>18772.54</v>
      </c>
      <c r="E134" s="53">
        <f>C134+D134</f>
        <v>23107.440000000002</v>
      </c>
      <c r="F134" s="55">
        <f>F135+F136+F137+F138+F139+F140+F141+F142+F143+F144+F145+F146+F147+F148+F149+F150</f>
        <v>55199.43</v>
      </c>
      <c r="G134" s="55">
        <f>E134+F134</f>
        <v>78306.87</v>
      </c>
      <c r="H134" s="56">
        <v>62201.87</v>
      </c>
      <c r="I134" s="53">
        <f t="shared" si="12"/>
        <v>79.433477548010799</v>
      </c>
      <c r="J134" s="55"/>
      <c r="K134" s="71"/>
    </row>
    <row r="135" spans="1:11" ht="84" customHeight="1" x14ac:dyDescent="0.25">
      <c r="A135" s="74" t="s">
        <v>303</v>
      </c>
      <c r="B135" s="75" t="s">
        <v>304</v>
      </c>
      <c r="C135" s="59"/>
      <c r="D135" s="59">
        <v>20</v>
      </c>
      <c r="E135" s="53">
        <f>C135+D135</f>
        <v>20</v>
      </c>
      <c r="F135" s="55"/>
      <c r="G135" s="55">
        <f t="shared" si="14"/>
        <v>20</v>
      </c>
      <c r="H135" s="56"/>
      <c r="I135" s="53">
        <f t="shared" si="12"/>
        <v>0</v>
      </c>
      <c r="J135" s="71" t="s">
        <v>305</v>
      </c>
      <c r="K135" s="71"/>
    </row>
    <row r="136" spans="1:11" ht="61.5" hidden="1" customHeight="1" x14ac:dyDescent="0.25">
      <c r="A136" s="74"/>
      <c r="B136" s="75" t="s">
        <v>306</v>
      </c>
      <c r="C136" s="59"/>
      <c r="D136" s="59"/>
      <c r="E136" s="53">
        <f t="shared" ref="E136:E145" si="19">C136+D136</f>
        <v>0</v>
      </c>
      <c r="F136" s="55"/>
      <c r="G136" s="55">
        <f t="shared" si="14"/>
        <v>0</v>
      </c>
      <c r="H136" s="56"/>
      <c r="I136" s="53" t="e">
        <f t="shared" si="12"/>
        <v>#DIV/0!</v>
      </c>
      <c r="J136" s="71"/>
      <c r="K136" s="71"/>
    </row>
    <row r="137" spans="1:11" ht="76.5" hidden="1" customHeight="1" x14ac:dyDescent="0.25">
      <c r="A137" s="74"/>
      <c r="B137" s="75" t="s">
        <v>307</v>
      </c>
      <c r="C137" s="59"/>
      <c r="D137" s="59"/>
      <c r="E137" s="53">
        <f t="shared" si="19"/>
        <v>0</v>
      </c>
      <c r="F137" s="55"/>
      <c r="G137" s="55">
        <f t="shared" si="14"/>
        <v>0</v>
      </c>
      <c r="H137" s="56"/>
      <c r="I137" s="53" t="e">
        <f t="shared" si="12"/>
        <v>#DIV/0!</v>
      </c>
      <c r="J137" s="71"/>
      <c r="K137" s="71"/>
    </row>
    <row r="138" spans="1:11" ht="78" customHeight="1" x14ac:dyDescent="0.25">
      <c r="A138" s="74" t="s">
        <v>308</v>
      </c>
      <c r="B138" s="75" t="s">
        <v>309</v>
      </c>
      <c r="C138" s="59"/>
      <c r="D138" s="59">
        <v>15025.1</v>
      </c>
      <c r="E138" s="53">
        <f t="shared" si="19"/>
        <v>15025.1</v>
      </c>
      <c r="F138" s="55">
        <v>30269.4</v>
      </c>
      <c r="G138" s="55">
        <f t="shared" si="14"/>
        <v>45294.5</v>
      </c>
      <c r="H138" s="56">
        <v>45294.5</v>
      </c>
      <c r="I138" s="53">
        <f t="shared" si="12"/>
        <v>100</v>
      </c>
      <c r="J138" s="71"/>
      <c r="K138" s="71"/>
    </row>
    <row r="139" spans="1:11" ht="58.5" customHeight="1" x14ac:dyDescent="0.25">
      <c r="A139" s="74" t="s">
        <v>310</v>
      </c>
      <c r="B139" s="73" t="s">
        <v>311</v>
      </c>
      <c r="C139" s="59">
        <v>2562</v>
      </c>
      <c r="D139" s="59"/>
      <c r="E139" s="53">
        <f t="shared" si="19"/>
        <v>2562</v>
      </c>
      <c r="F139" s="55"/>
      <c r="G139" s="55">
        <f t="shared" si="14"/>
        <v>2562</v>
      </c>
      <c r="H139" s="56">
        <v>1707.9960000000001</v>
      </c>
      <c r="I139" s="53">
        <f t="shared" si="12"/>
        <v>66.666510538641688</v>
      </c>
      <c r="J139" s="71"/>
      <c r="K139" s="71"/>
    </row>
    <row r="140" spans="1:11" ht="110.25" hidden="1" x14ac:dyDescent="0.25">
      <c r="A140" s="74"/>
      <c r="B140" s="73" t="s">
        <v>312</v>
      </c>
      <c r="C140" s="59"/>
      <c r="D140" s="59"/>
      <c r="E140" s="53">
        <f t="shared" si="19"/>
        <v>0</v>
      </c>
      <c r="F140" s="55"/>
      <c r="G140" s="55">
        <f t="shared" si="14"/>
        <v>0</v>
      </c>
      <c r="H140" s="56"/>
      <c r="I140" s="53" t="e">
        <f t="shared" si="12"/>
        <v>#DIV/0!</v>
      </c>
      <c r="J140" s="71"/>
      <c r="K140" s="71"/>
    </row>
    <row r="141" spans="1:11" ht="77.25" customHeight="1" x14ac:dyDescent="0.25">
      <c r="A141" s="74" t="s">
        <v>313</v>
      </c>
      <c r="B141" s="73" t="s">
        <v>314</v>
      </c>
      <c r="C141" s="59">
        <v>972.9</v>
      </c>
      <c r="D141" s="59"/>
      <c r="E141" s="53">
        <f t="shared" si="19"/>
        <v>972.9</v>
      </c>
      <c r="F141" s="55"/>
      <c r="G141" s="55">
        <f t="shared" si="14"/>
        <v>972.9</v>
      </c>
      <c r="H141" s="56">
        <v>741.9</v>
      </c>
      <c r="I141" s="53">
        <f t="shared" si="12"/>
        <v>76.256552574776435</v>
      </c>
      <c r="J141" s="71"/>
      <c r="K141" s="71"/>
    </row>
    <row r="142" spans="1:11" ht="87.75" customHeight="1" x14ac:dyDescent="0.25">
      <c r="A142" s="74" t="s">
        <v>315</v>
      </c>
      <c r="B142" s="73" t="s">
        <v>316</v>
      </c>
      <c r="C142" s="59"/>
      <c r="D142" s="59">
        <v>365</v>
      </c>
      <c r="E142" s="53">
        <f t="shared" si="19"/>
        <v>365</v>
      </c>
      <c r="F142" s="55"/>
      <c r="G142" s="55">
        <f t="shared" si="14"/>
        <v>365</v>
      </c>
      <c r="H142" s="56">
        <v>365</v>
      </c>
      <c r="I142" s="53">
        <f t="shared" si="12"/>
        <v>100</v>
      </c>
      <c r="J142" s="71"/>
      <c r="K142" s="71"/>
    </row>
    <row r="143" spans="1:11" ht="126" hidden="1" x14ac:dyDescent="0.25">
      <c r="A143" s="74"/>
      <c r="B143" s="73" t="s">
        <v>317</v>
      </c>
      <c r="C143" s="59"/>
      <c r="D143" s="59"/>
      <c r="E143" s="53">
        <f t="shared" si="19"/>
        <v>0</v>
      </c>
      <c r="F143" s="55"/>
      <c r="G143" s="55">
        <f t="shared" si="14"/>
        <v>0</v>
      </c>
      <c r="H143" s="56"/>
      <c r="I143" s="53" t="e">
        <f t="shared" si="12"/>
        <v>#DIV/0!</v>
      </c>
      <c r="J143" s="71"/>
      <c r="K143" s="71"/>
    </row>
    <row r="144" spans="1:11" ht="110.25" x14ac:dyDescent="0.25">
      <c r="A144" s="74" t="s">
        <v>318</v>
      </c>
      <c r="B144" s="73" t="s">
        <v>319</v>
      </c>
      <c r="C144" s="59"/>
      <c r="D144" s="59">
        <v>3362.44</v>
      </c>
      <c r="E144" s="53">
        <f t="shared" si="19"/>
        <v>3362.44</v>
      </c>
      <c r="F144" s="55"/>
      <c r="G144" s="55">
        <f t="shared" si="14"/>
        <v>3362.44</v>
      </c>
      <c r="H144" s="56">
        <v>3362.44</v>
      </c>
      <c r="I144" s="53">
        <f t="shared" si="12"/>
        <v>100</v>
      </c>
      <c r="J144" s="71"/>
      <c r="K144" s="71"/>
    </row>
    <row r="145" spans="1:11" ht="78.75" x14ac:dyDescent="0.25">
      <c r="A145" s="74" t="s">
        <v>320</v>
      </c>
      <c r="B145" s="76" t="s">
        <v>321</v>
      </c>
      <c r="C145" s="59">
        <v>800</v>
      </c>
      <c r="D145" s="59"/>
      <c r="E145" s="53">
        <f t="shared" si="19"/>
        <v>800</v>
      </c>
      <c r="F145" s="55"/>
      <c r="G145" s="55">
        <f t="shared" si="14"/>
        <v>800</v>
      </c>
      <c r="H145" s="56">
        <v>800</v>
      </c>
      <c r="I145" s="53">
        <f t="shared" si="12"/>
        <v>100</v>
      </c>
      <c r="J145" s="71"/>
      <c r="K145" s="71"/>
    </row>
    <row r="146" spans="1:11" ht="110.25" x14ac:dyDescent="0.25">
      <c r="A146" s="74" t="s">
        <v>322</v>
      </c>
      <c r="B146" s="76" t="s">
        <v>323</v>
      </c>
      <c r="C146" s="59"/>
      <c r="D146" s="59"/>
      <c r="E146" s="53"/>
      <c r="F146" s="55">
        <v>1112.5999999999999</v>
      </c>
      <c r="G146" s="55">
        <v>1112.5999999999999</v>
      </c>
      <c r="H146" s="56">
        <v>1112.5999999999999</v>
      </c>
      <c r="I146" s="53">
        <f t="shared" si="12"/>
        <v>100</v>
      </c>
      <c r="J146" s="71"/>
      <c r="K146" s="71"/>
    </row>
    <row r="147" spans="1:11" ht="94.5" x14ac:dyDescent="0.25">
      <c r="A147" s="74" t="s">
        <v>324</v>
      </c>
      <c r="B147" s="76" t="s">
        <v>325</v>
      </c>
      <c r="C147" s="59"/>
      <c r="D147" s="59"/>
      <c r="E147" s="53"/>
      <c r="F147" s="55">
        <v>4980.2</v>
      </c>
      <c r="G147" s="55">
        <v>4980.2</v>
      </c>
      <c r="H147" s="56">
        <v>4980.2</v>
      </c>
      <c r="I147" s="53">
        <f t="shared" si="12"/>
        <v>100</v>
      </c>
      <c r="J147" s="71"/>
      <c r="K147" s="71"/>
    </row>
    <row r="148" spans="1:11" ht="47.25" x14ac:dyDescent="0.25">
      <c r="A148" s="74" t="s">
        <v>326</v>
      </c>
      <c r="B148" s="76" t="s">
        <v>327</v>
      </c>
      <c r="C148" s="59"/>
      <c r="D148" s="59"/>
      <c r="E148" s="53"/>
      <c r="F148" s="55">
        <v>387.23</v>
      </c>
      <c r="G148" s="55">
        <v>387.23</v>
      </c>
      <c r="H148" s="56">
        <v>387.23399999999998</v>
      </c>
      <c r="I148" s="53">
        <f t="shared" si="12"/>
        <v>100.00103297781679</v>
      </c>
      <c r="J148" s="71"/>
      <c r="K148" s="71"/>
    </row>
    <row r="149" spans="1:11" s="65" customFormat="1" ht="87" customHeight="1" x14ac:dyDescent="0.25">
      <c r="A149" s="74"/>
      <c r="B149" s="73" t="s">
        <v>328</v>
      </c>
      <c r="C149" s="59"/>
      <c r="D149" s="59"/>
      <c r="E149" s="64"/>
      <c r="F149" s="55">
        <v>15000</v>
      </c>
      <c r="G149" s="55">
        <v>15000</v>
      </c>
      <c r="H149" s="77"/>
      <c r="I149" s="53">
        <f t="shared" ref="I149:I199" si="20">H149/G149*100</f>
        <v>0</v>
      </c>
      <c r="J149" s="78"/>
      <c r="K149" s="78"/>
    </row>
    <row r="150" spans="1:11" s="65" customFormat="1" ht="63" x14ac:dyDescent="0.25">
      <c r="A150" s="74" t="s">
        <v>329</v>
      </c>
      <c r="B150" s="73" t="s">
        <v>330</v>
      </c>
      <c r="C150" s="59"/>
      <c r="D150" s="59"/>
      <c r="E150" s="64"/>
      <c r="F150" s="55">
        <v>3450</v>
      </c>
      <c r="G150" s="55">
        <v>3450</v>
      </c>
      <c r="H150" s="56">
        <v>3450</v>
      </c>
      <c r="I150" s="53">
        <f t="shared" si="20"/>
        <v>100</v>
      </c>
      <c r="J150" s="78"/>
      <c r="K150" s="78"/>
    </row>
    <row r="151" spans="1:11" s="83" customFormat="1" ht="33.75" customHeight="1" x14ac:dyDescent="0.25">
      <c r="A151" s="79" t="s">
        <v>331</v>
      </c>
      <c r="B151" s="80" t="s">
        <v>332</v>
      </c>
      <c r="C151" s="61">
        <f>C166+C182+C184+C185</f>
        <v>179088.99999999997</v>
      </c>
      <c r="D151" s="59">
        <f>D166+D181+D183+D185+D187</f>
        <v>-8.6899999999999409</v>
      </c>
      <c r="E151" s="81">
        <f>C151+D151</f>
        <v>179080.30999999997</v>
      </c>
      <c r="F151" s="55">
        <f>F166+F181+F183+F185+F187</f>
        <v>11422.5</v>
      </c>
      <c r="G151" s="55">
        <f t="shared" si="14"/>
        <v>190502.80999999997</v>
      </c>
      <c r="H151" s="56">
        <v>152045.28708000001</v>
      </c>
      <c r="I151" s="53">
        <f t="shared" si="20"/>
        <v>79.812621703585378</v>
      </c>
      <c r="J151" s="82"/>
      <c r="K151" s="82"/>
    </row>
    <row r="152" spans="1:11" ht="37.5" hidden="1" customHeight="1" x14ac:dyDescent="0.25">
      <c r="A152" s="50" t="s">
        <v>333</v>
      </c>
      <c r="B152" s="51" t="s">
        <v>334</v>
      </c>
      <c r="C152" s="59">
        <f>C153</f>
        <v>0</v>
      </c>
      <c r="D152" s="59"/>
      <c r="E152" s="60"/>
      <c r="F152" s="55"/>
      <c r="G152" s="55">
        <f t="shared" si="14"/>
        <v>0</v>
      </c>
      <c r="H152" s="72"/>
      <c r="I152" s="53" t="e">
        <f t="shared" si="20"/>
        <v>#DIV/0!</v>
      </c>
      <c r="J152" s="71"/>
      <c r="K152" s="71"/>
    </row>
    <row r="153" spans="1:11" ht="51.75" hidden="1" customHeight="1" x14ac:dyDescent="0.25">
      <c r="A153" s="50" t="s">
        <v>335</v>
      </c>
      <c r="B153" s="51" t="s">
        <v>336</v>
      </c>
      <c r="C153" s="59"/>
      <c r="D153" s="59"/>
      <c r="E153" s="60"/>
      <c r="F153" s="55"/>
      <c r="G153" s="55">
        <f t="shared" si="14"/>
        <v>0</v>
      </c>
      <c r="H153" s="72"/>
      <c r="I153" s="53" t="e">
        <f t="shared" si="20"/>
        <v>#DIV/0!</v>
      </c>
      <c r="J153" s="71"/>
      <c r="K153" s="71"/>
    </row>
    <row r="154" spans="1:11" ht="33" hidden="1" customHeight="1" x14ac:dyDescent="0.25">
      <c r="A154" s="50" t="s">
        <v>337</v>
      </c>
      <c r="B154" s="51" t="s">
        <v>338</v>
      </c>
      <c r="C154" s="59">
        <f>C155</f>
        <v>0</v>
      </c>
      <c r="D154" s="59"/>
      <c r="E154" s="60"/>
      <c r="F154" s="55"/>
      <c r="G154" s="55">
        <f t="shared" si="14"/>
        <v>0</v>
      </c>
      <c r="H154" s="72"/>
      <c r="I154" s="53" t="e">
        <f t="shared" si="20"/>
        <v>#DIV/0!</v>
      </c>
      <c r="J154" s="71"/>
      <c r="K154" s="71"/>
    </row>
    <row r="155" spans="1:11" ht="48" hidden="1" customHeight="1" x14ac:dyDescent="0.25">
      <c r="A155" s="50" t="s">
        <v>339</v>
      </c>
      <c r="B155" s="51" t="s">
        <v>340</v>
      </c>
      <c r="C155" s="59"/>
      <c r="D155" s="59"/>
      <c r="E155" s="60"/>
      <c r="F155" s="55"/>
      <c r="G155" s="55">
        <f t="shared" si="14"/>
        <v>0</v>
      </c>
      <c r="H155" s="72"/>
      <c r="I155" s="53" t="e">
        <f t="shared" si="20"/>
        <v>#DIV/0!</v>
      </c>
      <c r="J155" s="71"/>
      <c r="K155" s="71"/>
    </row>
    <row r="156" spans="1:11" ht="57" hidden="1" customHeight="1" x14ac:dyDescent="0.25">
      <c r="A156" s="50" t="s">
        <v>341</v>
      </c>
      <c r="B156" s="51" t="s">
        <v>342</v>
      </c>
      <c r="C156" s="59">
        <f>C157</f>
        <v>0</v>
      </c>
      <c r="D156" s="59"/>
      <c r="E156" s="60"/>
      <c r="F156" s="55"/>
      <c r="G156" s="55">
        <f t="shared" si="14"/>
        <v>0</v>
      </c>
      <c r="H156" s="72"/>
      <c r="I156" s="53" t="e">
        <f t="shared" si="20"/>
        <v>#DIV/0!</v>
      </c>
      <c r="J156" s="71"/>
      <c r="K156" s="71"/>
    </row>
    <row r="157" spans="1:11" ht="68.25" hidden="1" customHeight="1" x14ac:dyDescent="0.25">
      <c r="A157" s="50" t="s">
        <v>343</v>
      </c>
      <c r="B157" s="51" t="s">
        <v>344</v>
      </c>
      <c r="C157" s="59"/>
      <c r="D157" s="59"/>
      <c r="E157" s="60"/>
      <c r="F157" s="55"/>
      <c r="G157" s="55">
        <f t="shared" si="14"/>
        <v>0</v>
      </c>
      <c r="H157" s="72"/>
      <c r="I157" s="53" t="e">
        <f t="shared" si="20"/>
        <v>#DIV/0!</v>
      </c>
      <c r="J157" s="71"/>
      <c r="K157" s="71"/>
    </row>
    <row r="158" spans="1:11" ht="99" hidden="1" customHeight="1" x14ac:dyDescent="0.25">
      <c r="A158" s="84" t="s">
        <v>345</v>
      </c>
      <c r="B158" s="85" t="s">
        <v>346</v>
      </c>
      <c r="C158" s="86">
        <f>SUM(C159)</f>
        <v>0</v>
      </c>
      <c r="D158" s="59"/>
      <c r="E158" s="60"/>
      <c r="F158" s="55"/>
      <c r="G158" s="55">
        <f t="shared" si="14"/>
        <v>0</v>
      </c>
      <c r="H158" s="72"/>
      <c r="I158" s="53" t="e">
        <f t="shared" si="20"/>
        <v>#DIV/0!</v>
      </c>
      <c r="J158" s="71"/>
      <c r="K158" s="71"/>
    </row>
    <row r="159" spans="1:11" ht="66" hidden="1" customHeight="1" x14ac:dyDescent="0.25">
      <c r="A159" s="84" t="s">
        <v>347</v>
      </c>
      <c r="B159" s="85" t="s">
        <v>348</v>
      </c>
      <c r="C159" s="86"/>
      <c r="D159" s="59"/>
      <c r="E159" s="60"/>
      <c r="F159" s="55"/>
      <c r="G159" s="55">
        <f t="shared" si="14"/>
        <v>0</v>
      </c>
      <c r="H159" s="72"/>
      <c r="I159" s="53" t="e">
        <f t="shared" si="20"/>
        <v>#DIV/0!</v>
      </c>
      <c r="J159" s="71"/>
      <c r="K159" s="71"/>
    </row>
    <row r="160" spans="1:11" ht="66" hidden="1" customHeight="1" x14ac:dyDescent="0.25">
      <c r="A160" s="50" t="s">
        <v>349</v>
      </c>
      <c r="B160" s="51" t="s">
        <v>350</v>
      </c>
      <c r="C160" s="61">
        <f>C161</f>
        <v>0</v>
      </c>
      <c r="D160" s="59"/>
      <c r="E160" s="60"/>
      <c r="F160" s="55"/>
      <c r="G160" s="55">
        <f t="shared" si="14"/>
        <v>0</v>
      </c>
      <c r="H160" s="72"/>
      <c r="I160" s="53" t="e">
        <f t="shared" si="20"/>
        <v>#DIV/0!</v>
      </c>
      <c r="J160" s="71"/>
      <c r="K160" s="71"/>
    </row>
    <row r="161" spans="1:11" ht="62.25" hidden="1" customHeight="1" x14ac:dyDescent="0.25">
      <c r="A161" s="50" t="s">
        <v>351</v>
      </c>
      <c r="B161" s="51" t="s">
        <v>352</v>
      </c>
      <c r="C161" s="61"/>
      <c r="D161" s="59"/>
      <c r="E161" s="60"/>
      <c r="F161" s="55"/>
      <c r="G161" s="55">
        <f t="shared" si="14"/>
        <v>0</v>
      </c>
      <c r="H161" s="72"/>
      <c r="I161" s="53" t="e">
        <f t="shared" si="20"/>
        <v>#DIV/0!</v>
      </c>
      <c r="J161" s="71"/>
      <c r="K161" s="71"/>
    </row>
    <row r="162" spans="1:11" ht="58.5" hidden="1" customHeight="1" x14ac:dyDescent="0.25">
      <c r="A162" s="50" t="s">
        <v>353</v>
      </c>
      <c r="B162" s="51" t="s">
        <v>354</v>
      </c>
      <c r="C162" s="61">
        <f>C163</f>
        <v>0</v>
      </c>
      <c r="D162" s="59"/>
      <c r="E162" s="60"/>
      <c r="F162" s="55"/>
      <c r="G162" s="55">
        <f t="shared" si="14"/>
        <v>0</v>
      </c>
      <c r="H162" s="56"/>
      <c r="I162" s="53" t="e">
        <f t="shared" si="20"/>
        <v>#DIV/0!</v>
      </c>
    </row>
    <row r="163" spans="1:11" ht="32.25" hidden="1" customHeight="1" x14ac:dyDescent="0.25">
      <c r="A163" s="50" t="s">
        <v>355</v>
      </c>
      <c r="B163" s="51" t="s">
        <v>356</v>
      </c>
      <c r="C163" s="61"/>
      <c r="D163" s="59"/>
      <c r="E163" s="60"/>
      <c r="F163" s="55"/>
      <c r="G163" s="55">
        <f t="shared" si="14"/>
        <v>0</v>
      </c>
      <c r="H163" s="56"/>
      <c r="I163" s="53" t="e">
        <f t="shared" si="20"/>
        <v>#DIV/0!</v>
      </c>
    </row>
    <row r="164" spans="1:11" ht="27" hidden="1" customHeight="1" x14ac:dyDescent="0.25">
      <c r="A164" s="50" t="s">
        <v>357</v>
      </c>
      <c r="B164" s="51" t="s">
        <v>358</v>
      </c>
      <c r="C164" s="61">
        <f>C165</f>
        <v>0</v>
      </c>
      <c r="D164" s="59"/>
      <c r="E164" s="60"/>
      <c r="F164" s="55"/>
      <c r="G164" s="55">
        <f t="shared" si="14"/>
        <v>0</v>
      </c>
      <c r="H164" s="56"/>
      <c r="I164" s="53" t="e">
        <f t="shared" si="20"/>
        <v>#DIV/0!</v>
      </c>
    </row>
    <row r="165" spans="1:11" ht="26.25" hidden="1" customHeight="1" x14ac:dyDescent="0.25">
      <c r="A165" s="50" t="s">
        <v>359</v>
      </c>
      <c r="B165" s="51" t="s">
        <v>360</v>
      </c>
      <c r="C165" s="61"/>
      <c r="D165" s="59"/>
      <c r="E165" s="60"/>
      <c r="F165" s="55"/>
      <c r="G165" s="55">
        <f t="shared" si="14"/>
        <v>0</v>
      </c>
      <c r="H165" s="56"/>
      <c r="I165" s="53" t="e">
        <f t="shared" si="20"/>
        <v>#DIV/0!</v>
      </c>
    </row>
    <row r="166" spans="1:11" ht="47.25" x14ac:dyDescent="0.25">
      <c r="A166" s="50" t="s">
        <v>361</v>
      </c>
      <c r="B166" s="51" t="s">
        <v>362</v>
      </c>
      <c r="C166" s="61">
        <f>C167</f>
        <v>173092.99999999997</v>
      </c>
      <c r="D166" s="59">
        <f>D167</f>
        <v>-617.9</v>
      </c>
      <c r="E166" s="53">
        <f>E167</f>
        <v>172475.09999999998</v>
      </c>
      <c r="F166" s="55">
        <f>F167</f>
        <v>11422.5</v>
      </c>
      <c r="G166" s="55">
        <f t="shared" si="14"/>
        <v>183897.59999999998</v>
      </c>
      <c r="H166" s="56">
        <v>146538.59108000001</v>
      </c>
      <c r="I166" s="53">
        <f t="shared" si="20"/>
        <v>79.684885001218092</v>
      </c>
      <c r="J166" s="57"/>
    </row>
    <row r="167" spans="1:11" ht="47.25" x14ac:dyDescent="0.25">
      <c r="A167" s="50" t="s">
        <v>363</v>
      </c>
      <c r="B167" s="51" t="s">
        <v>364</v>
      </c>
      <c r="C167" s="61">
        <f>C168+C169+C170+C171+C172+C173+C174+C175+C176+C177+C178+C179+C180</f>
        <v>173092.99999999997</v>
      </c>
      <c r="D167" s="59">
        <f>D168+D169+D170+D171+D172+D173+D174+D175+D176+D177+D178+D179+D180</f>
        <v>-617.9</v>
      </c>
      <c r="E167" s="53">
        <f>C167+D167</f>
        <v>172475.09999999998</v>
      </c>
      <c r="F167" s="55">
        <f>F168+F169+F170+F171+F172+F173+F174+F175+F176+F177+F178+F179+F180</f>
        <v>11422.5</v>
      </c>
      <c r="G167" s="55">
        <f t="shared" si="14"/>
        <v>183897.59999999998</v>
      </c>
      <c r="H167" s="56">
        <v>146538.59108000001</v>
      </c>
      <c r="I167" s="53">
        <f t="shared" si="20"/>
        <v>79.684885001218092</v>
      </c>
      <c r="J167" s="57"/>
    </row>
    <row r="168" spans="1:11" s="92" customFormat="1" ht="95.25" customHeight="1" x14ac:dyDescent="0.25">
      <c r="A168" s="74"/>
      <c r="B168" s="87" t="s">
        <v>365</v>
      </c>
      <c r="C168" s="88">
        <v>5863</v>
      </c>
      <c r="D168" s="59"/>
      <c r="E168" s="53">
        <f t="shared" ref="E168:E192" si="21">C168+D168</f>
        <v>5863</v>
      </c>
      <c r="F168" s="89"/>
      <c r="G168" s="55">
        <f t="shared" si="14"/>
        <v>5863</v>
      </c>
      <c r="H168" s="90">
        <v>4885.83</v>
      </c>
      <c r="I168" s="53">
        <f t="shared" si="20"/>
        <v>83.33327647961795</v>
      </c>
      <c r="J168" s="91"/>
    </row>
    <row r="169" spans="1:11" s="92" customFormat="1" ht="105" x14ac:dyDescent="0.25">
      <c r="A169" s="74" t="s">
        <v>366</v>
      </c>
      <c r="B169" s="93" t="s">
        <v>367</v>
      </c>
      <c r="C169" s="88">
        <v>99.5</v>
      </c>
      <c r="D169" s="59"/>
      <c r="E169" s="53">
        <f t="shared" si="21"/>
        <v>99.5</v>
      </c>
      <c r="F169" s="89"/>
      <c r="G169" s="55">
        <f t="shared" si="14"/>
        <v>99.5</v>
      </c>
      <c r="H169" s="90">
        <v>280.30108000000001</v>
      </c>
      <c r="I169" s="53">
        <f t="shared" si="20"/>
        <v>281.7096281407035</v>
      </c>
    </row>
    <row r="170" spans="1:11" s="92" customFormat="1" ht="90" x14ac:dyDescent="0.25">
      <c r="A170" s="74" t="s">
        <v>368</v>
      </c>
      <c r="B170" s="87" t="s">
        <v>369</v>
      </c>
      <c r="C170" s="88">
        <v>0.3</v>
      </c>
      <c r="D170" s="59"/>
      <c r="E170" s="53">
        <f t="shared" si="21"/>
        <v>0.3</v>
      </c>
      <c r="F170" s="89"/>
      <c r="G170" s="55">
        <f t="shared" si="14"/>
        <v>0.3</v>
      </c>
      <c r="H170" s="90">
        <v>0.3</v>
      </c>
      <c r="I170" s="53">
        <f t="shared" si="20"/>
        <v>100</v>
      </c>
    </row>
    <row r="171" spans="1:11" s="92" customFormat="1" ht="75" x14ac:dyDescent="0.25">
      <c r="A171" s="74" t="s">
        <v>370</v>
      </c>
      <c r="B171" s="93" t="s">
        <v>371</v>
      </c>
      <c r="C171" s="88">
        <v>1426.1</v>
      </c>
      <c r="D171" s="59"/>
      <c r="E171" s="53">
        <f t="shared" si="21"/>
        <v>1426.1</v>
      </c>
      <c r="F171" s="89"/>
      <c r="G171" s="55">
        <f t="shared" si="14"/>
        <v>1426.1</v>
      </c>
      <c r="H171" s="90">
        <v>1426.1</v>
      </c>
      <c r="I171" s="53">
        <f t="shared" si="20"/>
        <v>100</v>
      </c>
    </row>
    <row r="172" spans="1:11" s="92" customFormat="1" ht="167.25" customHeight="1" x14ac:dyDescent="0.25">
      <c r="A172" s="74" t="s">
        <v>372</v>
      </c>
      <c r="B172" s="87" t="s">
        <v>373</v>
      </c>
      <c r="C172" s="88">
        <f>147130.9+16233.7</f>
        <v>163364.6</v>
      </c>
      <c r="D172" s="59">
        <v>-617.9</v>
      </c>
      <c r="E172" s="53">
        <f t="shared" si="21"/>
        <v>162746.70000000001</v>
      </c>
      <c r="F172" s="89">
        <v>11422.5</v>
      </c>
      <c r="G172" s="55">
        <f t="shared" si="14"/>
        <v>174169.2</v>
      </c>
      <c r="H172" s="90">
        <v>137944.29999999999</v>
      </c>
      <c r="I172" s="53">
        <f t="shared" si="20"/>
        <v>79.201316880366903</v>
      </c>
    </row>
    <row r="173" spans="1:11" s="92" customFormat="1" ht="51" customHeight="1" x14ac:dyDescent="0.25">
      <c r="A173" s="74" t="s">
        <v>374</v>
      </c>
      <c r="B173" s="93" t="s">
        <v>375</v>
      </c>
      <c r="C173" s="88">
        <v>628.79999999999995</v>
      </c>
      <c r="D173" s="59"/>
      <c r="E173" s="53">
        <f t="shared" si="21"/>
        <v>628.79999999999995</v>
      </c>
      <c r="F173" s="89"/>
      <c r="G173" s="55">
        <f t="shared" si="14"/>
        <v>628.79999999999995</v>
      </c>
      <c r="H173" s="90">
        <v>496.35</v>
      </c>
      <c r="I173" s="53">
        <f t="shared" si="20"/>
        <v>78.936068702290086</v>
      </c>
    </row>
    <row r="174" spans="1:11" s="92" customFormat="1" ht="75" x14ac:dyDescent="0.25">
      <c r="A174" s="74" t="s">
        <v>376</v>
      </c>
      <c r="B174" s="87" t="s">
        <v>377</v>
      </c>
      <c r="C174" s="88">
        <f>786.6+12.5</f>
        <v>799.1</v>
      </c>
      <c r="D174" s="59"/>
      <c r="E174" s="53">
        <f t="shared" si="21"/>
        <v>799.1</v>
      </c>
      <c r="F174" s="89"/>
      <c r="G174" s="55">
        <f t="shared" si="14"/>
        <v>799.1</v>
      </c>
      <c r="H174" s="90">
        <v>637.79999999999995</v>
      </c>
      <c r="I174" s="53">
        <f t="shared" si="20"/>
        <v>79.814791640595658</v>
      </c>
    </row>
    <row r="175" spans="1:11" s="92" customFormat="1" ht="75" x14ac:dyDescent="0.25">
      <c r="A175" s="74" t="s">
        <v>378</v>
      </c>
      <c r="B175" s="87" t="s">
        <v>379</v>
      </c>
      <c r="C175" s="88">
        <v>51.6</v>
      </c>
      <c r="D175" s="59"/>
      <c r="E175" s="53">
        <f t="shared" si="21"/>
        <v>51.6</v>
      </c>
      <c r="F175" s="89"/>
      <c r="G175" s="55">
        <f t="shared" si="14"/>
        <v>51.6</v>
      </c>
      <c r="H175" s="90">
        <v>38.700000000000003</v>
      </c>
      <c r="I175" s="53">
        <f t="shared" si="20"/>
        <v>75</v>
      </c>
    </row>
    <row r="176" spans="1:11" s="92" customFormat="1" ht="90" x14ac:dyDescent="0.25">
      <c r="A176" s="74" t="s">
        <v>380</v>
      </c>
      <c r="B176" s="87" t="s">
        <v>381</v>
      </c>
      <c r="C176" s="88">
        <v>185.9</v>
      </c>
      <c r="D176" s="59"/>
      <c r="E176" s="53">
        <f t="shared" si="21"/>
        <v>185.9</v>
      </c>
      <c r="F176" s="89"/>
      <c r="G176" s="55">
        <f t="shared" si="14"/>
        <v>185.9</v>
      </c>
      <c r="H176" s="90">
        <v>154.91</v>
      </c>
      <c r="I176" s="53">
        <f t="shared" si="20"/>
        <v>83.329747175901019</v>
      </c>
    </row>
    <row r="177" spans="1:9" s="92" customFormat="1" ht="60" x14ac:dyDescent="0.25">
      <c r="A177" s="74" t="s">
        <v>382</v>
      </c>
      <c r="B177" s="87" t="s">
        <v>383</v>
      </c>
      <c r="C177" s="88">
        <v>403.9</v>
      </c>
      <c r="D177" s="59"/>
      <c r="E177" s="53">
        <f t="shared" si="21"/>
        <v>403.9</v>
      </c>
      <c r="F177" s="89"/>
      <c r="G177" s="55">
        <f t="shared" si="14"/>
        <v>403.9</v>
      </c>
      <c r="H177" s="90">
        <v>403.9</v>
      </c>
      <c r="I177" s="53">
        <f t="shared" si="20"/>
        <v>100</v>
      </c>
    </row>
    <row r="178" spans="1:9" s="92" customFormat="1" ht="150" x14ac:dyDescent="0.25">
      <c r="A178" s="74" t="s">
        <v>384</v>
      </c>
      <c r="B178" s="87" t="s">
        <v>385</v>
      </c>
      <c r="C178" s="88">
        <v>191.8</v>
      </c>
      <c r="D178" s="59"/>
      <c r="E178" s="53">
        <f t="shared" si="21"/>
        <v>191.8</v>
      </c>
      <c r="F178" s="89"/>
      <c r="G178" s="55">
        <f t="shared" si="14"/>
        <v>191.8</v>
      </c>
      <c r="H178" s="90">
        <v>191.8</v>
      </c>
      <c r="I178" s="53">
        <f t="shared" si="20"/>
        <v>100</v>
      </c>
    </row>
    <row r="179" spans="1:9" s="92" customFormat="1" ht="60" x14ac:dyDescent="0.25">
      <c r="A179" s="74" t="s">
        <v>386</v>
      </c>
      <c r="B179" s="87" t="s">
        <v>387</v>
      </c>
      <c r="C179" s="88">
        <v>0.1</v>
      </c>
      <c r="D179" s="59"/>
      <c r="E179" s="53">
        <f t="shared" si="21"/>
        <v>0.1</v>
      </c>
      <c r="F179" s="89"/>
      <c r="G179" s="55">
        <f t="shared" si="14"/>
        <v>0.1</v>
      </c>
      <c r="H179" s="90"/>
      <c r="I179" s="53">
        <f t="shared" si="20"/>
        <v>0</v>
      </c>
    </row>
    <row r="180" spans="1:9" s="92" customFormat="1" ht="90" x14ac:dyDescent="0.25">
      <c r="A180" s="50" t="s">
        <v>388</v>
      </c>
      <c r="B180" s="87" t="s">
        <v>389</v>
      </c>
      <c r="C180" s="88">
        <v>78.3</v>
      </c>
      <c r="D180" s="59"/>
      <c r="E180" s="53">
        <f t="shared" si="21"/>
        <v>78.3</v>
      </c>
      <c r="F180" s="89"/>
      <c r="G180" s="55">
        <f t="shared" ref="G180:G199" si="22">E180+F180</f>
        <v>78.3</v>
      </c>
      <c r="H180" s="90">
        <v>78.3</v>
      </c>
      <c r="I180" s="53">
        <f t="shared" si="20"/>
        <v>100</v>
      </c>
    </row>
    <row r="181" spans="1:9" s="96" customFormat="1" ht="107.25" customHeight="1" x14ac:dyDescent="0.25">
      <c r="A181" s="94" t="s">
        <v>390</v>
      </c>
      <c r="B181" s="51" t="s">
        <v>391</v>
      </c>
      <c r="C181" s="95">
        <f>C182</f>
        <v>5368.4</v>
      </c>
      <c r="D181" s="59"/>
      <c r="E181" s="53">
        <f t="shared" si="21"/>
        <v>5368.4</v>
      </c>
      <c r="F181" s="55">
        <f>F182</f>
        <v>0</v>
      </c>
      <c r="G181" s="55">
        <f t="shared" si="22"/>
        <v>5368.4</v>
      </c>
      <c r="H181" s="56">
        <v>3748.2759999999998</v>
      </c>
      <c r="I181" s="53">
        <f t="shared" si="20"/>
        <v>69.821101259220626</v>
      </c>
    </row>
    <row r="182" spans="1:9" ht="124.5" customHeight="1" x14ac:dyDescent="0.25">
      <c r="A182" s="50" t="s">
        <v>392</v>
      </c>
      <c r="B182" s="51" t="s">
        <v>393</v>
      </c>
      <c r="C182" s="61">
        <v>5368.4</v>
      </c>
      <c r="D182" s="59"/>
      <c r="E182" s="53">
        <f t="shared" si="21"/>
        <v>5368.4</v>
      </c>
      <c r="F182" s="55"/>
      <c r="G182" s="55">
        <f t="shared" si="22"/>
        <v>5368.4</v>
      </c>
      <c r="H182" s="56">
        <v>3748.2759999999998</v>
      </c>
      <c r="I182" s="53">
        <f t="shared" si="20"/>
        <v>69.821101259220626</v>
      </c>
    </row>
    <row r="183" spans="1:9" ht="47.25" x14ac:dyDescent="0.25">
      <c r="A183" s="50" t="s">
        <v>394</v>
      </c>
      <c r="B183" s="51" t="s">
        <v>395</v>
      </c>
      <c r="C183" s="61">
        <f>C184</f>
        <v>514.4</v>
      </c>
      <c r="D183" s="59"/>
      <c r="E183" s="53">
        <f t="shared" si="21"/>
        <v>514.4</v>
      </c>
      <c r="F183" s="55">
        <f>F184</f>
        <v>0</v>
      </c>
      <c r="G183" s="55">
        <f t="shared" si="22"/>
        <v>514.4</v>
      </c>
      <c r="H183" s="56">
        <v>540</v>
      </c>
      <c r="I183" s="53">
        <f t="shared" si="20"/>
        <v>104.97667185069986</v>
      </c>
    </row>
    <row r="184" spans="1:9" ht="56.25" customHeight="1" x14ac:dyDescent="0.25">
      <c r="A184" s="50" t="s">
        <v>396</v>
      </c>
      <c r="B184" s="51" t="s">
        <v>397</v>
      </c>
      <c r="C184" s="61">
        <v>514.4</v>
      </c>
      <c r="D184" s="59"/>
      <c r="E184" s="53">
        <f t="shared" si="21"/>
        <v>514.4</v>
      </c>
      <c r="F184" s="55"/>
      <c r="G184" s="55">
        <f t="shared" si="22"/>
        <v>514.4</v>
      </c>
      <c r="H184" s="56">
        <v>540</v>
      </c>
      <c r="I184" s="53">
        <f t="shared" si="20"/>
        <v>104.97667185069986</v>
      </c>
    </row>
    <row r="185" spans="1:9" ht="63.75" customHeight="1" x14ac:dyDescent="0.25">
      <c r="A185" s="50" t="s">
        <v>398</v>
      </c>
      <c r="B185" s="51" t="s">
        <v>399</v>
      </c>
      <c r="C185" s="61">
        <f>C186</f>
        <v>113.2</v>
      </c>
      <c r="D185" s="59">
        <f>D186</f>
        <v>0</v>
      </c>
      <c r="E185" s="53">
        <f t="shared" si="21"/>
        <v>113.2</v>
      </c>
      <c r="F185" s="55">
        <f>F186</f>
        <v>0</v>
      </c>
      <c r="G185" s="55">
        <f t="shared" si="22"/>
        <v>113.2</v>
      </c>
      <c r="H185" s="56"/>
      <c r="I185" s="53">
        <f t="shared" si="20"/>
        <v>0</v>
      </c>
    </row>
    <row r="186" spans="1:9" ht="80.25" customHeight="1" x14ac:dyDescent="0.25">
      <c r="A186" s="50" t="s">
        <v>400</v>
      </c>
      <c r="B186" s="51" t="s">
        <v>401</v>
      </c>
      <c r="C186" s="61">
        <v>113.2</v>
      </c>
      <c r="D186" s="59"/>
      <c r="E186" s="53">
        <f t="shared" si="21"/>
        <v>113.2</v>
      </c>
      <c r="F186" s="55"/>
      <c r="G186" s="55">
        <f t="shared" si="22"/>
        <v>113.2</v>
      </c>
      <c r="H186" s="56"/>
      <c r="I186" s="53">
        <f t="shared" si="20"/>
        <v>0</v>
      </c>
    </row>
    <row r="187" spans="1:9" ht="57" customHeight="1" x14ac:dyDescent="0.25">
      <c r="A187" s="50" t="s">
        <v>402</v>
      </c>
      <c r="B187" s="51" t="s">
        <v>403</v>
      </c>
      <c r="C187" s="61"/>
      <c r="D187" s="59">
        <f>D188</f>
        <v>609.21</v>
      </c>
      <c r="E187" s="53">
        <f t="shared" si="21"/>
        <v>609.21</v>
      </c>
      <c r="F187" s="55">
        <f>F188</f>
        <v>0</v>
      </c>
      <c r="G187" s="55">
        <f t="shared" si="22"/>
        <v>609.21</v>
      </c>
      <c r="H187" s="56">
        <v>609.21</v>
      </c>
      <c r="I187" s="53">
        <f t="shared" si="20"/>
        <v>100</v>
      </c>
    </row>
    <row r="188" spans="1:9" ht="94.5" x14ac:dyDescent="0.25">
      <c r="A188" s="50" t="s">
        <v>404</v>
      </c>
      <c r="B188" s="51" t="s">
        <v>405</v>
      </c>
      <c r="C188" s="61"/>
      <c r="D188" s="59">
        <v>609.21</v>
      </c>
      <c r="E188" s="53">
        <f t="shared" si="21"/>
        <v>609.21</v>
      </c>
      <c r="F188" s="55"/>
      <c r="G188" s="55">
        <f t="shared" si="22"/>
        <v>609.21</v>
      </c>
      <c r="H188" s="56">
        <v>609.21</v>
      </c>
      <c r="I188" s="53">
        <f t="shared" si="20"/>
        <v>100</v>
      </c>
    </row>
    <row r="189" spans="1:9" ht="78.75" x14ac:dyDescent="0.25">
      <c r="A189" s="50" t="s">
        <v>406</v>
      </c>
      <c r="B189" s="51" t="s">
        <v>407</v>
      </c>
      <c r="C189" s="61"/>
      <c r="D189" s="59"/>
      <c r="E189" s="53"/>
      <c r="F189" s="55"/>
      <c r="G189" s="55"/>
      <c r="H189" s="56">
        <v>609.21</v>
      </c>
      <c r="I189" s="97" t="e">
        <f>H189/G189*100</f>
        <v>#DIV/0!</v>
      </c>
    </row>
    <row r="190" spans="1:9" s="101" customFormat="1" x14ac:dyDescent="0.25">
      <c r="A190" s="84" t="s">
        <v>408</v>
      </c>
      <c r="B190" s="85" t="s">
        <v>409</v>
      </c>
      <c r="C190" s="86">
        <f>C191</f>
        <v>90</v>
      </c>
      <c r="D190" s="86">
        <f>D191</f>
        <v>0</v>
      </c>
      <c r="E190" s="98">
        <f t="shared" si="21"/>
        <v>90</v>
      </c>
      <c r="F190" s="99">
        <f>F191+F192+F193+F194</f>
        <v>3596.16</v>
      </c>
      <c r="G190" s="100">
        <f t="shared" si="22"/>
        <v>3686.16</v>
      </c>
      <c r="H190" s="56">
        <v>1327.5619999999999</v>
      </c>
      <c r="I190" s="98">
        <f t="shared" si="20"/>
        <v>36.014768756646482</v>
      </c>
    </row>
    <row r="191" spans="1:9" ht="63" x14ac:dyDescent="0.25">
      <c r="A191" s="79" t="s">
        <v>410</v>
      </c>
      <c r="B191" s="51" t="s">
        <v>411</v>
      </c>
      <c r="C191" s="61">
        <f>C192</f>
        <v>90</v>
      </c>
      <c r="D191" s="59">
        <f>D192</f>
        <v>0</v>
      </c>
      <c r="E191" s="53">
        <f t="shared" si="21"/>
        <v>90</v>
      </c>
      <c r="F191" s="55">
        <f>F192</f>
        <v>0</v>
      </c>
      <c r="G191" s="55">
        <f t="shared" si="22"/>
        <v>90</v>
      </c>
      <c r="H191" s="56">
        <v>1</v>
      </c>
      <c r="I191" s="53">
        <f t="shared" si="20"/>
        <v>1.1111111111111112</v>
      </c>
    </row>
    <row r="192" spans="1:9" ht="78.75" x14ac:dyDescent="0.25">
      <c r="A192" s="79" t="s">
        <v>412</v>
      </c>
      <c r="B192" s="80" t="s">
        <v>413</v>
      </c>
      <c r="C192" s="61">
        <v>90</v>
      </c>
      <c r="D192" s="59"/>
      <c r="E192" s="53">
        <f t="shared" si="21"/>
        <v>90</v>
      </c>
      <c r="F192" s="55"/>
      <c r="G192" s="55">
        <f t="shared" si="22"/>
        <v>90</v>
      </c>
      <c r="H192" s="56">
        <v>1</v>
      </c>
      <c r="I192" s="53">
        <f t="shared" si="20"/>
        <v>1.1111111111111112</v>
      </c>
    </row>
    <row r="193" spans="1:9" ht="47.25" x14ac:dyDescent="0.25">
      <c r="A193" s="79" t="s">
        <v>414</v>
      </c>
      <c r="B193" s="80" t="s">
        <v>415</v>
      </c>
      <c r="C193" s="61"/>
      <c r="D193" s="59"/>
      <c r="E193" s="53"/>
      <c r="F193" s="55">
        <v>2269.6</v>
      </c>
      <c r="G193" s="55">
        <v>2269.6</v>
      </c>
      <c r="H193" s="56"/>
      <c r="I193" s="53">
        <f t="shared" si="20"/>
        <v>0</v>
      </c>
    </row>
    <row r="194" spans="1:9" ht="94.5" x14ac:dyDescent="0.25">
      <c r="A194" s="79" t="s">
        <v>416</v>
      </c>
      <c r="B194" s="80" t="s">
        <v>417</v>
      </c>
      <c r="C194" s="61"/>
      <c r="D194" s="59"/>
      <c r="E194" s="53"/>
      <c r="F194" s="55">
        <v>1326.56</v>
      </c>
      <c r="G194" s="55">
        <v>1326.56</v>
      </c>
      <c r="H194" s="56">
        <v>1326.5619999999999</v>
      </c>
      <c r="I194" s="53">
        <f t="shared" si="20"/>
        <v>100.00015076589072</v>
      </c>
    </row>
    <row r="195" spans="1:9" ht="47.25" x14ac:dyDescent="0.25">
      <c r="A195" s="79" t="s">
        <v>418</v>
      </c>
      <c r="B195" s="80" t="s">
        <v>419</v>
      </c>
      <c r="C195" s="61"/>
      <c r="D195" s="102">
        <f>D196</f>
        <v>537.55565000000001</v>
      </c>
      <c r="E195" s="53">
        <f>E196</f>
        <v>537.55565000000001</v>
      </c>
      <c r="F195" s="55">
        <v>1500</v>
      </c>
      <c r="G195" s="55">
        <f t="shared" si="22"/>
        <v>2037.55565</v>
      </c>
      <c r="H195" s="56">
        <v>2037.55565</v>
      </c>
      <c r="I195" s="53">
        <f t="shared" si="20"/>
        <v>100</v>
      </c>
    </row>
    <row r="196" spans="1:9" ht="47.25" x14ac:dyDescent="0.25">
      <c r="A196" s="79" t="s">
        <v>420</v>
      </c>
      <c r="B196" s="80" t="s">
        <v>421</v>
      </c>
      <c r="C196" s="61"/>
      <c r="D196" s="58">
        <v>537.55565000000001</v>
      </c>
      <c r="E196" s="53">
        <f>D196</f>
        <v>537.55565000000001</v>
      </c>
      <c r="F196" s="55"/>
      <c r="G196" s="55">
        <f t="shared" si="22"/>
        <v>537.55565000000001</v>
      </c>
      <c r="H196" s="56">
        <v>537.55565000000001</v>
      </c>
      <c r="I196" s="53">
        <f t="shared" si="20"/>
        <v>100</v>
      </c>
    </row>
    <row r="197" spans="1:9" s="65" customFormat="1" ht="63" x14ac:dyDescent="0.25">
      <c r="A197" s="50" t="s">
        <v>422</v>
      </c>
      <c r="B197" s="51" t="s">
        <v>423</v>
      </c>
      <c r="C197" s="59"/>
      <c r="D197" s="103"/>
      <c r="E197" s="64"/>
      <c r="F197" s="55">
        <v>1500</v>
      </c>
      <c r="G197" s="55">
        <v>1500</v>
      </c>
      <c r="H197" s="56">
        <v>1500</v>
      </c>
      <c r="I197" s="53">
        <f t="shared" si="20"/>
        <v>100</v>
      </c>
    </row>
    <row r="198" spans="1:9" ht="63" x14ac:dyDescent="0.25">
      <c r="A198" s="79" t="s">
        <v>424</v>
      </c>
      <c r="B198" s="51" t="s">
        <v>425</v>
      </c>
      <c r="C198" s="104">
        <f>C199</f>
        <v>0</v>
      </c>
      <c r="D198" s="59">
        <f>D199</f>
        <v>-1924.90041</v>
      </c>
      <c r="E198" s="105">
        <f>C198+D198</f>
        <v>-1924.90041</v>
      </c>
      <c r="F198" s="55">
        <f>F199</f>
        <v>0</v>
      </c>
      <c r="G198" s="55">
        <f t="shared" si="22"/>
        <v>-1924.90041</v>
      </c>
      <c r="H198" s="56">
        <v>-1924.90041</v>
      </c>
      <c r="I198" s="53">
        <f t="shared" si="20"/>
        <v>100</v>
      </c>
    </row>
    <row r="199" spans="1:9" ht="63" x14ac:dyDescent="0.25">
      <c r="A199" s="79" t="s">
        <v>426</v>
      </c>
      <c r="B199" s="51" t="s">
        <v>427</v>
      </c>
      <c r="C199" s="104"/>
      <c r="D199" s="59">
        <v>-1924.90041</v>
      </c>
      <c r="E199" s="105">
        <f>C199+D199</f>
        <v>-1924.90041</v>
      </c>
      <c r="F199" s="55"/>
      <c r="G199" s="55">
        <f t="shared" si="22"/>
        <v>-1924.90041</v>
      </c>
      <c r="H199" s="56">
        <v>-1924.90041</v>
      </c>
      <c r="I199" s="53">
        <f t="shared" si="20"/>
        <v>100</v>
      </c>
    </row>
  </sheetData>
  <mergeCells count="2">
    <mergeCell ref="F2:I2"/>
    <mergeCell ref="A4:I4"/>
  </mergeCells>
  <pageMargins left="0.70866141732283472" right="0" top="0" bottom="0" header="0.31496062992125984" footer="0.31496062992125984"/>
  <pageSetup paperSize="9" scale="53" orientation="portrait" r:id="rId1"/>
  <rowBreaks count="1" manualBreakCount="1">
    <brk id="3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 1</vt:lpstr>
      <vt:lpstr>прил 2</vt:lpstr>
      <vt:lpstr>'прил 2'!Заголовки_для_печати</vt:lpstr>
      <vt:lpstr>'прил 2'!Область_печати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trial</dc:creator>
  <cp:lastModifiedBy>Пользователь Windows</cp:lastModifiedBy>
  <cp:lastPrinted>2018-11-20T04:39:18Z</cp:lastPrinted>
  <dcterms:created xsi:type="dcterms:W3CDTF">2018-03-19T09:36:55Z</dcterms:created>
  <dcterms:modified xsi:type="dcterms:W3CDTF">2018-11-21T04:59:42Z</dcterms:modified>
</cp:coreProperties>
</file>