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1" sheetId="1" r:id="rId1"/>
    <sheet name="прил 5" sheetId="2" state="hidden" r:id="rId2"/>
    <sheet name="3" sheetId="3" r:id="rId3"/>
    <sheet name="4" sheetId="4" r:id="rId4"/>
    <sheet name="2" sheetId="5" r:id="rId5"/>
    <sheet name="прил7" sheetId="6" state="hidden" r:id="rId6"/>
    <sheet name="Лист3" sheetId="7" state="hidden" r:id="rId7"/>
    <sheet name="Приложение11" sheetId="8" state="hidden" r:id="rId8"/>
    <sheet name="lkz hf,kj" sheetId="9" state="hidden" r:id="rId9"/>
    <sheet name="Лист1" sheetId="10" state="hidden" r:id="rId10"/>
    <sheet name="Лист2" sheetId="11" state="hidden" r:id="rId11"/>
    <sheet name="КБК" sheetId="12" state="hidden" r:id="rId12"/>
    <sheet name="пр9" sheetId="13" state="hidden" r:id="rId13"/>
    <sheet name="Лист4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oc105952697" localSheetId="4">'2'!$A$2</definedName>
    <definedName name="_Toc105952697" localSheetId="5">'прил7'!$A$2</definedName>
    <definedName name="_Toc105952698" localSheetId="4">'2'!#REF!</definedName>
    <definedName name="_Toc105952698" localSheetId="5">'прил7'!#REF!</definedName>
    <definedName name="_xlnm.Print_Titles" localSheetId="0">'1'!$4:$5</definedName>
    <definedName name="_xlnm.Print_Titles" localSheetId="1">'прил 5'!$4:$5</definedName>
    <definedName name="_xlnm.Print_Area" localSheetId="0">'1'!$A$1:$H$69</definedName>
    <definedName name="_xlnm.Print_Area" localSheetId="4">'2'!$A$1:$F$45</definedName>
    <definedName name="_xlnm.Print_Area" localSheetId="2">'3'!$A$1:$R$268</definedName>
    <definedName name="_xlnm.Print_Area" localSheetId="8">'lkz hf,kj'!$A$1:$M$91</definedName>
    <definedName name="_xlnm.Print_Area" localSheetId="1">'прил 5'!$A$1:$G$50</definedName>
    <definedName name="_xlnm.Print_Area" localSheetId="5">'прил7'!$A$1:$G$30</definedName>
    <definedName name="_xlnm.Print_Area" localSheetId="7">'Приложение11'!$A$1:$J$129</definedName>
    <definedName name="прил1" localSheetId="8">#REF!</definedName>
    <definedName name="прил1">#REF!</definedName>
    <definedName name="приложение" localSheetId="8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<sst xmlns="http://schemas.openxmlformats.org/spreadsheetml/2006/main" count="6538" uniqueCount="518">
  <si>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</si>
  <si>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</si>
  <si>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</si>
  <si>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</si>
  <si>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</si>
  <si>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</si>
  <si>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</si>
  <si>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</si>
  <si>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</si>
  <si>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</si>
  <si>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</si>
  <si>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</si>
  <si>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</si>
  <si>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</si>
  <si>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</si>
  <si>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</si>
  <si>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</si>
  <si>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</si>
  <si>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</si>
  <si>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</si>
  <si>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</si>
  <si>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</si>
  <si>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</si>
  <si>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</si>
  <si>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</si>
  <si>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</si>
  <si>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</si>
  <si>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</si>
  <si>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</si>
  <si>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</si>
  <si>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</si>
  <si>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</si>
  <si>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</si>
  <si>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</si>
  <si>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</si>
  <si>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</si>
  <si>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</si>
  <si>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</si>
  <si>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</si>
  <si>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</si>
  <si>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</si>
  <si>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</si>
  <si>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</si>
  <si>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</si>
  <si>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</si>
  <si>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</si>
  <si>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</si>
  <si>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</si>
  <si>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</si>
  <si>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</si>
  <si>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</si>
  <si>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</si>
  <si>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</si>
  <si>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</si>
  <si>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</si>
  <si>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</si>
  <si>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</si>
  <si>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</si>
  <si>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</si>
  <si>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</si>
  <si>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</si>
  <si>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</si>
  <si>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</si>
  <si>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</si>
  <si>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</si>
  <si>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</si>
  <si>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</si>
  <si>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</si>
  <si>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</si>
  <si>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</si>
  <si>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</si>
  <si>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</si>
  <si>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</si>
  <si>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</si>
  <si>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</si>
  <si>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</si>
  <si>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</si>
  <si>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</si>
  <si>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</si>
  <si>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</si>
  <si>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</si>
  <si>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</si>
  <si>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</si>
  <si>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</si>
  <si>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</si>
  <si>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</si>
  <si>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</si>
  <si>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</si>
  <si>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</si>
  <si>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</si>
  <si>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</si>
  <si>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</si>
  <si>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</si>
  <si>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</si>
  <si>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</si>
  <si>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</si>
  <si>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</si>
  <si>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</si>
  <si>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</si>
  <si>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</si>
  <si>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</si>
  <si>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</si>
  <si>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</si>
  <si>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</si>
  <si>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</si>
  <si>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</si>
  <si>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</si>
  <si>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</si>
  <si>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</si>
  <si>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</si>
  <si>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</si>
  <si>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</si>
  <si>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</si>
  <si>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</si>
  <si>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</si>
  <si>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</si>
  <si>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</si>
  <si>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</si>
  <si>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</si>
  <si>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</si>
  <si>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</si>
  <si>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</si>
  <si>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</si>
  <si>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</si>
  <si>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</si>
  <si>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</si>
  <si>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</si>
  <si>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</si>
  <si>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</si>
  <si>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</si>
  <si>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</si>
  <si>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</si>
  <si>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</si>
  <si>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</si>
  <si>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</si>
  <si>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</si>
  <si>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</si>
  <si>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</si>
  <si>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</si>
  <si>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</si>
  <si>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</si>
  <si>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</si>
  <si>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</si>
  <si>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</si>
  <si>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</si>
  <si>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</si>
  <si>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</si>
  <si>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</si>
  <si>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</si>
  <si>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</si>
  <si>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</si>
  <si>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</si>
  <si>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</si>
  <si>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</si>
  <si>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</si>
  <si>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</si>
  <si>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</si>
  <si>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</si>
  <si>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</si>
  <si>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</si>
  <si>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</si>
  <si>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</si>
  <si>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</si>
  <si>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</si>
  <si>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</si>
  <si>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</si>
  <si>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</si>
  <si>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</si>
  <si>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</si>
  <si>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</si>
  <si>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</si>
  <si>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</si>
  <si>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</si>
  <si>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</si>
  <si>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</si>
  <si>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</si>
  <si>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</si>
  <si>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</si>
  <si>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</si>
  <si>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</si>
  <si>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</si>
  <si>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</si>
  <si>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</si>
  <si>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</si>
  <si>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</si>
  <si>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</si>
  <si>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</si>
  <si>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</si>
  <si>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</si>
  <si>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</si>
  <si>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</si>
  <si>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</si>
  <si>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</si>
  <si>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</si>
  <si>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</si>
  <si>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</si>
  <si>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</si>
  <si>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</si>
  <si>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</si>
  <si>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</si>
  <si>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</si>
  <si>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</si>
  <si>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</si>
  <si>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</si>
  <si>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</si>
  <si>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</si>
  <si>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</si>
  <si>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</si>
  <si>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</si>
  <si>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</si>
  <si>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</si>
  <si>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</si>
  <si>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</si>
  <si>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</si>
  <si>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</si>
  <si>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</si>
  <si>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</si>
  <si>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</si>
  <si>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</si>
  <si>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</si>
  <si>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</si>
  <si>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</si>
  <si>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</si>
  <si>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</si>
  <si>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</si>
  <si>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</si>
  <si>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</si>
  <si>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</si>
  <si>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</si>
  <si>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</si>
  <si>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</si>
  <si>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</si>
  <si>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</si>
  <si>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</si>
  <si>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</si>
  <si>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</si>
  <si>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</si>
  <si>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</si>
  <si>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</si>
  <si>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</si>
  <si>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</si>
  <si>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</si>
  <si>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</si>
  <si>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</si>
  <si>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</si>
  <si>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</si>
  <si>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</si>
  <si>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</si>
  <si>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</si>
  <si>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</si>
  <si>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</si>
  <si>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</si>
  <si>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</si>
  <si>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</si>
  <si>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</si>
  <si>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</si>
  <si>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</si>
  <si>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</si>
  <si>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</si>
  <si>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</si>
  <si>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</si>
  <si>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</si>
  <si>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</si>
  <si>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</si>
  <si>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</si>
  <si>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</si>
  <si>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</si>
  <si>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</si>
  <si>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</si>
  <si>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</si>
  <si>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</si>
  <si>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</si>
  <si>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</si>
  <si>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</si>
  <si>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</si>
  <si>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</si>
  <si>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</si>
  <si>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</si>
  <si>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</si>
  <si>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</si>
  <si>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</si>
  <si>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</si>
  <si>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</si>
  <si>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</si>
  <si>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</si>
  <si>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</si>
  <si>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</si>
  <si>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</si>
  <si>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</si>
  <si>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</si>
  <si>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</si>
  <si>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</si>
  <si>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</si>
  <si>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</si>
  <si>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</si>
  <si>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</si>
  <si>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</si>
  <si>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</si>
  <si>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</si>
  <si>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</si>
  <si>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</si>
  <si>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</si>
  <si>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</si>
  <si>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</si>
  <si>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</si>
  <si>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</si>
  <si>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</si>
  <si>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</si>
  <si>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</si>
  <si>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</si>
  <si>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</si>
  <si>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</si>
  <si>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</si>
  <si>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</si>
  <si>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</si>
  <si>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</si>
  <si>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</si>
  <si>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</si>
  <si>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</si>
  <si>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</si>
  <si>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</si>
  <si>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</si>
  <si>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</si>
  <si>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</si>
  <si>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</si>
  <si>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</si>
  <si>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</si>
  <si>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</si>
  <si>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</si>
  <si>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</si>
  <si>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</si>
  <si>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</si>
  <si>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</si>
  <si>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</si>
  <si>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</si>
  <si>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</si>
  <si>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</si>
  <si>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</si>
  <si>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</si>
  <si>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</si>
  <si>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</si>
  <si>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</si>
  <si>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</si>
  <si>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</si>
  <si>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</si>
  <si>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</si>
  <si>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</si>
  <si>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</si>
  <si>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</si>
  <si>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</si>
  <si>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</si>
  <si>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</si>
  <si>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</si>
  <si>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</si>
  <si>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</si>
  <si>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</si>
  <si>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</si>
  <si>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</si>
  <si>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</si>
  <si>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</si>
  <si>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</si>
  <si>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</si>
  <si>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</si>
  <si>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</si>
  <si>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</si>
  <si>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</si>
  <si>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</si>
  <si>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</si>
  <si>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</si>
  <si>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</si>
  <si>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</si>
  <si>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</si>
  <si>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</si>
  <si>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</si>
  <si>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</si>
  <si>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</si>
  <si>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</si>
  <si>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</si>
  <si>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</si>
  <si>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</si>
  <si>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</si>
  <si>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</si>
  <si>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</si>
  <si>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</si>
  <si>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</si>
  <si>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</si>
  <si>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</si>
  <si>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</si>
  <si>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</si>
  <si>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</si>
  <si>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</si>
  <si>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</si>
  <si>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</si>
  <si>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</si>
  <si>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</si>
  <si>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</si>
  <si>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</si>
  <si>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</si>
  <si>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</si>
  <si>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</si>
  <si>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</si>
  <si>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</si>
  <si>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</si>
  <si>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</si>
  <si>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</si>
  <si>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</si>
  <si>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</si>
  <si>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</si>
  <si>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</si>
  <si>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</si>
  <si>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</si>
  <si>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</si>
  <si>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</si>
  <si>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</si>
  <si>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</si>
  <si>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</si>
  <si>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</si>
  <si>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</si>
  <si>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>Специальные расходы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</si>
  <si>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</si>
  <si>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</si>
  <si>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</si>
  <si>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</si>
  <si>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</si>
  <si>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</si>
  <si>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</si>
  <si>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</si>
  <si>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</si>
  <si>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</si>
  <si>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</si>
  <si>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</si>
  <si>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</si>
  <si>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</si>
  <si>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</si>
  <si>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</si>
  <si>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Муниципальная программа "Комплексное развитие территории Елинского сельского поселения"</t>
  </si>
  <si>
    <t>Подпрограмма «Развитие экономического и налогового потенциала Елинского сельского поселения»</t>
  </si>
  <si>
    <t>Подпрограмма "Устойчивое развитие систем жизнеобеспечения.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</si>
  <si>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</si>
  <si>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</si>
  <si>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</si>
  <si>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</t>
  </si>
  <si>
    <t>Подпрограмма "Развитие систем жизнеобеспечения.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</si>
  <si>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</t>
  </si>
  <si>
    <t>СОЦИАЛЬНАЯ ПОЛИТИКА</t>
  </si>
  <si>
    <t>Пенсионное обеспечение</t>
  </si>
  <si>
    <t>10</t>
  </si>
  <si>
    <t>010A1S8500</t>
  </si>
  <si>
    <t>Социальная политика</t>
  </si>
  <si>
    <t>9900082100</t>
  </si>
  <si>
    <t>Доплаты к пенсиям муниципальных служащих</t>
  </si>
  <si>
    <t>312</t>
  </si>
  <si>
    <t>01303S8500</t>
  </si>
  <si>
    <t>01301S8500</t>
  </si>
  <si>
    <t>2 02 30000 00 0000 150</t>
  </si>
  <si>
    <t>2 02 35118 10 0000 150</t>
  </si>
  <si>
    <t>Развитие физической культуры, спорта в рамках подпрограммы "Развитие социально-культурной сферы   муниципального образования "Елинское сельское поселение"</t>
  </si>
  <si>
    <t>2 02 40000 00 0000 150</t>
  </si>
  <si>
    <t>Обеспечение пожарной безопасности</t>
  </si>
  <si>
    <t>Национальна ябезопасность и правоохранительная деятельность</t>
  </si>
  <si>
    <t>Субсидии бюджетам на обустройство и восстановление воинских захоронений, находящихся в государственной собственности</t>
  </si>
  <si>
    <t>2 02 25299 10 0000 150</t>
  </si>
  <si>
    <t>2 02 20000 00 0000 150</t>
  </si>
  <si>
    <t>Субсидии бюджетам бюджетной системы Российской Федерации (межбюджетные субсидии)</t>
  </si>
  <si>
    <t>111</t>
  </si>
  <si>
    <t>119</t>
  </si>
  <si>
    <t>Фонда оплаты труда государственных (муниципальных) учреждений</t>
  </si>
  <si>
    <t>Взносы по обязательному социальному страхованию на выплаты по оплате труда работников и инные выплаты работникам учреждений</t>
  </si>
  <si>
    <t>Национальная безопасность и правоохранительная деятельность</t>
  </si>
  <si>
    <t>(2938)</t>
  </si>
  <si>
    <t>ВЦП "Развитие транспортной инфраструктуры Елинского сельского поселения"</t>
  </si>
  <si>
    <t>Прочие субсидии бюджетам сельских поселений</t>
  </si>
  <si>
    <t>Доходы от сдачи в аренду имущества, находящееся оперативном управлении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</si>
  <si>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Объём поступлений доходов по основным источникам в бюджет муниципального образования "Елинское сельское поселение"  в 2022 году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</si>
  <si>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2022год</t>
  </si>
  <si>
    <t>Сумма на 2022 год</t>
  </si>
  <si>
    <t>Распределение бюджетных ассигнований по 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2022 год</t>
  </si>
  <si>
    <t>Ведомственная структура расходов бюджета муниципального образования "Елинское сельское поселение" на 2022 год</t>
  </si>
  <si>
    <t>Закупка энергетических ресурсов</t>
  </si>
  <si>
    <t>247</t>
  </si>
  <si>
    <t xml:space="preserve">Приложение № 9 к решению  "О бюджете муниципального образования "Елинское сельское поселение" на 2022 год и плановый период 2023-2024 гг." </t>
  </si>
  <si>
    <t>2 02 45160 10 0000 150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</si>
  <si>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</si>
  <si>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</si>
  <si>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010А1S8500</t>
  </si>
  <si>
    <t>Расходы на обеспечение функций  муниципального образования Елинское сельское поселение</t>
  </si>
  <si>
    <t>010А145300</t>
  </si>
  <si>
    <t>01302S8500</t>
  </si>
  <si>
    <t>Субвенции на осуществление государственных полномочий РА в области законодательства об админитсративных правонарушениях</t>
  </si>
  <si>
    <t>Обеспечение информатизации бюджетного процесса</t>
  </si>
  <si>
    <t>010А1S9600</t>
  </si>
  <si>
    <t>13</t>
  </si>
  <si>
    <t>Другие обегосударственные вопросы</t>
  </si>
  <si>
    <t>Другие общегосударственные вопросы</t>
  </si>
  <si>
    <t>Приложение № 1 к решению "О внесении изменений и дополнений в бюджет муниципального образования "Елинское  сельское поселение" на 2022 год и плановый период 2023-2024 гг"</t>
  </si>
  <si>
    <t>Приложение № 2 к решению "О несении изменений и дополнений в бюджет муниципального образования "Елинское сельское поселение" на 2022 год и плановый период 2023-2024 гг. "</t>
  </si>
  <si>
    <t xml:space="preserve">Приложение № 3 к решению  "О внесении изменений и дополнений в бюджет муниципального образования "Елинское сельское поселение" на 2022 год и плановый период 2023-2024 гг." </t>
  </si>
  <si>
    <t>2 19 60010 10 0000 150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</si>
  <si>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</si>
  <si>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</si>
  <si>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заключёными соглашениями</t>
  </si>
  <si>
    <t>10202200Д0</t>
  </si>
  <si>
    <t>853</t>
  </si>
  <si>
    <t>2 02 4999 10 0000 150</t>
  </si>
  <si>
    <t>Прочие межбюджетные трансферты, передаваемые бюджетам сельских поселений</t>
  </si>
  <si>
    <t>Распределение бюджетных ассигнований бюджета муниципального образования Елинское сельское поселение на реализацию муниципальных программ  на 2022 год</t>
  </si>
  <si>
    <t>(тыс. рублей)</t>
  </si>
  <si>
    <t>Код МП</t>
  </si>
  <si>
    <t>Наименование муниципальной программы</t>
  </si>
  <si>
    <t>План на 2022 год</t>
  </si>
  <si>
    <t>Уточненный план на 2022 год</t>
  </si>
  <si>
    <t>Итого</t>
  </si>
  <si>
    <t>Приложение 4 к решению «О бюджете  муниципального образования Елинское сельское поселение на 2022 год и плановый период 2023 и 2024 годов»</t>
  </si>
  <si>
    <t>0130200007</t>
  </si>
  <si>
    <t>Подготовка проектно-сметной документации с.Ело,прочая закупка товаров, работ и услуг для обеспечения государственныз (муниципальных) нужд</t>
  </si>
  <si>
    <t>990000Ш500</t>
  </si>
  <si>
    <t>414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</si>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</sst>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5" applyFont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wrapText="1"/>
      <protection/>
    </xf>
    <xf numFmtId="0" fontId="35" fillId="0" borderId="10" xfId="55" applyFont="1" applyFill="1" applyBorder="1" applyAlignment="1">
      <alignment horizontal="left" wrapText="1"/>
      <protection/>
    </xf>
    <xf numFmtId="0" fontId="35" fillId="0" borderId="11" xfId="55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5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5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5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5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5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6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4" applyNumberFormat="1" applyFont="1" applyFill="1" applyBorder="1" applyAlignment="1">
      <alignment horizontal="center" vertical="center" wrapText="1"/>
      <protection/>
    </xf>
    <xf numFmtId="2" fontId="2" fillId="25" borderId="10" xfId="54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11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2" fontId="8" fillId="11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4" borderId="10" xfId="54" applyNumberFormat="1" applyFont="1" applyFill="1" applyBorder="1" applyAlignment="1">
      <alignment wrapText="1"/>
      <protection/>
    </xf>
    <xf numFmtId="49" fontId="8" fillId="24" borderId="10" xfId="54" applyNumberFormat="1" applyFont="1" applyFill="1" applyBorder="1" applyAlignment="1">
      <alignment horizontal="center" vertical="center" wrapText="1"/>
      <protection/>
    </xf>
    <xf numFmtId="2" fontId="8" fillId="24" borderId="10" xfId="54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49" fontId="2" fillId="24" borderId="10" xfId="54" applyNumberFormat="1" applyFont="1" applyFill="1" applyBorder="1" applyAlignment="1">
      <alignment wrapText="1"/>
      <protection/>
    </xf>
    <xf numFmtId="49" fontId="2" fillId="24" borderId="10" xfId="54" applyNumberFormat="1" applyFont="1" applyFill="1" applyBorder="1" applyAlignment="1">
      <alignment horizontal="center" vertical="center" wrapText="1"/>
      <protection/>
    </xf>
    <xf numFmtId="2" fontId="2" fillId="24" borderId="10" xfId="54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5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5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4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5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5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5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/>
    </xf>
    <xf numFmtId="0" fontId="8" fillId="24" borderId="17" xfId="0" applyNumberFormat="1" applyFont="1" applyFill="1" applyBorder="1" applyAlignment="1" applyProtection="1">
      <alignment wrapText="1"/>
      <protection/>
    </xf>
    <xf numFmtId="49" fontId="8" fillId="24" borderId="10" xfId="54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54" applyNumberFormat="1" applyFont="1" applyFill="1" applyBorder="1" applyAlignment="1">
      <alignment wrapText="1"/>
      <protection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justify" vertical="center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24" borderId="0" xfId="54" applyNumberFormat="1" applyFont="1" applyFill="1" applyBorder="1" applyAlignment="1">
      <alignment wrapText="1"/>
      <protection/>
    </xf>
    <xf numFmtId="49" fontId="2" fillId="24" borderId="14" xfId="54" applyNumberFormat="1" applyFont="1" applyFill="1" applyBorder="1" applyAlignment="1">
      <alignment wrapText="1"/>
      <protection/>
    </xf>
    <xf numFmtId="49" fontId="2" fillId="24" borderId="13" xfId="54" applyNumberFormat="1" applyFont="1" applyFill="1" applyBorder="1" applyAlignment="1">
      <alignment wrapText="1"/>
      <protection/>
    </xf>
    <xf numFmtId="0" fontId="8" fillId="24" borderId="22" xfId="0" applyNumberFormat="1" applyFont="1" applyFill="1" applyBorder="1" applyAlignment="1" applyProtection="1">
      <alignment wrapText="1"/>
      <protection/>
    </xf>
    <xf numFmtId="0" fontId="2" fillId="24" borderId="19" xfId="0" applyFont="1" applyFill="1" applyBorder="1" applyAlignment="1">
      <alignment wrapText="1"/>
    </xf>
    <xf numFmtId="0" fontId="2" fillId="24" borderId="22" xfId="0" applyNumberFormat="1" applyFont="1" applyFill="1" applyBorder="1" applyAlignment="1" applyProtection="1">
      <alignment wrapText="1"/>
      <protection/>
    </xf>
    <xf numFmtId="0" fontId="2" fillId="24" borderId="23" xfId="0" applyNumberFormat="1" applyFont="1" applyFill="1" applyBorder="1" applyAlignment="1" applyProtection="1">
      <alignment wrapText="1"/>
      <protection/>
    </xf>
    <xf numFmtId="0" fontId="2" fillId="24" borderId="24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wrapText="1"/>
      <protection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right" vertical="top"/>
      <protection/>
    </xf>
    <xf numFmtId="0" fontId="9" fillId="0" borderId="0" xfId="33" applyFont="1" applyAlignment="1">
      <alignment wrapText="1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 vertical="top" wrapText="1"/>
      <protection/>
    </xf>
    <xf numFmtId="0" fontId="3" fillId="0" borderId="0" xfId="33" applyFont="1" applyAlignment="1">
      <alignment horizontal="center" wrapText="1"/>
      <protection/>
    </xf>
    <xf numFmtId="0" fontId="36" fillId="0" borderId="25" xfId="33" applyFont="1" applyBorder="1" applyAlignment="1">
      <alignment horizontal="center" vertical="center" wrapText="1"/>
      <protection/>
    </xf>
    <xf numFmtId="0" fontId="36" fillId="0" borderId="26" xfId="33" applyFont="1" applyBorder="1" applyAlignment="1">
      <alignment horizontal="center" vertical="center" wrapText="1"/>
      <protection/>
    </xf>
    <xf numFmtId="0" fontId="36" fillId="0" borderId="27" xfId="33" applyFont="1" applyBorder="1" applyAlignment="1">
      <alignment horizontal="center" vertical="center" wrapText="1"/>
      <protection/>
    </xf>
    <xf numFmtId="0" fontId="39" fillId="0" borderId="28" xfId="33" applyFont="1" applyBorder="1" applyAlignment="1">
      <alignment horizontal="center" vertical="center" wrapText="1"/>
      <protection/>
    </xf>
    <xf numFmtId="49" fontId="3" fillId="0" borderId="29" xfId="33" applyNumberFormat="1" applyFont="1" applyBorder="1" applyAlignment="1">
      <alignment horizontal="center" vertical="center" wrapText="1"/>
      <protection/>
    </xf>
    <xf numFmtId="0" fontId="20" fillId="0" borderId="30" xfId="55" applyFont="1" applyFill="1" applyBorder="1" applyAlignment="1">
      <alignment horizontal="left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2" fontId="3" fillId="0" borderId="31" xfId="33" applyNumberFormat="1" applyFont="1" applyBorder="1" applyAlignment="1">
      <alignment horizontal="center" vertical="center" wrapText="1"/>
      <protection/>
    </xf>
    <xf numFmtId="0" fontId="1" fillId="0" borderId="32" xfId="33" applyFont="1" applyBorder="1" applyAlignment="1">
      <alignment horizontal="center" vertical="center" wrapText="1"/>
      <protection/>
    </xf>
    <xf numFmtId="1" fontId="39" fillId="0" borderId="29" xfId="33" applyNumberFormat="1" applyFont="1" applyBorder="1" applyAlignment="1">
      <alignment horizontal="left" vertical="center" wrapText="1"/>
      <protection/>
    </xf>
    <xf numFmtId="49" fontId="36" fillId="0" borderId="31" xfId="33" applyNumberFormat="1" applyFont="1" applyFill="1" applyBorder="1" applyAlignment="1">
      <alignment horizontal="center" vertical="center"/>
      <protection/>
    </xf>
    <xf numFmtId="2" fontId="36" fillId="0" borderId="31" xfId="33" applyNumberFormat="1" applyFont="1" applyFill="1" applyBorder="1" applyAlignment="1">
      <alignment horizontal="center" vertical="center" wrapText="1"/>
      <protection/>
    </xf>
    <xf numFmtId="2" fontId="39" fillId="0" borderId="32" xfId="3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1" fillId="0" borderId="0" xfId="33" applyFont="1" applyBorder="1" applyAlignment="1">
      <alignment horizontal="left" vertical="center" wrapText="1"/>
      <protection/>
    </xf>
    <xf numFmtId="0" fontId="36" fillId="0" borderId="0" xfId="33" applyFont="1" applyBorder="1" applyAlignment="1">
      <alignment horizontal="center" vertical="top" wrapText="1"/>
      <protection/>
    </xf>
    <xf numFmtId="0" fontId="1" fillId="0" borderId="0" xfId="33" applyFont="1" applyBorder="1" applyAlignment="1">
      <alignment horizontal="right" vertical="top" wrapText="1"/>
      <protection/>
    </xf>
    <xf numFmtId="0" fontId="31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18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18.10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91;&#1083;&#1072;&#1076;&#1072;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25.12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7&#1075;%202018-2019&#1075;\&#1056;&#1077;&#1096;&#1077;&#1085;&#1080;&#1077;%20&#1080;%20&#1087;&#1088;&#1080;&#1083;&#1086;&#1078;&#1077;&#1085;&#1080;&#1077;%20%20&#1082;%20&#1073;&#1102;&#1076;&#1078;&#1077;&#1090;&#1091;%20&#1085;&#1072;%202017&#1075;\&#1080;&#1079;&#1084;&#1077;&#1085;&#1077;&#1085;&#1080;&#1077;%20&#1073;&#1102;&#1076;&#1078;&#1077;&#1090;&#1072;%20&#1086;&#1090;%2027.11.2017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8&#1075;%202019-2020&#1075;&#1075;\&#1056;&#1077;&#1096;&#1077;&#1085;&#1080;&#1077;%20&#1080;%20&#1087;&#1088;&#1080;&#1083;&#1086;&#1078;&#1077;&#1085;&#1080;&#1077;%20%20&#1082;%20&#1073;&#1102;&#1076;&#1078;&#1077;&#1090;&#1091;%20&#1085;&#1072;%202018&#1075;\&#1048;&#1079;&#1084;&#1077;&#1085;&#1077;&#1085;&#1080;&#1077;%20&#1073;&#1102;&#1076;&#1078;&#1077;&#1090;&#1072;%20&#1086;&#1090;%2026.12.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4">
          <cell r="A24" t="str">
            <v>Обеспечение пожарной безопасности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.2"/>
      <sheetName val="Прил.3"/>
      <sheetName val="Прил.4"/>
      <sheetName val="Прил.5"/>
      <sheetName val="Прил.6"/>
      <sheetName val="Прил.8"/>
      <sheetName val="Прил.7"/>
      <sheetName val="Прил.9"/>
      <sheetName val="Прил.10"/>
      <sheetName val="Прил.11"/>
      <sheetName val="Лист1"/>
      <sheetName val="Лист2"/>
    </sheetNames>
    <sheetDataSet>
      <sheetData sheetId="3">
        <row r="37">
          <cell r="B37" t="str">
            <v>2 02 10000 00 0000 150</v>
          </cell>
          <cell r="C37" t="str">
            <v>Дотации бюджетам субъектов Российской Федерации и муниципальных образований</v>
          </cell>
        </row>
        <row r="38">
          <cell r="B38" t="str">
            <v>202 16001 10 0000 150</v>
          </cell>
          <cell r="C38" t="str">
            <v>Дотации бюджетам сельских поселений на выравнивание бюджетной обеспеченности из бюджетов муниципальных районов</v>
          </cell>
        </row>
        <row r="42">
          <cell r="A42" t="str">
            <v>801</v>
          </cell>
          <cell r="B42" t="str">
            <v>2 02 29999 10 0000 150</v>
          </cell>
        </row>
        <row r="43">
          <cell r="C43" t="str">
    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5">
          <cell r="A25" t="str">
            <v>НАЦИОНАЛЬНАЯ ЭКОНОМИКА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</sheetNames>
    <sheetDataSet>
      <sheetData sheetId="2">
        <row r="22">
          <cell r="A22" t="str">
            <v>Дорожное хозяйство (дорожные фонды)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4">
        <row r="135">
          <cell r="A135" t="str">
            <v>Национальная экономика</v>
          </cell>
        </row>
        <row r="136">
          <cell r="A136" t="str">
            <v>Дорожное хозяйство (дорожные фонды)</v>
          </cell>
        </row>
        <row r="137">
          <cell r="A137" t="str">
            <v>Ведомственные целевые программы муниципальных образований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3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79.5" customHeight="1">
      <c r="B1" s="4"/>
      <c r="C1" s="4"/>
      <c r="D1" s="281"/>
      <c r="E1" s="319" t="s">
        <v>494</v>
      </c>
      <c r="F1" s="320"/>
      <c r="G1" s="320"/>
      <c r="H1" s="320"/>
    </row>
    <row r="2" spans="1:9" s="5" customFormat="1" ht="48.75" customHeight="1">
      <c r="A2" s="328" t="s">
        <v>473</v>
      </c>
      <c r="B2" s="328"/>
      <c r="C2" s="328"/>
      <c r="D2" s="328"/>
      <c r="E2" s="328"/>
      <c r="F2" s="328"/>
      <c r="G2" s="328"/>
      <c r="H2" s="328"/>
      <c r="I2" s="93"/>
    </row>
    <row r="3" spans="2:8" s="5" customFormat="1" ht="12.75">
      <c r="B3" s="113"/>
      <c r="C3" s="113"/>
      <c r="D3" s="113"/>
      <c r="E3" s="113"/>
      <c r="F3" s="256" t="s">
        <v>407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406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689.5</v>
      </c>
      <c r="E6" s="53">
        <f>F6-D6</f>
        <v>0</v>
      </c>
      <c r="F6" s="115">
        <f>F8+F17+F20+F25+F28</f>
        <v>689.5</v>
      </c>
      <c r="G6" s="115">
        <f>G7+G27</f>
        <v>-178.44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3"/>
      <c r="E7" s="53">
        <f aca="true" t="shared" si="0" ref="E7:E68">F7-D7</f>
        <v>644.5</v>
      </c>
      <c r="F7" s="52">
        <f>F8+F17+F20+F25+F12</f>
        <v>644.5</v>
      </c>
      <c r="G7" s="52">
        <f>G8+G17+G20+G25</f>
        <v>-209.74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3">
        <f>D9</f>
        <v>69.3</v>
      </c>
      <c r="E8" s="53">
        <f t="shared" si="0"/>
        <v>0</v>
      </c>
      <c r="F8" s="52">
        <f>F9</f>
        <v>69.3</v>
      </c>
      <c r="G8" s="52">
        <f>G9</f>
        <v>-41.400000000000006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4">
        <f>D10+D11</f>
        <v>69.3</v>
      </c>
      <c r="E9" s="54">
        <f t="shared" si="0"/>
        <v>0</v>
      </c>
      <c r="F9" s="26">
        <f>F10+F11</f>
        <v>69.3</v>
      </c>
      <c r="G9" s="26">
        <f>SUM(G10:G11)</f>
        <v>-41.400000000000006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64.2</v>
      </c>
      <c r="E10" s="54">
        <f t="shared" si="0"/>
        <v>0</v>
      </c>
      <c r="F10" s="26">
        <v>64.2</v>
      </c>
      <c r="G10" s="54">
        <f aca="true" t="shared" si="1" ref="G10:G38">H10-F10</f>
        <v>-37.7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5.1</v>
      </c>
      <c r="E11" s="54">
        <f t="shared" si="0"/>
        <v>0</v>
      </c>
      <c r="F11" s="26">
        <v>5.1</v>
      </c>
      <c r="G11" s="54">
        <f t="shared" si="1"/>
        <v>-3.6999999999999997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186</v>
      </c>
      <c r="C12" s="46" t="s">
        <v>187</v>
      </c>
      <c r="D12" s="253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247</v>
      </c>
      <c r="B13" s="39" t="s">
        <v>185</v>
      </c>
      <c r="C13" s="47" t="s">
        <v>190</v>
      </c>
      <c r="D13" s="254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247</v>
      </c>
      <c r="B14" s="39" t="s">
        <v>184</v>
      </c>
      <c r="C14" s="47" t="s">
        <v>188</v>
      </c>
      <c r="D14" s="254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247</v>
      </c>
      <c r="B15" s="39" t="s">
        <v>183</v>
      </c>
      <c r="C15" s="47" t="s">
        <v>189</v>
      </c>
      <c r="D15" s="254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247</v>
      </c>
      <c r="B16" s="39" t="s">
        <v>182</v>
      </c>
      <c r="C16" s="47" t="s">
        <v>191</v>
      </c>
      <c r="D16" s="254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3">
        <f>D19</f>
        <v>77.5</v>
      </c>
      <c r="E17" s="53">
        <f t="shared" si="0"/>
        <v>0</v>
      </c>
      <c r="F17" s="52">
        <f>F19</f>
        <v>77.5</v>
      </c>
      <c r="G17" s="53">
        <f t="shared" si="1"/>
        <v>65.30000000000001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4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4">
        <v>77.5</v>
      </c>
      <c r="E19" s="54">
        <f t="shared" si="0"/>
        <v>0</v>
      </c>
      <c r="F19" s="26">
        <v>77.5</v>
      </c>
      <c r="G19" s="54">
        <f t="shared" si="1"/>
        <v>65.30000000000001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3">
        <f>D21+D22</f>
        <v>487.7</v>
      </c>
      <c r="E20" s="53">
        <f t="shared" si="0"/>
        <v>0</v>
      </c>
      <c r="F20" s="52">
        <f>F21+F22</f>
        <v>487.7</v>
      </c>
      <c r="G20" s="53">
        <f t="shared" si="1"/>
        <v>-243.64000000000001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4">
        <v>70.2</v>
      </c>
      <c r="E21" s="54">
        <f t="shared" si="0"/>
        <v>0</v>
      </c>
      <c r="F21" s="26">
        <v>70.2</v>
      </c>
      <c r="G21" s="54">
        <f t="shared" si="1"/>
        <v>-21.040000000000006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402</v>
      </c>
      <c r="D22" s="254">
        <f>D23+D24</f>
        <v>417.5</v>
      </c>
      <c r="E22" s="54">
        <f t="shared" si="0"/>
        <v>0</v>
      </c>
      <c r="F22" s="48">
        <f>F23+F24</f>
        <v>417.5</v>
      </c>
      <c r="G22" s="54">
        <f t="shared" si="1"/>
        <v>-222.60000000000002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400</v>
      </c>
      <c r="C23" s="47" t="s">
        <v>404</v>
      </c>
      <c r="D23" s="254">
        <v>122.2</v>
      </c>
      <c r="E23" s="54">
        <f t="shared" si="0"/>
        <v>0</v>
      </c>
      <c r="F23" s="48">
        <v>122.2</v>
      </c>
      <c r="G23" s="54">
        <f t="shared" si="1"/>
        <v>46.199999999999974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401</v>
      </c>
      <c r="C24" s="47" t="s">
        <v>405</v>
      </c>
      <c r="D24" s="254">
        <v>295.3</v>
      </c>
      <c r="E24" s="54">
        <f t="shared" si="0"/>
        <v>0</v>
      </c>
      <c r="F24" s="26">
        <v>295.3</v>
      </c>
      <c r="G24" s="54">
        <f t="shared" si="1"/>
        <v>-268.8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3">
        <f>D26</f>
        <v>10</v>
      </c>
      <c r="E25" s="53">
        <f t="shared" si="0"/>
        <v>0</v>
      </c>
      <c r="F25" s="118">
        <f>F26</f>
        <v>10</v>
      </c>
      <c r="G25" s="53">
        <f t="shared" si="1"/>
        <v>10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4">
        <v>10</v>
      </c>
      <c r="E26" s="54">
        <f t="shared" si="0"/>
        <v>0</v>
      </c>
      <c r="F26" s="48">
        <v>10</v>
      </c>
      <c r="G26" s="54">
        <f t="shared" si="1"/>
        <v>10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3"/>
      <c r="E27" s="53">
        <f t="shared" si="0"/>
        <v>45</v>
      </c>
      <c r="F27" s="58">
        <f>F28+F32+F34</f>
        <v>45</v>
      </c>
      <c r="G27" s="53">
        <f t="shared" si="1"/>
        <v>31.299999999999997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3">
        <f>D29</f>
        <v>45</v>
      </c>
      <c r="E28" s="53">
        <f t="shared" si="0"/>
        <v>0</v>
      </c>
      <c r="F28" s="58">
        <f>F29</f>
        <v>45</v>
      </c>
      <c r="G28" s="53">
        <f t="shared" si="1"/>
        <v>31.299999999999997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4">
        <f>D36</f>
        <v>45</v>
      </c>
      <c r="E29" s="54">
        <f t="shared" si="0"/>
        <v>0</v>
      </c>
      <c r="F29" s="51">
        <f>F36</f>
        <v>45</v>
      </c>
      <c r="G29" s="53">
        <f t="shared" si="1"/>
        <v>31.299999999999997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4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4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3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4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3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4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335</v>
      </c>
      <c r="C36" s="47" t="s">
        <v>472</v>
      </c>
      <c r="D36" s="254">
        <v>45</v>
      </c>
      <c r="E36" s="54">
        <f t="shared" si="0"/>
        <v>0</v>
      </c>
      <c r="F36" s="26">
        <v>45</v>
      </c>
      <c r="G36" s="53">
        <f t="shared" si="1"/>
        <v>31.299999999999997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3">
        <f>D38</f>
        <v>8046.7300000000005</v>
      </c>
      <c r="E37" s="53">
        <f t="shared" si="0"/>
        <v>223.66999999999916</v>
      </c>
      <c r="F37" s="52">
        <f>F38</f>
        <v>8270.4</v>
      </c>
      <c r="G37" s="53">
        <f t="shared" si="1"/>
        <v>-5328.039999999999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3">
        <f>D39+D48+D52+D57+D68</f>
        <v>8046.7300000000005</v>
      </c>
      <c r="E38" s="53">
        <f t="shared" si="0"/>
        <v>223.66999999999916</v>
      </c>
      <c r="F38" s="118">
        <f>F39+F48+F52+F57+F68</f>
        <v>8270.4</v>
      </c>
      <c r="G38" s="53">
        <f t="shared" si="1"/>
        <v>-5328.039999999999</v>
      </c>
      <c r="H38" s="118">
        <f>H39+H57+H64</f>
        <v>2942.36</v>
      </c>
    </row>
    <row r="39" spans="1:8" s="5" customFormat="1" ht="25.5">
      <c r="A39" s="92" t="s">
        <v>43</v>
      </c>
      <c r="B39" s="39" t="str">
        <f>'[3]Прил.4'!B37</f>
        <v>2 02 10000 00 0000 150</v>
      </c>
      <c r="C39" s="47" t="str">
        <f>'[3]Прил.4'!C37</f>
        <v>Дотации бюджетам субъектов Российской Федерации и муниципальных образований</v>
      </c>
      <c r="D39" s="254">
        <f>D40</f>
        <v>3032.77</v>
      </c>
      <c r="E39" s="54">
        <f t="shared" si="0"/>
        <v>0</v>
      </c>
      <c r="F39" s="48">
        <f>F40</f>
        <v>3032.77</v>
      </c>
      <c r="G39" s="48">
        <f>G40</f>
        <v>-743.77</v>
      </c>
      <c r="H39" s="48">
        <f>H40</f>
        <v>2289</v>
      </c>
    </row>
    <row r="40" spans="1:8" s="5" customFormat="1" ht="24.75" customHeight="1">
      <c r="A40" s="92" t="s">
        <v>80</v>
      </c>
      <c r="B40" s="39" t="str">
        <f>'[3]Прил.4'!B38</f>
        <v>202 16001 10 0000 150</v>
      </c>
      <c r="C40" s="47" t="str">
        <f>'[3]Прил.4'!C38</f>
        <v>Дотации бюджетам сельских поселений на выравнивание бюджетной обеспеченности из бюджетов муниципальных районов</v>
      </c>
      <c r="D40" s="254">
        <f>D46</f>
        <v>3032.77</v>
      </c>
      <c r="E40" s="54">
        <f t="shared" si="0"/>
        <v>0</v>
      </c>
      <c r="F40" s="48">
        <f>F46</f>
        <v>3032.77</v>
      </c>
      <c r="G40" s="48">
        <f aca="true" t="shared" si="2" ref="G40:G69">H40-F40</f>
        <v>-743.77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54"/>
      <c r="E41" s="54">
        <f t="shared" si="0"/>
        <v>3079.1</v>
      </c>
      <c r="F41" s="48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54"/>
      <c r="E42" s="54">
        <f t="shared" si="0"/>
        <v>812.6</v>
      </c>
      <c r="F42" s="48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53"/>
      <c r="E43" s="54">
        <f t="shared" si="0"/>
        <v>0</v>
      </c>
      <c r="F43" s="118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54"/>
      <c r="E44" s="54">
        <f t="shared" si="0"/>
        <v>0</v>
      </c>
      <c r="F44" s="48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54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28.5" customHeight="1">
      <c r="A46" s="92" t="s">
        <v>80</v>
      </c>
      <c r="B46" s="39" t="str">
        <f>$B$40</f>
        <v>202 16001 10 0000 150</v>
      </c>
      <c r="C46" s="205" t="str">
        <f>$C$40</f>
        <v>Дотации бюджетам сельских поселений на выравнивание бюджетной обеспеченности из бюджетов муниципальных районов</v>
      </c>
      <c r="D46" s="255">
        <v>3032.77</v>
      </c>
      <c r="E46" s="54">
        <f t="shared" si="0"/>
        <v>0</v>
      </c>
      <c r="F46" s="48">
        <v>3032.77</v>
      </c>
      <c r="G46" s="54"/>
      <c r="H46" s="48"/>
    </row>
    <row r="47" spans="1:8" s="5" customFormat="1" ht="0.75" customHeight="1">
      <c r="A47" s="92" t="s">
        <v>80</v>
      </c>
      <c r="B47" s="39" t="s">
        <v>419</v>
      </c>
      <c r="C47" s="263" t="s">
        <v>420</v>
      </c>
      <c r="D47" s="255">
        <v>0</v>
      </c>
      <c r="E47" s="54">
        <f t="shared" si="0"/>
        <v>0</v>
      </c>
      <c r="F47" s="48">
        <v>0</v>
      </c>
      <c r="G47" s="54"/>
      <c r="H47" s="48"/>
    </row>
    <row r="48" spans="1:8" s="5" customFormat="1" ht="26.25" customHeight="1">
      <c r="A48" s="92" t="s">
        <v>80</v>
      </c>
      <c r="B48" s="39" t="s">
        <v>462</v>
      </c>
      <c r="C48" s="283" t="s">
        <v>463</v>
      </c>
      <c r="D48" s="284">
        <f>D49+D50</f>
        <v>1719.24</v>
      </c>
      <c r="E48" s="53">
        <f t="shared" si="0"/>
        <v>220.26999999999998</v>
      </c>
      <c r="F48" s="118">
        <f>F49+F50</f>
        <v>1939.51</v>
      </c>
      <c r="G48" s="54"/>
      <c r="H48" s="48"/>
    </row>
    <row r="49" spans="1:8" s="5" customFormat="1" ht="26.25" customHeight="1">
      <c r="A49" s="92" t="s">
        <v>80</v>
      </c>
      <c r="B49" s="39" t="s">
        <v>461</v>
      </c>
      <c r="C49" s="263" t="s">
        <v>460</v>
      </c>
      <c r="D49" s="255">
        <v>0</v>
      </c>
      <c r="E49" s="54">
        <f t="shared" si="0"/>
        <v>0</v>
      </c>
      <c r="F49" s="48">
        <v>0</v>
      </c>
      <c r="G49" s="54"/>
      <c r="H49" s="48"/>
    </row>
    <row r="50" spans="1:8" s="5" customFormat="1" ht="21.75" customHeight="1">
      <c r="A50" s="92" t="str">
        <f>'[3]Прил.4'!A42</f>
        <v>801</v>
      </c>
      <c r="B50" s="56" t="str">
        <f>'[3]Прил.4'!B42</f>
        <v>2 02 29999 10 0000 150</v>
      </c>
      <c r="C50" s="263" t="s">
        <v>471</v>
      </c>
      <c r="D50" s="255">
        <f>D51</f>
        <v>1719.24</v>
      </c>
      <c r="E50" s="54">
        <f t="shared" si="0"/>
        <v>220.26999999999998</v>
      </c>
      <c r="F50" s="48">
        <f>F51</f>
        <v>1939.51</v>
      </c>
      <c r="G50" s="54"/>
      <c r="H50" s="48"/>
    </row>
    <row r="51" spans="1:8" s="5" customFormat="1" ht="36.75" customHeight="1">
      <c r="A51" s="92"/>
      <c r="B51" s="56" t="s">
        <v>469</v>
      </c>
      <c r="C51" s="263" t="str">
        <f>'[3]Прил.4'!$C$43</f>
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</c>
      <c r="D51" s="255">
        <f>568.79+1150.45</f>
        <v>1719.24</v>
      </c>
      <c r="E51" s="54">
        <f t="shared" si="0"/>
        <v>220.26999999999998</v>
      </c>
      <c r="F51" s="48">
        <f>568.79+1150.45+220.27</f>
        <v>1939.51</v>
      </c>
      <c r="G51" s="54"/>
      <c r="H51" s="48"/>
    </row>
    <row r="52" spans="1:8" s="5" customFormat="1" ht="17.25" customHeight="1">
      <c r="A52" s="92" t="s">
        <v>80</v>
      </c>
      <c r="B52" s="39" t="s">
        <v>457</v>
      </c>
      <c r="C52" s="283" t="s">
        <v>194</v>
      </c>
      <c r="D52" s="284">
        <f>D54+D53+D56</f>
        <v>3138.8</v>
      </c>
      <c r="E52" s="53">
        <f t="shared" si="0"/>
        <v>0</v>
      </c>
      <c r="F52" s="118">
        <f>F54+F53+F56</f>
        <v>3138.8</v>
      </c>
      <c r="G52" s="54"/>
      <c r="H52" s="48"/>
    </row>
    <row r="53" spans="1:8" s="5" customFormat="1" ht="48.75" customHeight="1">
      <c r="A53" s="92" t="s">
        <v>80</v>
      </c>
      <c r="B53" s="39" t="s">
        <v>499</v>
      </c>
      <c r="C53" s="263" t="s">
        <v>500</v>
      </c>
      <c r="D53" s="255">
        <f>15+147</f>
        <v>162</v>
      </c>
      <c r="E53" s="54">
        <f t="shared" si="0"/>
        <v>0</v>
      </c>
      <c r="F53" s="48">
        <f>15+147</f>
        <v>162</v>
      </c>
      <c r="G53" s="54"/>
      <c r="H53" s="48"/>
    </row>
    <row r="54" spans="1:8" s="5" customFormat="1" ht="39" customHeight="1">
      <c r="A54" s="92" t="s">
        <v>80</v>
      </c>
      <c r="B54" s="39" t="s">
        <v>481</v>
      </c>
      <c r="C54" s="272" t="s">
        <v>192</v>
      </c>
      <c r="D54" s="54">
        <v>0</v>
      </c>
      <c r="E54" s="54">
        <f t="shared" si="0"/>
        <v>0</v>
      </c>
      <c r="F54" s="48">
        <v>0</v>
      </c>
      <c r="G54" s="54"/>
      <c r="H54" s="48"/>
    </row>
    <row r="55" spans="1:8" s="5" customFormat="1" ht="27" customHeight="1" hidden="1">
      <c r="A55" s="92" t="s">
        <v>80</v>
      </c>
      <c r="B55" s="39" t="s">
        <v>461</v>
      </c>
      <c r="C55" s="272" t="s">
        <v>460</v>
      </c>
      <c r="D55" s="54">
        <v>0</v>
      </c>
      <c r="E55" s="54">
        <f t="shared" si="0"/>
        <v>8.6</v>
      </c>
      <c r="F55" s="118">
        <v>8.6</v>
      </c>
      <c r="G55" s="54"/>
      <c r="H55" s="48"/>
    </row>
    <row r="56" spans="1:8" s="5" customFormat="1" ht="27" customHeight="1">
      <c r="A56" s="92" t="s">
        <v>80</v>
      </c>
      <c r="B56" s="39" t="s">
        <v>503</v>
      </c>
      <c r="C56" s="272" t="s">
        <v>504</v>
      </c>
      <c r="D56" s="54">
        <f>26.8+2950</f>
        <v>2976.8</v>
      </c>
      <c r="E56" s="54">
        <f t="shared" si="0"/>
        <v>0</v>
      </c>
      <c r="F56" s="48">
        <f>26.8+50+400+2500</f>
        <v>2976.8</v>
      </c>
      <c r="G56" s="54"/>
      <c r="H56" s="48"/>
    </row>
    <row r="57" spans="1:8" s="5" customFormat="1" ht="25.5">
      <c r="A57" s="92" t="s">
        <v>43</v>
      </c>
      <c r="B57" s="39" t="s">
        <v>454</v>
      </c>
      <c r="C57" s="46" t="s">
        <v>67</v>
      </c>
      <c r="D57" s="253">
        <f>D59+D58</f>
        <v>161</v>
      </c>
      <c r="E57" s="53">
        <f t="shared" si="0"/>
        <v>3.4000000000000057</v>
      </c>
      <c r="F57" s="118">
        <f>F59+F58</f>
        <v>164.4</v>
      </c>
      <c r="G57" s="53">
        <f t="shared" si="2"/>
        <v>488.96000000000004</v>
      </c>
      <c r="H57" s="118">
        <f>H59+H63</f>
        <v>653.36</v>
      </c>
    </row>
    <row r="58" spans="1:8" s="5" customFormat="1" ht="25.5">
      <c r="A58" s="92" t="s">
        <v>80</v>
      </c>
      <c r="B58" s="39" t="s">
        <v>482</v>
      </c>
      <c r="C58" s="47" t="s">
        <v>483</v>
      </c>
      <c r="D58" s="254">
        <v>13</v>
      </c>
      <c r="E58" s="54">
        <f t="shared" si="0"/>
        <v>0</v>
      </c>
      <c r="F58" s="48">
        <f>13</f>
        <v>13</v>
      </c>
      <c r="G58" s="53"/>
      <c r="H58" s="118"/>
    </row>
    <row r="59" spans="1:8" s="5" customFormat="1" ht="31.5" customHeight="1">
      <c r="A59" s="92" t="s">
        <v>80</v>
      </c>
      <c r="B59" s="39" t="s">
        <v>455</v>
      </c>
      <c r="C59" s="47" t="s">
        <v>110</v>
      </c>
      <c r="D59" s="254">
        <f>139.1+8.9</f>
        <v>148</v>
      </c>
      <c r="E59" s="54">
        <f t="shared" si="0"/>
        <v>3.4000000000000057</v>
      </c>
      <c r="F59" s="48">
        <f>139.1+8.9+3.4</f>
        <v>151.4</v>
      </c>
      <c r="G59" s="54">
        <f t="shared" si="2"/>
        <v>-87.7</v>
      </c>
      <c r="H59" s="48">
        <v>63.7</v>
      </c>
    </row>
    <row r="60" spans="1:8" s="14" customFormat="1" ht="19.5" customHeight="1" hidden="1">
      <c r="A60" s="106" t="s">
        <v>43</v>
      </c>
      <c r="B60" s="16" t="s">
        <v>177</v>
      </c>
      <c r="C60" s="46" t="s">
        <v>194</v>
      </c>
      <c r="D60" s="253"/>
      <c r="E60" s="54">
        <f t="shared" si="0"/>
        <v>0</v>
      </c>
      <c r="F60" s="118">
        <f>F62</f>
        <v>0</v>
      </c>
      <c r="G60" s="54">
        <f t="shared" si="2"/>
        <v>138</v>
      </c>
      <c r="H60" s="118">
        <f>H61</f>
        <v>138</v>
      </c>
    </row>
    <row r="61" spans="1:8" s="14" customFormat="1" ht="62.25" customHeight="1" hidden="1">
      <c r="A61" s="119" t="s">
        <v>43</v>
      </c>
      <c r="B61" s="39" t="s">
        <v>193</v>
      </c>
      <c r="C61" s="47" t="s">
        <v>192</v>
      </c>
      <c r="D61" s="254"/>
      <c r="E61" s="54">
        <f t="shared" si="0"/>
        <v>0</v>
      </c>
      <c r="F61" s="48"/>
      <c r="G61" s="54">
        <f t="shared" si="2"/>
        <v>138</v>
      </c>
      <c r="H61" s="48">
        <f>H62</f>
        <v>138</v>
      </c>
    </row>
    <row r="62" spans="1:8" s="5" customFormat="1" ht="66" customHeight="1" hidden="1">
      <c r="A62" s="120" t="s">
        <v>80</v>
      </c>
      <c r="B62" s="39" t="s">
        <v>176</v>
      </c>
      <c r="C62" s="47" t="s">
        <v>192</v>
      </c>
      <c r="D62" s="254"/>
      <c r="E62" s="54">
        <f t="shared" si="0"/>
        <v>0</v>
      </c>
      <c r="F62" s="48"/>
      <c r="G62" s="54">
        <f t="shared" si="2"/>
        <v>138</v>
      </c>
      <c r="H62" s="48">
        <v>138</v>
      </c>
    </row>
    <row r="63" spans="1:8" s="5" customFormat="1" ht="84" customHeight="1" hidden="1">
      <c r="A63" s="150" t="s">
        <v>80</v>
      </c>
      <c r="B63" s="39" t="s">
        <v>337</v>
      </c>
      <c r="C63" s="204" t="s">
        <v>399</v>
      </c>
      <c r="D63" s="26"/>
      <c r="E63" s="54">
        <f t="shared" si="0"/>
        <v>584.96</v>
      </c>
      <c r="F63" s="48">
        <v>584.96</v>
      </c>
      <c r="G63" s="54">
        <f t="shared" si="2"/>
        <v>4.699999999999932</v>
      </c>
      <c r="H63" s="48">
        <v>589.66</v>
      </c>
    </row>
    <row r="64" spans="1:8" s="5" customFormat="1" ht="17.25" customHeight="1" hidden="1">
      <c r="A64" s="106" t="s">
        <v>43</v>
      </c>
      <c r="B64" s="16" t="s">
        <v>177</v>
      </c>
      <c r="C64" s="46" t="s">
        <v>194</v>
      </c>
      <c r="D64" s="253"/>
      <c r="E64" s="54">
        <f t="shared" si="0"/>
        <v>0</v>
      </c>
      <c r="F64" s="118">
        <f>F65</f>
        <v>0</v>
      </c>
      <c r="G64" s="53">
        <f t="shared" si="2"/>
        <v>0</v>
      </c>
      <c r="H64" s="118">
        <f>H65</f>
        <v>0</v>
      </c>
    </row>
    <row r="65" spans="1:8" s="5" customFormat="1" ht="42" customHeight="1" hidden="1">
      <c r="A65" s="119" t="s">
        <v>43</v>
      </c>
      <c r="B65" s="39" t="s">
        <v>193</v>
      </c>
      <c r="C65" s="47" t="s">
        <v>192</v>
      </c>
      <c r="D65" s="254"/>
      <c r="E65" s="54">
        <f t="shared" si="0"/>
        <v>0</v>
      </c>
      <c r="F65" s="48">
        <f>F66</f>
        <v>0</v>
      </c>
      <c r="G65" s="54">
        <f t="shared" si="2"/>
        <v>0</v>
      </c>
      <c r="H65" s="48">
        <f>H66</f>
        <v>0</v>
      </c>
    </row>
    <row r="66" spans="1:8" s="5" customFormat="1" ht="13.5" customHeight="1" hidden="1">
      <c r="A66" s="120" t="s">
        <v>80</v>
      </c>
      <c r="B66" s="39" t="s">
        <v>176</v>
      </c>
      <c r="C66" s="47" t="s">
        <v>192</v>
      </c>
      <c r="D66" s="254"/>
      <c r="E66" s="54">
        <f t="shared" si="0"/>
        <v>0</v>
      </c>
      <c r="F66" s="48">
        <v>0</v>
      </c>
      <c r="G66" s="54">
        <f t="shared" si="2"/>
        <v>0</v>
      </c>
      <c r="H66" s="48">
        <v>0</v>
      </c>
    </row>
    <row r="67" spans="1:8" s="5" customFormat="1" ht="29.25" customHeight="1" hidden="1">
      <c r="A67" s="150" t="s">
        <v>80</v>
      </c>
      <c r="B67" s="39" t="s">
        <v>482</v>
      </c>
      <c r="C67" s="47" t="s">
        <v>483</v>
      </c>
      <c r="D67" s="254">
        <v>0</v>
      </c>
      <c r="E67" s="54">
        <f t="shared" si="0"/>
        <v>13</v>
      </c>
      <c r="F67" s="48">
        <v>13</v>
      </c>
      <c r="G67" s="54"/>
      <c r="H67" s="48"/>
    </row>
    <row r="68" spans="1:8" s="5" customFormat="1" ht="29.25" customHeight="1">
      <c r="A68" s="150" t="s">
        <v>80</v>
      </c>
      <c r="B68" s="39" t="s">
        <v>497</v>
      </c>
      <c r="C68" s="47" t="s">
        <v>498</v>
      </c>
      <c r="D68" s="254">
        <v>-5.08</v>
      </c>
      <c r="E68" s="54">
        <f t="shared" si="0"/>
        <v>0</v>
      </c>
      <c r="F68" s="48">
        <v>-5.08</v>
      </c>
      <c r="G68" s="54"/>
      <c r="H68" s="48"/>
    </row>
    <row r="69" spans="1:8" s="5" customFormat="1" ht="12.75">
      <c r="A69" s="92"/>
      <c r="B69" s="39"/>
      <c r="C69" s="46" t="s">
        <v>78</v>
      </c>
      <c r="D69" s="253">
        <f>D37+D6</f>
        <v>8736.23</v>
      </c>
      <c r="E69" s="253">
        <f>E37+E6</f>
        <v>223.66999999999916</v>
      </c>
      <c r="F69" s="118">
        <f>F37+F6</f>
        <v>8959.9</v>
      </c>
      <c r="G69" s="118">
        <f t="shared" si="2"/>
        <v>-5506.48</v>
      </c>
      <c r="H69" s="118">
        <f>H37+H6</f>
        <v>3453.42</v>
      </c>
    </row>
    <row r="70" spans="1:8" ht="12.75" customHeight="1">
      <c r="A70" s="111"/>
      <c r="B70" s="325"/>
      <c r="C70" s="326"/>
      <c r="D70" s="326"/>
      <c r="E70" s="326"/>
      <c r="F70" s="327"/>
      <c r="G70" s="111"/>
      <c r="H70" s="112"/>
    </row>
    <row r="71" spans="1:8" ht="12.75" customHeight="1">
      <c r="A71" s="111"/>
      <c r="B71" s="326"/>
      <c r="C71" s="326"/>
      <c r="D71" s="326"/>
      <c r="E71" s="326"/>
      <c r="F71" s="327"/>
      <c r="G71" s="111"/>
      <c r="H71" s="112"/>
    </row>
    <row r="72" spans="2:8" ht="12.75" customHeight="1">
      <c r="B72" s="321"/>
      <c r="C72" s="322"/>
      <c r="D72" s="322"/>
      <c r="E72" s="322"/>
      <c r="F72" s="323"/>
      <c r="G72" s="27"/>
      <c r="H72" s="28"/>
    </row>
    <row r="73" spans="2:8" ht="15">
      <c r="B73" s="322"/>
      <c r="C73" s="322"/>
      <c r="D73" s="322"/>
      <c r="E73" s="322"/>
      <c r="F73" s="323"/>
      <c r="G73" s="27"/>
      <c r="H73" s="28"/>
    </row>
    <row r="74" spans="2:8" ht="26.25" customHeight="1">
      <c r="B74" s="324"/>
      <c r="C74" s="324"/>
      <c r="D74" s="324"/>
      <c r="E74" s="324"/>
      <c r="F74" s="324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  <row r="171" spans="2:8" ht="15">
      <c r="B171" s="6"/>
      <c r="C171" s="6"/>
      <c r="D171" s="6"/>
      <c r="E171" s="6"/>
      <c r="F171" s="6"/>
      <c r="G171" s="27"/>
      <c r="H171" s="27"/>
    </row>
    <row r="172" spans="2:8" ht="15">
      <c r="B172" s="6"/>
      <c r="C172" s="6"/>
      <c r="D172" s="6"/>
      <c r="E172" s="6"/>
      <c r="F172" s="6"/>
      <c r="G172" s="27"/>
      <c r="H172" s="27"/>
    </row>
    <row r="173" spans="2:8" ht="15">
      <c r="B173" s="6"/>
      <c r="C173" s="6"/>
      <c r="D173" s="6"/>
      <c r="E173" s="6"/>
      <c r="F173" s="6"/>
      <c r="G173" s="27"/>
      <c r="H173" s="27"/>
    </row>
  </sheetData>
  <sheetProtection/>
  <mergeCells count="5">
    <mergeCell ref="E1:H1"/>
    <mergeCell ref="B72:F73"/>
    <mergeCell ref="B74:F74"/>
    <mergeCell ref="B70:F71"/>
    <mergeCell ref="A2:H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59"/>
      <c r="B1" s="359"/>
      <c r="C1" s="359"/>
      <c r="D1" s="359"/>
      <c r="E1" s="359"/>
      <c r="F1" s="319" t="s">
        <v>204</v>
      </c>
      <c r="G1" s="319"/>
      <c r="H1" s="319"/>
      <c r="I1" s="319"/>
      <c r="J1" s="319"/>
    </row>
    <row r="2" spans="1:10" ht="15.75">
      <c r="A2" s="351" t="s">
        <v>205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335" t="s">
        <v>12</v>
      </c>
      <c r="B4" s="335" t="s">
        <v>13</v>
      </c>
      <c r="C4" s="335" t="s">
        <v>8</v>
      </c>
      <c r="D4" s="335" t="s">
        <v>9</v>
      </c>
      <c r="E4" s="335" t="s">
        <v>10</v>
      </c>
      <c r="F4" s="335" t="s">
        <v>11</v>
      </c>
      <c r="G4" s="350" t="s">
        <v>131</v>
      </c>
      <c r="H4" s="357"/>
      <c r="I4" s="357"/>
      <c r="J4" s="358"/>
    </row>
    <row r="5" spans="1:10" ht="51">
      <c r="A5" s="336"/>
      <c r="B5" s="336"/>
      <c r="C5" s="336"/>
      <c r="D5" s="336"/>
      <c r="E5" s="336"/>
      <c r="F5" s="336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206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216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215</v>
      </c>
      <c r="B14" s="45" t="s">
        <v>80</v>
      </c>
      <c r="C14" s="71" t="s">
        <v>15</v>
      </c>
      <c r="D14" s="71" t="s">
        <v>19</v>
      </c>
      <c r="E14" s="71" t="s">
        <v>208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214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211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211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173</v>
      </c>
      <c r="B27" s="69" t="s">
        <v>80</v>
      </c>
      <c r="C27" s="95" t="s">
        <v>15</v>
      </c>
      <c r="D27" s="95" t="s">
        <v>20</v>
      </c>
      <c r="E27" s="95" t="s">
        <v>171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168</v>
      </c>
      <c r="B28" s="45" t="s">
        <v>80</v>
      </c>
      <c r="C28" s="71" t="s">
        <v>15</v>
      </c>
      <c r="D28" s="71" t="s">
        <v>20</v>
      </c>
      <c r="E28" s="71" t="s">
        <v>170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174</v>
      </c>
      <c r="B29" s="45" t="s">
        <v>80</v>
      </c>
      <c r="C29" s="71" t="s">
        <v>15</v>
      </c>
      <c r="D29" s="71" t="s">
        <v>20</v>
      </c>
      <c r="E29" s="71" t="s">
        <v>172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219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218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217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220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211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212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225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197</v>
      </c>
      <c r="B43" s="45" t="s">
        <v>80</v>
      </c>
      <c r="C43" s="71" t="s">
        <v>19</v>
      </c>
      <c r="D43" s="71" t="s">
        <v>196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224</v>
      </c>
      <c r="B44" s="45" t="s">
        <v>80</v>
      </c>
      <c r="C44" s="71" t="s">
        <v>19</v>
      </c>
      <c r="D44" s="71" t="s">
        <v>196</v>
      </c>
      <c r="E44" s="71" t="s">
        <v>223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212</v>
      </c>
      <c r="B46" s="45" t="s">
        <v>80</v>
      </c>
      <c r="C46" s="71" t="s">
        <v>19</v>
      </c>
      <c r="D46" s="71" t="s">
        <v>196</v>
      </c>
      <c r="E46" s="71" t="s">
        <v>221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226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212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234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233</v>
      </c>
      <c r="B66" s="45" t="s">
        <v>80</v>
      </c>
      <c r="C66" s="71" t="s">
        <v>20</v>
      </c>
      <c r="D66" s="71" t="s">
        <v>20</v>
      </c>
      <c r="E66" s="71" t="s">
        <v>232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231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211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212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237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236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235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211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212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237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237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240</v>
      </c>
      <c r="B85" s="69" t="s">
        <v>80</v>
      </c>
      <c r="C85" s="95" t="s">
        <v>24</v>
      </c>
      <c r="D85" s="95" t="s">
        <v>15</v>
      </c>
      <c r="E85" s="98" t="s">
        <v>239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211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212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201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243</v>
      </c>
      <c r="B91" s="45" t="s">
        <v>80</v>
      </c>
      <c r="C91" s="71" t="s">
        <v>126</v>
      </c>
      <c r="D91" s="71" t="s">
        <v>23</v>
      </c>
      <c r="E91" s="71" t="s">
        <v>242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241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211</v>
      </c>
      <c r="B93" s="45" t="s">
        <v>80</v>
      </c>
      <c r="C93" s="71" t="s">
        <v>126</v>
      </c>
      <c r="D93" s="71" t="s">
        <v>23</v>
      </c>
      <c r="E93" s="71" t="s">
        <v>241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60" t="s">
        <v>340</v>
      </c>
      <c r="B1" s="360"/>
      <c r="C1" s="360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261</v>
      </c>
      <c r="B3" s="159" t="s">
        <v>341</v>
      </c>
      <c r="C3" s="160" t="s">
        <v>342</v>
      </c>
    </row>
    <row r="4" spans="1:3" s="165" customFormat="1" ht="50.25" customHeight="1">
      <c r="A4" s="162">
        <v>1</v>
      </c>
      <c r="B4" s="163" t="s">
        <v>343</v>
      </c>
      <c r="C4" s="164" t="s">
        <v>344</v>
      </c>
    </row>
    <row r="5" spans="1:3" ht="63" customHeight="1">
      <c r="A5" s="162">
        <v>19</v>
      </c>
      <c r="B5" s="180" t="s">
        <v>379</v>
      </c>
      <c r="C5" s="164" t="s">
        <v>380</v>
      </c>
    </row>
    <row r="6" spans="1:3" ht="70.5" customHeight="1">
      <c r="A6" s="169">
        <v>20</v>
      </c>
      <c r="B6" s="181" t="s">
        <v>381</v>
      </c>
      <c r="C6" s="182" t="s">
        <v>211</v>
      </c>
    </row>
    <row r="7" spans="1:3" ht="51" customHeight="1">
      <c r="A7" s="169">
        <v>21</v>
      </c>
      <c r="B7" s="181" t="s">
        <v>382</v>
      </c>
      <c r="C7" s="189" t="s">
        <v>388</v>
      </c>
    </row>
    <row r="8" spans="1:3" s="165" customFormat="1" ht="48.75" customHeight="1">
      <c r="A8" s="166">
        <v>2</v>
      </c>
      <c r="B8" s="167" t="s">
        <v>345</v>
      </c>
      <c r="C8" s="168" t="s">
        <v>346</v>
      </c>
    </row>
    <row r="9" spans="1:3" s="165" customFormat="1" ht="93" customHeight="1">
      <c r="A9" s="169">
        <v>3</v>
      </c>
      <c r="B9" s="170" t="s">
        <v>347</v>
      </c>
      <c r="C9" s="171" t="s">
        <v>348</v>
      </c>
    </row>
    <row r="10" spans="1:3" s="165" customFormat="1" ht="102" customHeight="1">
      <c r="A10" s="169">
        <v>4</v>
      </c>
      <c r="B10" s="170" t="s">
        <v>349</v>
      </c>
      <c r="C10" s="171" t="s">
        <v>350</v>
      </c>
    </row>
    <row r="11" spans="1:3" s="165" customFormat="1" ht="98.25" customHeight="1">
      <c r="A11" s="169">
        <v>5</v>
      </c>
      <c r="B11" s="170" t="s">
        <v>351</v>
      </c>
      <c r="C11" s="171" t="s">
        <v>352</v>
      </c>
    </row>
    <row r="12" spans="1:3" s="157" customFormat="1" ht="45" customHeight="1">
      <c r="A12" s="166">
        <v>6</v>
      </c>
      <c r="B12" s="167" t="s">
        <v>353</v>
      </c>
      <c r="C12" s="168" t="s">
        <v>354</v>
      </c>
    </row>
    <row r="13" spans="1:3" ht="81.75" customHeight="1">
      <c r="A13" s="169">
        <v>7</v>
      </c>
      <c r="B13" s="170" t="s">
        <v>355</v>
      </c>
      <c r="C13" s="172" t="s">
        <v>356</v>
      </c>
    </row>
    <row r="14" spans="1:3" ht="82.5" customHeight="1">
      <c r="A14" s="169">
        <v>8</v>
      </c>
      <c r="B14" s="170" t="s">
        <v>357</v>
      </c>
      <c r="C14" s="172" t="s">
        <v>358</v>
      </c>
    </row>
    <row r="15" spans="1:3" ht="90" customHeight="1">
      <c r="A15" s="169">
        <v>9</v>
      </c>
      <c r="B15" s="170" t="s">
        <v>359</v>
      </c>
      <c r="C15" s="172" t="s">
        <v>360</v>
      </c>
    </row>
    <row r="16" spans="1:3" s="157" customFormat="1" ht="117.75" customHeight="1">
      <c r="A16" s="169">
        <v>10</v>
      </c>
      <c r="B16" s="170" t="s">
        <v>361</v>
      </c>
      <c r="C16" s="174" t="s">
        <v>362</v>
      </c>
    </row>
    <row r="17" spans="1:3" ht="81.75" customHeight="1">
      <c r="A17" s="169">
        <v>11</v>
      </c>
      <c r="B17" s="170" t="s">
        <v>363</v>
      </c>
      <c r="C17" s="174" t="s">
        <v>364</v>
      </c>
    </row>
    <row r="18" spans="1:3" s="157" customFormat="1" ht="45" customHeight="1">
      <c r="A18" s="166">
        <v>12</v>
      </c>
      <c r="B18" s="167" t="s">
        <v>365</v>
      </c>
      <c r="C18" s="168" t="s">
        <v>366</v>
      </c>
    </row>
    <row r="19" spans="1:3" ht="56.25">
      <c r="A19" s="169">
        <v>13</v>
      </c>
      <c r="B19" s="170" t="s">
        <v>367</v>
      </c>
      <c r="C19" s="172" t="s">
        <v>368</v>
      </c>
    </row>
    <row r="20" spans="1:3" ht="84.75" customHeight="1">
      <c r="A20" s="169">
        <v>14</v>
      </c>
      <c r="B20" s="170" t="s">
        <v>369</v>
      </c>
      <c r="C20" s="172" t="s">
        <v>370</v>
      </c>
    </row>
    <row r="21" spans="1:3" ht="96" customHeight="1">
      <c r="A21" s="169">
        <v>15</v>
      </c>
      <c r="B21" s="170" t="s">
        <v>371</v>
      </c>
      <c r="C21" s="175" t="s">
        <v>372</v>
      </c>
    </row>
    <row r="22" spans="1:3" s="157" customFormat="1" ht="58.5">
      <c r="A22" s="166">
        <v>16</v>
      </c>
      <c r="B22" s="176" t="s">
        <v>373</v>
      </c>
      <c r="C22" s="177" t="s">
        <v>374</v>
      </c>
    </row>
    <row r="23" spans="1:3" ht="106.5" customHeight="1">
      <c r="A23" s="169">
        <v>17</v>
      </c>
      <c r="B23" s="178" t="s">
        <v>375</v>
      </c>
      <c r="C23" s="179" t="s">
        <v>376</v>
      </c>
    </row>
    <row r="24" spans="1:3" ht="96.75" customHeight="1">
      <c r="A24" s="169">
        <v>18</v>
      </c>
      <c r="B24" s="178" t="s">
        <v>377</v>
      </c>
      <c r="C24" s="179" t="s">
        <v>378</v>
      </c>
    </row>
    <row r="25" spans="1:3" s="157" customFormat="1" ht="56.25" customHeight="1">
      <c r="A25" s="162">
        <v>22</v>
      </c>
      <c r="B25" s="163" t="s">
        <v>383</v>
      </c>
      <c r="C25" s="183" t="s">
        <v>270</v>
      </c>
    </row>
    <row r="26" spans="1:3" s="157" customFormat="1" ht="43.5" customHeight="1">
      <c r="A26" s="169">
        <v>23</v>
      </c>
      <c r="B26" s="170" t="s">
        <v>384</v>
      </c>
      <c r="C26" s="169" t="s">
        <v>385</v>
      </c>
    </row>
    <row r="27" spans="1:3" s="165" customFormat="1" ht="24" customHeight="1">
      <c r="A27" s="169">
        <v>24</v>
      </c>
      <c r="B27" s="170" t="s">
        <v>386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9"/>
  <sheetViews>
    <sheetView zoomScalePageLayoutView="0" workbookViewId="0" topLeftCell="A1">
      <selection activeCell="A86" sqref="A86:A88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41"/>
      <c r="B1" s="341"/>
      <c r="C1" s="341"/>
      <c r="D1" s="341"/>
      <c r="E1" s="341"/>
      <c r="F1" s="319" t="s">
        <v>480</v>
      </c>
      <c r="G1" s="319"/>
      <c r="H1" s="319"/>
      <c r="I1" s="319"/>
      <c r="J1" s="319"/>
      <c r="K1" s="319"/>
      <c r="L1" s="319"/>
      <c r="M1" s="18"/>
      <c r="N1" s="18"/>
    </row>
    <row r="2" spans="1:15" s="1" customFormat="1" ht="83.25" customHeight="1">
      <c r="A2" s="342" t="s">
        <v>476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37"/>
      <c r="N2" s="337"/>
      <c r="O2" s="337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35" t="s">
        <v>12</v>
      </c>
      <c r="B4" s="335" t="s">
        <v>13</v>
      </c>
      <c r="C4" s="335" t="s">
        <v>8</v>
      </c>
      <c r="D4" s="335" t="s">
        <v>9</v>
      </c>
      <c r="E4" s="335" t="s">
        <v>10</v>
      </c>
      <c r="F4" s="335" t="s">
        <v>11</v>
      </c>
      <c r="G4" s="152"/>
      <c r="H4" s="338" t="s">
        <v>475</v>
      </c>
      <c r="I4" s="339"/>
      <c r="J4" s="340"/>
      <c r="K4" s="343" t="s">
        <v>97</v>
      </c>
      <c r="L4" s="345" t="s">
        <v>96</v>
      </c>
    </row>
    <row r="5" spans="1:12" s="9" customFormat="1" ht="39.75" customHeight="1">
      <c r="A5" s="336"/>
      <c r="B5" s="336"/>
      <c r="C5" s="336"/>
      <c r="D5" s="336"/>
      <c r="E5" s="336"/>
      <c r="F5" s="336"/>
      <c r="G5" s="153" t="s">
        <v>93</v>
      </c>
      <c r="H5" s="258" t="s">
        <v>406</v>
      </c>
      <c r="I5" s="258" t="s">
        <v>409</v>
      </c>
      <c r="J5" s="261" t="s">
        <v>96</v>
      </c>
      <c r="K5" s="344"/>
      <c r="L5" s="344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34"/>
    </row>
    <row r="8" spans="1:13" ht="25.5" customHeight="1">
      <c r="A8" s="86" t="s">
        <v>331</v>
      </c>
      <c r="B8" s="69" t="s">
        <v>80</v>
      </c>
      <c r="C8" s="69" t="s">
        <v>16</v>
      </c>
      <c r="D8" s="69" t="s">
        <v>16</v>
      </c>
      <c r="E8" s="69" t="s">
        <v>393</v>
      </c>
      <c r="F8" s="69" t="s">
        <v>43</v>
      </c>
      <c r="G8" s="61">
        <f>G9</f>
        <v>1998.96</v>
      </c>
      <c r="H8" s="61">
        <f>H9+H89+H142+H149+H166+H206+H225+H229</f>
        <v>3846.21</v>
      </c>
      <c r="I8" s="61">
        <f>I9+I89+I142+I149+I166+I206+I225+I229</f>
        <v>623.75</v>
      </c>
      <c r="J8" s="61">
        <f>J9+J89+J142+J149+J166+J206+J225+J229</f>
        <v>4469.96</v>
      </c>
      <c r="K8" s="61">
        <f aca="true" t="shared" si="0" ref="K8:K19">L8-J8</f>
        <v>-1016.5400000000004</v>
      </c>
      <c r="L8" s="61">
        <f>L9+L81+L89+L124+L128+L152+L155+L168+L183+L209+L219+L232</f>
        <v>3453.4199999999996</v>
      </c>
      <c r="M8" s="334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69" t="s">
        <v>393</v>
      </c>
      <c r="F9" s="69" t="s">
        <v>43</v>
      </c>
      <c r="G9" s="61">
        <f>G11+G33+G60+G64</f>
        <v>1998.96</v>
      </c>
      <c r="H9" s="61">
        <f>H10+H45+H68+H77</f>
        <v>1812.2599999999998</v>
      </c>
      <c r="I9" s="61">
        <f aca="true" t="shared" si="1" ref="I9:I85">J9-H9</f>
        <v>373.72000000000025</v>
      </c>
      <c r="J9" s="61">
        <f>J10+J44+J68+J76+J86</f>
        <v>2185.98</v>
      </c>
      <c r="K9" s="61">
        <f t="shared" si="0"/>
        <v>-600.2900000000002</v>
      </c>
      <c r="L9" s="61">
        <f>L10+L15+L21+L45+L60+L77</f>
        <v>1585.6899999999998</v>
      </c>
      <c r="M9" s="334"/>
    </row>
    <row r="10" spans="1:13" s="104" customFormat="1" ht="41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34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34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34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34"/>
    </row>
    <row r="14" spans="1:13" ht="36.7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34"/>
    </row>
    <row r="15" spans="1:13" s="212" customFormat="1" ht="19.5" customHeight="1">
      <c r="A15" s="26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210">
        <f t="shared" si="0"/>
        <v>-111.20000000000005</v>
      </c>
      <c r="L15" s="211">
        <f>L17</f>
        <v>388.34</v>
      </c>
      <c r="M15" s="334"/>
    </row>
    <row r="16" spans="1:13" s="212" customFormat="1" ht="25.5" customHeight="1">
      <c r="A16" s="213" t="s">
        <v>422</v>
      </c>
      <c r="B16" s="214"/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210"/>
      <c r="L16" s="211"/>
      <c r="M16" s="334"/>
    </row>
    <row r="17" spans="1:13" s="199" customFormat="1" ht="27.7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215">
        <f t="shared" si="0"/>
        <v>-111.20000000000005</v>
      </c>
      <c r="L17" s="216">
        <f>L18+L19</f>
        <v>388.34</v>
      </c>
      <c r="M17" s="334"/>
    </row>
    <row r="18" spans="1:13" s="199" customFormat="1" ht="26.2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215">
        <f t="shared" si="0"/>
        <v>-85.40000000000003</v>
      </c>
      <c r="L18" s="216">
        <v>298.27</v>
      </c>
      <c r="M18" s="334"/>
    </row>
    <row r="19" spans="1:13" s="199" customFormat="1" ht="51.7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215">
        <f t="shared" si="0"/>
        <v>-25.80000000000001</v>
      </c>
      <c r="L19" s="216">
        <v>90.07</v>
      </c>
      <c r="M19" s="334"/>
    </row>
    <row r="20" spans="1:13" s="212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2841.1899999999996</v>
      </c>
      <c r="J20" s="211">
        <f>J21+J45</f>
        <v>2841.1899999999996</v>
      </c>
      <c r="K20" s="211"/>
      <c r="L20" s="211">
        <f>J20+K20</f>
        <v>2841.1899999999996</v>
      </c>
      <c r="M20" s="334"/>
    </row>
    <row r="21" spans="1:13" s="212" customFormat="1" ht="51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34"/>
    </row>
    <row r="22" spans="1:13" s="199" customFormat="1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34"/>
    </row>
    <row r="23" spans="1:13" s="199" customFormat="1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34"/>
    </row>
    <row r="24" spans="1:13" s="199" customFormat="1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34"/>
    </row>
    <row r="25" spans="1:13" s="199" customFormat="1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34"/>
    </row>
    <row r="26" spans="1:13" s="199" customFormat="1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34"/>
    </row>
    <row r="27" spans="1:13" s="199" customFormat="1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34"/>
    </row>
    <row r="28" spans="1:13" s="199" customFormat="1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34"/>
    </row>
    <row r="29" spans="1:13" s="199" customFormat="1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34"/>
    </row>
    <row r="30" spans="1:13" s="199" customFormat="1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34"/>
    </row>
    <row r="31" spans="1:13" s="199" customFormat="1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34"/>
    </row>
    <row r="32" spans="1:13" s="199" customFormat="1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34"/>
    </row>
    <row r="33" spans="1:13" s="199" customFormat="1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34"/>
    </row>
    <row r="34" spans="1:13" s="199" customFormat="1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34"/>
    </row>
    <row r="35" spans="1:13" s="199" customFormat="1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34"/>
    </row>
    <row r="36" spans="1:13" s="199" customFormat="1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4" t="s">
        <v>199</v>
      </c>
      <c r="B44" s="229"/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1302.7199999999998</v>
      </c>
      <c r="I44" s="61">
        <f t="shared" si="1"/>
        <v>360.72</v>
      </c>
      <c r="J44" s="211">
        <f>J45</f>
        <v>1663.4399999999998</v>
      </c>
      <c r="K44" s="216"/>
      <c r="L44" s="216"/>
    </row>
    <row r="45" spans="1:12" s="199" customFormat="1" ht="39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34" t="s">
        <v>343</v>
      </c>
      <c r="F45" s="229" t="s">
        <v>43</v>
      </c>
      <c r="G45" s="227"/>
      <c r="H45" s="216">
        <f>H46+H52+H54+H49+H74+H72</f>
        <v>1302.7199999999998</v>
      </c>
      <c r="I45" s="25">
        <f t="shared" si="1"/>
        <v>360.72</v>
      </c>
      <c r="J45" s="216">
        <f>J46+J55+J52+J49+J74+J72</f>
        <v>1663.4399999999998</v>
      </c>
      <c r="K45" s="211">
        <f aca="true" t="shared" si="6" ref="K45:K63">L45-J45</f>
        <v>-476.0899999999999</v>
      </c>
      <c r="L45" s="211">
        <f>L46+L55</f>
        <v>1187.35</v>
      </c>
    </row>
    <row r="46" spans="1:12" s="199" customFormat="1" ht="26.25" customHeight="1">
      <c r="A46" s="289" t="s">
        <v>424</v>
      </c>
      <c r="B46" s="229">
        <v>801</v>
      </c>
      <c r="C46" s="229" t="s">
        <v>15</v>
      </c>
      <c r="D46" s="229" t="s">
        <v>19</v>
      </c>
      <c r="E46" s="229" t="s">
        <v>484</v>
      </c>
      <c r="F46" s="229" t="s">
        <v>43</v>
      </c>
      <c r="G46" s="234"/>
      <c r="H46" s="216">
        <f>H47+H48</f>
        <v>0</v>
      </c>
      <c r="I46" s="25">
        <f t="shared" si="1"/>
        <v>264.69</v>
      </c>
      <c r="J46" s="216">
        <f>J47+J48</f>
        <v>264.69</v>
      </c>
      <c r="K46" s="216">
        <f t="shared" si="6"/>
        <v>722.75</v>
      </c>
      <c r="L46" s="216">
        <f>L47+L48</f>
        <v>987.44</v>
      </c>
    </row>
    <row r="47" spans="1:12" s="199" customFormat="1" ht="25.5" customHeight="1">
      <c r="A47" s="227" t="s">
        <v>391</v>
      </c>
      <c r="B47" s="229" t="s">
        <v>80</v>
      </c>
      <c r="C47" s="229" t="s">
        <v>15</v>
      </c>
      <c r="D47" s="229" t="s">
        <v>19</v>
      </c>
      <c r="E47" s="229" t="s">
        <v>484</v>
      </c>
      <c r="F47" s="229">
        <v>121</v>
      </c>
      <c r="G47" s="234"/>
      <c r="H47" s="216">
        <v>0</v>
      </c>
      <c r="I47" s="25">
        <f t="shared" si="1"/>
        <v>203.29</v>
      </c>
      <c r="J47" s="216">
        <v>203.29</v>
      </c>
      <c r="K47" s="216">
        <f t="shared" si="6"/>
        <v>571.32</v>
      </c>
      <c r="L47" s="216">
        <v>774.61</v>
      </c>
    </row>
    <row r="48" spans="1:12" s="199" customFormat="1" ht="53.25" customHeight="1">
      <c r="A48" s="213" t="s">
        <v>389</v>
      </c>
      <c r="B48" s="229" t="s">
        <v>80</v>
      </c>
      <c r="C48" s="229" t="s">
        <v>15</v>
      </c>
      <c r="D48" s="229" t="s">
        <v>19</v>
      </c>
      <c r="E48" s="229" t="s">
        <v>484</v>
      </c>
      <c r="F48" s="229">
        <v>129</v>
      </c>
      <c r="G48" s="234"/>
      <c r="H48" s="216">
        <v>0</v>
      </c>
      <c r="I48" s="25">
        <f t="shared" si="1"/>
        <v>61.4</v>
      </c>
      <c r="J48" s="216">
        <v>61.4</v>
      </c>
      <c r="K48" s="216">
        <f t="shared" si="6"/>
        <v>151.43</v>
      </c>
      <c r="L48" s="216">
        <v>212.83</v>
      </c>
    </row>
    <row r="49" spans="1:12" s="199" customFormat="1" ht="27" customHeight="1">
      <c r="A49" s="289" t="s">
        <v>424</v>
      </c>
      <c r="B49" s="229"/>
      <c r="C49" s="229" t="s">
        <v>15</v>
      </c>
      <c r="D49" s="229" t="s">
        <v>19</v>
      </c>
      <c r="E49" s="229" t="s">
        <v>381</v>
      </c>
      <c r="F49" s="229" t="s">
        <v>43</v>
      </c>
      <c r="G49" s="234"/>
      <c r="H49" s="216">
        <f>H50+H51</f>
        <v>1089.6</v>
      </c>
      <c r="I49" s="25">
        <f t="shared" si="1"/>
        <v>108.76999999999998</v>
      </c>
      <c r="J49" s="216">
        <f>J50+J51</f>
        <v>1198.37</v>
      </c>
      <c r="K49" s="216"/>
      <c r="L49" s="216"/>
    </row>
    <row r="50" spans="1:12" s="199" customFormat="1" ht="26.25" customHeight="1">
      <c r="A50" s="288" t="s">
        <v>391</v>
      </c>
      <c r="B50" s="229"/>
      <c r="C50" s="229" t="s">
        <v>15</v>
      </c>
      <c r="D50" s="229" t="s">
        <v>19</v>
      </c>
      <c r="E50" s="229" t="s">
        <v>381</v>
      </c>
      <c r="F50" s="229" t="s">
        <v>132</v>
      </c>
      <c r="G50" s="234"/>
      <c r="H50" s="216">
        <v>836.87</v>
      </c>
      <c r="I50" s="25">
        <f t="shared" si="1"/>
        <v>83.53999999999996</v>
      </c>
      <c r="J50" s="216">
        <v>920.41</v>
      </c>
      <c r="K50" s="216"/>
      <c r="L50" s="216"/>
    </row>
    <row r="51" spans="1:12" s="199" customFormat="1" ht="53.25" customHeight="1">
      <c r="A51" s="287" t="s">
        <v>389</v>
      </c>
      <c r="B51" s="229"/>
      <c r="C51" s="229" t="s">
        <v>15</v>
      </c>
      <c r="D51" s="229" t="s">
        <v>19</v>
      </c>
      <c r="E51" s="229" t="s">
        <v>381</v>
      </c>
      <c r="F51" s="229" t="s">
        <v>387</v>
      </c>
      <c r="G51" s="234"/>
      <c r="H51" s="216">
        <v>252.73</v>
      </c>
      <c r="I51" s="25">
        <f t="shared" si="1"/>
        <v>25.22999999999999</v>
      </c>
      <c r="J51" s="216">
        <v>277.96</v>
      </c>
      <c r="K51" s="216"/>
      <c r="L51" s="216"/>
    </row>
    <row r="52" spans="1:12" s="199" customFormat="1" ht="36.75" customHeight="1">
      <c r="A52" s="265" t="s">
        <v>485</v>
      </c>
      <c r="B52" s="229"/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</f>
        <v>213.12</v>
      </c>
      <c r="I52" s="25">
        <f t="shared" si="1"/>
        <v>-39.53999999999999</v>
      </c>
      <c r="J52" s="216">
        <f>J53+J54</f>
        <v>173.58</v>
      </c>
      <c r="K52" s="216"/>
      <c r="L52" s="216"/>
    </row>
    <row r="53" spans="1:12" s="199" customFormat="1" ht="36.75" customHeight="1">
      <c r="A53" s="291" t="s">
        <v>290</v>
      </c>
      <c r="B53" s="229"/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v>213.12</v>
      </c>
      <c r="I53" s="25">
        <f t="shared" si="1"/>
        <v>-39.53999999999999</v>
      </c>
      <c r="J53" s="216">
        <v>173.58</v>
      </c>
      <c r="K53" s="216"/>
      <c r="L53" s="216"/>
    </row>
    <row r="54" spans="1:12" s="199" customFormat="1" ht="53.25" customHeight="1" hidden="1">
      <c r="A54" s="275" t="s">
        <v>389</v>
      </c>
      <c r="B54" s="229"/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f>H55+H57</f>
        <v>0</v>
      </c>
      <c r="I54" s="25">
        <f t="shared" si="1"/>
        <v>0</v>
      </c>
      <c r="J54" s="216">
        <f>J55+J57</f>
        <v>0</v>
      </c>
      <c r="K54" s="216"/>
      <c r="L54" s="216"/>
    </row>
    <row r="55" spans="1:12" s="199" customFormat="1" ht="41.2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447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216">
        <f t="shared" si="6"/>
        <v>199.90999999999997</v>
      </c>
      <c r="L55" s="216">
        <f>L56+L57+L58+L59</f>
        <v>199.90999999999997</v>
      </c>
    </row>
    <row r="56" spans="1:12" s="199" customFormat="1" ht="37.5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216">
        <f t="shared" si="6"/>
        <v>45</v>
      </c>
      <c r="L56" s="216">
        <v>45</v>
      </c>
    </row>
    <row r="57" spans="1:12" s="199" customFormat="1" ht="36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73" t="s">
        <v>447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216">
        <f t="shared" si="6"/>
        <v>106.71</v>
      </c>
      <c r="L57" s="216">
        <v>106.71</v>
      </c>
    </row>
    <row r="58" spans="1:12" s="199" customFormat="1" ht="26.2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216">
        <f t="shared" si="6"/>
        <v>33.56</v>
      </c>
      <c r="L58" s="216">
        <v>33.56</v>
      </c>
    </row>
    <row r="59" spans="1:12" s="199" customFormat="1" ht="24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216">
        <f t="shared" si="6"/>
        <v>14.64</v>
      </c>
      <c r="L59" s="216">
        <v>14.64</v>
      </c>
    </row>
    <row r="60" spans="1:12" s="212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211">
        <f t="shared" si="6"/>
        <v>-15</v>
      </c>
      <c r="L60" s="216">
        <f>L61</f>
        <v>0</v>
      </c>
    </row>
    <row r="61" spans="1:12" s="199" customFormat="1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211">
        <f t="shared" si="6"/>
        <v>-15</v>
      </c>
      <c r="L61" s="216">
        <f>L62</f>
        <v>0</v>
      </c>
    </row>
    <row r="62" spans="1:12" s="199" customFormat="1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211">
        <f t="shared" si="6"/>
        <v>-15</v>
      </c>
      <c r="L62" s="216">
        <f>L63</f>
        <v>0</v>
      </c>
    </row>
    <row r="63" spans="1:12" s="199" customFormat="1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211">
        <f t="shared" si="6"/>
        <v>-15</v>
      </c>
      <c r="L63" s="216">
        <v>0</v>
      </c>
    </row>
    <row r="64" spans="1:12" s="199" customFormat="1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211">
        <f t="shared" si="8"/>
        <v>0</v>
      </c>
      <c r="L64" s="216">
        <f>J64+K64</f>
        <v>0</v>
      </c>
    </row>
    <row r="65" spans="1:12" s="199" customFormat="1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16">
        <f t="shared" si="8"/>
        <v>0</v>
      </c>
      <c r="L65" s="216">
        <f>J65+K65</f>
        <v>0</v>
      </c>
    </row>
    <row r="66" spans="1:12" s="199" customFormat="1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16">
        <f t="shared" si="8"/>
        <v>0</v>
      </c>
      <c r="L66" s="216">
        <f>J66+K66</f>
        <v>0</v>
      </c>
    </row>
    <row r="67" spans="1:12" s="199" customFormat="1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16"/>
      <c r="L67" s="216">
        <f>J67+K67</f>
        <v>0</v>
      </c>
    </row>
    <row r="68" spans="1:12" s="199" customFormat="1" ht="26.25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6"/>
      <c r="H68" s="211">
        <f>H69</f>
        <v>0</v>
      </c>
      <c r="I68" s="25">
        <f t="shared" si="1"/>
        <v>0</v>
      </c>
      <c r="J68" s="211">
        <f>J69</f>
        <v>0</v>
      </c>
      <c r="K68" s="216"/>
      <c r="L68" s="216"/>
    </row>
    <row r="69" spans="1:12" s="199" customFormat="1" ht="15" customHeight="1" hidden="1">
      <c r="A69" s="262" t="s">
        <v>270</v>
      </c>
      <c r="B69" s="229" t="s">
        <v>80</v>
      </c>
      <c r="C69" s="230" t="s">
        <v>15</v>
      </c>
      <c r="D69" s="230" t="s">
        <v>20</v>
      </c>
      <c r="E69" s="230" t="s">
        <v>383</v>
      </c>
      <c r="F69" s="230" t="s">
        <v>43</v>
      </c>
      <c r="G69" s="216"/>
      <c r="H69" s="216">
        <f>H70</f>
        <v>0</v>
      </c>
      <c r="I69" s="25">
        <f t="shared" si="1"/>
        <v>0</v>
      </c>
      <c r="J69" s="216">
        <f>J70</f>
        <v>0</v>
      </c>
      <c r="K69" s="216"/>
      <c r="L69" s="216"/>
    </row>
    <row r="70" spans="1:12" s="199" customFormat="1" ht="15.7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16"/>
      <c r="L70" s="216"/>
    </row>
    <row r="71" spans="1:12" s="199" customFormat="1" ht="8.2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16"/>
      <c r="L71" s="216"/>
    </row>
    <row r="72" spans="1:12" s="199" customFormat="1" ht="24.75" customHeight="1">
      <c r="A72" s="227" t="s">
        <v>489</v>
      </c>
      <c r="B72" s="229"/>
      <c r="C72" s="230" t="s">
        <v>15</v>
      </c>
      <c r="D72" s="230" t="s">
        <v>19</v>
      </c>
      <c r="E72" s="230" t="s">
        <v>490</v>
      </c>
      <c r="F72" s="230" t="s">
        <v>43</v>
      </c>
      <c r="G72" s="216"/>
      <c r="H72" s="216">
        <f>H73</f>
        <v>0</v>
      </c>
      <c r="I72" s="25">
        <f t="shared" si="1"/>
        <v>26.8</v>
      </c>
      <c r="J72" s="216">
        <f>J73</f>
        <v>26.8</v>
      </c>
      <c r="K72" s="216"/>
      <c r="L72" s="216"/>
    </row>
    <row r="73" spans="1:12" s="199" customFormat="1" ht="39" customHeight="1">
      <c r="A73" s="227" t="s">
        <v>290</v>
      </c>
      <c r="B73" s="229"/>
      <c r="C73" s="230" t="s">
        <v>15</v>
      </c>
      <c r="D73" s="230" t="s">
        <v>19</v>
      </c>
      <c r="E73" s="230" t="s">
        <v>490</v>
      </c>
      <c r="F73" s="230" t="s">
        <v>133</v>
      </c>
      <c r="G73" s="216"/>
      <c r="H73" s="216">
        <v>0</v>
      </c>
      <c r="I73" s="25">
        <f t="shared" si="1"/>
        <v>26.8</v>
      </c>
      <c r="J73" s="216">
        <v>26.8</v>
      </c>
      <c r="K73" s="216"/>
      <c r="L73" s="216"/>
    </row>
    <row r="74" spans="1:12" s="199" customFormat="1" ht="39" customHeight="1" hidden="1">
      <c r="A74" s="227" t="s">
        <v>488</v>
      </c>
      <c r="B74" s="229"/>
      <c r="C74" s="230" t="s">
        <v>15</v>
      </c>
      <c r="D74" s="230" t="s">
        <v>19</v>
      </c>
      <c r="E74" s="230" t="s">
        <v>486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16"/>
      <c r="L74" s="216"/>
    </row>
    <row r="75" spans="1:12" s="199" customFormat="1" ht="36" customHeight="1" hidden="1">
      <c r="A75" s="291" t="s">
        <v>276</v>
      </c>
      <c r="B75" s="229"/>
      <c r="C75" s="230" t="s">
        <v>15</v>
      </c>
      <c r="D75" s="230" t="s">
        <v>19</v>
      </c>
      <c r="E75" s="230" t="s">
        <v>486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16"/>
      <c r="L75" s="216"/>
    </row>
    <row r="76" spans="1:12" s="199" customFormat="1" ht="14.25" customHeight="1">
      <c r="A76" s="290" t="s">
        <v>433</v>
      </c>
      <c r="B76" s="218"/>
      <c r="C76" s="231" t="s">
        <v>15</v>
      </c>
      <c r="D76" s="231" t="s">
        <v>126</v>
      </c>
      <c r="E76" s="231" t="s">
        <v>393</v>
      </c>
      <c r="F76" s="231" t="s">
        <v>43</v>
      </c>
      <c r="G76" s="211"/>
      <c r="H76" s="211">
        <f>H77</f>
        <v>10</v>
      </c>
      <c r="I76" s="61">
        <f t="shared" si="1"/>
        <v>0</v>
      </c>
      <c r="J76" s="211">
        <f>J77</f>
        <v>10</v>
      </c>
      <c r="K76" s="216"/>
      <c r="L76" s="216"/>
    </row>
    <row r="77" spans="1:12" s="199" customFormat="1" ht="15.75" customHeight="1">
      <c r="A77" s="237" t="s">
        <v>421</v>
      </c>
      <c r="B77" s="218" t="s">
        <v>80</v>
      </c>
      <c r="C77" s="230" t="s">
        <v>15</v>
      </c>
      <c r="D77" s="230" t="s">
        <v>126</v>
      </c>
      <c r="E77" s="230" t="s">
        <v>383</v>
      </c>
      <c r="F77" s="230" t="s">
        <v>43</v>
      </c>
      <c r="G77" s="216"/>
      <c r="H77" s="216">
        <f>H78</f>
        <v>10</v>
      </c>
      <c r="I77" s="25">
        <f t="shared" si="1"/>
        <v>0</v>
      </c>
      <c r="J77" s="216">
        <f>J78</f>
        <v>10</v>
      </c>
      <c r="K77" s="211">
        <f>L77-J77</f>
        <v>0</v>
      </c>
      <c r="L77" s="211">
        <f>L78</f>
        <v>10</v>
      </c>
    </row>
    <row r="78" spans="1:12" s="199" customFormat="1" ht="24" customHeight="1">
      <c r="A78" s="293" t="s">
        <v>45</v>
      </c>
      <c r="B78" s="229" t="s">
        <v>80</v>
      </c>
      <c r="C78" s="230" t="s">
        <v>15</v>
      </c>
      <c r="D78" s="230" t="s">
        <v>126</v>
      </c>
      <c r="E78" s="230" t="s">
        <v>386</v>
      </c>
      <c r="F78" s="230" t="s">
        <v>43</v>
      </c>
      <c r="G78" s="216"/>
      <c r="H78" s="216">
        <f>H79</f>
        <v>10</v>
      </c>
      <c r="I78" s="25">
        <f t="shared" si="1"/>
        <v>0</v>
      </c>
      <c r="J78" s="216">
        <f>J79</f>
        <v>10</v>
      </c>
      <c r="K78" s="216">
        <f>L78-J78</f>
        <v>0</v>
      </c>
      <c r="L78" s="216">
        <f>L79</f>
        <v>10</v>
      </c>
    </row>
    <row r="79" spans="1:12" s="199" customFormat="1" ht="12.75" customHeight="1">
      <c r="A79" s="292" t="s">
        <v>217</v>
      </c>
      <c r="B79" s="229" t="s">
        <v>80</v>
      </c>
      <c r="C79" s="230" t="s">
        <v>15</v>
      </c>
      <c r="D79" s="230" t="s">
        <v>126</v>
      </c>
      <c r="E79" s="230" t="s">
        <v>386</v>
      </c>
      <c r="F79" s="230" t="s">
        <v>143</v>
      </c>
      <c r="G79" s="216"/>
      <c r="H79" s="216">
        <v>10</v>
      </c>
      <c r="I79" s="25">
        <f t="shared" si="1"/>
        <v>0</v>
      </c>
      <c r="J79" s="216">
        <v>10</v>
      </c>
      <c r="K79" s="216">
        <f>L79-J79</f>
        <v>0</v>
      </c>
      <c r="L79" s="216">
        <v>10</v>
      </c>
    </row>
    <row r="80" spans="1:12" s="199" customFormat="1" ht="13.5" customHeight="1" hidden="1">
      <c r="A80" s="227" t="s">
        <v>217</v>
      </c>
      <c r="B80" s="229"/>
      <c r="C80" s="230"/>
      <c r="D80" s="230"/>
      <c r="E80" s="230"/>
      <c r="F80" s="230"/>
      <c r="G80" s="216"/>
      <c r="H80" s="216"/>
      <c r="I80" s="25">
        <f t="shared" si="1"/>
        <v>0</v>
      </c>
      <c r="J80" s="216"/>
      <c r="K80" s="216"/>
      <c r="L80" s="216"/>
    </row>
    <row r="81" spans="1:12" s="212" customFormat="1" ht="13.5" customHeight="1" hidden="1">
      <c r="A81" s="235" t="s">
        <v>270</v>
      </c>
      <c r="B81" s="218" t="s">
        <v>80</v>
      </c>
      <c r="C81" s="231" t="s">
        <v>17</v>
      </c>
      <c r="D81" s="231" t="s">
        <v>16</v>
      </c>
      <c r="E81" s="231" t="s">
        <v>315</v>
      </c>
      <c r="F81" s="231" t="s">
        <v>43</v>
      </c>
      <c r="G81" s="211">
        <f>G82</f>
        <v>0</v>
      </c>
      <c r="H81" s="211"/>
      <c r="I81" s="25">
        <f t="shared" si="1"/>
        <v>60.6</v>
      </c>
      <c r="J81" s="211">
        <f>J82</f>
        <v>60.6</v>
      </c>
      <c r="K81" s="211">
        <f aca="true" t="shared" si="9" ref="K81:K95">L81-J81</f>
        <v>-60.6</v>
      </c>
      <c r="L81" s="216">
        <f>L82</f>
        <v>0</v>
      </c>
    </row>
    <row r="82" spans="1:12" s="199" customFormat="1" ht="24.75" customHeight="1" hidden="1">
      <c r="A82" s="240" t="s">
        <v>57</v>
      </c>
      <c r="B82" s="229" t="s">
        <v>80</v>
      </c>
      <c r="C82" s="230" t="s">
        <v>17</v>
      </c>
      <c r="D82" s="230" t="s">
        <v>18</v>
      </c>
      <c r="E82" s="230" t="s">
        <v>258</v>
      </c>
      <c r="F82" s="230" t="s">
        <v>43</v>
      </c>
      <c r="G82" s="216">
        <f>G83</f>
        <v>0</v>
      </c>
      <c r="H82" s="216"/>
      <c r="I82" s="25">
        <f t="shared" si="1"/>
        <v>60.6</v>
      </c>
      <c r="J82" s="216">
        <f>J83</f>
        <v>60.6</v>
      </c>
      <c r="K82" s="211">
        <f t="shared" si="9"/>
        <v>-60.6</v>
      </c>
      <c r="L82" s="216">
        <f>L83</f>
        <v>0</v>
      </c>
    </row>
    <row r="83" spans="1:12" s="199" customFormat="1" ht="13.5" customHeight="1" hidden="1">
      <c r="A83" s="239" t="s">
        <v>61</v>
      </c>
      <c r="B83" s="229" t="s">
        <v>80</v>
      </c>
      <c r="C83" s="230" t="s">
        <v>17</v>
      </c>
      <c r="D83" s="230" t="s">
        <v>18</v>
      </c>
      <c r="E83" s="230" t="s">
        <v>314</v>
      </c>
      <c r="F83" s="230" t="s">
        <v>43</v>
      </c>
      <c r="G83" s="216">
        <f>G84+G85</f>
        <v>0</v>
      </c>
      <c r="H83" s="216"/>
      <c r="I83" s="25">
        <f t="shared" si="1"/>
        <v>60.6</v>
      </c>
      <c r="J83" s="216">
        <f>J84+J85</f>
        <v>60.6</v>
      </c>
      <c r="K83" s="211">
        <f t="shared" si="9"/>
        <v>-60.6</v>
      </c>
      <c r="L83" s="216">
        <f>L84+L85</f>
        <v>0</v>
      </c>
    </row>
    <row r="84" spans="1:12" s="199" customFormat="1" ht="29.25" customHeight="1" hidden="1">
      <c r="A84" s="213" t="s">
        <v>211</v>
      </c>
      <c r="B84" s="229" t="s">
        <v>80</v>
      </c>
      <c r="C84" s="230" t="s">
        <v>17</v>
      </c>
      <c r="D84" s="230" t="s">
        <v>18</v>
      </c>
      <c r="E84" s="230" t="s">
        <v>314</v>
      </c>
      <c r="F84" s="230" t="s">
        <v>132</v>
      </c>
      <c r="G84" s="216">
        <v>0</v>
      </c>
      <c r="H84" s="216"/>
      <c r="I84" s="25">
        <f t="shared" si="1"/>
        <v>58.2</v>
      </c>
      <c r="J84" s="216">
        <v>58.2</v>
      </c>
      <c r="K84" s="211">
        <f t="shared" si="9"/>
        <v>-58.2</v>
      </c>
      <c r="L84" s="216">
        <v>0</v>
      </c>
    </row>
    <row r="85" spans="1:12" s="199" customFormat="1" ht="12" customHeight="1" hidden="1">
      <c r="A85" s="227" t="s">
        <v>276</v>
      </c>
      <c r="B85" s="229" t="s">
        <v>80</v>
      </c>
      <c r="C85" s="230" t="s">
        <v>17</v>
      </c>
      <c r="D85" s="230" t="s">
        <v>18</v>
      </c>
      <c r="E85" s="230" t="s">
        <v>314</v>
      </c>
      <c r="F85" s="230" t="s">
        <v>133</v>
      </c>
      <c r="G85" s="216">
        <v>0</v>
      </c>
      <c r="H85" s="216"/>
      <c r="I85" s="25">
        <f t="shared" si="1"/>
        <v>2.4</v>
      </c>
      <c r="J85" s="216">
        <v>2.4</v>
      </c>
      <c r="K85" s="211">
        <f t="shared" si="9"/>
        <v>-2.4</v>
      </c>
      <c r="L85" s="216">
        <v>0</v>
      </c>
    </row>
    <row r="86" spans="1:12" s="199" customFormat="1" ht="16.5" customHeight="1">
      <c r="A86" s="232" t="s">
        <v>493</v>
      </c>
      <c r="B86" s="218"/>
      <c r="C86" s="231" t="s">
        <v>15</v>
      </c>
      <c r="D86" s="231" t="s">
        <v>491</v>
      </c>
      <c r="E86" s="231" t="s">
        <v>393</v>
      </c>
      <c r="F86" s="231" t="s">
        <v>43</v>
      </c>
      <c r="G86" s="211"/>
      <c r="H86" s="211">
        <f>H87</f>
        <v>0</v>
      </c>
      <c r="I86" s="61">
        <f>J86-H86</f>
        <v>13</v>
      </c>
      <c r="J86" s="211">
        <f>J87</f>
        <v>13</v>
      </c>
      <c r="K86" s="211"/>
      <c r="L86" s="216"/>
    </row>
    <row r="87" spans="1:12" s="199" customFormat="1" ht="38.25" customHeight="1">
      <c r="A87" s="227" t="s">
        <v>488</v>
      </c>
      <c r="B87" s="229"/>
      <c r="C87" s="230" t="s">
        <v>15</v>
      </c>
      <c r="D87" s="230" t="s">
        <v>491</v>
      </c>
      <c r="E87" s="230" t="s">
        <v>486</v>
      </c>
      <c r="F87" s="230" t="s">
        <v>43</v>
      </c>
      <c r="G87" s="216"/>
      <c r="H87" s="216">
        <f>H88</f>
        <v>0</v>
      </c>
      <c r="I87" s="25">
        <f>J87-H87</f>
        <v>13</v>
      </c>
      <c r="J87" s="216">
        <f>J88</f>
        <v>13</v>
      </c>
      <c r="K87" s="211"/>
      <c r="L87" s="216"/>
    </row>
    <row r="88" spans="1:12" s="199" customFormat="1" ht="38.25" customHeight="1">
      <c r="A88" s="227" t="s">
        <v>290</v>
      </c>
      <c r="B88" s="229"/>
      <c r="C88" s="230" t="s">
        <v>15</v>
      </c>
      <c r="D88" s="230" t="s">
        <v>491</v>
      </c>
      <c r="E88" s="230" t="s">
        <v>486</v>
      </c>
      <c r="F88" s="230" t="s">
        <v>133</v>
      </c>
      <c r="G88" s="216"/>
      <c r="H88" s="216">
        <v>0</v>
      </c>
      <c r="I88" s="25">
        <f>J88-H88</f>
        <v>13</v>
      </c>
      <c r="J88" s="216">
        <v>13</v>
      </c>
      <c r="K88" s="211"/>
      <c r="L88" s="216"/>
    </row>
    <row r="89" spans="1:12" s="199" customFormat="1" ht="18.75" customHeight="1">
      <c r="A89" s="198" t="s">
        <v>57</v>
      </c>
      <c r="B89" s="229" t="s">
        <v>80</v>
      </c>
      <c r="C89" s="218" t="s">
        <v>17</v>
      </c>
      <c r="D89" s="218" t="s">
        <v>18</v>
      </c>
      <c r="E89" s="218" t="s">
        <v>393</v>
      </c>
      <c r="F89" s="231" t="s">
        <v>43</v>
      </c>
      <c r="G89" s="211"/>
      <c r="H89" s="211">
        <f>H90</f>
        <v>139.1</v>
      </c>
      <c r="I89" s="61">
        <f aca="true" t="shared" si="10" ref="I89:I176">J89-H89</f>
        <v>0</v>
      </c>
      <c r="J89" s="211">
        <f>J90</f>
        <v>139.1</v>
      </c>
      <c r="K89" s="211">
        <f t="shared" si="9"/>
        <v>-75.39999999999999</v>
      </c>
      <c r="L89" s="211">
        <f>L92</f>
        <v>63.7</v>
      </c>
    </row>
    <row r="90" spans="1:12" s="199" customFormat="1" ht="42" customHeight="1">
      <c r="A90" s="233" t="s">
        <v>435</v>
      </c>
      <c r="B90" s="224" t="s">
        <v>80</v>
      </c>
      <c r="C90" s="230" t="s">
        <v>17</v>
      </c>
      <c r="D90" s="230" t="s">
        <v>18</v>
      </c>
      <c r="E90" s="241" t="s">
        <v>343</v>
      </c>
      <c r="F90" s="230" t="s">
        <v>43</v>
      </c>
      <c r="G90" s="211"/>
      <c r="H90" s="216">
        <f>H91</f>
        <v>139.1</v>
      </c>
      <c r="I90" s="25">
        <f t="shared" si="10"/>
        <v>0</v>
      </c>
      <c r="J90" s="216">
        <f>J91</f>
        <v>139.1</v>
      </c>
      <c r="K90" s="211"/>
      <c r="L90" s="211"/>
    </row>
    <row r="91" spans="1:12" s="199" customFormat="1" ht="36" customHeight="1">
      <c r="A91" s="242" t="s">
        <v>436</v>
      </c>
      <c r="B91" s="224" t="s">
        <v>80</v>
      </c>
      <c r="C91" s="230" t="s">
        <v>17</v>
      </c>
      <c r="D91" s="230" t="s">
        <v>18</v>
      </c>
      <c r="E91" s="241" t="s">
        <v>345</v>
      </c>
      <c r="F91" s="230" t="s">
        <v>43</v>
      </c>
      <c r="G91" s="211"/>
      <c r="H91" s="216">
        <f>H92</f>
        <v>139.1</v>
      </c>
      <c r="I91" s="25">
        <f t="shared" si="10"/>
        <v>0</v>
      </c>
      <c r="J91" s="216">
        <f>J92</f>
        <v>139.1</v>
      </c>
      <c r="K91" s="211"/>
      <c r="L91" s="211"/>
    </row>
    <row r="92" spans="1:12" s="199" customFormat="1" ht="42" customHeight="1">
      <c r="A92" s="233" t="s">
        <v>427</v>
      </c>
      <c r="B92" s="229" t="s">
        <v>80</v>
      </c>
      <c r="C92" s="229" t="s">
        <v>17</v>
      </c>
      <c r="D92" s="229" t="s">
        <v>18</v>
      </c>
      <c r="E92" s="229" t="s">
        <v>394</v>
      </c>
      <c r="F92" s="230" t="s">
        <v>43</v>
      </c>
      <c r="G92" s="216"/>
      <c r="H92" s="216">
        <f>H93+H94+H95</f>
        <v>139.1</v>
      </c>
      <c r="I92" s="25">
        <f t="shared" si="10"/>
        <v>0</v>
      </c>
      <c r="J92" s="216">
        <f>J93+J94+J95</f>
        <v>139.1</v>
      </c>
      <c r="K92" s="216">
        <f t="shared" si="9"/>
        <v>-75.39999999999999</v>
      </c>
      <c r="L92" s="216">
        <f>L93+L94+L95</f>
        <v>63.7</v>
      </c>
    </row>
    <row r="93" spans="1:12" s="199" customFormat="1" ht="27.75" customHeight="1">
      <c r="A93" s="233" t="s">
        <v>391</v>
      </c>
      <c r="B93" s="229" t="s">
        <v>80</v>
      </c>
      <c r="C93" s="229" t="s">
        <v>17</v>
      </c>
      <c r="D93" s="229" t="s">
        <v>18</v>
      </c>
      <c r="E93" s="229" t="s">
        <v>394</v>
      </c>
      <c r="F93" s="230" t="s">
        <v>132</v>
      </c>
      <c r="G93" s="216"/>
      <c r="H93" s="216">
        <v>93.21</v>
      </c>
      <c r="I93" s="25">
        <f t="shared" si="10"/>
        <v>9.760000000000005</v>
      </c>
      <c r="J93" s="216">
        <v>102.97</v>
      </c>
      <c r="K93" s="216">
        <f t="shared" si="9"/>
        <v>-55.089999999999996</v>
      </c>
      <c r="L93" s="216">
        <v>47.88</v>
      </c>
    </row>
    <row r="94" spans="1:12" s="199" customFormat="1" ht="50.25" customHeight="1">
      <c r="A94" s="213" t="s">
        <v>389</v>
      </c>
      <c r="B94" s="229" t="s">
        <v>80</v>
      </c>
      <c r="C94" s="229" t="s">
        <v>17</v>
      </c>
      <c r="D94" s="229" t="s">
        <v>18</v>
      </c>
      <c r="E94" s="229" t="s">
        <v>394</v>
      </c>
      <c r="F94" s="230" t="s">
        <v>387</v>
      </c>
      <c r="G94" s="216"/>
      <c r="H94" s="216">
        <v>40.33</v>
      </c>
      <c r="I94" s="25">
        <f t="shared" si="10"/>
        <v>-9.759999999999998</v>
      </c>
      <c r="J94" s="216">
        <v>30.57</v>
      </c>
      <c r="K94" s="216">
        <f t="shared" si="9"/>
        <v>-16.11</v>
      </c>
      <c r="L94" s="216">
        <v>14.46</v>
      </c>
    </row>
    <row r="95" spans="1:12" s="199" customFormat="1" ht="37.5" customHeight="1">
      <c r="A95" s="227" t="s">
        <v>276</v>
      </c>
      <c r="B95" s="229" t="s">
        <v>80</v>
      </c>
      <c r="C95" s="229" t="s">
        <v>17</v>
      </c>
      <c r="D95" s="229" t="s">
        <v>18</v>
      </c>
      <c r="E95" s="229" t="s">
        <v>394</v>
      </c>
      <c r="F95" s="230" t="s">
        <v>133</v>
      </c>
      <c r="G95" s="216"/>
      <c r="H95" s="216">
        <v>5.56</v>
      </c>
      <c r="I95" s="25">
        <f t="shared" si="10"/>
        <v>0</v>
      </c>
      <c r="J95" s="216">
        <v>5.56</v>
      </c>
      <c r="K95" s="216">
        <f t="shared" si="9"/>
        <v>-4.199999999999999</v>
      </c>
      <c r="L95" s="216">
        <v>1.36</v>
      </c>
    </row>
    <row r="96" spans="1:12" s="199" customFormat="1" ht="12.75" customHeight="1" hidden="1">
      <c r="A96" s="228" t="s">
        <v>220</v>
      </c>
      <c r="B96" s="218" t="s">
        <v>80</v>
      </c>
      <c r="C96" s="231" t="s">
        <v>17</v>
      </c>
      <c r="D96" s="231" t="s">
        <v>16</v>
      </c>
      <c r="E96" s="231" t="s">
        <v>42</v>
      </c>
      <c r="F96" s="231" t="s">
        <v>43</v>
      </c>
      <c r="G96" s="211">
        <f aca="true" t="shared" si="11" ref="G96:K97">G97</f>
        <v>54.400000000000006</v>
      </c>
      <c r="H96" s="211"/>
      <c r="I96" s="25">
        <f t="shared" si="10"/>
        <v>0</v>
      </c>
      <c r="J96" s="211">
        <f t="shared" si="11"/>
        <v>0</v>
      </c>
      <c r="K96" s="211">
        <f t="shared" si="11"/>
        <v>0</v>
      </c>
      <c r="L96" s="216">
        <f aca="true" t="shared" si="12" ref="L96:L112">J96+K96</f>
        <v>0</v>
      </c>
    </row>
    <row r="97" spans="1:12" s="199" customFormat="1" ht="17.25" customHeight="1" hidden="1">
      <c r="A97" s="243" t="s">
        <v>57</v>
      </c>
      <c r="B97" s="229" t="s">
        <v>80</v>
      </c>
      <c r="C97" s="230" t="s">
        <v>17</v>
      </c>
      <c r="D97" s="230" t="s">
        <v>18</v>
      </c>
      <c r="E97" s="230" t="s">
        <v>316</v>
      </c>
      <c r="F97" s="230" t="s">
        <v>43</v>
      </c>
      <c r="G97" s="216">
        <f t="shared" si="11"/>
        <v>54.400000000000006</v>
      </c>
      <c r="H97" s="216"/>
      <c r="I97" s="25">
        <f t="shared" si="10"/>
        <v>0</v>
      </c>
      <c r="J97" s="216">
        <f t="shared" si="11"/>
        <v>0</v>
      </c>
      <c r="K97" s="216">
        <f t="shared" si="11"/>
        <v>0</v>
      </c>
      <c r="L97" s="216">
        <f t="shared" si="12"/>
        <v>0</v>
      </c>
    </row>
    <row r="98" spans="1:12" s="199" customFormat="1" ht="39.75" customHeight="1" hidden="1">
      <c r="A98" s="244" t="s">
        <v>61</v>
      </c>
      <c r="B98" s="229" t="s">
        <v>80</v>
      </c>
      <c r="C98" s="230" t="s">
        <v>17</v>
      </c>
      <c r="D98" s="230" t="s">
        <v>18</v>
      </c>
      <c r="E98" s="230" t="s">
        <v>317</v>
      </c>
      <c r="F98" s="230" t="s">
        <v>43</v>
      </c>
      <c r="G98" s="216">
        <f>G102+G103</f>
        <v>54.400000000000006</v>
      </c>
      <c r="H98" s="216"/>
      <c r="I98" s="25">
        <f t="shared" si="10"/>
        <v>0</v>
      </c>
      <c r="J98" s="216">
        <f>J102+J103</f>
        <v>0</v>
      </c>
      <c r="K98" s="216">
        <f>K102+K103</f>
        <v>0</v>
      </c>
      <c r="L98" s="216">
        <f t="shared" si="12"/>
        <v>0</v>
      </c>
    </row>
    <row r="99" spans="1:12" s="199" customFormat="1" ht="25.5" customHeight="1" hidden="1">
      <c r="A99" s="232" t="s">
        <v>70</v>
      </c>
      <c r="B99" s="229" t="s">
        <v>80</v>
      </c>
      <c r="C99" s="230" t="s">
        <v>19</v>
      </c>
      <c r="D99" s="230" t="s">
        <v>56</v>
      </c>
      <c r="E99" s="230" t="s">
        <v>42</v>
      </c>
      <c r="F99" s="230" t="s">
        <v>43</v>
      </c>
      <c r="G99" s="211">
        <f aca="true" t="shared" si="13" ref="G99:K100">G100</f>
        <v>0</v>
      </c>
      <c r="H99" s="211"/>
      <c r="I99" s="25">
        <f t="shared" si="10"/>
        <v>0</v>
      </c>
      <c r="J99" s="211">
        <f t="shared" si="13"/>
        <v>0</v>
      </c>
      <c r="K99" s="211">
        <f t="shared" si="13"/>
        <v>0</v>
      </c>
      <c r="L99" s="216">
        <f t="shared" si="12"/>
        <v>0</v>
      </c>
    </row>
    <row r="100" spans="1:12" s="199" customFormat="1" ht="25.5" customHeight="1" hidden="1">
      <c r="A100" s="227" t="s">
        <v>113</v>
      </c>
      <c r="B100" s="229" t="s">
        <v>80</v>
      </c>
      <c r="C100" s="230" t="s">
        <v>19</v>
      </c>
      <c r="D100" s="230" t="s">
        <v>56</v>
      </c>
      <c r="E100" s="230" t="s">
        <v>101</v>
      </c>
      <c r="F100" s="230" t="s">
        <v>43</v>
      </c>
      <c r="G100" s="216">
        <f t="shared" si="13"/>
        <v>0</v>
      </c>
      <c r="H100" s="216"/>
      <c r="I100" s="25">
        <f t="shared" si="10"/>
        <v>0</v>
      </c>
      <c r="J100" s="216">
        <f t="shared" si="13"/>
        <v>0</v>
      </c>
      <c r="K100" s="216">
        <f t="shared" si="13"/>
        <v>0</v>
      </c>
      <c r="L100" s="216">
        <f t="shared" si="12"/>
        <v>0</v>
      </c>
    </row>
    <row r="101" spans="1:12" s="199" customFormat="1" ht="25.5" customHeight="1" hidden="1">
      <c r="A101" s="227" t="s">
        <v>112</v>
      </c>
      <c r="B101" s="229" t="s">
        <v>80</v>
      </c>
      <c r="C101" s="230" t="s">
        <v>19</v>
      </c>
      <c r="D101" s="230" t="s">
        <v>56</v>
      </c>
      <c r="E101" s="230" t="s">
        <v>101</v>
      </c>
      <c r="F101" s="230" t="s">
        <v>59</v>
      </c>
      <c r="G101" s="216">
        <v>0</v>
      </c>
      <c r="H101" s="216"/>
      <c r="I101" s="25">
        <f t="shared" si="10"/>
        <v>0</v>
      </c>
      <c r="J101" s="216">
        <v>0</v>
      </c>
      <c r="K101" s="216">
        <v>0</v>
      </c>
      <c r="L101" s="216">
        <f t="shared" si="12"/>
        <v>0</v>
      </c>
    </row>
    <row r="102" spans="1:12" s="199" customFormat="1" ht="12.75" customHeight="1" hidden="1">
      <c r="A102" s="227" t="s">
        <v>211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132</v>
      </c>
      <c r="G102" s="216">
        <v>52.2</v>
      </c>
      <c r="H102" s="216"/>
      <c r="I102" s="25">
        <f t="shared" si="10"/>
        <v>0</v>
      </c>
      <c r="J102" s="216">
        <v>0</v>
      </c>
      <c r="K102" s="216"/>
      <c r="L102" s="216">
        <f t="shared" si="12"/>
        <v>0</v>
      </c>
    </row>
    <row r="103" spans="1:12" s="199" customFormat="1" ht="12.75" customHeight="1" hidden="1">
      <c r="A103" s="227" t="s">
        <v>212</v>
      </c>
      <c r="B103" s="229" t="s">
        <v>80</v>
      </c>
      <c r="C103" s="230" t="s">
        <v>17</v>
      </c>
      <c r="D103" s="230" t="s">
        <v>18</v>
      </c>
      <c r="E103" s="230" t="s">
        <v>317</v>
      </c>
      <c r="F103" s="230" t="s">
        <v>133</v>
      </c>
      <c r="G103" s="216">
        <v>2.2</v>
      </c>
      <c r="H103" s="216"/>
      <c r="I103" s="25">
        <f t="shared" si="10"/>
        <v>0</v>
      </c>
      <c r="J103" s="216">
        <v>0</v>
      </c>
      <c r="K103" s="216"/>
      <c r="L103" s="216">
        <f t="shared" si="12"/>
        <v>0</v>
      </c>
    </row>
    <row r="104" spans="1:12" s="199" customFormat="1" ht="12.75" customHeight="1" hidden="1">
      <c r="A104" s="232" t="s">
        <v>225</v>
      </c>
      <c r="B104" s="218" t="s">
        <v>80</v>
      </c>
      <c r="C104" s="231" t="s">
        <v>19</v>
      </c>
      <c r="D104" s="231" t="s">
        <v>16</v>
      </c>
      <c r="E104" s="231" t="s">
        <v>42</v>
      </c>
      <c r="F104" s="231" t="s">
        <v>43</v>
      </c>
      <c r="G104" s="211">
        <f aca="true" t="shared" si="14" ref="G104:K107">G105</f>
        <v>477.8</v>
      </c>
      <c r="H104" s="211"/>
      <c r="I104" s="25">
        <f t="shared" si="10"/>
        <v>0</v>
      </c>
      <c r="J104" s="211">
        <f t="shared" si="14"/>
        <v>0</v>
      </c>
      <c r="K104" s="211">
        <f t="shared" si="14"/>
        <v>0</v>
      </c>
      <c r="L104" s="216">
        <f t="shared" si="12"/>
        <v>0</v>
      </c>
    </row>
    <row r="105" spans="1:12" s="199" customFormat="1" ht="12.75" customHeight="1" hidden="1">
      <c r="A105" s="227" t="s">
        <v>197</v>
      </c>
      <c r="B105" s="229" t="s">
        <v>80</v>
      </c>
      <c r="C105" s="230" t="s">
        <v>19</v>
      </c>
      <c r="D105" s="230" t="s">
        <v>196</v>
      </c>
      <c r="E105" s="230" t="s">
        <v>42</v>
      </c>
      <c r="F105" s="230" t="s">
        <v>43</v>
      </c>
      <c r="G105" s="216">
        <f t="shared" si="14"/>
        <v>477.8</v>
      </c>
      <c r="H105" s="216"/>
      <c r="I105" s="25">
        <f t="shared" si="10"/>
        <v>0</v>
      </c>
      <c r="J105" s="216">
        <f t="shared" si="14"/>
        <v>0</v>
      </c>
      <c r="K105" s="216">
        <f t="shared" si="14"/>
        <v>0</v>
      </c>
      <c r="L105" s="216">
        <f t="shared" si="12"/>
        <v>0</v>
      </c>
    </row>
    <row r="106" spans="1:12" s="199" customFormat="1" ht="12.75" customHeight="1" hidden="1">
      <c r="A106" s="227" t="s">
        <v>224</v>
      </c>
      <c r="B106" s="229" t="s">
        <v>80</v>
      </c>
      <c r="C106" s="230" t="s">
        <v>19</v>
      </c>
      <c r="D106" s="230" t="s">
        <v>196</v>
      </c>
      <c r="E106" s="230" t="s">
        <v>223</v>
      </c>
      <c r="F106" s="230" t="s">
        <v>43</v>
      </c>
      <c r="G106" s="216">
        <f t="shared" si="14"/>
        <v>477.8</v>
      </c>
      <c r="H106" s="216"/>
      <c r="I106" s="25">
        <f t="shared" si="10"/>
        <v>0</v>
      </c>
      <c r="J106" s="216">
        <f t="shared" si="14"/>
        <v>0</v>
      </c>
      <c r="K106" s="216">
        <f t="shared" si="14"/>
        <v>0</v>
      </c>
      <c r="L106" s="216">
        <f t="shared" si="12"/>
        <v>0</v>
      </c>
    </row>
    <row r="107" spans="1:12" s="199" customFormat="1" ht="12.75" customHeight="1" hidden="1">
      <c r="A107" s="227" t="s">
        <v>222</v>
      </c>
      <c r="B107" s="229" t="s">
        <v>80</v>
      </c>
      <c r="C107" s="230" t="s">
        <v>19</v>
      </c>
      <c r="D107" s="230" t="s">
        <v>196</v>
      </c>
      <c r="E107" s="230" t="s">
        <v>221</v>
      </c>
      <c r="F107" s="230" t="s">
        <v>43</v>
      </c>
      <c r="G107" s="216">
        <f t="shared" si="14"/>
        <v>477.8</v>
      </c>
      <c r="H107" s="216"/>
      <c r="I107" s="25">
        <f t="shared" si="10"/>
        <v>0</v>
      </c>
      <c r="J107" s="216">
        <f t="shared" si="14"/>
        <v>0</v>
      </c>
      <c r="K107" s="216">
        <f t="shared" si="14"/>
        <v>0</v>
      </c>
      <c r="L107" s="216">
        <f t="shared" si="12"/>
        <v>0</v>
      </c>
    </row>
    <row r="108" spans="1:12" s="199" customFormat="1" ht="48.75" customHeight="1" hidden="1">
      <c r="A108" s="227" t="s">
        <v>212</v>
      </c>
      <c r="B108" s="229" t="s">
        <v>80</v>
      </c>
      <c r="C108" s="230" t="s">
        <v>19</v>
      </c>
      <c r="D108" s="230" t="s">
        <v>196</v>
      </c>
      <c r="E108" s="230" t="s">
        <v>221</v>
      </c>
      <c r="F108" s="230" t="s">
        <v>133</v>
      </c>
      <c r="G108" s="216">
        <v>477.8</v>
      </c>
      <c r="H108" s="216"/>
      <c r="I108" s="25">
        <f t="shared" si="10"/>
        <v>0</v>
      </c>
      <c r="J108" s="216">
        <v>0</v>
      </c>
      <c r="K108" s="216"/>
      <c r="L108" s="216">
        <f t="shared" si="12"/>
        <v>0</v>
      </c>
    </row>
    <row r="109" spans="1:12" s="199" customFormat="1" ht="12.75" customHeight="1" hidden="1">
      <c r="A109" s="232" t="s">
        <v>46</v>
      </c>
      <c r="B109" s="229" t="s">
        <v>80</v>
      </c>
      <c r="C109" s="230" t="s">
        <v>20</v>
      </c>
      <c r="D109" s="230" t="s">
        <v>20</v>
      </c>
      <c r="E109" s="230" t="s">
        <v>42</v>
      </c>
      <c r="F109" s="230" t="s">
        <v>43</v>
      </c>
      <c r="G109" s="211">
        <f>G110</f>
        <v>93.03999999999999</v>
      </c>
      <c r="H109" s="211"/>
      <c r="I109" s="25">
        <f t="shared" si="10"/>
        <v>83.64</v>
      </c>
      <c r="J109" s="211">
        <f>J111+J112</f>
        <v>83.64</v>
      </c>
      <c r="K109" s="211">
        <f>K111+K112</f>
        <v>83.64</v>
      </c>
      <c r="L109" s="216">
        <f t="shared" si="12"/>
        <v>167.28</v>
      </c>
    </row>
    <row r="110" spans="1:12" s="199" customFormat="1" ht="25.5" customHeight="1" hidden="1">
      <c r="A110" s="227" t="s">
        <v>47</v>
      </c>
      <c r="B110" s="229" t="s">
        <v>80</v>
      </c>
      <c r="C110" s="230" t="s">
        <v>20</v>
      </c>
      <c r="D110" s="230" t="s">
        <v>20</v>
      </c>
      <c r="E110" s="230" t="s">
        <v>90</v>
      </c>
      <c r="F110" s="230" t="s">
        <v>43</v>
      </c>
      <c r="G110" s="216">
        <f>G111+G112</f>
        <v>93.03999999999999</v>
      </c>
      <c r="H110" s="216"/>
      <c r="I110" s="25">
        <f t="shared" si="10"/>
        <v>83.64</v>
      </c>
      <c r="J110" s="216">
        <f>J111+J112</f>
        <v>83.64</v>
      </c>
      <c r="K110" s="216">
        <f>K111+K112</f>
        <v>83.64</v>
      </c>
      <c r="L110" s="216">
        <f t="shared" si="12"/>
        <v>167.28</v>
      </c>
    </row>
    <row r="111" spans="1:12" s="199" customFormat="1" ht="12.75" customHeight="1" hidden="1">
      <c r="A111" s="227" t="s">
        <v>134</v>
      </c>
      <c r="B111" s="229" t="s">
        <v>80</v>
      </c>
      <c r="C111" s="230" t="s">
        <v>20</v>
      </c>
      <c r="D111" s="230" t="s">
        <v>20</v>
      </c>
      <c r="E111" s="230" t="s">
        <v>90</v>
      </c>
      <c r="F111" s="230" t="s">
        <v>132</v>
      </c>
      <c r="G111" s="216">
        <v>78.97</v>
      </c>
      <c r="H111" s="216"/>
      <c r="I111" s="25">
        <f t="shared" si="10"/>
        <v>81.14</v>
      </c>
      <c r="J111" s="216">
        <v>81.14</v>
      </c>
      <c r="K111" s="216">
        <v>81.14</v>
      </c>
      <c r="L111" s="216">
        <f t="shared" si="12"/>
        <v>162.28</v>
      </c>
    </row>
    <row r="112" spans="1:12" s="199" customFormat="1" ht="25.5" customHeight="1" hidden="1">
      <c r="A112" s="227" t="s">
        <v>135</v>
      </c>
      <c r="B112" s="229" t="s">
        <v>80</v>
      </c>
      <c r="C112" s="230" t="s">
        <v>20</v>
      </c>
      <c r="D112" s="230" t="s">
        <v>20</v>
      </c>
      <c r="E112" s="230" t="s">
        <v>90</v>
      </c>
      <c r="F112" s="230" t="s">
        <v>133</v>
      </c>
      <c r="G112" s="216">
        <v>14.07</v>
      </c>
      <c r="H112" s="216"/>
      <c r="I112" s="25">
        <f t="shared" si="10"/>
        <v>2.5</v>
      </c>
      <c r="J112" s="216">
        <v>2.5</v>
      </c>
      <c r="K112" s="216">
        <v>2.5</v>
      </c>
      <c r="L112" s="216">
        <f t="shared" si="12"/>
        <v>5</v>
      </c>
    </row>
    <row r="113" spans="1:13" s="199" customFormat="1" ht="12.75" customHeight="1" hidden="1">
      <c r="A113" s="245" t="s">
        <v>63</v>
      </c>
      <c r="B113" s="218" t="s">
        <v>80</v>
      </c>
      <c r="C113" s="218" t="s">
        <v>23</v>
      </c>
      <c r="D113" s="218" t="s">
        <v>16</v>
      </c>
      <c r="E113" s="218" t="s">
        <v>42</v>
      </c>
      <c r="F113" s="218" t="s">
        <v>43</v>
      </c>
      <c r="G113" s="211">
        <f>G114+G131+G123</f>
        <v>524.72</v>
      </c>
      <c r="H113" s="211"/>
      <c r="I113" s="25">
        <f t="shared" si="10"/>
        <v>946.44</v>
      </c>
      <c r="J113" s="211">
        <f>J114+J131+J123</f>
        <v>946.44</v>
      </c>
      <c r="K113" s="211">
        <f>K114+K131+K123</f>
        <v>-946.44</v>
      </c>
      <c r="L113" s="216">
        <f aca="true" t="shared" si="15" ref="L113:L123">J113+K113</f>
        <v>0</v>
      </c>
      <c r="M113" s="200"/>
    </row>
    <row r="114" spans="1:13" s="199" customFormat="1" ht="12.75" customHeight="1" hidden="1">
      <c r="A114" s="246" t="s">
        <v>230</v>
      </c>
      <c r="B114" s="229" t="s">
        <v>80</v>
      </c>
      <c r="C114" s="229" t="s">
        <v>23</v>
      </c>
      <c r="D114" s="229" t="s">
        <v>17</v>
      </c>
      <c r="E114" s="229" t="s">
        <v>42</v>
      </c>
      <c r="F114" s="229" t="s">
        <v>43</v>
      </c>
      <c r="G114" s="216">
        <f aca="true" t="shared" si="16" ref="G114:K115">G115</f>
        <v>424.6</v>
      </c>
      <c r="H114" s="216"/>
      <c r="I114" s="25">
        <f t="shared" si="10"/>
        <v>0</v>
      </c>
      <c r="J114" s="216">
        <f t="shared" si="16"/>
        <v>0</v>
      </c>
      <c r="K114" s="216">
        <f t="shared" si="16"/>
        <v>0</v>
      </c>
      <c r="L114" s="216">
        <f t="shared" si="15"/>
        <v>0</v>
      </c>
      <c r="M114" s="200"/>
    </row>
    <row r="115" spans="1:13" s="199" customFormat="1" ht="13.5" customHeight="1" hidden="1">
      <c r="A115" s="246" t="s">
        <v>228</v>
      </c>
      <c r="B115" s="229" t="s">
        <v>80</v>
      </c>
      <c r="C115" s="229" t="s">
        <v>23</v>
      </c>
      <c r="D115" s="229" t="s">
        <v>17</v>
      </c>
      <c r="E115" s="229" t="s">
        <v>229</v>
      </c>
      <c r="F115" s="229" t="s">
        <v>43</v>
      </c>
      <c r="G115" s="216">
        <f t="shared" si="16"/>
        <v>424.6</v>
      </c>
      <c r="H115" s="216"/>
      <c r="I115" s="25">
        <f t="shared" si="10"/>
        <v>0</v>
      </c>
      <c r="J115" s="216">
        <f t="shared" si="16"/>
        <v>0</v>
      </c>
      <c r="K115" s="216">
        <f t="shared" si="16"/>
        <v>0</v>
      </c>
      <c r="L115" s="216">
        <f t="shared" si="15"/>
        <v>0</v>
      </c>
      <c r="M115" s="200"/>
    </row>
    <row r="116" spans="1:13" s="199" customFormat="1" ht="26.25" customHeight="1" hidden="1">
      <c r="A116" s="246" t="s">
        <v>227</v>
      </c>
      <c r="B116" s="229" t="s">
        <v>80</v>
      </c>
      <c r="C116" s="229" t="s">
        <v>23</v>
      </c>
      <c r="D116" s="229" t="s">
        <v>17</v>
      </c>
      <c r="E116" s="229" t="s">
        <v>91</v>
      </c>
      <c r="F116" s="229" t="s">
        <v>43</v>
      </c>
      <c r="G116" s="216">
        <f>G117+G118</f>
        <v>424.6</v>
      </c>
      <c r="H116" s="216"/>
      <c r="I116" s="25">
        <f t="shared" si="10"/>
        <v>0</v>
      </c>
      <c r="J116" s="216">
        <f>J117+J118</f>
        <v>0</v>
      </c>
      <c r="K116" s="216">
        <f>K117+K118</f>
        <v>0</v>
      </c>
      <c r="L116" s="216">
        <f t="shared" si="15"/>
        <v>0</v>
      </c>
      <c r="M116" s="200"/>
    </row>
    <row r="117" spans="1:13" s="199" customFormat="1" ht="38.25" customHeight="1" hidden="1">
      <c r="A117" s="227" t="s">
        <v>211</v>
      </c>
      <c r="B117" s="229" t="s">
        <v>80</v>
      </c>
      <c r="C117" s="229" t="s">
        <v>23</v>
      </c>
      <c r="D117" s="229" t="s">
        <v>17</v>
      </c>
      <c r="E117" s="229" t="s">
        <v>91</v>
      </c>
      <c r="F117" s="229" t="s">
        <v>132</v>
      </c>
      <c r="G117" s="216">
        <v>252.14</v>
      </c>
      <c r="H117" s="216"/>
      <c r="I117" s="25">
        <f t="shared" si="10"/>
        <v>0</v>
      </c>
      <c r="J117" s="216">
        <v>0</v>
      </c>
      <c r="K117" s="216"/>
      <c r="L117" s="216">
        <f t="shared" si="15"/>
        <v>0</v>
      </c>
      <c r="M117" s="200"/>
    </row>
    <row r="118" spans="1:13" s="199" customFormat="1" ht="36" customHeight="1" hidden="1">
      <c r="A118" s="227" t="s">
        <v>212</v>
      </c>
      <c r="B118" s="229" t="s">
        <v>80</v>
      </c>
      <c r="C118" s="229" t="s">
        <v>23</v>
      </c>
      <c r="D118" s="229" t="s">
        <v>17</v>
      </c>
      <c r="E118" s="229" t="s">
        <v>91</v>
      </c>
      <c r="F118" s="229" t="s">
        <v>133</v>
      </c>
      <c r="G118" s="216">
        <v>172.46</v>
      </c>
      <c r="H118" s="216"/>
      <c r="I118" s="25">
        <f t="shared" si="10"/>
        <v>0</v>
      </c>
      <c r="J118" s="216">
        <v>0</v>
      </c>
      <c r="K118" s="216"/>
      <c r="L118" s="216">
        <f t="shared" si="15"/>
        <v>0</v>
      </c>
      <c r="M118" s="200"/>
    </row>
    <row r="119" spans="1:13" s="199" customFormat="1" ht="25.5" customHeight="1" hidden="1">
      <c r="A119" s="227" t="s">
        <v>180</v>
      </c>
      <c r="B119" s="229" t="s">
        <v>80</v>
      </c>
      <c r="C119" s="229" t="s">
        <v>23</v>
      </c>
      <c r="D119" s="229" t="s">
        <v>17</v>
      </c>
      <c r="E119" s="229" t="s">
        <v>178</v>
      </c>
      <c r="F119" s="229" t="s">
        <v>43</v>
      </c>
      <c r="G119" s="216"/>
      <c r="H119" s="216"/>
      <c r="I119" s="25">
        <f t="shared" si="10"/>
        <v>30</v>
      </c>
      <c r="J119" s="216">
        <f>J120</f>
        <v>30</v>
      </c>
      <c r="K119" s="216">
        <f>K120</f>
        <v>31</v>
      </c>
      <c r="L119" s="216">
        <f t="shared" si="15"/>
        <v>61</v>
      </c>
      <c r="M119" s="200"/>
    </row>
    <row r="120" spans="1:13" s="199" customFormat="1" ht="25.5" customHeight="1" hidden="1">
      <c r="A120" s="227" t="s">
        <v>181</v>
      </c>
      <c r="B120" s="229" t="s">
        <v>179</v>
      </c>
      <c r="C120" s="229" t="s">
        <v>23</v>
      </c>
      <c r="D120" s="229" t="s">
        <v>17</v>
      </c>
      <c r="E120" s="229" t="s">
        <v>178</v>
      </c>
      <c r="F120" s="229" t="s">
        <v>133</v>
      </c>
      <c r="G120" s="216"/>
      <c r="H120" s="216"/>
      <c r="I120" s="25">
        <f t="shared" si="10"/>
        <v>30</v>
      </c>
      <c r="J120" s="216">
        <v>30</v>
      </c>
      <c r="K120" s="216">
        <v>31</v>
      </c>
      <c r="L120" s="216">
        <f t="shared" si="15"/>
        <v>61</v>
      </c>
      <c r="M120" s="200"/>
    </row>
    <row r="121" spans="1:12" s="199" customFormat="1" ht="12.75" customHeight="1" hidden="1">
      <c r="A121" s="247" t="s">
        <v>63</v>
      </c>
      <c r="B121" s="229" t="s">
        <v>80</v>
      </c>
      <c r="C121" s="230" t="s">
        <v>23</v>
      </c>
      <c r="D121" s="230" t="s">
        <v>16</v>
      </c>
      <c r="E121" s="230" t="s">
        <v>42</v>
      </c>
      <c r="F121" s="230" t="s">
        <v>43</v>
      </c>
      <c r="G121" s="211">
        <f>G134</f>
        <v>100.12</v>
      </c>
      <c r="H121" s="211"/>
      <c r="I121" s="25">
        <f t="shared" si="10"/>
        <v>0</v>
      </c>
      <c r="J121" s="211">
        <f>J134</f>
        <v>0</v>
      </c>
      <c r="K121" s="211">
        <f>K134</f>
        <v>0</v>
      </c>
      <c r="L121" s="216">
        <f t="shared" si="15"/>
        <v>0</v>
      </c>
    </row>
    <row r="122" spans="1:12" s="199" customFormat="1" ht="12.75" customHeight="1" hidden="1">
      <c r="A122" s="227"/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 t="e">
        <f>#REF!</f>
        <v>#REF!</v>
      </c>
      <c r="H122" s="216"/>
      <c r="I122" s="25" t="e">
        <f t="shared" si="10"/>
        <v>#REF!</v>
      </c>
      <c r="J122" s="216" t="e">
        <f>#REF!</f>
        <v>#REF!</v>
      </c>
      <c r="K122" s="216" t="e">
        <f>#REF!</f>
        <v>#REF!</v>
      </c>
      <c r="L122" s="216" t="e">
        <f t="shared" si="15"/>
        <v>#REF!</v>
      </c>
    </row>
    <row r="123" spans="1:12" s="201" customFormat="1" ht="36.75" customHeight="1" hidden="1">
      <c r="A123" s="237" t="s">
        <v>313</v>
      </c>
      <c r="B123" s="229" t="s">
        <v>80</v>
      </c>
      <c r="C123" s="230" t="s">
        <v>23</v>
      </c>
      <c r="D123" s="230" t="s">
        <v>18</v>
      </c>
      <c r="E123" s="230" t="s">
        <v>307</v>
      </c>
      <c r="F123" s="230" t="s">
        <v>43</v>
      </c>
      <c r="G123" s="216">
        <f>G128</f>
        <v>0</v>
      </c>
      <c r="H123" s="216"/>
      <c r="I123" s="25">
        <f t="shared" si="10"/>
        <v>473.22</v>
      </c>
      <c r="J123" s="216">
        <f>J128</f>
        <v>473.22</v>
      </c>
      <c r="K123" s="216">
        <f>K128</f>
        <v>-473.22</v>
      </c>
      <c r="L123" s="216">
        <f t="shared" si="15"/>
        <v>0</v>
      </c>
    </row>
    <row r="124" spans="1:12" s="201" customFormat="1" ht="51.75" customHeight="1" hidden="1">
      <c r="A124" s="198" t="s">
        <v>395</v>
      </c>
      <c r="B124" s="218" t="s">
        <v>80</v>
      </c>
      <c r="C124" s="218" t="s">
        <v>19</v>
      </c>
      <c r="D124" s="218" t="s">
        <v>56</v>
      </c>
      <c r="E124" s="218" t="s">
        <v>373</v>
      </c>
      <c r="F124" s="218" t="s">
        <v>43</v>
      </c>
      <c r="G124" s="216"/>
      <c r="H124" s="216"/>
      <c r="I124" s="25">
        <f t="shared" si="10"/>
        <v>0</v>
      </c>
      <c r="J124" s="211">
        <f>J125</f>
        <v>0</v>
      </c>
      <c r="K124" s="211">
        <f aca="true" t="shared" si="17" ref="K124:K131">L124-J124</f>
        <v>152.41</v>
      </c>
      <c r="L124" s="211">
        <f>L125</f>
        <v>152.41</v>
      </c>
    </row>
    <row r="125" spans="1:12" s="201" customFormat="1" ht="90.75" customHeight="1" hidden="1">
      <c r="A125" s="233" t="s">
        <v>396</v>
      </c>
      <c r="B125" s="229" t="s">
        <v>80</v>
      </c>
      <c r="C125" s="229" t="s">
        <v>19</v>
      </c>
      <c r="D125" s="229" t="s">
        <v>56</v>
      </c>
      <c r="E125" s="229" t="s">
        <v>375</v>
      </c>
      <c r="F125" s="229" t="s">
        <v>43</v>
      </c>
      <c r="G125" s="216"/>
      <c r="H125" s="216"/>
      <c r="I125" s="25">
        <f t="shared" si="10"/>
        <v>0</v>
      </c>
      <c r="J125" s="216">
        <f>J126+J127</f>
        <v>0</v>
      </c>
      <c r="K125" s="216">
        <f t="shared" si="17"/>
        <v>152.41</v>
      </c>
      <c r="L125" s="216">
        <f>L126+L127</f>
        <v>152.41</v>
      </c>
    </row>
    <row r="126" spans="1:12" s="201" customFormat="1" ht="28.5" customHeight="1" hidden="1">
      <c r="A126" s="233" t="s">
        <v>391</v>
      </c>
      <c r="B126" s="229" t="s">
        <v>80</v>
      </c>
      <c r="C126" s="229" t="s">
        <v>19</v>
      </c>
      <c r="D126" s="229" t="s">
        <v>56</v>
      </c>
      <c r="E126" s="229" t="s">
        <v>375</v>
      </c>
      <c r="F126" s="229" t="s">
        <v>132</v>
      </c>
      <c r="G126" s="216"/>
      <c r="H126" s="216"/>
      <c r="I126" s="25">
        <f t="shared" si="10"/>
        <v>0</v>
      </c>
      <c r="J126" s="216"/>
      <c r="K126" s="216">
        <f t="shared" si="17"/>
        <v>117.06</v>
      </c>
      <c r="L126" s="216">
        <v>117.06</v>
      </c>
    </row>
    <row r="127" spans="1:12" s="201" customFormat="1" ht="51" customHeight="1" hidden="1">
      <c r="A127" s="213" t="s">
        <v>389</v>
      </c>
      <c r="B127" s="229"/>
      <c r="C127" s="229" t="s">
        <v>19</v>
      </c>
      <c r="D127" s="229" t="s">
        <v>56</v>
      </c>
      <c r="E127" s="229" t="s">
        <v>375</v>
      </c>
      <c r="F127" s="229" t="s">
        <v>387</v>
      </c>
      <c r="G127" s="216"/>
      <c r="H127" s="216"/>
      <c r="I127" s="25">
        <f t="shared" si="10"/>
        <v>0</v>
      </c>
      <c r="J127" s="216"/>
      <c r="K127" s="216">
        <f t="shared" si="17"/>
        <v>35.35</v>
      </c>
      <c r="L127" s="216">
        <v>35.35</v>
      </c>
    </row>
    <row r="128" spans="1:12" s="199" customFormat="1" ht="26.25" customHeight="1" hidden="1">
      <c r="A128" s="248" t="s">
        <v>293</v>
      </c>
      <c r="B128" s="218" t="s">
        <v>80</v>
      </c>
      <c r="C128" s="231" t="s">
        <v>23</v>
      </c>
      <c r="D128" s="231" t="s">
        <v>16</v>
      </c>
      <c r="E128" s="231" t="s">
        <v>42</v>
      </c>
      <c r="F128" s="231" t="s">
        <v>43</v>
      </c>
      <c r="G128" s="211">
        <f>G129</f>
        <v>0</v>
      </c>
      <c r="H128" s="211"/>
      <c r="I128" s="25">
        <f t="shared" si="10"/>
        <v>473.22</v>
      </c>
      <c r="J128" s="211">
        <f>J129</f>
        <v>473.22</v>
      </c>
      <c r="K128" s="211">
        <f t="shared" si="17"/>
        <v>-473.22</v>
      </c>
      <c r="L128" s="211">
        <f>L129</f>
        <v>0</v>
      </c>
    </row>
    <row r="129" spans="1:12" s="199" customFormat="1" ht="26.25" customHeight="1" hidden="1">
      <c r="A129" s="223" t="s">
        <v>294</v>
      </c>
      <c r="B129" s="229" t="s">
        <v>80</v>
      </c>
      <c r="C129" s="230" t="s">
        <v>23</v>
      </c>
      <c r="D129" s="230" t="s">
        <v>18</v>
      </c>
      <c r="E129" s="230" t="s">
        <v>42</v>
      </c>
      <c r="F129" s="230" t="s">
        <v>43</v>
      </c>
      <c r="G129" s="216">
        <f>G130</f>
        <v>0</v>
      </c>
      <c r="H129" s="216"/>
      <c r="I129" s="25">
        <f t="shared" si="10"/>
        <v>473.22</v>
      </c>
      <c r="J129" s="216">
        <f>J130</f>
        <v>473.22</v>
      </c>
      <c r="K129" s="216">
        <f t="shared" si="17"/>
        <v>-473.22</v>
      </c>
      <c r="L129" s="216">
        <f>L130</f>
        <v>0</v>
      </c>
    </row>
    <row r="130" spans="1:12" s="199" customFormat="1" ht="25.5" customHeight="1" hidden="1">
      <c r="A130" s="227" t="s">
        <v>295</v>
      </c>
      <c r="B130" s="229" t="s">
        <v>80</v>
      </c>
      <c r="C130" s="230" t="s">
        <v>23</v>
      </c>
      <c r="D130" s="230" t="s">
        <v>18</v>
      </c>
      <c r="E130" s="230" t="s">
        <v>318</v>
      </c>
      <c r="F130" s="230" t="s">
        <v>43</v>
      </c>
      <c r="G130" s="216">
        <v>0</v>
      </c>
      <c r="H130" s="216"/>
      <c r="I130" s="25">
        <f t="shared" si="10"/>
        <v>473.22</v>
      </c>
      <c r="J130" s="216">
        <f>J131</f>
        <v>473.22</v>
      </c>
      <c r="K130" s="216">
        <f t="shared" si="17"/>
        <v>-473.22</v>
      </c>
      <c r="L130" s="216">
        <f>L131</f>
        <v>0</v>
      </c>
    </row>
    <row r="131" spans="1:12" s="199" customFormat="1" ht="12.75" customHeight="1" hidden="1">
      <c r="A131" s="227" t="s">
        <v>128</v>
      </c>
      <c r="B131" s="229" t="s">
        <v>80</v>
      </c>
      <c r="C131" s="230" t="s">
        <v>23</v>
      </c>
      <c r="D131" s="230" t="s">
        <v>18</v>
      </c>
      <c r="E131" s="230" t="s">
        <v>318</v>
      </c>
      <c r="F131" s="230" t="s">
        <v>133</v>
      </c>
      <c r="G131" s="216">
        <f aca="true" t="shared" si="18" ref="G131:K133">G132</f>
        <v>100.12</v>
      </c>
      <c r="H131" s="216"/>
      <c r="I131" s="25">
        <f t="shared" si="10"/>
        <v>473.22</v>
      </c>
      <c r="J131" s="216">
        <v>473.22</v>
      </c>
      <c r="K131" s="216">
        <f t="shared" si="17"/>
        <v>-473.22</v>
      </c>
      <c r="L131" s="216">
        <v>0</v>
      </c>
    </row>
    <row r="132" spans="1:12" s="199" customFormat="1" ht="12.75" customHeight="1" hidden="1">
      <c r="A132" s="227" t="s">
        <v>128</v>
      </c>
      <c r="B132" s="229" t="s">
        <v>80</v>
      </c>
      <c r="C132" s="230" t="s">
        <v>23</v>
      </c>
      <c r="D132" s="230" t="s">
        <v>18</v>
      </c>
      <c r="E132" s="230" t="s">
        <v>226</v>
      </c>
      <c r="F132" s="230" t="s">
        <v>43</v>
      </c>
      <c r="G132" s="216">
        <f t="shared" si="18"/>
        <v>100.12</v>
      </c>
      <c r="H132" s="216"/>
      <c r="I132" s="25">
        <f t="shared" si="10"/>
        <v>0</v>
      </c>
      <c r="J132" s="216">
        <f t="shared" si="18"/>
        <v>0</v>
      </c>
      <c r="K132" s="216">
        <f t="shared" si="18"/>
        <v>0</v>
      </c>
      <c r="L132" s="216">
        <f>J132+K132</f>
        <v>0</v>
      </c>
    </row>
    <row r="133" spans="1:12" s="199" customFormat="1" ht="22.5" customHeight="1" hidden="1">
      <c r="A133" s="227" t="s">
        <v>244</v>
      </c>
      <c r="B133" s="229" t="s">
        <v>80</v>
      </c>
      <c r="C133" s="230" t="s">
        <v>23</v>
      </c>
      <c r="D133" s="230" t="s">
        <v>18</v>
      </c>
      <c r="E133" s="230" t="s">
        <v>129</v>
      </c>
      <c r="F133" s="230" t="s">
        <v>43</v>
      </c>
      <c r="G133" s="216">
        <f t="shared" si="18"/>
        <v>100.12</v>
      </c>
      <c r="H133" s="216"/>
      <c r="I133" s="25">
        <f t="shared" si="10"/>
        <v>0</v>
      </c>
      <c r="J133" s="216">
        <f t="shared" si="18"/>
        <v>0</v>
      </c>
      <c r="K133" s="216">
        <f t="shared" si="18"/>
        <v>0</v>
      </c>
      <c r="L133" s="216">
        <f>J133+K133</f>
        <v>0</v>
      </c>
    </row>
    <row r="134" spans="1:12" s="199" customFormat="1" ht="17.25" customHeight="1" hidden="1">
      <c r="A134" s="227" t="s">
        <v>212</v>
      </c>
      <c r="B134" s="229" t="s">
        <v>80</v>
      </c>
      <c r="C134" s="230" t="s">
        <v>23</v>
      </c>
      <c r="D134" s="230" t="s">
        <v>18</v>
      </c>
      <c r="E134" s="230" t="s">
        <v>129</v>
      </c>
      <c r="F134" s="230" t="s">
        <v>133</v>
      </c>
      <c r="G134" s="216">
        <v>100.12</v>
      </c>
      <c r="H134" s="216"/>
      <c r="I134" s="25">
        <f t="shared" si="10"/>
        <v>0</v>
      </c>
      <c r="J134" s="216">
        <v>0</v>
      </c>
      <c r="K134" s="216"/>
      <c r="L134" s="216">
        <f>J134+K134</f>
        <v>0</v>
      </c>
    </row>
    <row r="135" spans="1:12" s="199" customFormat="1" ht="17.25" customHeight="1" hidden="1">
      <c r="A135" s="84" t="s">
        <v>225</v>
      </c>
      <c r="B135" s="229"/>
      <c r="C135" s="95" t="s">
        <v>19</v>
      </c>
      <c r="D135" s="95" t="s">
        <v>16</v>
      </c>
      <c r="E135" s="231" t="s">
        <v>393</v>
      </c>
      <c r="F135" s="231" t="s">
        <v>43</v>
      </c>
      <c r="G135" s="216"/>
      <c r="H135" s="211">
        <f>H136+H139</f>
        <v>0</v>
      </c>
      <c r="I135" s="25">
        <f t="shared" si="10"/>
        <v>0</v>
      </c>
      <c r="J135" s="211">
        <f>J136+J139</f>
        <v>0</v>
      </c>
      <c r="K135" s="216"/>
      <c r="L135" s="216"/>
    </row>
    <row r="136" spans="1:12" s="199" customFormat="1" ht="17.25" customHeight="1" hidden="1">
      <c r="A136" s="74" t="s">
        <v>197</v>
      </c>
      <c r="B136" s="229"/>
      <c r="C136" s="71" t="s">
        <v>19</v>
      </c>
      <c r="D136" s="71" t="s">
        <v>196</v>
      </c>
      <c r="E136" s="71" t="s">
        <v>393</v>
      </c>
      <c r="F136" s="230" t="s">
        <v>43</v>
      </c>
      <c r="G136" s="216"/>
      <c r="H136" s="216">
        <f>H137</f>
        <v>0</v>
      </c>
      <c r="I136" s="25">
        <f t="shared" si="10"/>
        <v>0</v>
      </c>
      <c r="J136" s="216">
        <f>J137</f>
        <v>0</v>
      </c>
      <c r="K136" s="216"/>
      <c r="L136" s="216"/>
    </row>
    <row r="137" spans="1:12" s="199" customFormat="1" ht="23.25" customHeight="1" hidden="1">
      <c r="A137" s="74" t="s">
        <v>224</v>
      </c>
      <c r="B137" s="229"/>
      <c r="C137" s="71" t="s">
        <v>19</v>
      </c>
      <c r="D137" s="71" t="s">
        <v>196</v>
      </c>
      <c r="E137" s="71" t="s">
        <v>357</v>
      </c>
      <c r="F137" s="230" t="s">
        <v>43</v>
      </c>
      <c r="G137" s="216"/>
      <c r="H137" s="216">
        <f>H138</f>
        <v>0</v>
      </c>
      <c r="I137" s="25">
        <f t="shared" si="10"/>
        <v>0</v>
      </c>
      <c r="J137" s="216">
        <f>J138</f>
        <v>0</v>
      </c>
      <c r="K137" s="216"/>
      <c r="L137" s="216"/>
    </row>
    <row r="138" spans="1:12" s="199" customFormat="1" ht="27" customHeight="1" hidden="1">
      <c r="A138" s="74" t="s">
        <v>434</v>
      </c>
      <c r="B138" s="229"/>
      <c r="C138" s="71" t="s">
        <v>19</v>
      </c>
      <c r="D138" s="71" t="s">
        <v>196</v>
      </c>
      <c r="E138" s="71" t="s">
        <v>357</v>
      </c>
      <c r="F138" s="230" t="s">
        <v>133</v>
      </c>
      <c r="G138" s="216"/>
      <c r="H138" s="216">
        <v>0</v>
      </c>
      <c r="I138" s="25">
        <f t="shared" si="10"/>
        <v>0</v>
      </c>
      <c r="J138" s="216">
        <v>0</v>
      </c>
      <c r="K138" s="216"/>
      <c r="L138" s="216"/>
    </row>
    <row r="139" spans="1:12" s="199" customFormat="1" ht="53.25" customHeight="1" hidden="1">
      <c r="A139" s="233" t="s">
        <v>395</v>
      </c>
      <c r="B139" s="229"/>
      <c r="C139" s="229" t="s">
        <v>19</v>
      </c>
      <c r="D139" s="229" t="s">
        <v>56</v>
      </c>
      <c r="E139" s="229" t="s">
        <v>373</v>
      </c>
      <c r="F139" s="229" t="s">
        <v>43</v>
      </c>
      <c r="G139" s="216"/>
      <c r="H139" s="216">
        <f>H140</f>
        <v>0</v>
      </c>
      <c r="I139" s="25">
        <f t="shared" si="10"/>
        <v>0</v>
      </c>
      <c r="J139" s="216">
        <f>J140</f>
        <v>0</v>
      </c>
      <c r="K139" s="216"/>
      <c r="L139" s="216"/>
    </row>
    <row r="140" spans="1:12" s="199" customFormat="1" ht="92.25" customHeight="1" hidden="1">
      <c r="A140" s="233" t="s">
        <v>396</v>
      </c>
      <c r="B140" s="229"/>
      <c r="C140" s="229" t="s">
        <v>19</v>
      </c>
      <c r="D140" s="229" t="s">
        <v>56</v>
      </c>
      <c r="E140" s="229" t="s">
        <v>375</v>
      </c>
      <c r="F140" s="229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16"/>
      <c r="L140" s="216"/>
    </row>
    <row r="141" spans="1:12" s="199" customFormat="1" ht="39.75" customHeight="1" hidden="1">
      <c r="A141" s="227" t="s">
        <v>276</v>
      </c>
      <c r="B141" s="229"/>
      <c r="C141" s="229" t="s">
        <v>19</v>
      </c>
      <c r="D141" s="229" t="s">
        <v>56</v>
      </c>
      <c r="E141" s="229" t="s">
        <v>375</v>
      </c>
      <c r="F141" s="229" t="s">
        <v>133</v>
      </c>
      <c r="G141" s="216"/>
      <c r="H141" s="216">
        <v>0</v>
      </c>
      <c r="I141" s="25">
        <f t="shared" si="10"/>
        <v>0</v>
      </c>
      <c r="J141" s="216">
        <v>0</v>
      </c>
      <c r="K141" s="216"/>
      <c r="L141" s="216"/>
    </row>
    <row r="142" spans="1:12" s="199" customFormat="1" ht="27" customHeight="1">
      <c r="A142" s="84" t="s">
        <v>459</v>
      </c>
      <c r="B142" s="229"/>
      <c r="C142" s="278" t="s">
        <v>18</v>
      </c>
      <c r="D142" s="278" t="s">
        <v>16</v>
      </c>
      <c r="E142" s="278" t="s">
        <v>393</v>
      </c>
      <c r="F142" s="278" t="s">
        <v>43</v>
      </c>
      <c r="G142" s="216"/>
      <c r="H142" s="211">
        <f>H143</f>
        <v>95</v>
      </c>
      <c r="I142" s="61">
        <f t="shared" si="10"/>
        <v>-30</v>
      </c>
      <c r="J142" s="211">
        <f>J143</f>
        <v>65</v>
      </c>
      <c r="K142" s="216"/>
      <c r="L142" s="216"/>
    </row>
    <row r="143" spans="1:12" s="199" customFormat="1" ht="19.5" customHeight="1">
      <c r="A143" s="285" t="str">
        <f>'[2]пр2'!$A$24</f>
        <v>Обеспечение пожарной безопасности</v>
      </c>
      <c r="B143" s="229"/>
      <c r="C143" s="279" t="s">
        <v>18</v>
      </c>
      <c r="D143" s="279" t="s">
        <v>446</v>
      </c>
      <c r="E143" s="279" t="s">
        <v>355</v>
      </c>
      <c r="F143" s="279" t="s">
        <v>43</v>
      </c>
      <c r="G143" s="216"/>
      <c r="H143" s="216">
        <f>H144</f>
        <v>95</v>
      </c>
      <c r="I143" s="25">
        <f t="shared" si="10"/>
        <v>-30</v>
      </c>
      <c r="J143" s="216">
        <f>J144</f>
        <v>65</v>
      </c>
      <c r="K143" s="216"/>
      <c r="L143" s="216"/>
    </row>
    <row r="144" spans="1:12" s="199" customFormat="1" ht="40.5" customHeight="1">
      <c r="A144" s="34" t="s">
        <v>276</v>
      </c>
      <c r="B144" s="229"/>
      <c r="C144" s="279" t="s">
        <v>18</v>
      </c>
      <c r="D144" s="279" t="s">
        <v>446</v>
      </c>
      <c r="E144" s="279" t="s">
        <v>355</v>
      </c>
      <c r="F144" s="279" t="s">
        <v>133</v>
      </c>
      <c r="G144" s="216"/>
      <c r="H144" s="216">
        <v>95</v>
      </c>
      <c r="I144" s="25">
        <f t="shared" si="10"/>
        <v>-30</v>
      </c>
      <c r="J144" s="216">
        <v>65</v>
      </c>
      <c r="K144" s="216"/>
      <c r="L144" s="216"/>
    </row>
    <row r="145" spans="1:12" s="199" customFormat="1" ht="14.25" customHeight="1" hidden="1">
      <c r="A145" s="286" t="s">
        <v>225</v>
      </c>
      <c r="B145" s="218"/>
      <c r="C145" s="278" t="s">
        <v>19</v>
      </c>
      <c r="D145" s="278" t="s">
        <v>16</v>
      </c>
      <c r="E145" s="278" t="s">
        <v>393</v>
      </c>
      <c r="F145" s="278" t="s">
        <v>43</v>
      </c>
      <c r="G145" s="211"/>
      <c r="H145" s="211">
        <f>H146</f>
        <v>0</v>
      </c>
      <c r="I145" s="61">
        <f t="shared" si="10"/>
        <v>0</v>
      </c>
      <c r="J145" s="211">
        <f>J146</f>
        <v>0</v>
      </c>
      <c r="K145" s="216"/>
      <c r="L145" s="216"/>
    </row>
    <row r="146" spans="1:12" s="199" customFormat="1" ht="13.5" customHeight="1" hidden="1">
      <c r="A146" s="285" t="s">
        <v>197</v>
      </c>
      <c r="B146" s="229"/>
      <c r="C146" s="279" t="s">
        <v>19</v>
      </c>
      <c r="D146" s="279" t="s">
        <v>196</v>
      </c>
      <c r="E146" s="279" t="s">
        <v>393</v>
      </c>
      <c r="F146" s="279" t="s">
        <v>43</v>
      </c>
      <c r="G146" s="216"/>
      <c r="H146" s="216">
        <f>H147</f>
        <v>0</v>
      </c>
      <c r="I146" s="25">
        <f t="shared" si="10"/>
        <v>0</v>
      </c>
      <c r="J146" s="216">
        <f>J147</f>
        <v>0</v>
      </c>
      <c r="K146" s="216"/>
      <c r="L146" s="216"/>
    </row>
    <row r="147" spans="1:12" s="199" customFormat="1" ht="26.25" customHeight="1" hidden="1">
      <c r="A147" s="285" t="s">
        <v>224</v>
      </c>
      <c r="B147" s="229"/>
      <c r="C147" s="279" t="s">
        <v>19</v>
      </c>
      <c r="D147" s="279" t="s">
        <v>196</v>
      </c>
      <c r="E147" s="279" t="s">
        <v>357</v>
      </c>
      <c r="F147" s="279" t="s">
        <v>43</v>
      </c>
      <c r="G147" s="216"/>
      <c r="H147" s="216">
        <f>H148</f>
        <v>0</v>
      </c>
      <c r="I147" s="25">
        <f t="shared" si="10"/>
        <v>0</v>
      </c>
      <c r="J147" s="216">
        <f>J148</f>
        <v>0</v>
      </c>
      <c r="K147" s="216"/>
      <c r="L147" s="216"/>
    </row>
    <row r="148" spans="1:12" s="199" customFormat="1" ht="0.75" customHeight="1">
      <c r="A148" s="285" t="s">
        <v>470</v>
      </c>
      <c r="B148" s="229"/>
      <c r="C148" s="279" t="s">
        <v>19</v>
      </c>
      <c r="D148" s="279" t="s">
        <v>196</v>
      </c>
      <c r="E148" s="279" t="s">
        <v>357</v>
      </c>
      <c r="F148" s="279" t="s">
        <v>133</v>
      </c>
      <c r="G148" s="216"/>
      <c r="H148" s="216">
        <v>0</v>
      </c>
      <c r="I148" s="25">
        <f t="shared" si="10"/>
        <v>0</v>
      </c>
      <c r="J148" s="216">
        <v>0</v>
      </c>
      <c r="K148" s="216"/>
      <c r="L148" s="216"/>
    </row>
    <row r="149" spans="1:12" s="199" customFormat="1" ht="14.25" customHeight="1">
      <c r="A149" s="232" t="s">
        <v>63</v>
      </c>
      <c r="B149" s="218"/>
      <c r="C149" s="231" t="s">
        <v>23</v>
      </c>
      <c r="D149" s="231" t="s">
        <v>16</v>
      </c>
      <c r="E149" s="231" t="s">
        <v>393</v>
      </c>
      <c r="F149" s="231" t="s">
        <v>43</v>
      </c>
      <c r="G149" s="211"/>
      <c r="H149" s="211">
        <f>H150</f>
        <v>46.86</v>
      </c>
      <c r="I149" s="61">
        <f t="shared" si="10"/>
        <v>-45.86</v>
      </c>
      <c r="J149" s="211">
        <f>J150</f>
        <v>1</v>
      </c>
      <c r="K149" s="216"/>
      <c r="L149" s="216"/>
    </row>
    <row r="150" spans="1:12" s="199" customFormat="1" ht="14.25" customHeight="1">
      <c r="A150" s="227" t="s">
        <v>128</v>
      </c>
      <c r="B150" s="229"/>
      <c r="C150" s="230" t="s">
        <v>23</v>
      </c>
      <c r="D150" s="230" t="s">
        <v>18</v>
      </c>
      <c r="E150" s="230" t="s">
        <v>393</v>
      </c>
      <c r="F150" s="230" t="s">
        <v>43</v>
      </c>
      <c r="G150" s="216"/>
      <c r="H150" s="216">
        <f>H151</f>
        <v>46.86</v>
      </c>
      <c r="I150" s="25">
        <f t="shared" si="10"/>
        <v>-45.86</v>
      </c>
      <c r="J150" s="216">
        <f>J151</f>
        <v>1</v>
      </c>
      <c r="K150" s="216"/>
      <c r="L150" s="216"/>
    </row>
    <row r="151" spans="1:12" s="199" customFormat="1" ht="42" customHeight="1">
      <c r="A151" s="233" t="s">
        <v>435</v>
      </c>
      <c r="B151" s="229"/>
      <c r="C151" s="230" t="s">
        <v>23</v>
      </c>
      <c r="D151" s="230" t="s">
        <v>18</v>
      </c>
      <c r="E151" s="230" t="s">
        <v>343</v>
      </c>
      <c r="F151" s="230" t="s">
        <v>43</v>
      </c>
      <c r="G151" s="216"/>
      <c r="H151" s="216">
        <f>H152</f>
        <v>46.86</v>
      </c>
      <c r="I151" s="25">
        <f t="shared" si="10"/>
        <v>-45.86</v>
      </c>
      <c r="J151" s="216">
        <f>J152</f>
        <v>1</v>
      </c>
      <c r="K151" s="216"/>
      <c r="L151" s="216"/>
    </row>
    <row r="152" spans="1:12" s="199" customFormat="1" ht="27.75" customHeight="1">
      <c r="A152" s="233" t="s">
        <v>442</v>
      </c>
      <c r="B152" s="229" t="s">
        <v>80</v>
      </c>
      <c r="C152" s="229" t="s">
        <v>23</v>
      </c>
      <c r="D152" s="229" t="s">
        <v>18</v>
      </c>
      <c r="E152" s="230" t="s">
        <v>353</v>
      </c>
      <c r="F152" s="230" t="s">
        <v>43</v>
      </c>
      <c r="G152" s="216"/>
      <c r="H152" s="216">
        <f>H153</f>
        <v>46.86</v>
      </c>
      <c r="I152" s="25">
        <f t="shared" si="10"/>
        <v>-45.86</v>
      </c>
      <c r="J152" s="216">
        <f>J153</f>
        <v>1</v>
      </c>
      <c r="K152" s="211">
        <f aca="true" t="shared" si="19" ref="K152:K160">L152-J152</f>
        <v>481.88</v>
      </c>
      <c r="L152" s="211">
        <f>L153</f>
        <v>482.88</v>
      </c>
    </row>
    <row r="153" spans="1:12" s="199" customFormat="1" ht="25.5" customHeight="1">
      <c r="A153" s="223" t="s">
        <v>430</v>
      </c>
      <c r="B153" s="229" t="s">
        <v>80</v>
      </c>
      <c r="C153" s="229" t="s">
        <v>23</v>
      </c>
      <c r="D153" s="229" t="s">
        <v>18</v>
      </c>
      <c r="E153" s="230" t="s">
        <v>355</v>
      </c>
      <c r="F153" s="230" t="s">
        <v>43</v>
      </c>
      <c r="G153" s="216"/>
      <c r="H153" s="216">
        <f>H154</f>
        <v>46.86</v>
      </c>
      <c r="I153" s="25">
        <f t="shared" si="10"/>
        <v>-45.86</v>
      </c>
      <c r="J153" s="216">
        <f>J154</f>
        <v>1</v>
      </c>
      <c r="K153" s="216">
        <f t="shared" si="19"/>
        <v>481.88</v>
      </c>
      <c r="L153" s="216">
        <f>L154</f>
        <v>482.88</v>
      </c>
    </row>
    <row r="154" spans="1:12" s="199" customFormat="1" ht="40.5" customHeight="1">
      <c r="A154" s="233" t="s">
        <v>276</v>
      </c>
      <c r="B154" s="229" t="s">
        <v>80</v>
      </c>
      <c r="C154" s="229" t="s">
        <v>23</v>
      </c>
      <c r="D154" s="229" t="s">
        <v>18</v>
      </c>
      <c r="E154" s="230" t="s">
        <v>355</v>
      </c>
      <c r="F154" s="230" t="s">
        <v>133</v>
      </c>
      <c r="G154" s="216"/>
      <c r="H154" s="216">
        <v>46.86</v>
      </c>
      <c r="I154" s="25">
        <f t="shared" si="10"/>
        <v>-45.86</v>
      </c>
      <c r="J154" s="216">
        <v>1</v>
      </c>
      <c r="K154" s="216">
        <f t="shared" si="19"/>
        <v>481.88</v>
      </c>
      <c r="L154" s="216">
        <v>482.88</v>
      </c>
    </row>
    <row r="155" spans="1:12" s="199" customFormat="1" ht="39" customHeight="1" hidden="1">
      <c r="A155" s="198" t="s">
        <v>321</v>
      </c>
      <c r="B155" s="218" t="s">
        <v>80</v>
      </c>
      <c r="C155" s="231" t="s">
        <v>20</v>
      </c>
      <c r="D155" s="231" t="s">
        <v>16</v>
      </c>
      <c r="E155" s="231" t="s">
        <v>42</v>
      </c>
      <c r="F155" s="231" t="s">
        <v>43</v>
      </c>
      <c r="G155" s="211">
        <f>G156+G161</f>
        <v>89.2</v>
      </c>
      <c r="H155" s="211"/>
      <c r="I155" s="25">
        <f t="shared" si="10"/>
        <v>89.2</v>
      </c>
      <c r="J155" s="211">
        <f>J156+J161</f>
        <v>89.2</v>
      </c>
      <c r="K155" s="211">
        <f t="shared" si="19"/>
        <v>-89.2</v>
      </c>
      <c r="L155" s="216">
        <f>L157</f>
        <v>0</v>
      </c>
    </row>
    <row r="156" spans="1:12" s="199" customFormat="1" ht="11.25" customHeight="1" hidden="1">
      <c r="A156" s="237" t="s">
        <v>313</v>
      </c>
      <c r="B156" s="229" t="s">
        <v>80</v>
      </c>
      <c r="C156" s="230" t="s">
        <v>20</v>
      </c>
      <c r="D156" s="230" t="s">
        <v>16</v>
      </c>
      <c r="E156" s="230" t="s">
        <v>307</v>
      </c>
      <c r="F156" s="230" t="s">
        <v>43</v>
      </c>
      <c r="G156" s="216">
        <f>G157</f>
        <v>0</v>
      </c>
      <c r="H156" s="216"/>
      <c r="I156" s="25">
        <f t="shared" si="10"/>
        <v>89.2</v>
      </c>
      <c r="J156" s="216">
        <f>J157</f>
        <v>89.2</v>
      </c>
      <c r="K156" s="211">
        <f t="shared" si="19"/>
        <v>-91.2</v>
      </c>
      <c r="L156" s="216">
        <f>J156+K156</f>
        <v>91.2</v>
      </c>
    </row>
    <row r="157" spans="1:12" s="199" customFormat="1" ht="63.75" customHeight="1" hidden="1">
      <c r="A157" s="233" t="s">
        <v>322</v>
      </c>
      <c r="B157" s="229" t="s">
        <v>80</v>
      </c>
      <c r="C157" s="230" t="s">
        <v>20</v>
      </c>
      <c r="D157" s="230" t="s">
        <v>20</v>
      </c>
      <c r="E157" s="230" t="s">
        <v>42</v>
      </c>
      <c r="F157" s="230" t="s">
        <v>43</v>
      </c>
      <c r="G157" s="216">
        <f>G158</f>
        <v>0</v>
      </c>
      <c r="H157" s="216"/>
      <c r="I157" s="25">
        <f t="shared" si="10"/>
        <v>89.2</v>
      </c>
      <c r="J157" s="216">
        <f>J158</f>
        <v>89.2</v>
      </c>
      <c r="K157" s="216">
        <f t="shared" si="19"/>
        <v>-89.2</v>
      </c>
      <c r="L157" s="216">
        <f>L158</f>
        <v>0</v>
      </c>
    </row>
    <row r="158" spans="1:12" s="199" customFormat="1" ht="39.75" customHeight="1" hidden="1">
      <c r="A158" s="233" t="s">
        <v>211</v>
      </c>
      <c r="B158" s="229" t="s">
        <v>80</v>
      </c>
      <c r="C158" s="230" t="s">
        <v>20</v>
      </c>
      <c r="D158" s="230" t="s">
        <v>20</v>
      </c>
      <c r="E158" s="230" t="s">
        <v>320</v>
      </c>
      <c r="F158" s="230" t="s">
        <v>43</v>
      </c>
      <c r="G158" s="216">
        <f>G159+G160</f>
        <v>0</v>
      </c>
      <c r="H158" s="216"/>
      <c r="I158" s="25">
        <f t="shared" si="10"/>
        <v>89.2</v>
      </c>
      <c r="J158" s="216">
        <f>J159+J160</f>
        <v>89.2</v>
      </c>
      <c r="K158" s="216">
        <f t="shared" si="19"/>
        <v>-89.2</v>
      </c>
      <c r="L158" s="216">
        <f>L159+L160</f>
        <v>0</v>
      </c>
    </row>
    <row r="159" spans="1:12" s="199" customFormat="1" ht="37.5" customHeight="1" hidden="1">
      <c r="A159" s="233" t="s">
        <v>211</v>
      </c>
      <c r="B159" s="229" t="s">
        <v>80</v>
      </c>
      <c r="C159" s="230" t="s">
        <v>20</v>
      </c>
      <c r="D159" s="230" t="s">
        <v>20</v>
      </c>
      <c r="E159" s="230" t="s">
        <v>320</v>
      </c>
      <c r="F159" s="230" t="s">
        <v>132</v>
      </c>
      <c r="G159" s="216">
        <v>0</v>
      </c>
      <c r="H159" s="216"/>
      <c r="I159" s="25">
        <f t="shared" si="10"/>
        <v>88.2</v>
      </c>
      <c r="J159" s="216">
        <v>88.2</v>
      </c>
      <c r="K159" s="216">
        <f t="shared" si="19"/>
        <v>-88.2</v>
      </c>
      <c r="L159" s="216">
        <v>0</v>
      </c>
    </row>
    <row r="160" spans="1:12" s="199" customFormat="1" ht="36" customHeight="1" hidden="1">
      <c r="A160" s="227" t="s">
        <v>276</v>
      </c>
      <c r="B160" s="229" t="s">
        <v>80</v>
      </c>
      <c r="C160" s="230" t="s">
        <v>20</v>
      </c>
      <c r="D160" s="230" t="s">
        <v>20</v>
      </c>
      <c r="E160" s="230" t="s">
        <v>320</v>
      </c>
      <c r="F160" s="230" t="s">
        <v>133</v>
      </c>
      <c r="G160" s="216">
        <v>0</v>
      </c>
      <c r="H160" s="216"/>
      <c r="I160" s="25">
        <f t="shared" si="10"/>
        <v>1</v>
      </c>
      <c r="J160" s="216">
        <v>1</v>
      </c>
      <c r="K160" s="216">
        <f t="shared" si="19"/>
        <v>-1</v>
      </c>
      <c r="L160" s="216">
        <v>0</v>
      </c>
    </row>
    <row r="161" spans="1:12" s="199" customFormat="1" ht="14.25" customHeight="1" hidden="1">
      <c r="A161" s="227" t="s">
        <v>46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 aca="true" t="shared" si="20" ref="G161:K162">G162</f>
        <v>89.2</v>
      </c>
      <c r="H161" s="216"/>
      <c r="I161" s="25">
        <f t="shared" si="10"/>
        <v>0</v>
      </c>
      <c r="J161" s="216">
        <f t="shared" si="20"/>
        <v>0</v>
      </c>
      <c r="K161" s="216">
        <f t="shared" si="20"/>
        <v>0</v>
      </c>
      <c r="L161" s="216">
        <f>J161+K161</f>
        <v>0</v>
      </c>
    </row>
    <row r="162" spans="1:12" s="199" customFormat="1" ht="24.75" customHeight="1" hidden="1">
      <c r="A162" s="227" t="s">
        <v>233</v>
      </c>
      <c r="B162" s="229" t="s">
        <v>80</v>
      </c>
      <c r="C162" s="230" t="s">
        <v>20</v>
      </c>
      <c r="D162" s="230" t="s">
        <v>20</v>
      </c>
      <c r="E162" s="230" t="s">
        <v>232</v>
      </c>
      <c r="F162" s="230" t="s">
        <v>43</v>
      </c>
      <c r="G162" s="216">
        <f t="shared" si="20"/>
        <v>89.2</v>
      </c>
      <c r="H162" s="216"/>
      <c r="I162" s="25">
        <f t="shared" si="10"/>
        <v>0</v>
      </c>
      <c r="J162" s="216">
        <f t="shared" si="20"/>
        <v>0</v>
      </c>
      <c r="K162" s="216">
        <f t="shared" si="20"/>
        <v>0</v>
      </c>
      <c r="L162" s="216">
        <f>J162+K162</f>
        <v>0</v>
      </c>
    </row>
    <row r="163" spans="1:12" s="199" customFormat="1" ht="13.5" customHeight="1" hidden="1">
      <c r="A163" s="227" t="s">
        <v>231</v>
      </c>
      <c r="B163" s="229" t="s">
        <v>80</v>
      </c>
      <c r="C163" s="230" t="s">
        <v>20</v>
      </c>
      <c r="D163" s="230" t="s">
        <v>20</v>
      </c>
      <c r="E163" s="230" t="s">
        <v>90</v>
      </c>
      <c r="F163" s="230" t="s">
        <v>43</v>
      </c>
      <c r="G163" s="216">
        <f>G164+G165</f>
        <v>89.2</v>
      </c>
      <c r="H163" s="216"/>
      <c r="I163" s="25">
        <f t="shared" si="10"/>
        <v>0</v>
      </c>
      <c r="J163" s="216">
        <f>J164+J165</f>
        <v>0</v>
      </c>
      <c r="K163" s="216">
        <f>K164+K165</f>
        <v>0</v>
      </c>
      <c r="L163" s="216">
        <f>J163+K163</f>
        <v>0</v>
      </c>
    </row>
    <row r="164" spans="1:12" s="199" customFormat="1" ht="36.75" customHeight="1" hidden="1">
      <c r="A164" s="227" t="s">
        <v>211</v>
      </c>
      <c r="B164" s="229" t="s">
        <v>80</v>
      </c>
      <c r="C164" s="230" t="s">
        <v>20</v>
      </c>
      <c r="D164" s="230" t="s">
        <v>20</v>
      </c>
      <c r="E164" s="230" t="s">
        <v>90</v>
      </c>
      <c r="F164" s="230" t="s">
        <v>132</v>
      </c>
      <c r="G164" s="216">
        <v>88.2</v>
      </c>
      <c r="H164" s="216"/>
      <c r="I164" s="25">
        <f t="shared" si="10"/>
        <v>0</v>
      </c>
      <c r="J164" s="216">
        <v>0</v>
      </c>
      <c r="K164" s="216"/>
      <c r="L164" s="216">
        <f>J164+K164</f>
        <v>0</v>
      </c>
    </row>
    <row r="165" spans="1:12" s="199" customFormat="1" ht="36" customHeight="1" hidden="1">
      <c r="A165" s="227" t="s">
        <v>212</v>
      </c>
      <c r="B165" s="229" t="s">
        <v>80</v>
      </c>
      <c r="C165" s="230" t="s">
        <v>20</v>
      </c>
      <c r="D165" s="230" t="s">
        <v>20</v>
      </c>
      <c r="E165" s="230" t="s">
        <v>90</v>
      </c>
      <c r="F165" s="230" t="s">
        <v>133</v>
      </c>
      <c r="G165" s="216">
        <v>1</v>
      </c>
      <c r="H165" s="216"/>
      <c r="I165" s="25">
        <f t="shared" si="10"/>
        <v>0</v>
      </c>
      <c r="J165" s="216">
        <v>0</v>
      </c>
      <c r="K165" s="216"/>
      <c r="L165" s="216">
        <f>J165+K165</f>
        <v>0</v>
      </c>
    </row>
    <row r="166" spans="1:12" s="199" customFormat="1" ht="18" customHeight="1" hidden="1">
      <c r="A166" s="269" t="s">
        <v>46</v>
      </c>
      <c r="B166" s="218"/>
      <c r="C166" s="231" t="s">
        <v>20</v>
      </c>
      <c r="D166" s="231" t="s">
        <v>20</v>
      </c>
      <c r="E166" s="231" t="s">
        <v>393</v>
      </c>
      <c r="F166" s="231" t="s">
        <v>43</v>
      </c>
      <c r="G166" s="211"/>
      <c r="H166" s="211">
        <f>H167</f>
        <v>0</v>
      </c>
      <c r="I166" s="61">
        <f t="shared" si="10"/>
        <v>0</v>
      </c>
      <c r="J166" s="211">
        <f>J167</f>
        <v>0</v>
      </c>
      <c r="K166" s="216"/>
      <c r="L166" s="216"/>
    </row>
    <row r="167" spans="1:12" s="199" customFormat="1" ht="37.5" customHeight="1" hidden="1">
      <c r="A167" s="233" t="s">
        <v>435</v>
      </c>
      <c r="B167" s="229"/>
      <c r="C167" s="230" t="s">
        <v>20</v>
      </c>
      <c r="D167" s="230" t="s">
        <v>20</v>
      </c>
      <c r="E167" s="230" t="s">
        <v>343</v>
      </c>
      <c r="F167" s="230" t="s">
        <v>43</v>
      </c>
      <c r="G167" s="216"/>
      <c r="H167" s="216">
        <f>H168</f>
        <v>0</v>
      </c>
      <c r="I167" s="25">
        <f t="shared" si="10"/>
        <v>0</v>
      </c>
      <c r="J167" s="216">
        <f>J168</f>
        <v>0</v>
      </c>
      <c r="K167" s="216"/>
      <c r="L167" s="216"/>
    </row>
    <row r="168" spans="1:12" s="199" customFormat="1" ht="42" customHeight="1" hidden="1">
      <c r="A168" s="233" t="s">
        <v>438</v>
      </c>
      <c r="B168" s="229" t="s">
        <v>80</v>
      </c>
      <c r="C168" s="230" t="s">
        <v>20</v>
      </c>
      <c r="D168" s="230" t="s">
        <v>16</v>
      </c>
      <c r="E168" s="230" t="s">
        <v>365</v>
      </c>
      <c r="F168" s="230" t="s">
        <v>43</v>
      </c>
      <c r="G168" s="216"/>
      <c r="H168" s="216">
        <f>H170</f>
        <v>0</v>
      </c>
      <c r="I168" s="25">
        <f t="shared" si="10"/>
        <v>0</v>
      </c>
      <c r="J168" s="216">
        <f>J175+J170</f>
        <v>0</v>
      </c>
      <c r="K168" s="211">
        <f aca="true" t="shared" si="21" ref="K168:K178">L168-J168</f>
        <v>107.23</v>
      </c>
      <c r="L168" s="211">
        <f>L175</f>
        <v>107.23</v>
      </c>
    </row>
    <row r="169" spans="1:12" s="199" customFormat="1" ht="36" customHeight="1" hidden="1">
      <c r="A169" s="237"/>
      <c r="B169" s="229"/>
      <c r="C169" s="230"/>
      <c r="D169" s="230"/>
      <c r="E169" s="230"/>
      <c r="F169" s="230"/>
      <c r="G169" s="216"/>
      <c r="H169" s="216"/>
      <c r="I169" s="25">
        <f t="shared" si="10"/>
        <v>0</v>
      </c>
      <c r="J169" s="216"/>
      <c r="K169" s="211">
        <f t="shared" si="21"/>
        <v>0</v>
      </c>
      <c r="L169" s="216"/>
    </row>
    <row r="170" spans="1:12" s="199" customFormat="1" ht="66" customHeight="1" hidden="1">
      <c r="A170" s="233" t="s">
        <v>439</v>
      </c>
      <c r="B170" s="229"/>
      <c r="C170" s="230" t="s">
        <v>20</v>
      </c>
      <c r="D170" s="230" t="s">
        <v>20</v>
      </c>
      <c r="E170" s="230" t="s">
        <v>371</v>
      </c>
      <c r="F170" s="230" t="s">
        <v>43</v>
      </c>
      <c r="G170" s="216"/>
      <c r="H170" s="216">
        <f>H171+H172+H173+H174</f>
        <v>0</v>
      </c>
      <c r="I170" s="25">
        <f t="shared" si="10"/>
        <v>0</v>
      </c>
      <c r="J170" s="216">
        <f>J171+J172</f>
        <v>0</v>
      </c>
      <c r="K170" s="211"/>
      <c r="L170" s="216"/>
    </row>
    <row r="171" spans="1:12" s="199" customFormat="1" ht="27.75" customHeight="1" hidden="1">
      <c r="A171" s="233" t="s">
        <v>466</v>
      </c>
      <c r="B171" s="229"/>
      <c r="C171" s="230" t="s">
        <v>20</v>
      </c>
      <c r="D171" s="230" t="s">
        <v>20</v>
      </c>
      <c r="E171" s="230" t="s">
        <v>413</v>
      </c>
      <c r="F171" s="230" t="s">
        <v>464</v>
      </c>
      <c r="G171" s="216"/>
      <c r="H171" s="216">
        <v>0</v>
      </c>
      <c r="I171" s="25">
        <f t="shared" si="10"/>
        <v>0</v>
      </c>
      <c r="J171" s="216">
        <v>0</v>
      </c>
      <c r="K171" s="211"/>
      <c r="L171" s="216"/>
    </row>
    <row r="172" spans="1:12" s="199" customFormat="1" ht="36" customHeight="1" hidden="1">
      <c r="A172" s="213" t="s">
        <v>467</v>
      </c>
      <c r="B172" s="229"/>
      <c r="C172" s="230" t="s">
        <v>20</v>
      </c>
      <c r="D172" s="230" t="s">
        <v>20</v>
      </c>
      <c r="E172" s="230" t="s">
        <v>413</v>
      </c>
      <c r="F172" s="230" t="s">
        <v>465</v>
      </c>
      <c r="G172" s="216"/>
      <c r="H172" s="216">
        <v>0</v>
      </c>
      <c r="I172" s="25">
        <f t="shared" si="10"/>
        <v>0</v>
      </c>
      <c r="J172" s="216">
        <v>0</v>
      </c>
      <c r="K172" s="211"/>
      <c r="L172" s="216"/>
    </row>
    <row r="173" spans="1:12" s="199" customFormat="1" ht="27.75" customHeight="1" hidden="1">
      <c r="A173" s="233" t="s">
        <v>466</v>
      </c>
      <c r="B173" s="229"/>
      <c r="C173" s="230" t="s">
        <v>20</v>
      </c>
      <c r="D173" s="230" t="s">
        <v>20</v>
      </c>
      <c r="E173" s="230" t="s">
        <v>453</v>
      </c>
      <c r="F173" s="230" t="s">
        <v>464</v>
      </c>
      <c r="G173" s="216"/>
      <c r="H173" s="216">
        <v>0</v>
      </c>
      <c r="I173" s="25">
        <f t="shared" si="10"/>
        <v>47.23</v>
      </c>
      <c r="J173" s="216">
        <v>47.23</v>
      </c>
      <c r="K173" s="211"/>
      <c r="L173" s="216"/>
    </row>
    <row r="174" spans="1:12" s="199" customFormat="1" ht="36" customHeight="1" hidden="1">
      <c r="A174" s="213" t="s">
        <v>467</v>
      </c>
      <c r="B174" s="229"/>
      <c r="C174" s="230" t="s">
        <v>20</v>
      </c>
      <c r="D174" s="230" t="s">
        <v>20</v>
      </c>
      <c r="E174" s="230" t="s">
        <v>453</v>
      </c>
      <c r="F174" s="230" t="s">
        <v>465</v>
      </c>
      <c r="G174" s="216"/>
      <c r="H174" s="216">
        <v>0</v>
      </c>
      <c r="I174" s="25">
        <f t="shared" si="10"/>
        <v>14.26</v>
      </c>
      <c r="J174" s="216">
        <v>14.26</v>
      </c>
      <c r="K174" s="211"/>
      <c r="L174" s="216"/>
    </row>
    <row r="175" spans="1:12" s="199" customFormat="1" ht="65.25" customHeight="1" hidden="1">
      <c r="A175" s="233" t="s">
        <v>439</v>
      </c>
      <c r="B175" s="229" t="s">
        <v>80</v>
      </c>
      <c r="C175" s="230" t="s">
        <v>20</v>
      </c>
      <c r="D175" s="230" t="s">
        <v>20</v>
      </c>
      <c r="E175" s="230" t="s">
        <v>367</v>
      </c>
      <c r="F175" s="230" t="s">
        <v>43</v>
      </c>
      <c r="G175" s="216"/>
      <c r="H175" s="216">
        <f>H176+H177+H178</f>
        <v>0</v>
      </c>
      <c r="I175" s="25">
        <f t="shared" si="10"/>
        <v>0</v>
      </c>
      <c r="J175" s="216">
        <f>J176+J177+J178</f>
        <v>0</v>
      </c>
      <c r="K175" s="216">
        <f t="shared" si="21"/>
        <v>107.23</v>
      </c>
      <c r="L175" s="216">
        <f>L176+L177+L178</f>
        <v>107.23</v>
      </c>
    </row>
    <row r="176" spans="1:12" s="199" customFormat="1" ht="27" customHeight="1" hidden="1">
      <c r="A176" s="233" t="s">
        <v>391</v>
      </c>
      <c r="B176" s="229" t="s">
        <v>80</v>
      </c>
      <c r="C176" s="230" t="s">
        <v>20</v>
      </c>
      <c r="D176" s="230" t="s">
        <v>20</v>
      </c>
      <c r="E176" s="230" t="s">
        <v>367</v>
      </c>
      <c r="F176" s="230" t="s">
        <v>132</v>
      </c>
      <c r="G176" s="216"/>
      <c r="H176" s="216">
        <v>0</v>
      </c>
      <c r="I176" s="25">
        <f t="shared" si="10"/>
        <v>0</v>
      </c>
      <c r="J176" s="216">
        <v>0</v>
      </c>
      <c r="K176" s="216">
        <f t="shared" si="21"/>
        <v>81.59</v>
      </c>
      <c r="L176" s="216">
        <v>81.59</v>
      </c>
    </row>
    <row r="177" spans="1:12" s="199" customFormat="1" ht="49.5" customHeight="1" hidden="1">
      <c r="A177" s="213" t="s">
        <v>389</v>
      </c>
      <c r="B177" s="229" t="s">
        <v>80</v>
      </c>
      <c r="C177" s="230" t="s">
        <v>20</v>
      </c>
      <c r="D177" s="230" t="s">
        <v>20</v>
      </c>
      <c r="E177" s="230" t="s">
        <v>367</v>
      </c>
      <c r="F177" s="230" t="s">
        <v>387</v>
      </c>
      <c r="G177" s="216"/>
      <c r="H177" s="216">
        <v>0</v>
      </c>
      <c r="I177" s="25">
        <f aca="true" t="shared" si="22" ref="I177:I259">J177-H177</f>
        <v>0</v>
      </c>
      <c r="J177" s="216">
        <v>0</v>
      </c>
      <c r="K177" s="216">
        <f t="shared" si="21"/>
        <v>24.64</v>
      </c>
      <c r="L177" s="216">
        <v>24.64</v>
      </c>
    </row>
    <row r="178" spans="1:12" s="199" customFormat="1" ht="36.75" customHeight="1" hidden="1">
      <c r="A178" s="227" t="s">
        <v>276</v>
      </c>
      <c r="B178" s="229" t="s">
        <v>80</v>
      </c>
      <c r="C178" s="230" t="s">
        <v>20</v>
      </c>
      <c r="D178" s="230" t="s">
        <v>20</v>
      </c>
      <c r="E178" s="230" t="s">
        <v>367</v>
      </c>
      <c r="F178" s="230" t="s">
        <v>133</v>
      </c>
      <c r="G178" s="216"/>
      <c r="H178" s="216">
        <v>0</v>
      </c>
      <c r="I178" s="25">
        <f t="shared" si="22"/>
        <v>0</v>
      </c>
      <c r="J178" s="216">
        <v>0</v>
      </c>
      <c r="K178" s="216">
        <f t="shared" si="21"/>
        <v>1</v>
      </c>
      <c r="L178" s="216">
        <v>1</v>
      </c>
    </row>
    <row r="179" spans="1:12" s="199" customFormat="1" ht="12.75" customHeight="1" hidden="1">
      <c r="A179" s="245" t="s">
        <v>237</v>
      </c>
      <c r="B179" s="218" t="s">
        <v>80</v>
      </c>
      <c r="C179" s="218" t="s">
        <v>24</v>
      </c>
      <c r="D179" s="218" t="s">
        <v>16</v>
      </c>
      <c r="E179" s="218" t="s">
        <v>42</v>
      </c>
      <c r="F179" s="218" t="s">
        <v>43</v>
      </c>
      <c r="G179" s="211">
        <f>G181+G193+G201</f>
        <v>364.90999999999997</v>
      </c>
      <c r="H179" s="211"/>
      <c r="I179" s="25">
        <f t="shared" si="22"/>
        <v>435.57</v>
      </c>
      <c r="J179" s="211">
        <f>J181+J193+J201</f>
        <v>435.57</v>
      </c>
      <c r="K179" s="211">
        <f>K181+K193+K201</f>
        <v>-435.57</v>
      </c>
      <c r="L179" s="216">
        <f>J179+K179</f>
        <v>0</v>
      </c>
    </row>
    <row r="180" spans="1:12" s="199" customFormat="1" ht="12.75" customHeight="1" hidden="1">
      <c r="A180" s="227" t="s">
        <v>236</v>
      </c>
      <c r="B180" s="229" t="s">
        <v>80</v>
      </c>
      <c r="C180" s="230" t="s">
        <v>24</v>
      </c>
      <c r="D180" s="230" t="s">
        <v>16</v>
      </c>
      <c r="E180" s="230" t="s">
        <v>42</v>
      </c>
      <c r="F180" s="230" t="s">
        <v>43</v>
      </c>
      <c r="G180" s="216">
        <f>G181</f>
        <v>236.57</v>
      </c>
      <c r="H180" s="216"/>
      <c r="I180" s="25">
        <f t="shared" si="22"/>
        <v>435.57</v>
      </c>
      <c r="J180" s="216">
        <f>J181</f>
        <v>435.57</v>
      </c>
      <c r="K180" s="216">
        <f>K181</f>
        <v>-435.57</v>
      </c>
      <c r="L180" s="216">
        <f>J180+K180</f>
        <v>0</v>
      </c>
    </row>
    <row r="181" spans="1:12" s="212" customFormat="1" ht="12.75" customHeight="1" hidden="1">
      <c r="A181" s="232" t="s">
        <v>48</v>
      </c>
      <c r="B181" s="218" t="s">
        <v>80</v>
      </c>
      <c r="C181" s="231" t="s">
        <v>24</v>
      </c>
      <c r="D181" s="231" t="s">
        <v>15</v>
      </c>
      <c r="E181" s="231" t="s">
        <v>42</v>
      </c>
      <c r="F181" s="231" t="s">
        <v>43</v>
      </c>
      <c r="G181" s="211">
        <f>G187+G182</f>
        <v>236.57</v>
      </c>
      <c r="H181" s="211"/>
      <c r="I181" s="25">
        <f t="shared" si="22"/>
        <v>435.57</v>
      </c>
      <c r="J181" s="211">
        <f>J187+J182</f>
        <v>435.57</v>
      </c>
      <c r="K181" s="211">
        <f>K187+K182</f>
        <v>-435.57</v>
      </c>
      <c r="L181" s="216">
        <f>J181+K181</f>
        <v>0</v>
      </c>
    </row>
    <row r="182" spans="1:12" s="212" customFormat="1" ht="38.25" customHeight="1" hidden="1">
      <c r="A182" s="237" t="s">
        <v>313</v>
      </c>
      <c r="B182" s="229" t="s">
        <v>80</v>
      </c>
      <c r="C182" s="229" t="s">
        <v>24</v>
      </c>
      <c r="D182" s="229" t="s">
        <v>15</v>
      </c>
      <c r="E182" s="229" t="s">
        <v>307</v>
      </c>
      <c r="F182" s="229" t="s">
        <v>43</v>
      </c>
      <c r="G182" s="216">
        <f>G183</f>
        <v>0</v>
      </c>
      <c r="H182" s="216"/>
      <c r="I182" s="25">
        <f t="shared" si="22"/>
        <v>435.57</v>
      </c>
      <c r="J182" s="216">
        <f>J183</f>
        <v>435.57</v>
      </c>
      <c r="K182" s="216">
        <f>K183</f>
        <v>-435.57</v>
      </c>
      <c r="L182" s="216">
        <f>J182+K182</f>
        <v>0</v>
      </c>
    </row>
    <row r="183" spans="1:12" s="212" customFormat="1" ht="53.25" customHeight="1" hidden="1">
      <c r="A183" s="198" t="s">
        <v>321</v>
      </c>
      <c r="B183" s="218" t="s">
        <v>80</v>
      </c>
      <c r="C183" s="218" t="s">
        <v>24</v>
      </c>
      <c r="D183" s="218" t="s">
        <v>15</v>
      </c>
      <c r="E183" s="218" t="s">
        <v>42</v>
      </c>
      <c r="F183" s="218" t="s">
        <v>43</v>
      </c>
      <c r="G183" s="211">
        <f>G184</f>
        <v>0</v>
      </c>
      <c r="H183" s="211"/>
      <c r="I183" s="25">
        <f t="shared" si="22"/>
        <v>435.57</v>
      </c>
      <c r="J183" s="211">
        <f>J184</f>
        <v>435.57</v>
      </c>
      <c r="K183" s="211">
        <f>L183-J183</f>
        <v>-435.57</v>
      </c>
      <c r="L183" s="211">
        <f>L184</f>
        <v>0</v>
      </c>
    </row>
    <row r="184" spans="1:12" s="212" customFormat="1" ht="65.25" customHeight="1" hidden="1">
      <c r="A184" s="227" t="s">
        <v>397</v>
      </c>
      <c r="B184" s="229" t="s">
        <v>80</v>
      </c>
      <c r="C184" s="229" t="s">
        <v>24</v>
      </c>
      <c r="D184" s="229" t="s">
        <v>15</v>
      </c>
      <c r="E184" s="229" t="s">
        <v>323</v>
      </c>
      <c r="F184" s="229" t="s">
        <v>43</v>
      </c>
      <c r="G184" s="216">
        <f>G185+G186</f>
        <v>0</v>
      </c>
      <c r="H184" s="216"/>
      <c r="I184" s="25">
        <f t="shared" si="22"/>
        <v>435.57</v>
      </c>
      <c r="J184" s="216">
        <f>J185+J186</f>
        <v>435.57</v>
      </c>
      <c r="K184" s="216">
        <f>L184-J184</f>
        <v>-435.57</v>
      </c>
      <c r="L184" s="216">
        <f>L185+L186</f>
        <v>0</v>
      </c>
    </row>
    <row r="185" spans="1:12" s="212" customFormat="1" ht="41.25" customHeight="1" hidden="1">
      <c r="A185" s="227" t="s">
        <v>276</v>
      </c>
      <c r="B185" s="229" t="s">
        <v>80</v>
      </c>
      <c r="C185" s="229" t="s">
        <v>24</v>
      </c>
      <c r="D185" s="229" t="s">
        <v>15</v>
      </c>
      <c r="E185" s="229" t="s">
        <v>323</v>
      </c>
      <c r="F185" s="229" t="s">
        <v>133</v>
      </c>
      <c r="G185" s="216">
        <v>0</v>
      </c>
      <c r="H185" s="216"/>
      <c r="I185" s="25">
        <f t="shared" si="22"/>
        <v>425.57</v>
      </c>
      <c r="J185" s="216">
        <v>425.57</v>
      </c>
      <c r="K185" s="216">
        <f>L185-J185</f>
        <v>-425.57</v>
      </c>
      <c r="L185" s="216">
        <v>0</v>
      </c>
    </row>
    <row r="186" spans="1:12" s="212" customFormat="1" ht="30.75" customHeight="1" hidden="1">
      <c r="A186" s="246" t="s">
        <v>245</v>
      </c>
      <c r="B186" s="229" t="s">
        <v>80</v>
      </c>
      <c r="C186" s="229" t="s">
        <v>24</v>
      </c>
      <c r="D186" s="229" t="s">
        <v>15</v>
      </c>
      <c r="E186" s="229" t="s">
        <v>323</v>
      </c>
      <c r="F186" s="229" t="s">
        <v>246</v>
      </c>
      <c r="G186" s="216">
        <v>0</v>
      </c>
      <c r="H186" s="216"/>
      <c r="I186" s="25">
        <f t="shared" si="22"/>
        <v>10</v>
      </c>
      <c r="J186" s="216">
        <v>10</v>
      </c>
      <c r="K186" s="216">
        <f>L186-J186</f>
        <v>-10</v>
      </c>
      <c r="L186" s="216">
        <v>0</v>
      </c>
    </row>
    <row r="187" spans="1:12" s="199" customFormat="1" ht="26.25" customHeight="1" hidden="1">
      <c r="A187" s="227" t="s">
        <v>49</v>
      </c>
      <c r="B187" s="229" t="s">
        <v>80</v>
      </c>
      <c r="C187" s="230" t="s">
        <v>24</v>
      </c>
      <c r="D187" s="230" t="s">
        <v>15</v>
      </c>
      <c r="E187" s="230" t="s">
        <v>235</v>
      </c>
      <c r="F187" s="230" t="s">
        <v>43</v>
      </c>
      <c r="G187" s="216">
        <f>G188</f>
        <v>236.57</v>
      </c>
      <c r="H187" s="216"/>
      <c r="I187" s="25">
        <f t="shared" si="22"/>
        <v>0</v>
      </c>
      <c r="J187" s="216">
        <f>J188</f>
        <v>0</v>
      </c>
      <c r="K187" s="216">
        <f>K188</f>
        <v>0</v>
      </c>
      <c r="L187" s="216">
        <f aca="true" t="shared" si="23" ref="L187:L205">J187+K187</f>
        <v>0</v>
      </c>
    </row>
    <row r="188" spans="1:12" s="199" customFormat="1" ht="24.75" customHeight="1" hidden="1">
      <c r="A188" s="227" t="s">
        <v>47</v>
      </c>
      <c r="B188" s="229" t="s">
        <v>80</v>
      </c>
      <c r="C188" s="230" t="s">
        <v>24</v>
      </c>
      <c r="D188" s="230" t="s">
        <v>15</v>
      </c>
      <c r="E188" s="230" t="s">
        <v>64</v>
      </c>
      <c r="F188" s="230" t="s">
        <v>43</v>
      </c>
      <c r="G188" s="216">
        <f>G189+G190</f>
        <v>236.57</v>
      </c>
      <c r="H188" s="216"/>
      <c r="I188" s="25">
        <f t="shared" si="22"/>
        <v>0</v>
      </c>
      <c r="J188" s="216">
        <f>J189+J190+J192</f>
        <v>0</v>
      </c>
      <c r="K188" s="216">
        <f>K189+K190+K192</f>
        <v>0</v>
      </c>
      <c r="L188" s="216">
        <f t="shared" si="23"/>
        <v>0</v>
      </c>
    </row>
    <row r="189" spans="1:12" s="199" customFormat="1" ht="12.75" customHeight="1" hidden="1">
      <c r="A189" s="227" t="s">
        <v>211</v>
      </c>
      <c r="B189" s="229" t="s">
        <v>80</v>
      </c>
      <c r="C189" s="230" t="s">
        <v>24</v>
      </c>
      <c r="D189" s="230" t="s">
        <v>15</v>
      </c>
      <c r="E189" s="230" t="s">
        <v>64</v>
      </c>
      <c r="F189" s="230" t="s">
        <v>132</v>
      </c>
      <c r="G189" s="216">
        <v>0</v>
      </c>
      <c r="H189" s="216"/>
      <c r="I189" s="25">
        <f t="shared" si="22"/>
        <v>0</v>
      </c>
      <c r="J189" s="216">
        <v>0</v>
      </c>
      <c r="K189" s="216">
        <v>0</v>
      </c>
      <c r="L189" s="216">
        <f t="shared" si="23"/>
        <v>0</v>
      </c>
    </row>
    <row r="190" spans="1:12" s="199" customFormat="1" ht="12.75" customHeight="1" hidden="1">
      <c r="A190" s="227" t="s">
        <v>212</v>
      </c>
      <c r="B190" s="229" t="s">
        <v>80</v>
      </c>
      <c r="C190" s="230" t="s">
        <v>24</v>
      </c>
      <c r="D190" s="230" t="s">
        <v>15</v>
      </c>
      <c r="E190" s="230" t="s">
        <v>64</v>
      </c>
      <c r="F190" s="230" t="s">
        <v>133</v>
      </c>
      <c r="G190" s="216">
        <v>236.57</v>
      </c>
      <c r="H190" s="216"/>
      <c r="I190" s="25">
        <f t="shared" si="22"/>
        <v>0</v>
      </c>
      <c r="J190" s="216">
        <v>0</v>
      </c>
      <c r="K190" s="216"/>
      <c r="L190" s="216">
        <f t="shared" si="23"/>
        <v>0</v>
      </c>
    </row>
    <row r="191" spans="1:12" s="199" customFormat="1" ht="12.75" customHeight="1" hidden="1">
      <c r="A191" s="245" t="s">
        <v>237</v>
      </c>
      <c r="B191" s="218" t="s">
        <v>80</v>
      </c>
      <c r="C191" s="218" t="s">
        <v>24</v>
      </c>
      <c r="D191" s="218" t="s">
        <v>16</v>
      </c>
      <c r="E191" s="218" t="s">
        <v>42</v>
      </c>
      <c r="F191" s="218" t="s">
        <v>43</v>
      </c>
      <c r="G191" s="211">
        <f>G193</f>
        <v>12.18</v>
      </c>
      <c r="H191" s="211"/>
      <c r="I191" s="25">
        <f t="shared" si="22"/>
        <v>0</v>
      </c>
      <c r="J191" s="211">
        <f>J193</f>
        <v>0</v>
      </c>
      <c r="K191" s="211">
        <f>K193</f>
        <v>0</v>
      </c>
      <c r="L191" s="216">
        <f t="shared" si="23"/>
        <v>0</v>
      </c>
    </row>
    <row r="192" spans="1:12" s="199" customFormat="1" ht="27.75" customHeight="1" hidden="1">
      <c r="A192" s="246" t="s">
        <v>245</v>
      </c>
      <c r="B192" s="229" t="s">
        <v>80</v>
      </c>
      <c r="C192" s="229" t="s">
        <v>24</v>
      </c>
      <c r="D192" s="229" t="s">
        <v>15</v>
      </c>
      <c r="E192" s="229" t="s">
        <v>64</v>
      </c>
      <c r="F192" s="229" t="s">
        <v>246</v>
      </c>
      <c r="G192" s="216">
        <v>0</v>
      </c>
      <c r="H192" s="216"/>
      <c r="I192" s="25">
        <f t="shared" si="22"/>
        <v>0</v>
      </c>
      <c r="J192" s="216">
        <v>0</v>
      </c>
      <c r="K192" s="216"/>
      <c r="L192" s="216">
        <f t="shared" si="23"/>
        <v>0</v>
      </c>
    </row>
    <row r="193" spans="1:12" s="212" customFormat="1" ht="12.75" customHeight="1" hidden="1">
      <c r="A193" s="232" t="s">
        <v>48</v>
      </c>
      <c r="B193" s="218" t="s">
        <v>80</v>
      </c>
      <c r="C193" s="231" t="s">
        <v>24</v>
      </c>
      <c r="D193" s="231" t="s">
        <v>15</v>
      </c>
      <c r="E193" s="231" t="s">
        <v>42</v>
      </c>
      <c r="F193" s="231" t="s">
        <v>43</v>
      </c>
      <c r="G193" s="211">
        <f aca="true" t="shared" si="24" ref="G193:K194">G194</f>
        <v>12.18</v>
      </c>
      <c r="H193" s="211"/>
      <c r="I193" s="25">
        <f t="shared" si="22"/>
        <v>0</v>
      </c>
      <c r="J193" s="211">
        <f t="shared" si="24"/>
        <v>0</v>
      </c>
      <c r="K193" s="211">
        <f t="shared" si="24"/>
        <v>0</v>
      </c>
      <c r="L193" s="216">
        <f t="shared" si="23"/>
        <v>0</v>
      </c>
    </row>
    <row r="194" spans="1:12" s="212" customFormat="1" ht="13.5" customHeight="1" hidden="1">
      <c r="A194" s="249" t="s">
        <v>240</v>
      </c>
      <c r="B194" s="218" t="s">
        <v>80</v>
      </c>
      <c r="C194" s="231" t="s">
        <v>24</v>
      </c>
      <c r="D194" s="231" t="s">
        <v>15</v>
      </c>
      <c r="E194" s="231" t="s">
        <v>239</v>
      </c>
      <c r="F194" s="231" t="s">
        <v>43</v>
      </c>
      <c r="G194" s="211">
        <f t="shared" si="24"/>
        <v>12.18</v>
      </c>
      <c r="H194" s="211"/>
      <c r="I194" s="25">
        <f t="shared" si="22"/>
        <v>0</v>
      </c>
      <c r="J194" s="211">
        <f t="shared" si="24"/>
        <v>0</v>
      </c>
      <c r="K194" s="211">
        <f t="shared" si="24"/>
        <v>0</v>
      </c>
      <c r="L194" s="216">
        <f t="shared" si="23"/>
        <v>0</v>
      </c>
    </row>
    <row r="195" spans="1:12" s="199" customFormat="1" ht="12.75" customHeight="1" hidden="1">
      <c r="A195" s="227" t="s">
        <v>47</v>
      </c>
      <c r="B195" s="229" t="s">
        <v>80</v>
      </c>
      <c r="C195" s="230" t="s">
        <v>24</v>
      </c>
      <c r="D195" s="230" t="s">
        <v>15</v>
      </c>
      <c r="E195" s="230" t="s">
        <v>130</v>
      </c>
      <c r="F195" s="230" t="s">
        <v>43</v>
      </c>
      <c r="G195" s="216">
        <f>G196+G197</f>
        <v>12.18</v>
      </c>
      <c r="H195" s="216"/>
      <c r="I195" s="25">
        <f t="shared" si="22"/>
        <v>0</v>
      </c>
      <c r="J195" s="216">
        <f>J196+J197</f>
        <v>0</v>
      </c>
      <c r="K195" s="216">
        <f>K196+K197</f>
        <v>0</v>
      </c>
      <c r="L195" s="216">
        <f t="shared" si="23"/>
        <v>0</v>
      </c>
    </row>
    <row r="196" spans="1:12" s="199" customFormat="1" ht="39.75" customHeight="1" hidden="1">
      <c r="A196" s="227" t="s">
        <v>211</v>
      </c>
      <c r="B196" s="229" t="s">
        <v>80</v>
      </c>
      <c r="C196" s="230" t="s">
        <v>24</v>
      </c>
      <c r="D196" s="230" t="s">
        <v>15</v>
      </c>
      <c r="E196" s="230" t="s">
        <v>130</v>
      </c>
      <c r="F196" s="230" t="s">
        <v>132</v>
      </c>
      <c r="G196" s="216">
        <v>0</v>
      </c>
      <c r="H196" s="216"/>
      <c r="I196" s="25">
        <f t="shared" si="22"/>
        <v>0</v>
      </c>
      <c r="J196" s="216">
        <v>0</v>
      </c>
      <c r="K196" s="216">
        <v>0</v>
      </c>
      <c r="L196" s="216">
        <f t="shared" si="23"/>
        <v>0</v>
      </c>
    </row>
    <row r="197" spans="1:12" s="199" customFormat="1" ht="36" customHeight="1" hidden="1">
      <c r="A197" s="227" t="s">
        <v>212</v>
      </c>
      <c r="B197" s="229" t="s">
        <v>80</v>
      </c>
      <c r="C197" s="230" t="s">
        <v>24</v>
      </c>
      <c r="D197" s="230" t="s">
        <v>15</v>
      </c>
      <c r="E197" s="230" t="s">
        <v>130</v>
      </c>
      <c r="F197" s="230" t="s">
        <v>133</v>
      </c>
      <c r="G197" s="216">
        <v>12.18</v>
      </c>
      <c r="H197" s="216"/>
      <c r="I197" s="25">
        <f t="shared" si="22"/>
        <v>0</v>
      </c>
      <c r="J197" s="216">
        <v>0</v>
      </c>
      <c r="K197" s="216"/>
      <c r="L197" s="216">
        <f t="shared" si="23"/>
        <v>0</v>
      </c>
    </row>
    <row r="198" spans="1:12" s="199" customFormat="1" ht="12.75" customHeight="1" hidden="1">
      <c r="A198" s="245"/>
      <c r="B198" s="218"/>
      <c r="C198" s="231"/>
      <c r="D198" s="231"/>
      <c r="E198" s="231"/>
      <c r="F198" s="231"/>
      <c r="G198" s="211">
        <f>G200</f>
        <v>116.16</v>
      </c>
      <c r="H198" s="211"/>
      <c r="I198" s="25">
        <f t="shared" si="22"/>
        <v>0</v>
      </c>
      <c r="J198" s="211">
        <f>J200</f>
        <v>0</v>
      </c>
      <c r="K198" s="211">
        <f>K200</f>
        <v>0</v>
      </c>
      <c r="L198" s="216">
        <f t="shared" si="23"/>
        <v>0</v>
      </c>
    </row>
    <row r="199" spans="1:12" s="199" customFormat="1" ht="12.75" customHeight="1" hidden="1">
      <c r="A199" s="246"/>
      <c r="B199" s="229"/>
      <c r="C199" s="229"/>
      <c r="D199" s="229"/>
      <c r="E199" s="229"/>
      <c r="F199" s="229"/>
      <c r="G199" s="216">
        <v>0</v>
      </c>
      <c r="H199" s="216"/>
      <c r="I199" s="25">
        <f t="shared" si="22"/>
        <v>4</v>
      </c>
      <c r="J199" s="216">
        <v>4</v>
      </c>
      <c r="K199" s="216">
        <v>5</v>
      </c>
      <c r="L199" s="216">
        <f t="shared" si="23"/>
        <v>9</v>
      </c>
    </row>
    <row r="200" spans="1:12" s="212" customFormat="1" ht="12.75" customHeight="1" hidden="1">
      <c r="A200" s="249" t="s">
        <v>27</v>
      </c>
      <c r="B200" s="218" t="s">
        <v>80</v>
      </c>
      <c r="C200" s="231" t="s">
        <v>24</v>
      </c>
      <c r="D200" s="231" t="s">
        <v>15</v>
      </c>
      <c r="E200" s="231" t="s">
        <v>42</v>
      </c>
      <c r="F200" s="231" t="s">
        <v>43</v>
      </c>
      <c r="G200" s="211">
        <f aca="true" t="shared" si="25" ref="G200:K201">G201</f>
        <v>116.16</v>
      </c>
      <c r="H200" s="211"/>
      <c r="I200" s="25">
        <f t="shared" si="22"/>
        <v>0</v>
      </c>
      <c r="J200" s="211">
        <f t="shared" si="25"/>
        <v>0</v>
      </c>
      <c r="K200" s="211">
        <f t="shared" si="25"/>
        <v>0</v>
      </c>
      <c r="L200" s="216">
        <f t="shared" si="23"/>
        <v>0</v>
      </c>
    </row>
    <row r="201" spans="1:12" s="212" customFormat="1" ht="12.75" customHeight="1" hidden="1">
      <c r="A201" s="232" t="s">
        <v>50</v>
      </c>
      <c r="B201" s="218" t="s">
        <v>80</v>
      </c>
      <c r="C201" s="231" t="s">
        <v>24</v>
      </c>
      <c r="D201" s="231" t="s">
        <v>15</v>
      </c>
      <c r="E201" s="231" t="s">
        <v>238</v>
      </c>
      <c r="F201" s="231" t="s">
        <v>43</v>
      </c>
      <c r="G201" s="211">
        <f t="shared" si="25"/>
        <v>116.16</v>
      </c>
      <c r="H201" s="211"/>
      <c r="I201" s="25">
        <f t="shared" si="22"/>
        <v>0</v>
      </c>
      <c r="J201" s="211">
        <f t="shared" si="25"/>
        <v>0</v>
      </c>
      <c r="K201" s="211">
        <f t="shared" si="25"/>
        <v>0</v>
      </c>
      <c r="L201" s="216">
        <f t="shared" si="23"/>
        <v>0</v>
      </c>
    </row>
    <row r="202" spans="1:12" s="199" customFormat="1" ht="26.25" customHeight="1" hidden="1">
      <c r="A202" s="227" t="s">
        <v>47</v>
      </c>
      <c r="B202" s="229" t="s">
        <v>80</v>
      </c>
      <c r="C202" s="230" t="s">
        <v>24</v>
      </c>
      <c r="D202" s="230" t="s">
        <v>15</v>
      </c>
      <c r="E202" s="230" t="s">
        <v>65</v>
      </c>
      <c r="F202" s="230" t="s">
        <v>43</v>
      </c>
      <c r="G202" s="216">
        <f>G203+G204</f>
        <v>116.16</v>
      </c>
      <c r="H202" s="216"/>
      <c r="I202" s="25">
        <f t="shared" si="22"/>
        <v>0</v>
      </c>
      <c r="J202" s="216">
        <f>J203+J204+J205</f>
        <v>0</v>
      </c>
      <c r="K202" s="216">
        <f>K203+K204+K205</f>
        <v>0</v>
      </c>
      <c r="L202" s="216">
        <f t="shared" si="23"/>
        <v>0</v>
      </c>
    </row>
    <row r="203" spans="1:12" s="199" customFormat="1" ht="12.75" customHeight="1" hidden="1">
      <c r="A203" s="227" t="s">
        <v>211</v>
      </c>
      <c r="B203" s="229" t="s">
        <v>80</v>
      </c>
      <c r="C203" s="230" t="s">
        <v>24</v>
      </c>
      <c r="D203" s="230" t="s">
        <v>15</v>
      </c>
      <c r="E203" s="230" t="s">
        <v>65</v>
      </c>
      <c r="F203" s="230" t="s">
        <v>132</v>
      </c>
      <c r="G203" s="216">
        <v>0</v>
      </c>
      <c r="H203" s="216"/>
      <c r="I203" s="25">
        <f t="shared" si="22"/>
        <v>0</v>
      </c>
      <c r="J203" s="216">
        <v>0</v>
      </c>
      <c r="K203" s="216">
        <v>0</v>
      </c>
      <c r="L203" s="216">
        <f t="shared" si="23"/>
        <v>0</v>
      </c>
    </row>
    <row r="204" spans="1:12" s="199" customFormat="1" ht="36.75" customHeight="1" hidden="1">
      <c r="A204" s="227" t="s">
        <v>212</v>
      </c>
      <c r="B204" s="229" t="s">
        <v>80</v>
      </c>
      <c r="C204" s="230" t="s">
        <v>24</v>
      </c>
      <c r="D204" s="230" t="s">
        <v>15</v>
      </c>
      <c r="E204" s="230" t="s">
        <v>65</v>
      </c>
      <c r="F204" s="230" t="s">
        <v>133</v>
      </c>
      <c r="G204" s="216">
        <v>116.16</v>
      </c>
      <c r="H204" s="216"/>
      <c r="I204" s="25">
        <f t="shared" si="22"/>
        <v>0</v>
      </c>
      <c r="J204" s="216">
        <v>0</v>
      </c>
      <c r="K204" s="216"/>
      <c r="L204" s="216">
        <f t="shared" si="23"/>
        <v>0</v>
      </c>
    </row>
    <row r="205" spans="1:12" s="199" customFormat="1" ht="28.5" customHeight="1" hidden="1">
      <c r="A205" s="246" t="s">
        <v>245</v>
      </c>
      <c r="B205" s="229" t="s">
        <v>80</v>
      </c>
      <c r="C205" s="229" t="s">
        <v>24</v>
      </c>
      <c r="D205" s="229" t="s">
        <v>15</v>
      </c>
      <c r="E205" s="229" t="s">
        <v>65</v>
      </c>
      <c r="F205" s="229" t="s">
        <v>246</v>
      </c>
      <c r="G205" s="216">
        <v>0</v>
      </c>
      <c r="H205" s="216"/>
      <c r="I205" s="25">
        <f t="shared" si="22"/>
        <v>0</v>
      </c>
      <c r="J205" s="216">
        <v>0</v>
      </c>
      <c r="K205" s="216"/>
      <c r="L205" s="216">
        <f t="shared" si="23"/>
        <v>0</v>
      </c>
    </row>
    <row r="206" spans="1:12" s="199" customFormat="1" ht="14.25" customHeight="1">
      <c r="A206" s="271" t="s">
        <v>237</v>
      </c>
      <c r="B206" s="218"/>
      <c r="C206" s="218" t="s">
        <v>24</v>
      </c>
      <c r="D206" s="218" t="s">
        <v>16</v>
      </c>
      <c r="E206" s="218" t="s">
        <v>393</v>
      </c>
      <c r="F206" s="218" t="s">
        <v>43</v>
      </c>
      <c r="G206" s="211"/>
      <c r="H206" s="211">
        <f>H207</f>
        <v>632.7</v>
      </c>
      <c r="I206" s="61">
        <f t="shared" si="22"/>
        <v>-83.05000000000007</v>
      </c>
      <c r="J206" s="211">
        <f>J207</f>
        <v>549.65</v>
      </c>
      <c r="K206" s="216"/>
      <c r="L206" s="216"/>
    </row>
    <row r="207" spans="1:12" s="199" customFormat="1" ht="14.25" customHeight="1">
      <c r="A207" s="270" t="s">
        <v>27</v>
      </c>
      <c r="B207" s="229"/>
      <c r="C207" s="229" t="s">
        <v>24</v>
      </c>
      <c r="D207" s="229" t="s">
        <v>15</v>
      </c>
      <c r="E207" s="229" t="s">
        <v>393</v>
      </c>
      <c r="F207" s="229" t="s">
        <v>43</v>
      </c>
      <c r="G207" s="216"/>
      <c r="H207" s="216">
        <f>H208</f>
        <v>632.7</v>
      </c>
      <c r="I207" s="25">
        <f t="shared" si="22"/>
        <v>-83.05000000000007</v>
      </c>
      <c r="J207" s="216">
        <f>J208</f>
        <v>549.65</v>
      </c>
      <c r="K207" s="216"/>
      <c r="L207" s="216"/>
    </row>
    <row r="208" spans="1:12" s="199" customFormat="1" ht="39" customHeight="1">
      <c r="A208" s="233" t="s">
        <v>435</v>
      </c>
      <c r="B208" s="229"/>
      <c r="C208" s="229" t="s">
        <v>24</v>
      </c>
      <c r="D208" s="229" t="s">
        <v>15</v>
      </c>
      <c r="E208" s="229" t="s">
        <v>343</v>
      </c>
      <c r="F208" s="229" t="s">
        <v>43</v>
      </c>
      <c r="G208" s="216"/>
      <c r="H208" s="216">
        <f>H209</f>
        <v>632.7</v>
      </c>
      <c r="I208" s="25">
        <f t="shared" si="22"/>
        <v>-83.05000000000007</v>
      </c>
      <c r="J208" s="216">
        <f>J209</f>
        <v>549.65</v>
      </c>
      <c r="K208" s="216"/>
      <c r="L208" s="216"/>
    </row>
    <row r="209" spans="1:12" s="199" customFormat="1" ht="40.5" customHeight="1">
      <c r="A209" s="233" t="s">
        <v>438</v>
      </c>
      <c r="B209" s="229" t="s">
        <v>80</v>
      </c>
      <c r="C209" s="229" t="s">
        <v>24</v>
      </c>
      <c r="D209" s="229" t="s">
        <v>15</v>
      </c>
      <c r="E209" s="229" t="s">
        <v>365</v>
      </c>
      <c r="F209" s="229" t="s">
        <v>43</v>
      </c>
      <c r="G209" s="216"/>
      <c r="H209" s="216">
        <f>H210</f>
        <v>632.7</v>
      </c>
      <c r="I209" s="25">
        <f t="shared" si="22"/>
        <v>-83.05000000000007</v>
      </c>
      <c r="J209" s="216">
        <f>J210</f>
        <v>549.65</v>
      </c>
      <c r="K209" s="211">
        <f>L209-J209</f>
        <v>-347.92999999999995</v>
      </c>
      <c r="L209" s="211">
        <f>L210</f>
        <v>201.72</v>
      </c>
    </row>
    <row r="210" spans="1:12" s="199" customFormat="1" ht="48.75" customHeight="1">
      <c r="A210" s="227" t="s">
        <v>443</v>
      </c>
      <c r="B210" s="229" t="s">
        <v>80</v>
      </c>
      <c r="C210" s="229" t="s">
        <v>24</v>
      </c>
      <c r="D210" s="229" t="s">
        <v>15</v>
      </c>
      <c r="E210" s="229" t="s">
        <v>369</v>
      </c>
      <c r="F210" s="229" t="s">
        <v>43</v>
      </c>
      <c r="G210" s="216"/>
      <c r="H210" s="216">
        <f>H211+H215+H213+H214+H212</f>
        <v>632.7</v>
      </c>
      <c r="I210" s="25">
        <f t="shared" si="22"/>
        <v>-83.05000000000007</v>
      </c>
      <c r="J210" s="216">
        <f>J211+J215+J213+J214+J212</f>
        <v>549.65</v>
      </c>
      <c r="K210" s="216">
        <f>L210-J210</f>
        <v>-347.92999999999995</v>
      </c>
      <c r="L210" s="216">
        <f>L211+L215</f>
        <v>201.72</v>
      </c>
    </row>
    <row r="211" spans="1:12" s="199" customFormat="1" ht="36.75" customHeight="1">
      <c r="A211" s="227" t="s">
        <v>276</v>
      </c>
      <c r="B211" s="229" t="s">
        <v>80</v>
      </c>
      <c r="C211" s="229" t="s">
        <v>24</v>
      </c>
      <c r="D211" s="229" t="s">
        <v>15</v>
      </c>
      <c r="E211" s="229" t="s">
        <v>369</v>
      </c>
      <c r="F211" s="229" t="s">
        <v>133</v>
      </c>
      <c r="G211" s="216"/>
      <c r="H211" s="216">
        <v>435.16</v>
      </c>
      <c r="I211" s="25">
        <f t="shared" si="22"/>
        <v>-83.01000000000005</v>
      </c>
      <c r="J211" s="216">
        <v>352.15</v>
      </c>
      <c r="K211" s="216">
        <f>L211-J211</f>
        <v>-160.42999999999998</v>
      </c>
      <c r="L211" s="216">
        <v>191.72</v>
      </c>
    </row>
    <row r="212" spans="1:12" s="199" customFormat="1" ht="16.5" customHeight="1">
      <c r="A212" s="227" t="s">
        <v>478</v>
      </c>
      <c r="B212" s="229"/>
      <c r="C212" s="229" t="s">
        <v>24</v>
      </c>
      <c r="D212" s="229" t="s">
        <v>15</v>
      </c>
      <c r="E212" s="229" t="s">
        <v>369</v>
      </c>
      <c r="F212" s="229" t="s">
        <v>479</v>
      </c>
      <c r="G212" s="216"/>
      <c r="H212" s="216">
        <v>93.74</v>
      </c>
      <c r="I212" s="25">
        <f t="shared" si="22"/>
        <v>-0.03999999999999204</v>
      </c>
      <c r="J212" s="216">
        <v>93.7</v>
      </c>
      <c r="K212" s="216"/>
      <c r="L212" s="216"/>
    </row>
    <row r="213" spans="1:12" s="199" customFormat="1" ht="25.5" customHeight="1">
      <c r="A213" s="274" t="s">
        <v>277</v>
      </c>
      <c r="B213" s="229"/>
      <c r="C213" s="229" t="s">
        <v>24</v>
      </c>
      <c r="D213" s="229" t="s">
        <v>15</v>
      </c>
      <c r="E213" s="229" t="s">
        <v>369</v>
      </c>
      <c r="F213" s="273">
        <v>851</v>
      </c>
      <c r="G213" s="216"/>
      <c r="H213" s="216">
        <v>73.5</v>
      </c>
      <c r="I213" s="25">
        <f t="shared" si="22"/>
        <v>0</v>
      </c>
      <c r="J213" s="216">
        <v>73.5</v>
      </c>
      <c r="K213" s="216"/>
      <c r="L213" s="216"/>
    </row>
    <row r="214" spans="1:12" s="199" customFormat="1" ht="28.5" customHeight="1">
      <c r="A214" s="274" t="s">
        <v>278</v>
      </c>
      <c r="B214" s="229"/>
      <c r="C214" s="229" t="s">
        <v>24</v>
      </c>
      <c r="D214" s="229" t="s">
        <v>15</v>
      </c>
      <c r="E214" s="229" t="s">
        <v>369</v>
      </c>
      <c r="F214" s="273">
        <v>852</v>
      </c>
      <c r="G214" s="216"/>
      <c r="H214" s="216">
        <v>20.3</v>
      </c>
      <c r="I214" s="25">
        <f t="shared" si="22"/>
        <v>0</v>
      </c>
      <c r="J214" s="216">
        <v>20.3</v>
      </c>
      <c r="K214" s="216"/>
      <c r="L214" s="216"/>
    </row>
    <row r="215" spans="1:12" s="199" customFormat="1" ht="28.5" customHeight="1">
      <c r="A215" s="246" t="s">
        <v>398</v>
      </c>
      <c r="B215" s="229" t="s">
        <v>80</v>
      </c>
      <c r="C215" s="229" t="s">
        <v>24</v>
      </c>
      <c r="D215" s="229" t="s">
        <v>15</v>
      </c>
      <c r="E215" s="229" t="s">
        <v>369</v>
      </c>
      <c r="F215" s="229" t="s">
        <v>246</v>
      </c>
      <c r="G215" s="216"/>
      <c r="H215" s="216">
        <v>10</v>
      </c>
      <c r="I215" s="25">
        <f t="shared" si="22"/>
        <v>0</v>
      </c>
      <c r="J215" s="216">
        <v>10</v>
      </c>
      <c r="K215" s="216">
        <f>L215-J215</f>
        <v>0</v>
      </c>
      <c r="L215" s="216">
        <v>10</v>
      </c>
    </row>
    <row r="216" spans="1:12" s="199" customFormat="1" ht="12.75" customHeight="1" hidden="1">
      <c r="A216" s="232" t="s">
        <v>127</v>
      </c>
      <c r="B216" s="218" t="s">
        <v>80</v>
      </c>
      <c r="C216" s="231" t="s">
        <v>126</v>
      </c>
      <c r="D216" s="231" t="s">
        <v>16</v>
      </c>
      <c r="E216" s="231" t="s">
        <v>42</v>
      </c>
      <c r="F216" s="231" t="s">
        <v>43</v>
      </c>
      <c r="G216" s="211">
        <f>G217</f>
        <v>769.69</v>
      </c>
      <c r="H216" s="211"/>
      <c r="I216" s="25">
        <f t="shared" si="22"/>
        <v>591.07</v>
      </c>
      <c r="J216" s="211">
        <f>J217</f>
        <v>591.07</v>
      </c>
      <c r="K216" s="211">
        <f>K217</f>
        <v>-591.07</v>
      </c>
      <c r="L216" s="216">
        <f>J216+K216</f>
        <v>0</v>
      </c>
    </row>
    <row r="217" spans="1:12" s="199" customFormat="1" ht="26.25" customHeight="1" hidden="1">
      <c r="A217" s="227" t="s">
        <v>201</v>
      </c>
      <c r="B217" s="229" t="s">
        <v>80</v>
      </c>
      <c r="C217" s="230" t="s">
        <v>126</v>
      </c>
      <c r="D217" s="230" t="s">
        <v>23</v>
      </c>
      <c r="E217" s="230" t="s">
        <v>42</v>
      </c>
      <c r="F217" s="230" t="s">
        <v>43</v>
      </c>
      <c r="G217" s="216">
        <f>G218+G222</f>
        <v>769.69</v>
      </c>
      <c r="H217" s="216"/>
      <c r="I217" s="25">
        <f t="shared" si="22"/>
        <v>591.07</v>
      </c>
      <c r="J217" s="216">
        <f>J222+J218</f>
        <v>591.07</v>
      </c>
      <c r="K217" s="216">
        <f>K222+K218</f>
        <v>-591.07</v>
      </c>
      <c r="L217" s="216">
        <f>J217+K217</f>
        <v>0</v>
      </c>
    </row>
    <row r="218" spans="1:12" s="199" customFormat="1" ht="36.75" customHeight="1" hidden="1">
      <c r="A218" s="237" t="s">
        <v>313</v>
      </c>
      <c r="B218" s="229" t="s">
        <v>80</v>
      </c>
      <c r="C218" s="230" t="s">
        <v>126</v>
      </c>
      <c r="D218" s="230" t="s">
        <v>23</v>
      </c>
      <c r="E218" s="241" t="s">
        <v>307</v>
      </c>
      <c r="F218" s="230" t="s">
        <v>43</v>
      </c>
      <c r="G218" s="216">
        <f aca="true" t="shared" si="26" ref="G218:K220">G219</f>
        <v>0</v>
      </c>
      <c r="H218" s="216"/>
      <c r="I218" s="25">
        <f t="shared" si="22"/>
        <v>591.07</v>
      </c>
      <c r="J218" s="216">
        <f t="shared" si="26"/>
        <v>591.07</v>
      </c>
      <c r="K218" s="216">
        <f t="shared" si="26"/>
        <v>-591.07</v>
      </c>
      <c r="L218" s="216">
        <f>J218+K218</f>
        <v>0</v>
      </c>
    </row>
    <row r="219" spans="1:12" s="199" customFormat="1" ht="51.75" customHeight="1" hidden="1">
      <c r="A219" s="198" t="s">
        <v>321</v>
      </c>
      <c r="B219" s="218" t="s">
        <v>80</v>
      </c>
      <c r="C219" s="231" t="s">
        <v>126</v>
      </c>
      <c r="D219" s="231" t="s">
        <v>23</v>
      </c>
      <c r="E219" s="250" t="s">
        <v>42</v>
      </c>
      <c r="F219" s="231" t="s">
        <v>43</v>
      </c>
      <c r="G219" s="211">
        <f t="shared" si="26"/>
        <v>0</v>
      </c>
      <c r="H219" s="211"/>
      <c r="I219" s="25">
        <f t="shared" si="22"/>
        <v>591.07</v>
      </c>
      <c r="J219" s="211">
        <f t="shared" si="26"/>
        <v>591.07</v>
      </c>
      <c r="K219" s="211">
        <f>L219-J219</f>
        <v>-591.07</v>
      </c>
      <c r="L219" s="211">
        <f>L220</f>
        <v>0</v>
      </c>
    </row>
    <row r="220" spans="1:12" s="199" customFormat="1" ht="51" customHeight="1" hidden="1">
      <c r="A220" s="233" t="s">
        <v>327</v>
      </c>
      <c r="B220" s="229" t="s">
        <v>80</v>
      </c>
      <c r="C220" s="230" t="s">
        <v>126</v>
      </c>
      <c r="D220" s="230" t="s">
        <v>23</v>
      </c>
      <c r="E220" s="241" t="s">
        <v>326</v>
      </c>
      <c r="F220" s="230" t="s">
        <v>43</v>
      </c>
      <c r="G220" s="216">
        <f t="shared" si="26"/>
        <v>0</v>
      </c>
      <c r="H220" s="216"/>
      <c r="I220" s="25">
        <f t="shared" si="22"/>
        <v>591.07</v>
      </c>
      <c r="J220" s="216">
        <f t="shared" si="26"/>
        <v>591.07</v>
      </c>
      <c r="K220" s="216">
        <f>L220-J220</f>
        <v>-591.07</v>
      </c>
      <c r="L220" s="216">
        <f>L221</f>
        <v>0</v>
      </c>
    </row>
    <row r="221" spans="1:12" s="199" customFormat="1" ht="39.75" customHeight="1" hidden="1">
      <c r="A221" s="233" t="s">
        <v>211</v>
      </c>
      <c r="B221" s="229" t="s">
        <v>80</v>
      </c>
      <c r="C221" s="230" t="s">
        <v>126</v>
      </c>
      <c r="D221" s="230" t="s">
        <v>23</v>
      </c>
      <c r="E221" s="241" t="s">
        <v>326</v>
      </c>
      <c r="F221" s="230" t="s">
        <v>132</v>
      </c>
      <c r="G221" s="216">
        <v>0</v>
      </c>
      <c r="H221" s="216"/>
      <c r="I221" s="25">
        <f t="shared" si="22"/>
        <v>591.07</v>
      </c>
      <c r="J221" s="216">
        <v>591.07</v>
      </c>
      <c r="K221" s="216">
        <f>L221-J221</f>
        <v>-591.07</v>
      </c>
      <c r="L221" s="216">
        <v>0</v>
      </c>
    </row>
    <row r="222" spans="1:12" s="199" customFormat="1" ht="77.25" customHeight="1" hidden="1">
      <c r="A222" s="227" t="s">
        <v>243</v>
      </c>
      <c r="B222" s="229" t="s">
        <v>80</v>
      </c>
      <c r="C222" s="230" t="s">
        <v>126</v>
      </c>
      <c r="D222" s="230" t="s">
        <v>23</v>
      </c>
      <c r="E222" s="230" t="s">
        <v>242</v>
      </c>
      <c r="F222" s="230" t="s">
        <v>43</v>
      </c>
      <c r="G222" s="216">
        <f aca="true" t="shared" si="27" ref="G222:K223">G223</f>
        <v>769.69</v>
      </c>
      <c r="H222" s="216"/>
      <c r="I222" s="25">
        <f t="shared" si="22"/>
        <v>0</v>
      </c>
      <c r="J222" s="216">
        <f t="shared" si="27"/>
        <v>0</v>
      </c>
      <c r="K222" s="216">
        <f t="shared" si="27"/>
        <v>0</v>
      </c>
      <c r="L222" s="216">
        <f>J222+K222</f>
        <v>0</v>
      </c>
    </row>
    <row r="223" spans="1:12" s="199" customFormat="1" ht="24" customHeight="1" hidden="1">
      <c r="A223" s="227" t="s">
        <v>47</v>
      </c>
      <c r="B223" s="229" t="s">
        <v>80</v>
      </c>
      <c r="C223" s="230" t="s">
        <v>126</v>
      </c>
      <c r="D223" s="230" t="s">
        <v>23</v>
      </c>
      <c r="E223" s="230" t="s">
        <v>241</v>
      </c>
      <c r="F223" s="230" t="s">
        <v>43</v>
      </c>
      <c r="G223" s="216">
        <f t="shared" si="27"/>
        <v>769.69</v>
      </c>
      <c r="H223" s="216"/>
      <c r="I223" s="25">
        <f t="shared" si="22"/>
        <v>0</v>
      </c>
      <c r="J223" s="216">
        <f t="shared" si="27"/>
        <v>0</v>
      </c>
      <c r="K223" s="216">
        <f t="shared" si="27"/>
        <v>0</v>
      </c>
      <c r="L223" s="216">
        <f>J223+K223</f>
        <v>0</v>
      </c>
    </row>
    <row r="224" spans="1:12" s="199" customFormat="1" ht="12.75" customHeight="1" hidden="1">
      <c r="A224" s="227" t="s">
        <v>211</v>
      </c>
      <c r="B224" s="229" t="s">
        <v>80</v>
      </c>
      <c r="C224" s="230" t="s">
        <v>126</v>
      </c>
      <c r="D224" s="230" t="s">
        <v>23</v>
      </c>
      <c r="E224" s="230" t="s">
        <v>241</v>
      </c>
      <c r="F224" s="230" t="s">
        <v>132</v>
      </c>
      <c r="G224" s="216">
        <v>769.69</v>
      </c>
      <c r="H224" s="216"/>
      <c r="I224" s="25">
        <f t="shared" si="22"/>
        <v>0</v>
      </c>
      <c r="J224" s="216">
        <v>0</v>
      </c>
      <c r="K224" s="216"/>
      <c r="L224" s="216">
        <f>J224+K224</f>
        <v>0</v>
      </c>
    </row>
    <row r="225" spans="1:12" s="199" customFormat="1" ht="12.75" customHeight="1">
      <c r="A225" s="276" t="s">
        <v>448</v>
      </c>
      <c r="B225" s="229"/>
      <c r="C225" s="278" t="s">
        <v>446</v>
      </c>
      <c r="D225" s="278" t="s">
        <v>16</v>
      </c>
      <c r="E225" s="278" t="s">
        <v>393</v>
      </c>
      <c r="F225" s="278" t="s">
        <v>43</v>
      </c>
      <c r="G225" s="216"/>
      <c r="H225" s="211">
        <f>H226</f>
        <v>72</v>
      </c>
      <c r="I225" s="61">
        <f t="shared" si="22"/>
        <v>0</v>
      </c>
      <c r="J225" s="211">
        <f>J226</f>
        <v>72</v>
      </c>
      <c r="K225" s="216"/>
      <c r="L225" s="216"/>
    </row>
    <row r="226" spans="1:12" s="199" customFormat="1" ht="12.75" customHeight="1">
      <c r="A226" s="5" t="s">
        <v>445</v>
      </c>
      <c r="B226" s="229"/>
      <c r="C226" s="279" t="s">
        <v>446</v>
      </c>
      <c r="D226" s="279" t="s">
        <v>15</v>
      </c>
      <c r="E226" s="279" t="s">
        <v>393</v>
      </c>
      <c r="F226" s="279" t="s">
        <v>43</v>
      </c>
      <c r="G226" s="216"/>
      <c r="H226" s="216">
        <f>H227</f>
        <v>72</v>
      </c>
      <c r="I226" s="25">
        <f t="shared" si="22"/>
        <v>0</v>
      </c>
      <c r="J226" s="216">
        <f>J227</f>
        <v>72</v>
      </c>
      <c r="K226" s="216"/>
      <c r="L226" s="216"/>
    </row>
    <row r="227" spans="1:12" s="199" customFormat="1" ht="12.75" customHeight="1">
      <c r="A227" s="275" t="s">
        <v>422</v>
      </c>
      <c r="B227" s="229"/>
      <c r="C227" s="279" t="s">
        <v>446</v>
      </c>
      <c r="D227" s="279" t="s">
        <v>15</v>
      </c>
      <c r="E227" s="279" t="s">
        <v>449</v>
      </c>
      <c r="F227" s="279" t="s">
        <v>43</v>
      </c>
      <c r="G227" s="216"/>
      <c r="H227" s="216">
        <f>H228</f>
        <v>72</v>
      </c>
      <c r="I227" s="25">
        <f t="shared" si="22"/>
        <v>0</v>
      </c>
      <c r="J227" s="216">
        <f>J228</f>
        <v>72</v>
      </c>
      <c r="K227" s="216"/>
      <c r="L227" s="216"/>
    </row>
    <row r="228" spans="1:12" s="199" customFormat="1" ht="12.75" customHeight="1">
      <c r="A228" s="5" t="s">
        <v>450</v>
      </c>
      <c r="B228" s="229"/>
      <c r="C228" s="279" t="s">
        <v>446</v>
      </c>
      <c r="D228" s="279" t="s">
        <v>15</v>
      </c>
      <c r="E228" s="279" t="s">
        <v>449</v>
      </c>
      <c r="F228" s="279" t="s">
        <v>451</v>
      </c>
      <c r="G228" s="216"/>
      <c r="H228" s="216">
        <v>72</v>
      </c>
      <c r="I228" s="25">
        <f t="shared" si="22"/>
        <v>0</v>
      </c>
      <c r="J228" s="216">
        <v>72</v>
      </c>
      <c r="K228" s="216"/>
      <c r="L228" s="216"/>
    </row>
    <row r="229" spans="1:12" s="199" customFormat="1" ht="12.75" customHeight="1">
      <c r="A229" s="269" t="s">
        <v>127</v>
      </c>
      <c r="B229" s="218"/>
      <c r="C229" s="231" t="s">
        <v>126</v>
      </c>
      <c r="D229" s="231" t="s">
        <v>16</v>
      </c>
      <c r="E229" s="231" t="s">
        <v>393</v>
      </c>
      <c r="F229" s="231" t="s">
        <v>43</v>
      </c>
      <c r="G229" s="211"/>
      <c r="H229" s="211">
        <f>H230</f>
        <v>1048.29</v>
      </c>
      <c r="I229" s="61">
        <f t="shared" si="22"/>
        <v>408.9399999999998</v>
      </c>
      <c r="J229" s="211">
        <f>J230</f>
        <v>1457.2299999999998</v>
      </c>
      <c r="K229" s="216"/>
      <c r="L229" s="216"/>
    </row>
    <row r="230" spans="1:12" s="199" customFormat="1" ht="12.75" customHeight="1">
      <c r="A230" s="227" t="s">
        <v>431</v>
      </c>
      <c r="B230" s="229"/>
      <c r="C230" s="230" t="s">
        <v>126</v>
      </c>
      <c r="D230" s="230" t="s">
        <v>23</v>
      </c>
      <c r="E230" s="230" t="s">
        <v>393</v>
      </c>
      <c r="F230" s="230" t="s">
        <v>43</v>
      </c>
      <c r="G230" s="216"/>
      <c r="H230" s="216">
        <f>H231</f>
        <v>1048.29</v>
      </c>
      <c r="I230" s="25">
        <f t="shared" si="22"/>
        <v>408.9399999999998</v>
      </c>
      <c r="J230" s="216">
        <f>J231</f>
        <v>1457.2299999999998</v>
      </c>
      <c r="K230" s="216"/>
      <c r="L230" s="216"/>
    </row>
    <row r="231" spans="1:12" s="199" customFormat="1" ht="39.75" customHeight="1">
      <c r="A231" s="233" t="s">
        <v>435</v>
      </c>
      <c r="B231" s="229"/>
      <c r="C231" s="230" t="s">
        <v>126</v>
      </c>
      <c r="D231" s="230" t="s">
        <v>23</v>
      </c>
      <c r="E231" s="230" t="s">
        <v>343</v>
      </c>
      <c r="F231" s="230" t="s">
        <v>43</v>
      </c>
      <c r="G231" s="216"/>
      <c r="H231" s="216">
        <f>H232</f>
        <v>1048.29</v>
      </c>
      <c r="I231" s="25">
        <f t="shared" si="22"/>
        <v>408.9399999999998</v>
      </c>
      <c r="J231" s="216">
        <f>J232</f>
        <v>1457.2299999999998</v>
      </c>
      <c r="K231" s="216"/>
      <c r="L231" s="216"/>
    </row>
    <row r="232" spans="1:12" s="199" customFormat="1" ht="42" customHeight="1">
      <c r="A232" s="233" t="s">
        <v>438</v>
      </c>
      <c r="B232" s="229" t="s">
        <v>80</v>
      </c>
      <c r="C232" s="229" t="s">
        <v>126</v>
      </c>
      <c r="D232" s="229" t="s">
        <v>23</v>
      </c>
      <c r="E232" s="229" t="s">
        <v>365</v>
      </c>
      <c r="F232" s="229" t="s">
        <v>43</v>
      </c>
      <c r="G232" s="216"/>
      <c r="H232" s="216">
        <f>H233+H242+H236+H239</f>
        <v>1048.29</v>
      </c>
      <c r="I232" s="25">
        <f t="shared" si="22"/>
        <v>408.9399999999998</v>
      </c>
      <c r="J232" s="216">
        <f>J233+J242+J236+J239</f>
        <v>1457.2299999999998</v>
      </c>
      <c r="K232" s="211">
        <f>L232-J232</f>
        <v>-597.4399999999998</v>
      </c>
      <c r="L232" s="211">
        <f>L254</f>
        <v>859.79</v>
      </c>
    </row>
    <row r="233" spans="1:12" s="199" customFormat="1" ht="27.75" customHeight="1">
      <c r="A233" s="233" t="s">
        <v>424</v>
      </c>
      <c r="B233" s="229"/>
      <c r="C233" s="229" t="s">
        <v>126</v>
      </c>
      <c r="D233" s="229" t="s">
        <v>23</v>
      </c>
      <c r="E233" s="229" t="s">
        <v>453</v>
      </c>
      <c r="F233" s="229" t="s">
        <v>43</v>
      </c>
      <c r="G233" s="216"/>
      <c r="H233" s="216">
        <f>H234+H235</f>
        <v>0</v>
      </c>
      <c r="I233" s="25">
        <f t="shared" si="22"/>
        <v>99.75</v>
      </c>
      <c r="J233" s="216">
        <f>J234+J235</f>
        <v>99.75</v>
      </c>
      <c r="K233" s="211"/>
      <c r="L233" s="211"/>
    </row>
    <row r="234" spans="1:12" s="199" customFormat="1" ht="30" customHeight="1">
      <c r="A234" s="233" t="s">
        <v>391</v>
      </c>
      <c r="B234" s="229"/>
      <c r="C234" s="229" t="s">
        <v>126</v>
      </c>
      <c r="D234" s="229" t="s">
        <v>23</v>
      </c>
      <c r="E234" s="229" t="s">
        <v>453</v>
      </c>
      <c r="F234" s="229" t="s">
        <v>132</v>
      </c>
      <c r="G234" s="216"/>
      <c r="H234" s="216">
        <v>0</v>
      </c>
      <c r="I234" s="25">
        <f t="shared" si="22"/>
        <v>76.61</v>
      </c>
      <c r="J234" s="216">
        <v>76.61</v>
      </c>
      <c r="K234" s="211"/>
      <c r="L234" s="211"/>
    </row>
    <row r="235" spans="1:12" s="199" customFormat="1" ht="51.75" customHeight="1">
      <c r="A235" s="233" t="s">
        <v>389</v>
      </c>
      <c r="B235" s="229"/>
      <c r="C235" s="229" t="s">
        <v>126</v>
      </c>
      <c r="D235" s="229" t="s">
        <v>23</v>
      </c>
      <c r="E235" s="229" t="s">
        <v>453</v>
      </c>
      <c r="F235" s="229" t="s">
        <v>387</v>
      </c>
      <c r="G235" s="216"/>
      <c r="H235" s="216">
        <v>0</v>
      </c>
      <c r="I235" s="25">
        <f t="shared" si="22"/>
        <v>23.14</v>
      </c>
      <c r="J235" s="216">
        <v>23.14</v>
      </c>
      <c r="K235" s="211"/>
      <c r="L235" s="211"/>
    </row>
    <row r="236" spans="1:12" s="199" customFormat="1" ht="52.5" customHeight="1">
      <c r="A236" s="233" t="s">
        <v>441</v>
      </c>
      <c r="B236" s="229"/>
      <c r="C236" s="229" t="s">
        <v>126</v>
      </c>
      <c r="D236" s="229" t="s">
        <v>23</v>
      </c>
      <c r="E236" s="229" t="s">
        <v>367</v>
      </c>
      <c r="F236" s="229" t="s">
        <v>43</v>
      </c>
      <c r="G236" s="216"/>
      <c r="H236" s="216">
        <f>H237+H238</f>
        <v>75.04</v>
      </c>
      <c r="I236" s="25">
        <f t="shared" si="22"/>
        <v>7.509999999999991</v>
      </c>
      <c r="J236" s="216">
        <f>J237+J238</f>
        <v>82.55</v>
      </c>
      <c r="K236" s="211"/>
      <c r="L236" s="211"/>
    </row>
    <row r="237" spans="1:12" s="199" customFormat="1" ht="27.75" customHeight="1">
      <c r="A237" s="233" t="s">
        <v>391</v>
      </c>
      <c r="B237" s="229"/>
      <c r="C237" s="229" t="s">
        <v>126</v>
      </c>
      <c r="D237" s="229" t="s">
        <v>23</v>
      </c>
      <c r="E237" s="229" t="s">
        <v>367</v>
      </c>
      <c r="F237" s="229" t="s">
        <v>132</v>
      </c>
      <c r="G237" s="216"/>
      <c r="H237" s="216">
        <v>57.63</v>
      </c>
      <c r="I237" s="25">
        <f t="shared" si="22"/>
        <v>5.769999999999996</v>
      </c>
      <c r="J237" s="216">
        <v>63.4</v>
      </c>
      <c r="K237" s="211"/>
      <c r="L237" s="211"/>
    </row>
    <row r="238" spans="1:12" s="199" customFormat="1" ht="52.5" customHeight="1">
      <c r="A238" s="233" t="s">
        <v>389</v>
      </c>
      <c r="B238" s="229"/>
      <c r="C238" s="229" t="s">
        <v>126</v>
      </c>
      <c r="D238" s="229" t="s">
        <v>23</v>
      </c>
      <c r="E238" s="229" t="s">
        <v>367</v>
      </c>
      <c r="F238" s="229" t="s">
        <v>387</v>
      </c>
      <c r="G238" s="216"/>
      <c r="H238" s="216">
        <v>17.41</v>
      </c>
      <c r="I238" s="25">
        <f t="shared" si="22"/>
        <v>1.7399999999999984</v>
      </c>
      <c r="J238" s="216">
        <v>19.15</v>
      </c>
      <c r="K238" s="211"/>
      <c r="L238" s="211"/>
    </row>
    <row r="239" spans="1:12" s="199" customFormat="1" ht="32.25" customHeight="1">
      <c r="A239" s="233" t="s">
        <v>424</v>
      </c>
      <c r="B239" s="229"/>
      <c r="C239" s="229" t="s">
        <v>126</v>
      </c>
      <c r="D239" s="229" t="s">
        <v>23</v>
      </c>
      <c r="E239" s="229" t="s">
        <v>487</v>
      </c>
      <c r="F239" s="229" t="s">
        <v>43</v>
      </c>
      <c r="G239" s="216"/>
      <c r="H239" s="216">
        <f>H240+H241</f>
        <v>0</v>
      </c>
      <c r="I239" s="25">
        <f t="shared" si="22"/>
        <v>204.34</v>
      </c>
      <c r="J239" s="216">
        <f>J240+J241</f>
        <v>204.34</v>
      </c>
      <c r="K239" s="211"/>
      <c r="L239" s="211"/>
    </row>
    <row r="240" spans="1:12" s="199" customFormat="1" ht="27.75" customHeight="1">
      <c r="A240" s="233" t="s">
        <v>391</v>
      </c>
      <c r="B240" s="229"/>
      <c r="C240" s="229" t="s">
        <v>126</v>
      </c>
      <c r="D240" s="229" t="s">
        <v>23</v>
      </c>
      <c r="E240" s="229" t="s">
        <v>487</v>
      </c>
      <c r="F240" s="229" t="s">
        <v>132</v>
      </c>
      <c r="G240" s="216"/>
      <c r="H240" s="216">
        <v>0</v>
      </c>
      <c r="I240" s="25">
        <f t="shared" si="22"/>
        <v>142.63</v>
      </c>
      <c r="J240" s="216">
        <v>142.63</v>
      </c>
      <c r="K240" s="211"/>
      <c r="L240" s="211"/>
    </row>
    <row r="241" spans="1:12" s="199" customFormat="1" ht="52.5" customHeight="1">
      <c r="A241" s="233" t="s">
        <v>389</v>
      </c>
      <c r="B241" s="229"/>
      <c r="C241" s="229" t="s">
        <v>126</v>
      </c>
      <c r="D241" s="229" t="s">
        <v>23</v>
      </c>
      <c r="E241" s="229" t="s">
        <v>487</v>
      </c>
      <c r="F241" s="229" t="s">
        <v>387</v>
      </c>
      <c r="G241" s="216"/>
      <c r="H241" s="216">
        <v>0</v>
      </c>
      <c r="I241" s="25">
        <f t="shared" si="22"/>
        <v>61.71</v>
      </c>
      <c r="J241" s="216">
        <v>61.71</v>
      </c>
      <c r="K241" s="211"/>
      <c r="L241" s="211"/>
    </row>
    <row r="242" spans="1:12" s="199" customFormat="1" ht="52.5" customHeight="1">
      <c r="A242" s="233" t="s">
        <v>441</v>
      </c>
      <c r="B242" s="229"/>
      <c r="C242" s="229" t="s">
        <v>126</v>
      </c>
      <c r="D242" s="229" t="s">
        <v>23</v>
      </c>
      <c r="E242" s="229" t="s">
        <v>369</v>
      </c>
      <c r="F242" s="229" t="s">
        <v>43</v>
      </c>
      <c r="G242" s="216"/>
      <c r="H242" s="216">
        <f>H243+H244</f>
        <v>973.25</v>
      </c>
      <c r="I242" s="25">
        <f t="shared" si="22"/>
        <v>97.33999999999992</v>
      </c>
      <c r="J242" s="216">
        <f>J243+J244</f>
        <v>1070.59</v>
      </c>
      <c r="K242" s="211"/>
      <c r="L242" s="211"/>
    </row>
    <row r="243" spans="1:12" s="199" customFormat="1" ht="30" customHeight="1">
      <c r="A243" s="233" t="s">
        <v>391</v>
      </c>
      <c r="B243" s="229"/>
      <c r="C243" s="229" t="s">
        <v>126</v>
      </c>
      <c r="D243" s="229" t="s">
        <v>23</v>
      </c>
      <c r="E243" s="229" t="s">
        <v>369</v>
      </c>
      <c r="F243" s="229" t="s">
        <v>132</v>
      </c>
      <c r="G243" s="216"/>
      <c r="H243" s="216">
        <v>747.51</v>
      </c>
      <c r="I243" s="25">
        <f t="shared" si="22"/>
        <v>74.75999999999999</v>
      </c>
      <c r="J243" s="216">
        <v>822.27</v>
      </c>
      <c r="K243" s="211"/>
      <c r="L243" s="211"/>
    </row>
    <row r="244" spans="1:12" s="199" customFormat="1" ht="52.5" customHeight="1">
      <c r="A244" s="233" t="s">
        <v>389</v>
      </c>
      <c r="B244" s="229"/>
      <c r="C244" s="229" t="s">
        <v>126</v>
      </c>
      <c r="D244" s="229" t="s">
        <v>23</v>
      </c>
      <c r="E244" s="229" t="s">
        <v>369</v>
      </c>
      <c r="F244" s="229" t="s">
        <v>387</v>
      </c>
      <c r="G244" s="216"/>
      <c r="H244" s="216">
        <v>225.74</v>
      </c>
      <c r="I244" s="25">
        <f t="shared" si="22"/>
        <v>22.579999999999984</v>
      </c>
      <c r="J244" s="216">
        <v>248.32</v>
      </c>
      <c r="K244" s="211"/>
      <c r="L244" s="211"/>
    </row>
    <row r="245" spans="1:12" s="199" customFormat="1" ht="55.5" customHeight="1" hidden="1">
      <c r="A245" s="233" t="s">
        <v>441</v>
      </c>
      <c r="B245" s="229" t="s">
        <v>80</v>
      </c>
      <c r="C245" s="229" t="s">
        <v>126</v>
      </c>
      <c r="D245" s="229" t="s">
        <v>23</v>
      </c>
      <c r="E245" s="229" t="s">
        <v>371</v>
      </c>
      <c r="F245" s="229" t="s">
        <v>43</v>
      </c>
      <c r="G245" s="216"/>
      <c r="H245" s="216">
        <f>H246+H247+H250+H251</f>
        <v>0</v>
      </c>
      <c r="I245" s="25">
        <f t="shared" si="22"/>
        <v>0</v>
      </c>
      <c r="J245" s="216">
        <f>J246+J247+J248+J249+J250+J251+J252+J253</f>
        <v>0</v>
      </c>
      <c r="K245" s="211"/>
      <c r="L245" s="211"/>
    </row>
    <row r="246" spans="1:12" s="199" customFormat="1" ht="27" customHeight="1" hidden="1">
      <c r="A246" s="233" t="s">
        <v>391</v>
      </c>
      <c r="B246" s="229" t="s">
        <v>80</v>
      </c>
      <c r="C246" s="229" t="s">
        <v>126</v>
      </c>
      <c r="D246" s="229" t="s">
        <v>23</v>
      </c>
      <c r="E246" s="229" t="s">
        <v>371</v>
      </c>
      <c r="F246" s="229" t="s">
        <v>132</v>
      </c>
      <c r="G246" s="216"/>
      <c r="H246" s="216">
        <v>0</v>
      </c>
      <c r="I246" s="25">
        <f t="shared" si="22"/>
        <v>0</v>
      </c>
      <c r="J246" s="216">
        <v>0</v>
      </c>
      <c r="K246" s="211"/>
      <c r="L246" s="211"/>
    </row>
    <row r="247" spans="1:12" s="199" customFormat="1" ht="48.75" customHeight="1" hidden="1">
      <c r="A247" s="213" t="s">
        <v>389</v>
      </c>
      <c r="B247" s="229" t="s">
        <v>80</v>
      </c>
      <c r="C247" s="230" t="s">
        <v>126</v>
      </c>
      <c r="D247" s="230" t="s">
        <v>23</v>
      </c>
      <c r="E247" s="229" t="s">
        <v>371</v>
      </c>
      <c r="F247" s="230" t="s">
        <v>387</v>
      </c>
      <c r="G247" s="216"/>
      <c r="H247" s="216">
        <v>0</v>
      </c>
      <c r="I247" s="25">
        <f t="shared" si="22"/>
        <v>0</v>
      </c>
      <c r="J247" s="216">
        <v>0</v>
      </c>
      <c r="K247" s="211"/>
      <c r="L247" s="211"/>
    </row>
    <row r="248" spans="1:12" s="199" customFormat="1" ht="25.5" customHeight="1" hidden="1">
      <c r="A248" s="280" t="s">
        <v>391</v>
      </c>
      <c r="B248" s="229"/>
      <c r="C248" s="273" t="s">
        <v>126</v>
      </c>
      <c r="D248" s="273" t="s">
        <v>23</v>
      </c>
      <c r="E248" s="273" t="s">
        <v>452</v>
      </c>
      <c r="F248" s="279" t="s">
        <v>132</v>
      </c>
      <c r="G248" s="216"/>
      <c r="H248" s="216">
        <v>0</v>
      </c>
      <c r="I248" s="25">
        <f t="shared" si="22"/>
        <v>0</v>
      </c>
      <c r="J248" s="216">
        <v>0</v>
      </c>
      <c r="K248" s="211"/>
      <c r="L248" s="211"/>
    </row>
    <row r="249" spans="1:12" s="199" customFormat="1" ht="48.75" customHeight="1" hidden="1">
      <c r="A249" s="275" t="s">
        <v>389</v>
      </c>
      <c r="B249" s="229"/>
      <c r="C249" s="279" t="s">
        <v>126</v>
      </c>
      <c r="D249" s="279" t="s">
        <v>23</v>
      </c>
      <c r="E249" s="273" t="s">
        <v>452</v>
      </c>
      <c r="F249" s="279" t="s">
        <v>387</v>
      </c>
      <c r="G249" s="216"/>
      <c r="H249" s="216">
        <v>0</v>
      </c>
      <c r="I249" s="25">
        <f t="shared" si="22"/>
        <v>0</v>
      </c>
      <c r="J249" s="216">
        <v>0</v>
      </c>
      <c r="K249" s="211"/>
      <c r="L249" s="211"/>
    </row>
    <row r="250" spans="1:12" s="199" customFormat="1" ht="27.75" customHeight="1" hidden="1">
      <c r="A250" s="233" t="s">
        <v>466</v>
      </c>
      <c r="B250" s="229"/>
      <c r="C250" s="279" t="s">
        <v>126</v>
      </c>
      <c r="D250" s="279" t="s">
        <v>23</v>
      </c>
      <c r="E250" s="273" t="s">
        <v>371</v>
      </c>
      <c r="F250" s="279" t="s">
        <v>464</v>
      </c>
      <c r="G250" s="216"/>
      <c r="H250" s="216">
        <v>0</v>
      </c>
      <c r="I250" s="25">
        <f t="shared" si="22"/>
        <v>0</v>
      </c>
      <c r="J250" s="216">
        <v>0</v>
      </c>
      <c r="K250" s="211"/>
      <c r="L250" s="211"/>
    </row>
    <row r="251" spans="1:12" s="199" customFormat="1" ht="48.75" customHeight="1" hidden="1">
      <c r="A251" s="213" t="s">
        <v>467</v>
      </c>
      <c r="B251" s="229"/>
      <c r="C251" s="279" t="s">
        <v>126</v>
      </c>
      <c r="D251" s="279" t="s">
        <v>23</v>
      </c>
      <c r="E251" s="273" t="s">
        <v>371</v>
      </c>
      <c r="F251" s="279" t="s">
        <v>465</v>
      </c>
      <c r="G251" s="216"/>
      <c r="H251" s="216">
        <v>0</v>
      </c>
      <c r="I251" s="25">
        <f t="shared" si="22"/>
        <v>0</v>
      </c>
      <c r="J251" s="216">
        <v>0</v>
      </c>
      <c r="K251" s="211"/>
      <c r="L251" s="211"/>
    </row>
    <row r="252" spans="1:12" s="199" customFormat="1" ht="27" customHeight="1" hidden="1">
      <c r="A252" s="233" t="s">
        <v>466</v>
      </c>
      <c r="B252" s="229"/>
      <c r="C252" s="279" t="s">
        <v>126</v>
      </c>
      <c r="D252" s="279" t="s">
        <v>23</v>
      </c>
      <c r="E252" s="273" t="s">
        <v>452</v>
      </c>
      <c r="F252" s="279" t="s">
        <v>464</v>
      </c>
      <c r="G252" s="216"/>
      <c r="H252" s="216">
        <v>0</v>
      </c>
      <c r="I252" s="25">
        <f t="shared" si="22"/>
        <v>0</v>
      </c>
      <c r="J252" s="216">
        <v>0</v>
      </c>
      <c r="K252" s="211"/>
      <c r="L252" s="211"/>
    </row>
    <row r="253" spans="1:12" s="199" customFormat="1" ht="48.75" customHeight="1" hidden="1">
      <c r="A253" s="213" t="s">
        <v>467</v>
      </c>
      <c r="B253" s="229"/>
      <c r="C253" s="279" t="s">
        <v>126</v>
      </c>
      <c r="D253" s="279" t="s">
        <v>23</v>
      </c>
      <c r="E253" s="273" t="s">
        <v>452</v>
      </c>
      <c r="F253" s="279" t="s">
        <v>465</v>
      </c>
      <c r="G253" s="216"/>
      <c r="H253" s="216">
        <v>0</v>
      </c>
      <c r="I253" s="25">
        <f t="shared" si="22"/>
        <v>0</v>
      </c>
      <c r="J253" s="216">
        <v>0</v>
      </c>
      <c r="K253" s="211"/>
      <c r="L253" s="211"/>
    </row>
    <row r="254" spans="1:12" s="199" customFormat="1" ht="52.5" customHeight="1" hidden="1">
      <c r="A254" s="233" t="s">
        <v>441</v>
      </c>
      <c r="B254" s="229" t="s">
        <v>80</v>
      </c>
      <c r="C254" s="229" t="s">
        <v>126</v>
      </c>
      <c r="D254" s="229" t="s">
        <v>23</v>
      </c>
      <c r="E254" s="229" t="s">
        <v>371</v>
      </c>
      <c r="F254" s="229" t="s">
        <v>43</v>
      </c>
      <c r="G254" s="216"/>
      <c r="H254" s="216">
        <f>H255+H256+H257+H258</f>
        <v>0</v>
      </c>
      <c r="I254" s="25">
        <f t="shared" si="22"/>
        <v>0</v>
      </c>
      <c r="J254" s="216">
        <f>J255+J256+J257+J258</f>
        <v>0</v>
      </c>
      <c r="K254" s="216">
        <f>L254-J254</f>
        <v>859.79</v>
      </c>
      <c r="L254" s="216">
        <f>L255+L256</f>
        <v>859.79</v>
      </c>
    </row>
    <row r="255" spans="1:12" s="199" customFormat="1" ht="26.25" customHeight="1" hidden="1">
      <c r="A255" s="233" t="s">
        <v>391</v>
      </c>
      <c r="B255" s="229" t="s">
        <v>80</v>
      </c>
      <c r="C255" s="229" t="s">
        <v>126</v>
      </c>
      <c r="D255" s="229" t="s">
        <v>23</v>
      </c>
      <c r="E255" s="229" t="s">
        <v>413</v>
      </c>
      <c r="F255" s="229" t="s">
        <v>132</v>
      </c>
      <c r="G255" s="216"/>
      <c r="H255" s="216">
        <v>0</v>
      </c>
      <c r="I255" s="25">
        <f t="shared" si="22"/>
        <v>0</v>
      </c>
      <c r="J255" s="216">
        <v>0</v>
      </c>
      <c r="K255" s="216">
        <f>L255-J255</f>
        <v>600.11</v>
      </c>
      <c r="L255" s="216">
        <v>600.11</v>
      </c>
    </row>
    <row r="256" spans="1:12" s="199" customFormat="1" ht="38.25" customHeight="1" hidden="1">
      <c r="A256" s="213" t="s">
        <v>389</v>
      </c>
      <c r="B256" s="229" t="s">
        <v>80</v>
      </c>
      <c r="C256" s="230" t="s">
        <v>126</v>
      </c>
      <c r="D256" s="230" t="s">
        <v>23</v>
      </c>
      <c r="E256" s="229" t="s">
        <v>413</v>
      </c>
      <c r="F256" s="230" t="s">
        <v>387</v>
      </c>
      <c r="G256" s="216"/>
      <c r="H256" s="216">
        <v>0</v>
      </c>
      <c r="I256" s="25">
        <f t="shared" si="22"/>
        <v>0</v>
      </c>
      <c r="J256" s="216">
        <v>0</v>
      </c>
      <c r="K256" s="216">
        <f>L256-J256</f>
        <v>259.68</v>
      </c>
      <c r="L256" s="216">
        <v>259.68</v>
      </c>
    </row>
    <row r="257" spans="1:12" s="199" customFormat="1" ht="28.5" customHeight="1" hidden="1">
      <c r="A257" s="280" t="s">
        <v>391</v>
      </c>
      <c r="B257" s="229"/>
      <c r="C257" s="273" t="s">
        <v>126</v>
      </c>
      <c r="D257" s="273" t="s">
        <v>23</v>
      </c>
      <c r="E257" s="273" t="s">
        <v>453</v>
      </c>
      <c r="F257" s="279" t="s">
        <v>132</v>
      </c>
      <c r="G257" s="216"/>
      <c r="H257" s="216">
        <v>0</v>
      </c>
      <c r="I257" s="25">
        <f t="shared" si="22"/>
        <v>0</v>
      </c>
      <c r="J257" s="216">
        <v>0</v>
      </c>
      <c r="K257" s="216"/>
      <c r="L257" s="216"/>
    </row>
    <row r="258" spans="1:12" s="199" customFormat="1" ht="38.25" customHeight="1" hidden="1">
      <c r="A258" s="275" t="s">
        <v>389</v>
      </c>
      <c r="B258" s="229"/>
      <c r="C258" s="279" t="s">
        <v>126</v>
      </c>
      <c r="D258" s="279" t="s">
        <v>23</v>
      </c>
      <c r="E258" s="273" t="s">
        <v>453</v>
      </c>
      <c r="F258" s="279" t="s">
        <v>387</v>
      </c>
      <c r="G258" s="216"/>
      <c r="H258" s="216">
        <v>0</v>
      </c>
      <c r="I258" s="25">
        <f t="shared" si="22"/>
        <v>0</v>
      </c>
      <c r="J258" s="216">
        <v>0</v>
      </c>
      <c r="K258" s="216"/>
      <c r="L258" s="216"/>
    </row>
    <row r="259" spans="1:13" ht="12.75" customHeight="1">
      <c r="A259" s="82" t="s">
        <v>28</v>
      </c>
      <c r="B259" s="69"/>
      <c r="C259" s="69"/>
      <c r="D259" s="69"/>
      <c r="E259" s="69"/>
      <c r="F259" s="69"/>
      <c r="G259" s="61">
        <f>G216+G179+G155+G113+G104+G96+G9+G81</f>
        <v>4279.68</v>
      </c>
      <c r="H259" s="61">
        <f>H8</f>
        <v>3846.21</v>
      </c>
      <c r="I259" s="61">
        <f t="shared" si="22"/>
        <v>623.75</v>
      </c>
      <c r="J259" s="61">
        <f>J8</f>
        <v>4469.96</v>
      </c>
      <c r="K259" s="61">
        <f>L259-J259</f>
        <v>-1016.5400000000004</v>
      </c>
      <c r="L259" s="61">
        <f>L8</f>
        <v>3453.4199999999996</v>
      </c>
      <c r="M259" s="105"/>
    </row>
  </sheetData>
  <sheetProtection/>
  <mergeCells count="14">
    <mergeCell ref="M7:M35"/>
    <mergeCell ref="H4:J4"/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  <mergeCell ref="L4:L5"/>
    <mergeCell ref="M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35" t="s">
        <v>12</v>
      </c>
      <c r="B5" s="335" t="s">
        <v>13</v>
      </c>
      <c r="C5" s="335" t="s">
        <v>8</v>
      </c>
      <c r="D5" s="335" t="s">
        <v>9</v>
      </c>
      <c r="E5" s="335" t="s">
        <v>10</v>
      </c>
      <c r="F5" s="335" t="s">
        <v>11</v>
      </c>
      <c r="G5" s="152"/>
      <c r="H5" s="338" t="s">
        <v>408</v>
      </c>
      <c r="I5" s="339"/>
      <c r="J5" s="340"/>
    </row>
    <row r="6" spans="1:10" ht="31.5">
      <c r="A6" s="336"/>
      <c r="B6" s="336"/>
      <c r="C6" s="336"/>
      <c r="D6" s="336"/>
      <c r="E6" s="336"/>
      <c r="F6" s="336"/>
      <c r="G6" s="153" t="s">
        <v>93</v>
      </c>
      <c r="H6" s="258" t="s">
        <v>406</v>
      </c>
      <c r="I6" s="258" t="s">
        <v>409</v>
      </c>
      <c r="J6" s="259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416</v>
      </c>
      <c r="I7" s="69" t="s">
        <v>417</v>
      </c>
      <c r="J7" s="76">
        <v>9</v>
      </c>
    </row>
    <row r="8" spans="1:10" ht="16.5" customHeight="1">
      <c r="A8" s="86" t="s">
        <v>206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331</v>
      </c>
      <c r="B9" s="69" t="s">
        <v>80</v>
      </c>
      <c r="C9" s="69" t="s">
        <v>16</v>
      </c>
      <c r="D9" s="69" t="s">
        <v>16</v>
      </c>
      <c r="E9" s="154" t="s">
        <v>393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207</v>
      </c>
      <c r="B10" s="69" t="s">
        <v>80</v>
      </c>
      <c r="C10" s="69" t="s">
        <v>15</v>
      </c>
      <c r="D10" s="69" t="s">
        <v>16</v>
      </c>
      <c r="E10" s="154" t="s">
        <v>393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336</v>
      </c>
      <c r="B11" s="69" t="s">
        <v>80</v>
      </c>
      <c r="C11" s="69" t="s">
        <v>15</v>
      </c>
      <c r="D11" s="69" t="s">
        <v>17</v>
      </c>
      <c r="E11" s="154" t="s">
        <v>393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270</v>
      </c>
      <c r="B12" s="135" t="s">
        <v>80</v>
      </c>
      <c r="C12" s="135" t="s">
        <v>15</v>
      </c>
      <c r="D12" s="135" t="s">
        <v>17</v>
      </c>
      <c r="E12" s="142" t="s">
        <v>309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271</v>
      </c>
      <c r="B13" s="45" t="s">
        <v>80</v>
      </c>
      <c r="C13" s="45" t="s">
        <v>15</v>
      </c>
      <c r="D13" s="45" t="s">
        <v>17</v>
      </c>
      <c r="E13" s="190" t="s">
        <v>309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272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211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421</v>
      </c>
      <c r="B16" s="209" t="s">
        <v>80</v>
      </c>
      <c r="C16" s="209" t="s">
        <v>15</v>
      </c>
      <c r="D16" s="209" t="s">
        <v>17</v>
      </c>
      <c r="E16" s="209" t="s">
        <v>383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422</v>
      </c>
      <c r="B17" s="214" t="s">
        <v>80</v>
      </c>
      <c r="C17" s="214" t="s">
        <v>15</v>
      </c>
      <c r="D17" s="214" t="s">
        <v>17</v>
      </c>
      <c r="E17" s="214" t="s">
        <v>423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391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132</v>
      </c>
      <c r="G19" s="213"/>
      <c r="H19" s="215" t="s">
        <v>410</v>
      </c>
      <c r="I19" s="25">
        <f t="shared" si="0"/>
        <v>14.160000000000025</v>
      </c>
      <c r="J19" s="215">
        <v>367.86</v>
      </c>
    </row>
    <row r="20" spans="1:10" ht="76.5">
      <c r="A20" s="213" t="s">
        <v>389</v>
      </c>
      <c r="B20" s="214" t="s">
        <v>80</v>
      </c>
      <c r="C20" s="214" t="s">
        <v>15</v>
      </c>
      <c r="D20" s="214" t="s">
        <v>17</v>
      </c>
      <c r="E20" s="214" t="s">
        <v>384</v>
      </c>
      <c r="F20" s="214" t="s">
        <v>387</v>
      </c>
      <c r="G20" s="213"/>
      <c r="H20" s="215" t="s">
        <v>411</v>
      </c>
      <c r="I20" s="25">
        <f t="shared" si="0"/>
        <v>4.27000000000001</v>
      </c>
      <c r="J20" s="215">
        <v>111.09</v>
      </c>
    </row>
    <row r="21" spans="1:10" ht="76.5">
      <c r="A21" s="217" t="s">
        <v>199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313</v>
      </c>
      <c r="B22" s="221" t="s">
        <v>80</v>
      </c>
      <c r="C22" s="221" t="s">
        <v>15</v>
      </c>
      <c r="D22" s="221" t="s">
        <v>19</v>
      </c>
      <c r="E22" s="222" t="s">
        <v>307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328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211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310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311</v>
      </c>
      <c r="G25" s="216"/>
      <c r="H25" s="216"/>
      <c r="I25" s="25">
        <f t="shared" si="0"/>
        <v>0</v>
      </c>
      <c r="J25" s="216"/>
    </row>
    <row r="26" spans="1:10" ht="51">
      <c r="A26" s="227" t="s">
        <v>275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276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277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278</v>
      </c>
      <c r="B29" s="224" t="s">
        <v>80</v>
      </c>
      <c r="C29" s="224" t="s">
        <v>15</v>
      </c>
      <c r="D29" s="224" t="s">
        <v>19</v>
      </c>
      <c r="E29" s="225" t="s">
        <v>308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198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209</v>
      </c>
      <c r="B31" s="229" t="s">
        <v>80</v>
      </c>
      <c r="C31" s="230" t="s">
        <v>15</v>
      </c>
      <c r="D31" s="230" t="s">
        <v>17</v>
      </c>
      <c r="E31" s="230" t="s">
        <v>208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210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211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216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208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214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211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211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212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213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4" t="s">
        <v>199</v>
      </c>
      <c r="B45" s="218" t="s">
        <v>80</v>
      </c>
      <c r="C45" s="231" t="s">
        <v>15</v>
      </c>
      <c r="D45" s="231" t="s">
        <v>19</v>
      </c>
      <c r="E45" s="231" t="s">
        <v>393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403</v>
      </c>
      <c r="B46" s="234">
        <v>801</v>
      </c>
      <c r="C46" s="229" t="s">
        <v>15</v>
      </c>
      <c r="D46" s="229" t="s">
        <v>19</v>
      </c>
      <c r="E46" s="229" t="s">
        <v>343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328</v>
      </c>
      <c r="B47" s="229">
        <v>801</v>
      </c>
      <c r="C47" s="229" t="s">
        <v>15</v>
      </c>
      <c r="D47" s="229" t="s">
        <v>19</v>
      </c>
      <c r="E47" s="229" t="s">
        <v>379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5" t="s">
        <v>424</v>
      </c>
      <c r="B48" s="229" t="s">
        <v>80</v>
      </c>
      <c r="C48" s="229" t="s">
        <v>15</v>
      </c>
      <c r="D48" s="229" t="s">
        <v>19</v>
      </c>
      <c r="E48" s="229" t="s">
        <v>379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391</v>
      </c>
      <c r="B49" s="229" t="s">
        <v>80</v>
      </c>
      <c r="C49" s="229" t="s">
        <v>15</v>
      </c>
      <c r="D49" s="229" t="s">
        <v>19</v>
      </c>
      <c r="E49" s="229" t="s">
        <v>381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389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392</v>
      </c>
      <c r="B51" s="229" t="s">
        <v>80</v>
      </c>
      <c r="C51" s="229" t="s">
        <v>15</v>
      </c>
      <c r="D51" s="229" t="s">
        <v>19</v>
      </c>
      <c r="E51" s="229" t="s">
        <v>382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275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276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277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278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270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271</v>
      </c>
      <c r="B57" s="224" t="s">
        <v>80</v>
      </c>
      <c r="C57" s="238" t="s">
        <v>15</v>
      </c>
      <c r="D57" s="238" t="s">
        <v>126</v>
      </c>
      <c r="E57" s="238" t="s">
        <v>280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280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217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219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218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217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173</v>
      </c>
      <c r="B64" s="218" t="s">
        <v>80</v>
      </c>
      <c r="C64" s="231" t="s">
        <v>15</v>
      </c>
      <c r="D64" s="231" t="s">
        <v>20</v>
      </c>
      <c r="E64" s="231" t="s">
        <v>393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6" t="s">
        <v>270</v>
      </c>
      <c r="B65" s="218" t="s">
        <v>80</v>
      </c>
      <c r="C65" s="231" t="s">
        <v>15</v>
      </c>
      <c r="D65" s="231" t="s">
        <v>20</v>
      </c>
      <c r="E65" s="231" t="s">
        <v>383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425</v>
      </c>
      <c r="B66" s="229" t="s">
        <v>80</v>
      </c>
      <c r="C66" s="230" t="s">
        <v>15</v>
      </c>
      <c r="D66" s="230" t="s">
        <v>20</v>
      </c>
      <c r="E66" s="230" t="s">
        <v>414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418</v>
      </c>
      <c r="B67" s="229" t="s">
        <v>80</v>
      </c>
      <c r="C67" s="230" t="s">
        <v>15</v>
      </c>
      <c r="D67" s="230" t="s">
        <v>20</v>
      </c>
      <c r="E67" s="230" t="s">
        <v>414</v>
      </c>
      <c r="F67" s="230" t="s">
        <v>415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7" t="s">
        <v>426</v>
      </c>
      <c r="B68" s="218" t="s">
        <v>80</v>
      </c>
      <c r="C68" s="231" t="s">
        <v>15</v>
      </c>
      <c r="D68" s="231" t="s">
        <v>126</v>
      </c>
      <c r="E68" s="231" t="s">
        <v>393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270</v>
      </c>
      <c r="B69" s="218" t="s">
        <v>80</v>
      </c>
      <c r="C69" s="231" t="s">
        <v>15</v>
      </c>
      <c r="D69" s="231" t="s">
        <v>126</v>
      </c>
      <c r="E69" s="231" t="s">
        <v>383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386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217</v>
      </c>
      <c r="B71" s="229" t="s">
        <v>80</v>
      </c>
      <c r="C71" s="230" t="s">
        <v>15</v>
      </c>
      <c r="D71" s="230" t="s">
        <v>126</v>
      </c>
      <c r="E71" s="230" t="s">
        <v>386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217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270</v>
      </c>
      <c r="B73" s="218" t="s">
        <v>80</v>
      </c>
      <c r="C73" s="231" t="s">
        <v>17</v>
      </c>
      <c r="D73" s="231" t="s">
        <v>16</v>
      </c>
      <c r="E73" s="231" t="s">
        <v>315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258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314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211</v>
      </c>
      <c r="B76" s="229" t="s">
        <v>80</v>
      </c>
      <c r="C76" s="230" t="s">
        <v>17</v>
      </c>
      <c r="D76" s="230" t="s">
        <v>18</v>
      </c>
      <c r="E76" s="230" t="s">
        <v>314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276</v>
      </c>
      <c r="B77" s="229" t="s">
        <v>80</v>
      </c>
      <c r="C77" s="230" t="s">
        <v>17</v>
      </c>
      <c r="D77" s="230" t="s">
        <v>18</v>
      </c>
      <c r="E77" s="230" t="s">
        <v>314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393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403</v>
      </c>
      <c r="B79" s="229" t="s">
        <v>80</v>
      </c>
      <c r="C79" s="230" t="s">
        <v>17</v>
      </c>
      <c r="D79" s="230" t="s">
        <v>18</v>
      </c>
      <c r="E79" s="241" t="s">
        <v>343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412</v>
      </c>
      <c r="B80" s="229" t="s">
        <v>80</v>
      </c>
      <c r="C80" s="230" t="s">
        <v>17</v>
      </c>
      <c r="D80" s="230" t="s">
        <v>18</v>
      </c>
      <c r="E80" s="241" t="s">
        <v>345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427</v>
      </c>
      <c r="B81" s="229" t="s">
        <v>80</v>
      </c>
      <c r="C81" s="229" t="s">
        <v>17</v>
      </c>
      <c r="D81" s="229" t="s">
        <v>18</v>
      </c>
      <c r="E81" s="229" t="s">
        <v>394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391</v>
      </c>
      <c r="B82" s="229" t="s">
        <v>80</v>
      </c>
      <c r="C82" s="229" t="s">
        <v>17</v>
      </c>
      <c r="D82" s="229" t="s">
        <v>18</v>
      </c>
      <c r="E82" s="229" t="s">
        <v>394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389</v>
      </c>
      <c r="B83" s="229" t="s">
        <v>80</v>
      </c>
      <c r="C83" s="229" t="s">
        <v>17</v>
      </c>
      <c r="D83" s="229" t="s">
        <v>18</v>
      </c>
      <c r="E83" s="229" t="s">
        <v>394</v>
      </c>
      <c r="F83" s="230" t="s">
        <v>387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276</v>
      </c>
      <c r="B84" s="229" t="s">
        <v>80</v>
      </c>
      <c r="C84" s="229" t="s">
        <v>17</v>
      </c>
      <c r="D84" s="229" t="s">
        <v>18</v>
      </c>
      <c r="E84" s="229" t="s">
        <v>394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220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316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317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211</v>
      </c>
      <c r="B91" s="229" t="s">
        <v>80</v>
      </c>
      <c r="C91" s="230" t="s">
        <v>17</v>
      </c>
      <c r="D91" s="230" t="s">
        <v>18</v>
      </c>
      <c r="E91" s="230" t="s">
        <v>317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212</v>
      </c>
      <c r="B92" s="229" t="s">
        <v>80</v>
      </c>
      <c r="C92" s="230" t="s">
        <v>17</v>
      </c>
      <c r="D92" s="230" t="s">
        <v>18</v>
      </c>
      <c r="E92" s="230" t="s">
        <v>317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225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197</v>
      </c>
      <c r="B94" s="229" t="s">
        <v>80</v>
      </c>
      <c r="C94" s="230" t="s">
        <v>19</v>
      </c>
      <c r="D94" s="230" t="s">
        <v>196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224</v>
      </c>
      <c r="B95" s="229" t="s">
        <v>80</v>
      </c>
      <c r="C95" s="230" t="s">
        <v>19</v>
      </c>
      <c r="D95" s="230" t="s">
        <v>196</v>
      </c>
      <c r="E95" s="230" t="s">
        <v>223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222</v>
      </c>
      <c r="B96" s="229" t="s">
        <v>80</v>
      </c>
      <c r="C96" s="230" t="s">
        <v>19</v>
      </c>
      <c r="D96" s="230" t="s">
        <v>196</v>
      </c>
      <c r="E96" s="230" t="s">
        <v>221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212</v>
      </c>
      <c r="B97" s="229" t="s">
        <v>80</v>
      </c>
      <c r="C97" s="230" t="s">
        <v>19</v>
      </c>
      <c r="D97" s="230" t="s">
        <v>196</v>
      </c>
      <c r="E97" s="230" t="s">
        <v>221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230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228</v>
      </c>
      <c r="B104" s="229" t="s">
        <v>80</v>
      </c>
      <c r="C104" s="229" t="s">
        <v>23</v>
      </c>
      <c r="D104" s="229" t="s">
        <v>17</v>
      </c>
      <c r="E104" s="229" t="s">
        <v>229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227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211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212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180</v>
      </c>
      <c r="B108" s="229" t="s">
        <v>80</v>
      </c>
      <c r="C108" s="229" t="s">
        <v>23</v>
      </c>
      <c r="D108" s="229" t="s">
        <v>17</v>
      </c>
      <c r="E108" s="229" t="s">
        <v>178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181</v>
      </c>
      <c r="B109" s="229" t="s">
        <v>179</v>
      </c>
      <c r="C109" s="229" t="s">
        <v>23</v>
      </c>
      <c r="D109" s="229" t="s">
        <v>17</v>
      </c>
      <c r="E109" s="229" t="s">
        <v>178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313</v>
      </c>
      <c r="B112" s="229" t="s">
        <v>80</v>
      </c>
      <c r="C112" s="230" t="s">
        <v>23</v>
      </c>
      <c r="D112" s="230" t="s">
        <v>18</v>
      </c>
      <c r="E112" s="230" t="s">
        <v>307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395</v>
      </c>
      <c r="B113" s="218" t="s">
        <v>80</v>
      </c>
      <c r="C113" s="218" t="s">
        <v>19</v>
      </c>
      <c r="D113" s="218" t="s">
        <v>56</v>
      </c>
      <c r="E113" s="218" t="s">
        <v>373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396</v>
      </c>
      <c r="B114" s="229" t="s">
        <v>80</v>
      </c>
      <c r="C114" s="229" t="s">
        <v>19</v>
      </c>
      <c r="D114" s="229" t="s">
        <v>56</v>
      </c>
      <c r="E114" s="229" t="s">
        <v>375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391</v>
      </c>
      <c r="B115" s="229" t="s">
        <v>80</v>
      </c>
      <c r="C115" s="229" t="s">
        <v>19</v>
      </c>
      <c r="D115" s="229" t="s">
        <v>56</v>
      </c>
      <c r="E115" s="229" t="s">
        <v>375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389</v>
      </c>
      <c r="B116" s="229" t="s">
        <v>80</v>
      </c>
      <c r="C116" s="229" t="s">
        <v>19</v>
      </c>
      <c r="D116" s="229" t="s">
        <v>56</v>
      </c>
      <c r="E116" s="229" t="s">
        <v>375</v>
      </c>
      <c r="F116" s="229" t="s">
        <v>387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293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294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295</v>
      </c>
      <c r="B119" s="229" t="s">
        <v>80</v>
      </c>
      <c r="C119" s="230" t="s">
        <v>23</v>
      </c>
      <c r="D119" s="230" t="s">
        <v>18</v>
      </c>
      <c r="E119" s="230" t="s">
        <v>318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318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226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244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212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428</v>
      </c>
      <c r="B124" s="218" t="s">
        <v>80</v>
      </c>
      <c r="C124" s="231" t="s">
        <v>23</v>
      </c>
      <c r="D124" s="231" t="s">
        <v>16</v>
      </c>
      <c r="E124" s="231" t="s">
        <v>393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393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403</v>
      </c>
      <c r="B126" s="229" t="s">
        <v>80</v>
      </c>
      <c r="C126" s="230" t="s">
        <v>23</v>
      </c>
      <c r="D126" s="230" t="s">
        <v>18</v>
      </c>
      <c r="E126" s="230" t="s">
        <v>343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429</v>
      </c>
      <c r="B127" s="229" t="s">
        <v>80</v>
      </c>
      <c r="C127" s="229" t="s">
        <v>23</v>
      </c>
      <c r="D127" s="229" t="s">
        <v>18</v>
      </c>
      <c r="E127" s="230" t="s">
        <v>353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430</v>
      </c>
      <c r="B128" s="229" t="s">
        <v>80</v>
      </c>
      <c r="C128" s="229" t="s">
        <v>23</v>
      </c>
      <c r="D128" s="229" t="s">
        <v>18</v>
      </c>
      <c r="E128" s="230" t="s">
        <v>355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295</v>
      </c>
      <c r="B129" s="229" t="s">
        <v>80</v>
      </c>
      <c r="C129" s="229" t="s">
        <v>23</v>
      </c>
      <c r="D129" s="229" t="s">
        <v>18</v>
      </c>
      <c r="E129" s="230" t="s">
        <v>355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321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313</v>
      </c>
      <c r="B131" s="229" t="s">
        <v>80</v>
      </c>
      <c r="C131" s="230" t="s">
        <v>20</v>
      </c>
      <c r="D131" s="230" t="s">
        <v>16</v>
      </c>
      <c r="E131" s="230" t="s">
        <v>307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322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211</v>
      </c>
      <c r="B133" s="229" t="s">
        <v>80</v>
      </c>
      <c r="C133" s="230" t="s">
        <v>20</v>
      </c>
      <c r="D133" s="230" t="s">
        <v>20</v>
      </c>
      <c r="E133" s="230" t="s">
        <v>320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211</v>
      </c>
      <c r="B134" s="229" t="s">
        <v>80</v>
      </c>
      <c r="C134" s="230" t="s">
        <v>20</v>
      </c>
      <c r="D134" s="230" t="s">
        <v>20</v>
      </c>
      <c r="E134" s="230" t="s">
        <v>320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276</v>
      </c>
      <c r="B135" s="229" t="s">
        <v>80</v>
      </c>
      <c r="C135" s="230" t="s">
        <v>20</v>
      </c>
      <c r="D135" s="230" t="s">
        <v>20</v>
      </c>
      <c r="E135" s="230" t="s">
        <v>320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233</v>
      </c>
      <c r="B137" s="229" t="s">
        <v>80</v>
      </c>
      <c r="C137" s="230" t="s">
        <v>20</v>
      </c>
      <c r="D137" s="230" t="s">
        <v>20</v>
      </c>
      <c r="E137" s="230" t="s">
        <v>232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231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211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212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393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403</v>
      </c>
      <c r="B142" s="229" t="s">
        <v>80</v>
      </c>
      <c r="C142" s="230" t="s">
        <v>20</v>
      </c>
      <c r="D142" s="230" t="s">
        <v>20</v>
      </c>
      <c r="E142" s="230" t="s">
        <v>343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321</v>
      </c>
      <c r="B143" s="229" t="s">
        <v>80</v>
      </c>
      <c r="C143" s="230" t="s">
        <v>20</v>
      </c>
      <c r="D143" s="230" t="s">
        <v>20</v>
      </c>
      <c r="E143" s="230" t="s">
        <v>365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322</v>
      </c>
      <c r="B145" s="229" t="s">
        <v>80</v>
      </c>
      <c r="C145" s="230" t="s">
        <v>20</v>
      </c>
      <c r="D145" s="230" t="s">
        <v>20</v>
      </c>
      <c r="E145" s="230" t="s">
        <v>367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391</v>
      </c>
      <c r="B146" s="229" t="s">
        <v>80</v>
      </c>
      <c r="C146" s="230" t="s">
        <v>20</v>
      </c>
      <c r="D146" s="230" t="s">
        <v>20</v>
      </c>
      <c r="E146" s="230" t="s">
        <v>367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389</v>
      </c>
      <c r="B147" s="229" t="s">
        <v>80</v>
      </c>
      <c r="C147" s="230" t="s">
        <v>20</v>
      </c>
      <c r="D147" s="230" t="s">
        <v>20</v>
      </c>
      <c r="E147" s="230" t="s">
        <v>367</v>
      </c>
      <c r="F147" s="230" t="s">
        <v>387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276</v>
      </c>
      <c r="B148" s="229" t="s">
        <v>80</v>
      </c>
      <c r="C148" s="230" t="s">
        <v>20</v>
      </c>
      <c r="D148" s="230" t="s">
        <v>20</v>
      </c>
      <c r="E148" s="230" t="s">
        <v>367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237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236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313</v>
      </c>
      <c r="B152" s="229" t="s">
        <v>80</v>
      </c>
      <c r="C152" s="229" t="s">
        <v>24</v>
      </c>
      <c r="D152" s="229" t="s">
        <v>15</v>
      </c>
      <c r="E152" s="229" t="s">
        <v>307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321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397</v>
      </c>
      <c r="B154" s="229" t="s">
        <v>80</v>
      </c>
      <c r="C154" s="229" t="s">
        <v>24</v>
      </c>
      <c r="D154" s="229" t="s">
        <v>15</v>
      </c>
      <c r="E154" s="229" t="s">
        <v>323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276</v>
      </c>
      <c r="B155" s="229" t="s">
        <v>80</v>
      </c>
      <c r="C155" s="229" t="s">
        <v>24</v>
      </c>
      <c r="D155" s="229" t="s">
        <v>15</v>
      </c>
      <c r="E155" s="229" t="s">
        <v>323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245</v>
      </c>
      <c r="B156" s="229" t="s">
        <v>80</v>
      </c>
      <c r="C156" s="229" t="s">
        <v>24</v>
      </c>
      <c r="D156" s="229" t="s">
        <v>15</v>
      </c>
      <c r="E156" s="229" t="s">
        <v>323</v>
      </c>
      <c r="F156" s="229" t="s">
        <v>246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235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211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212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237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245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246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240</v>
      </c>
      <c r="B164" s="218" t="s">
        <v>80</v>
      </c>
      <c r="C164" s="231" t="s">
        <v>24</v>
      </c>
      <c r="D164" s="231" t="s">
        <v>15</v>
      </c>
      <c r="E164" s="231" t="s">
        <v>239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211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212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238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211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212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245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246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237</v>
      </c>
      <c r="B176" s="218" t="s">
        <v>80</v>
      </c>
      <c r="C176" s="218" t="s">
        <v>24</v>
      </c>
      <c r="D176" s="218" t="s">
        <v>16</v>
      </c>
      <c r="E176" s="218" t="s">
        <v>393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393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403</v>
      </c>
      <c r="B178" s="229" t="s">
        <v>80</v>
      </c>
      <c r="C178" s="229" t="s">
        <v>24</v>
      </c>
      <c r="D178" s="229" t="s">
        <v>15</v>
      </c>
      <c r="E178" s="229" t="s">
        <v>343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321</v>
      </c>
      <c r="B179" s="229" t="s">
        <v>80</v>
      </c>
      <c r="C179" s="229" t="s">
        <v>24</v>
      </c>
      <c r="D179" s="229" t="s">
        <v>15</v>
      </c>
      <c r="E179" s="229" t="s">
        <v>365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397</v>
      </c>
      <c r="B180" s="229" t="s">
        <v>80</v>
      </c>
      <c r="C180" s="229" t="s">
        <v>24</v>
      </c>
      <c r="D180" s="229" t="s">
        <v>15</v>
      </c>
      <c r="E180" s="229" t="s">
        <v>369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276</v>
      </c>
      <c r="B181" s="229" t="s">
        <v>80</v>
      </c>
      <c r="C181" s="229" t="s">
        <v>24</v>
      </c>
      <c r="D181" s="229" t="s">
        <v>15</v>
      </c>
      <c r="E181" s="229" t="s">
        <v>369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398</v>
      </c>
      <c r="B182" s="229" t="s">
        <v>80</v>
      </c>
      <c r="C182" s="229" t="s">
        <v>24</v>
      </c>
      <c r="D182" s="229" t="s">
        <v>15</v>
      </c>
      <c r="E182" s="229" t="s">
        <v>369</v>
      </c>
      <c r="F182" s="229" t="s">
        <v>246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201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313</v>
      </c>
      <c r="B185" s="229" t="s">
        <v>80</v>
      </c>
      <c r="C185" s="230" t="s">
        <v>126</v>
      </c>
      <c r="D185" s="230" t="s">
        <v>23</v>
      </c>
      <c r="E185" s="241" t="s">
        <v>307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321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327</v>
      </c>
      <c r="B187" s="229" t="s">
        <v>80</v>
      </c>
      <c r="C187" s="230" t="s">
        <v>126</v>
      </c>
      <c r="D187" s="230" t="s">
        <v>23</v>
      </c>
      <c r="E187" s="241" t="s">
        <v>326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211</v>
      </c>
      <c r="B188" s="229" t="s">
        <v>80</v>
      </c>
      <c r="C188" s="230" t="s">
        <v>126</v>
      </c>
      <c r="D188" s="230" t="s">
        <v>23</v>
      </c>
      <c r="E188" s="241" t="s">
        <v>326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243</v>
      </c>
      <c r="B189" s="229" t="s">
        <v>80</v>
      </c>
      <c r="C189" s="230" t="s">
        <v>126</v>
      </c>
      <c r="D189" s="230" t="s">
        <v>23</v>
      </c>
      <c r="E189" s="230" t="s">
        <v>242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241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211</v>
      </c>
      <c r="B191" s="229" t="s">
        <v>80</v>
      </c>
      <c r="C191" s="230" t="s">
        <v>126</v>
      </c>
      <c r="D191" s="230" t="s">
        <v>23</v>
      </c>
      <c r="E191" s="230" t="s">
        <v>241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393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431</v>
      </c>
      <c r="B193" s="229" t="s">
        <v>80</v>
      </c>
      <c r="C193" s="230" t="s">
        <v>126</v>
      </c>
      <c r="D193" s="230" t="s">
        <v>23</v>
      </c>
      <c r="E193" s="230" t="s">
        <v>393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403</v>
      </c>
      <c r="B194" s="229" t="s">
        <v>80</v>
      </c>
      <c r="C194" s="230" t="s">
        <v>126</v>
      </c>
      <c r="D194" s="230" t="s">
        <v>23</v>
      </c>
      <c r="E194" s="230" t="s">
        <v>432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321</v>
      </c>
      <c r="B195" s="229" t="s">
        <v>80</v>
      </c>
      <c r="C195" s="229" t="s">
        <v>126</v>
      </c>
      <c r="D195" s="229" t="s">
        <v>23</v>
      </c>
      <c r="E195" s="229" t="s">
        <v>365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327</v>
      </c>
      <c r="B196" s="229" t="s">
        <v>80</v>
      </c>
      <c r="C196" s="229" t="s">
        <v>126</v>
      </c>
      <c r="D196" s="229" t="s">
        <v>23</v>
      </c>
      <c r="E196" s="229" t="s">
        <v>371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391</v>
      </c>
      <c r="B197" s="229" t="s">
        <v>80</v>
      </c>
      <c r="C197" s="229" t="s">
        <v>126</v>
      </c>
      <c r="D197" s="229" t="s">
        <v>23</v>
      </c>
      <c r="E197" s="229" t="s">
        <v>371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389</v>
      </c>
      <c r="B198" s="229" t="s">
        <v>80</v>
      </c>
      <c r="C198" s="230" t="s">
        <v>126</v>
      </c>
      <c r="D198" s="230" t="s">
        <v>23</v>
      </c>
      <c r="E198" s="229" t="s">
        <v>371</v>
      </c>
      <c r="F198" s="230" t="s">
        <v>387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327</v>
      </c>
      <c r="B199" s="229" t="s">
        <v>80</v>
      </c>
      <c r="C199" s="229" t="s">
        <v>126</v>
      </c>
      <c r="D199" s="229" t="s">
        <v>23</v>
      </c>
      <c r="E199" s="229" t="s">
        <v>371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391</v>
      </c>
      <c r="B200" s="229" t="s">
        <v>80</v>
      </c>
      <c r="C200" s="229" t="s">
        <v>126</v>
      </c>
      <c r="D200" s="229" t="s">
        <v>23</v>
      </c>
      <c r="E200" s="229" t="s">
        <v>413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389</v>
      </c>
      <c r="B201" s="229" t="s">
        <v>80</v>
      </c>
      <c r="C201" s="230" t="s">
        <v>126</v>
      </c>
      <c r="D201" s="230" t="s">
        <v>23</v>
      </c>
      <c r="E201" s="229" t="s">
        <v>413</v>
      </c>
      <c r="F201" s="230" t="s">
        <v>387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319" t="s">
        <v>248</v>
      </c>
      <c r="F1" s="319"/>
      <c r="G1" s="319"/>
    </row>
    <row r="2" spans="1:7" ht="30" customHeight="1">
      <c r="A2" s="332" t="s">
        <v>329</v>
      </c>
      <c r="B2" s="332"/>
      <c r="C2" s="332"/>
      <c r="D2" s="332"/>
      <c r="E2" s="332"/>
      <c r="F2" s="332"/>
      <c r="G2" s="332"/>
    </row>
    <row r="3" spans="1:8" ht="12.75" customHeight="1">
      <c r="A3" s="59"/>
      <c r="B3" s="60"/>
      <c r="C3" s="60"/>
      <c r="D3" s="333"/>
      <c r="E3" s="333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195</v>
      </c>
      <c r="E4" s="65" t="s">
        <v>155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331"/>
      <c r="B52" s="321"/>
      <c r="C52" s="329"/>
      <c r="D52" s="330"/>
      <c r="E52" s="32"/>
      <c r="G52" s="30"/>
    </row>
    <row r="53" spans="1:7" ht="15.75">
      <c r="A53" s="331"/>
      <c r="B53" s="329"/>
      <c r="C53" s="329"/>
      <c r="D53" s="330"/>
      <c r="E53" s="32"/>
      <c r="G53" s="30"/>
    </row>
    <row r="54" spans="1:7" ht="12.75" customHeight="1">
      <c r="A54" s="31"/>
      <c r="B54" s="321"/>
      <c r="C54" s="329"/>
      <c r="D54" s="330"/>
      <c r="E54" s="32"/>
      <c r="G54" s="30"/>
    </row>
    <row r="55" spans="1:7" ht="12.75" customHeight="1">
      <c r="A55" s="31"/>
      <c r="B55" s="329"/>
      <c r="C55" s="329"/>
      <c r="D55" s="330"/>
      <c r="E55" s="32"/>
      <c r="G55" s="30"/>
    </row>
    <row r="56" spans="1:7" ht="12.75" customHeight="1">
      <c r="A56" s="31"/>
      <c r="B56" s="321"/>
      <c r="C56" s="329"/>
      <c r="D56" s="330"/>
      <c r="E56" s="32"/>
      <c r="G56" s="30"/>
    </row>
    <row r="57" spans="1:7" ht="15.75">
      <c r="A57" s="31"/>
      <c r="B57" s="329"/>
      <c r="C57" s="329"/>
      <c r="D57" s="330"/>
      <c r="E57" s="32"/>
      <c r="G57" s="30"/>
    </row>
    <row r="58" spans="1:5" ht="26.25" customHeight="1">
      <c r="A58" s="331"/>
      <c r="B58" s="324"/>
      <c r="C58" s="324"/>
      <c r="D58" s="324"/>
      <c r="E58" s="29"/>
    </row>
    <row r="59" ht="15.75">
      <c r="A59" s="331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R268"/>
  <sheetViews>
    <sheetView view="pageBreakPreview" zoomScaleSheetLayoutView="100" zoomScalePageLayoutView="0" workbookViewId="0" topLeftCell="A240">
      <selection activeCell="M94" sqref="M94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41"/>
      <c r="B1" s="341"/>
      <c r="C1" s="341"/>
      <c r="D1" s="341"/>
      <c r="E1" s="341"/>
      <c r="F1" s="319" t="s">
        <v>496</v>
      </c>
      <c r="G1" s="319"/>
      <c r="H1" s="319"/>
      <c r="I1" s="319"/>
      <c r="J1" s="319"/>
      <c r="K1" s="319"/>
      <c r="L1" s="319"/>
      <c r="M1" s="18"/>
      <c r="N1" s="18"/>
    </row>
    <row r="2" spans="1:15" s="1" customFormat="1" ht="47.25" customHeight="1">
      <c r="A2" s="342" t="s">
        <v>477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37"/>
      <c r="N2" s="337"/>
      <c r="O2" s="337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35" t="s">
        <v>12</v>
      </c>
      <c r="B4" s="335" t="s">
        <v>13</v>
      </c>
      <c r="C4" s="335" t="s">
        <v>8</v>
      </c>
      <c r="D4" s="335" t="s">
        <v>9</v>
      </c>
      <c r="E4" s="335" t="s">
        <v>10</v>
      </c>
      <c r="F4" s="335" t="s">
        <v>11</v>
      </c>
      <c r="G4" s="152"/>
      <c r="H4" s="338" t="s">
        <v>475</v>
      </c>
      <c r="I4" s="339"/>
      <c r="J4" s="340"/>
      <c r="K4" s="343" t="s">
        <v>97</v>
      </c>
      <c r="L4" s="345" t="s">
        <v>96</v>
      </c>
    </row>
    <row r="5" spans="1:12" s="9" customFormat="1" ht="39.75" customHeight="1">
      <c r="A5" s="336"/>
      <c r="B5" s="336"/>
      <c r="C5" s="336"/>
      <c r="D5" s="336"/>
      <c r="E5" s="336"/>
      <c r="F5" s="336"/>
      <c r="G5" s="153" t="s">
        <v>93</v>
      </c>
      <c r="H5" s="258" t="s">
        <v>406</v>
      </c>
      <c r="I5" s="258" t="s">
        <v>409</v>
      </c>
      <c r="J5" s="261" t="s">
        <v>96</v>
      </c>
      <c r="K5" s="344"/>
      <c r="L5" s="344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34"/>
    </row>
    <row r="8" spans="1:13" ht="14.25" customHeight="1">
      <c r="A8" s="86" t="s">
        <v>331</v>
      </c>
      <c r="B8" s="69" t="s">
        <v>80</v>
      </c>
      <c r="C8" s="69" t="s">
        <v>16</v>
      </c>
      <c r="D8" s="69" t="s">
        <v>16</v>
      </c>
      <c r="E8" s="154" t="s">
        <v>393</v>
      </c>
      <c r="F8" s="69" t="s">
        <v>43</v>
      </c>
      <c r="G8" s="61">
        <f>G9</f>
        <v>1998.96</v>
      </c>
      <c r="H8" s="61">
        <f>H9+H89+H142+H153+H210+H234+H238+H170+H149</f>
        <v>8875.01</v>
      </c>
      <c r="I8" s="61">
        <f>J8-H8</f>
        <v>223.67000000000007</v>
      </c>
      <c r="J8" s="61">
        <f>J9+J89+J142+J145+J153+J170+J210+J234+J238+J149</f>
        <v>9098.68</v>
      </c>
      <c r="K8" s="61">
        <f aca="true" t="shared" si="0" ref="K8:K19">L8-J8</f>
        <v>-5645.26</v>
      </c>
      <c r="L8" s="61">
        <f>L9+L81+L89+L124+L128+L156+L159+L172+L187+L213+L228+L241</f>
        <v>3453.4199999999996</v>
      </c>
      <c r="M8" s="334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154" t="s">
        <v>393</v>
      </c>
      <c r="F9" s="69" t="s">
        <v>43</v>
      </c>
      <c r="G9" s="61">
        <f>G11+G33+G60+G64</f>
        <v>1998.96</v>
      </c>
      <c r="H9" s="61">
        <f>H10+H45+H77+H68+H86</f>
        <v>2176.48</v>
      </c>
      <c r="I9" s="61">
        <f aca="true" t="shared" si="1" ref="I9:I92">J9-H9</f>
        <v>0</v>
      </c>
      <c r="J9" s="61">
        <f>J10+J44+J68+J76+J86</f>
        <v>2176.48</v>
      </c>
      <c r="K9" s="61">
        <f t="shared" si="0"/>
        <v>-590.7900000000002</v>
      </c>
      <c r="L9" s="61">
        <f>L10+L15+L21+L45+L60+L77</f>
        <v>1585.6899999999998</v>
      </c>
      <c r="M9" s="334"/>
    </row>
    <row r="10" spans="1:13" s="104" customFormat="1" ht="26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34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34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34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34"/>
    </row>
    <row r="14" spans="1:13" ht="13.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34"/>
    </row>
    <row r="15" spans="1:13" s="104" customFormat="1" ht="15" customHeight="1">
      <c r="A15" s="20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192">
        <f t="shared" si="0"/>
        <v>-111.20000000000005</v>
      </c>
      <c r="L15" s="191">
        <f>L17</f>
        <v>388.34</v>
      </c>
      <c r="M15" s="334"/>
    </row>
    <row r="16" spans="1:13" s="104" customFormat="1" ht="26.25" customHeight="1">
      <c r="A16" s="213" t="s">
        <v>422</v>
      </c>
      <c r="B16" s="214" t="s">
        <v>80</v>
      </c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192"/>
      <c r="L16" s="191"/>
      <c r="M16" s="334"/>
    </row>
    <row r="17" spans="1:13" ht="14.2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193">
        <f t="shared" si="0"/>
        <v>-111.20000000000005</v>
      </c>
      <c r="L17" s="188">
        <f>L18+L19</f>
        <v>388.34</v>
      </c>
      <c r="M17" s="334"/>
    </row>
    <row r="18" spans="1:13" ht="16.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193">
        <f t="shared" si="0"/>
        <v>-85.40000000000003</v>
      </c>
      <c r="L18" s="188">
        <v>298.27</v>
      </c>
      <c r="M18" s="334"/>
    </row>
    <row r="19" spans="1:13" ht="38.2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193">
        <f t="shared" si="0"/>
        <v>-25.80000000000001</v>
      </c>
      <c r="L19" s="188">
        <v>90.07</v>
      </c>
      <c r="M19" s="334"/>
    </row>
    <row r="20" spans="1:13" s="104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2831.6899999999996</v>
      </c>
      <c r="J20" s="211">
        <f>J21+J45</f>
        <v>2831.6899999999996</v>
      </c>
      <c r="K20" s="61"/>
      <c r="L20" s="61">
        <f>J20+K20</f>
        <v>2831.6899999999996</v>
      </c>
      <c r="M20" s="334"/>
    </row>
    <row r="21" spans="1:13" s="104" customFormat="1" ht="39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61">
        <f>K22</f>
        <v>-1177.75</v>
      </c>
      <c r="L21" s="25">
        <f>J21+K21</f>
        <v>0</v>
      </c>
      <c r="M21" s="334"/>
    </row>
    <row r="22" spans="1:13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5">
        <f>K23+K25+K26+K27+K28</f>
        <v>-1177.75</v>
      </c>
      <c r="L22" s="25">
        <f>L23+L25+L26+L27+L28</f>
        <v>0</v>
      </c>
      <c r="M22" s="334"/>
    </row>
    <row r="23" spans="1:13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5">
        <f>L23-J23</f>
        <v>-862.83</v>
      </c>
      <c r="L23" s="25">
        <v>0</v>
      </c>
      <c r="M23" s="334"/>
    </row>
    <row r="24" spans="1:13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5"/>
      <c r="L24" s="25">
        <f>J24+K24</f>
        <v>0</v>
      </c>
      <c r="M24" s="334"/>
    </row>
    <row r="25" spans="1:13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5">
        <f>L25-J25</f>
        <v>-45</v>
      </c>
      <c r="L25" s="25">
        <v>0</v>
      </c>
      <c r="M25" s="334"/>
    </row>
    <row r="26" spans="1:13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5">
        <f>L26-J26</f>
        <v>-221.72</v>
      </c>
      <c r="L26" s="25">
        <v>0</v>
      </c>
      <c r="M26" s="334"/>
    </row>
    <row r="27" spans="1:13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5">
        <f>L27-J27</f>
        <v>-33.56</v>
      </c>
      <c r="L27" s="25">
        <v>0</v>
      </c>
      <c r="M27" s="334"/>
    </row>
    <row r="28" spans="1:13" ht="17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5">
        <f>L28-J28</f>
        <v>-14.64</v>
      </c>
      <c r="L28" s="25">
        <v>0</v>
      </c>
      <c r="M28" s="334"/>
    </row>
    <row r="29" spans="1:13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61">
        <f t="shared" si="3"/>
        <v>1</v>
      </c>
      <c r="L29" s="25">
        <f aca="true" t="shared" si="4" ref="L29:L43">J29+K29</f>
        <v>1</v>
      </c>
      <c r="M29" s="334"/>
    </row>
    <row r="30" spans="1:13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5">
        <f t="shared" si="3"/>
        <v>1</v>
      </c>
      <c r="L30" s="25">
        <f t="shared" si="4"/>
        <v>1</v>
      </c>
      <c r="M30" s="334"/>
    </row>
    <row r="31" spans="1:13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5">
        <f t="shared" si="3"/>
        <v>1</v>
      </c>
      <c r="L31" s="25">
        <f t="shared" si="4"/>
        <v>1</v>
      </c>
      <c r="M31" s="334"/>
    </row>
    <row r="32" spans="1:13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5">
        <v>1</v>
      </c>
      <c r="L32" s="25">
        <f t="shared" si="4"/>
        <v>1</v>
      </c>
      <c r="M32" s="334"/>
    </row>
    <row r="33" spans="1:13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61">
        <f>K34+K37</f>
        <v>0</v>
      </c>
      <c r="L33" s="25">
        <f t="shared" si="4"/>
        <v>0</v>
      </c>
      <c r="M33" s="334"/>
    </row>
    <row r="34" spans="1:13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5">
        <f t="shared" si="5"/>
        <v>0</v>
      </c>
      <c r="L34" s="25">
        <f t="shared" si="4"/>
        <v>0</v>
      </c>
      <c r="M34" s="334"/>
    </row>
    <row r="35" spans="1:13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5">
        <f t="shared" si="5"/>
        <v>0</v>
      </c>
      <c r="L35" s="25">
        <f t="shared" si="4"/>
        <v>0</v>
      </c>
      <c r="M35" s="334"/>
    </row>
    <row r="36" spans="1:13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5"/>
      <c r="L36" s="25">
        <f t="shared" si="4"/>
        <v>0</v>
      </c>
      <c r="M36" s="62"/>
    </row>
    <row r="37" spans="1:12" s="104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61">
        <f>K39+K40+K41+K42+K43</f>
        <v>0</v>
      </c>
      <c r="L37" s="25">
        <f t="shared" si="4"/>
        <v>0</v>
      </c>
    </row>
    <row r="38" spans="1:12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5">
        <f>K39+K40+K41+K42+K43</f>
        <v>0</v>
      </c>
      <c r="L38" s="25">
        <f t="shared" si="4"/>
        <v>0</v>
      </c>
    </row>
    <row r="39" spans="1:12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5"/>
      <c r="L39" s="25">
        <f t="shared" si="4"/>
        <v>0</v>
      </c>
    </row>
    <row r="40" spans="1:12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5"/>
      <c r="L40" s="25">
        <f t="shared" si="4"/>
        <v>0</v>
      </c>
    </row>
    <row r="41" spans="1:12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5"/>
      <c r="L41" s="25">
        <f t="shared" si="4"/>
        <v>0</v>
      </c>
    </row>
    <row r="42" spans="1:12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5"/>
      <c r="L42" s="25">
        <f t="shared" si="4"/>
        <v>0</v>
      </c>
    </row>
    <row r="43" spans="1:12" ht="24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5"/>
      <c r="L43" s="25">
        <f t="shared" si="4"/>
        <v>0</v>
      </c>
    </row>
    <row r="44" spans="1:12" ht="43.5" customHeight="1">
      <c r="A44" s="264" t="s">
        <v>199</v>
      </c>
      <c r="B44" s="218" t="s">
        <v>80</v>
      </c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1653.9399999999998</v>
      </c>
      <c r="I44" s="61">
        <f t="shared" si="1"/>
        <v>0</v>
      </c>
      <c r="J44" s="211">
        <f>J45</f>
        <v>1653.9399999999998</v>
      </c>
      <c r="K44" s="25"/>
      <c r="L44" s="25"/>
    </row>
    <row r="45" spans="1:12" ht="27.75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29" t="s">
        <v>343</v>
      </c>
      <c r="F45" s="229" t="s">
        <v>43</v>
      </c>
      <c r="G45" s="227"/>
      <c r="H45" s="216">
        <f>H46+H49+H52+H74+H72</f>
        <v>1653.9399999999998</v>
      </c>
      <c r="I45" s="25">
        <f t="shared" si="1"/>
        <v>0</v>
      </c>
      <c r="J45" s="216">
        <f>J46+J49+J52+J74+J72</f>
        <v>1653.9399999999998</v>
      </c>
      <c r="K45" s="191">
        <f aca="true" t="shared" si="6" ref="K45:K63">L45-J45</f>
        <v>-466.5899999999999</v>
      </c>
      <c r="L45" s="191">
        <f>L48+L55</f>
        <v>1187.35</v>
      </c>
    </row>
    <row r="46" spans="1:12" ht="27.75" customHeight="1">
      <c r="A46" s="233" t="s">
        <v>424</v>
      </c>
      <c r="B46" s="234">
        <v>801</v>
      </c>
      <c r="C46" s="229" t="s">
        <v>15</v>
      </c>
      <c r="D46" s="229" t="s">
        <v>19</v>
      </c>
      <c r="E46" s="229" t="s">
        <v>484</v>
      </c>
      <c r="F46" s="229" t="s">
        <v>43</v>
      </c>
      <c r="G46" s="227"/>
      <c r="H46" s="216">
        <f>H47+H48</f>
        <v>264.69</v>
      </c>
      <c r="I46" s="25">
        <f t="shared" si="1"/>
        <v>0</v>
      </c>
      <c r="J46" s="216">
        <f>J47+J48</f>
        <v>264.69</v>
      </c>
      <c r="K46" s="191"/>
      <c r="L46" s="191"/>
    </row>
    <row r="47" spans="1:12" ht="18.75" customHeight="1">
      <c r="A47" s="233" t="s">
        <v>391</v>
      </c>
      <c r="B47" s="234">
        <v>801</v>
      </c>
      <c r="C47" s="229" t="s">
        <v>15</v>
      </c>
      <c r="D47" s="229" t="s">
        <v>19</v>
      </c>
      <c r="E47" s="229" t="s">
        <v>484</v>
      </c>
      <c r="F47" s="229" t="s">
        <v>132</v>
      </c>
      <c r="G47" s="227"/>
      <c r="H47" s="216">
        <v>203.29</v>
      </c>
      <c r="I47" s="25">
        <f t="shared" si="1"/>
        <v>0</v>
      </c>
      <c r="J47" s="216">
        <v>203.29</v>
      </c>
      <c r="K47" s="191"/>
      <c r="L47" s="191"/>
    </row>
    <row r="48" spans="1:12" ht="37.5" customHeight="1">
      <c r="A48" s="213" t="s">
        <v>389</v>
      </c>
      <c r="B48" s="229">
        <v>801</v>
      </c>
      <c r="C48" s="229" t="s">
        <v>15</v>
      </c>
      <c r="D48" s="229" t="s">
        <v>19</v>
      </c>
      <c r="E48" s="229" t="s">
        <v>484</v>
      </c>
      <c r="F48" s="229" t="s">
        <v>387</v>
      </c>
      <c r="G48" s="234"/>
      <c r="H48" s="216">
        <v>61.4</v>
      </c>
      <c r="I48" s="25">
        <f t="shared" si="1"/>
        <v>0</v>
      </c>
      <c r="J48" s="216">
        <v>61.4</v>
      </c>
      <c r="K48" s="188">
        <f t="shared" si="6"/>
        <v>926.0400000000001</v>
      </c>
      <c r="L48" s="188">
        <f>L50+L51</f>
        <v>987.44</v>
      </c>
    </row>
    <row r="49" spans="1:12" ht="25.5" customHeight="1">
      <c r="A49" s="265" t="s">
        <v>424</v>
      </c>
      <c r="B49" s="229" t="s">
        <v>80</v>
      </c>
      <c r="C49" s="229" t="s">
        <v>15</v>
      </c>
      <c r="D49" s="229" t="s">
        <v>19</v>
      </c>
      <c r="E49" s="229" t="s">
        <v>379</v>
      </c>
      <c r="F49" s="229" t="s">
        <v>43</v>
      </c>
      <c r="G49" s="234"/>
      <c r="H49" s="216">
        <f>H50+H51</f>
        <v>1198.37</v>
      </c>
      <c r="I49" s="25">
        <f t="shared" si="1"/>
        <v>0</v>
      </c>
      <c r="J49" s="216">
        <f>J50+J51</f>
        <v>1198.37</v>
      </c>
      <c r="K49" s="188"/>
      <c r="L49" s="188"/>
    </row>
    <row r="50" spans="1:12" ht="15" customHeight="1">
      <c r="A50" s="227" t="s">
        <v>391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121</v>
      </c>
      <c r="G50" s="234"/>
      <c r="H50" s="216">
        <v>920.41</v>
      </c>
      <c r="I50" s="25">
        <f t="shared" si="1"/>
        <v>0</v>
      </c>
      <c r="J50" s="216">
        <v>920.41</v>
      </c>
      <c r="K50" s="188">
        <f t="shared" si="6"/>
        <v>-145.79999999999995</v>
      </c>
      <c r="L50" s="188">
        <v>774.61</v>
      </c>
    </row>
    <row r="51" spans="1:12" ht="36" customHeight="1">
      <c r="A51" s="213" t="s">
        <v>389</v>
      </c>
      <c r="B51" s="229" t="s">
        <v>80</v>
      </c>
      <c r="C51" s="229" t="s">
        <v>15</v>
      </c>
      <c r="D51" s="229" t="s">
        <v>19</v>
      </c>
      <c r="E51" s="229" t="s">
        <v>381</v>
      </c>
      <c r="F51" s="229">
        <v>129</v>
      </c>
      <c r="G51" s="234"/>
      <c r="H51" s="216">
        <v>277.96</v>
      </c>
      <c r="I51" s="25">
        <f t="shared" si="1"/>
        <v>0</v>
      </c>
      <c r="J51" s="216">
        <v>277.96</v>
      </c>
      <c r="K51" s="188">
        <f t="shared" si="6"/>
        <v>-65.12999999999997</v>
      </c>
      <c r="L51" s="188">
        <v>212.83</v>
      </c>
    </row>
    <row r="52" spans="1:12" ht="25.5" customHeight="1">
      <c r="A52" s="265" t="s">
        <v>485</v>
      </c>
      <c r="B52" s="273" t="s">
        <v>80</v>
      </c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H53+H54</f>
        <v>164.08</v>
      </c>
      <c r="I52" s="25">
        <f t="shared" si="1"/>
        <v>0</v>
      </c>
      <c r="J52" s="216">
        <f>J53+J54</f>
        <v>164.08</v>
      </c>
      <c r="K52" s="188"/>
      <c r="L52" s="188"/>
    </row>
    <row r="53" spans="1:12" ht="24.75" customHeight="1">
      <c r="A53" s="274" t="s">
        <v>276</v>
      </c>
      <c r="B53" s="273" t="s">
        <v>80</v>
      </c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f>173.58-9.5</f>
        <v>164.08</v>
      </c>
      <c r="I53" s="25">
        <f t="shared" si="1"/>
        <v>0</v>
      </c>
      <c r="J53" s="216">
        <f>173.58-9.5</f>
        <v>164.08</v>
      </c>
      <c r="K53" s="188"/>
      <c r="L53" s="188"/>
    </row>
    <row r="54" spans="1:12" ht="36" customHeight="1" hidden="1">
      <c r="A54" s="275" t="s">
        <v>389</v>
      </c>
      <c r="B54" s="273" t="s">
        <v>80</v>
      </c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v>0</v>
      </c>
      <c r="I54" s="25">
        <f t="shared" si="1"/>
        <v>0</v>
      </c>
      <c r="J54" s="216">
        <v>0</v>
      </c>
      <c r="K54" s="188"/>
      <c r="L54" s="188"/>
    </row>
    <row r="55" spans="1:12" ht="28.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188">
        <f t="shared" si="6"/>
        <v>199.90999999999997</v>
      </c>
      <c r="L55" s="188">
        <f>L56+L57+L58+L59</f>
        <v>199.90999999999997</v>
      </c>
    </row>
    <row r="56" spans="1:12" ht="27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188">
        <f t="shared" si="6"/>
        <v>45</v>
      </c>
      <c r="L56" s="188">
        <v>45</v>
      </c>
    </row>
    <row r="57" spans="1:12" ht="27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29" t="s">
        <v>382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188">
        <f t="shared" si="6"/>
        <v>106.71</v>
      </c>
      <c r="L57" s="188">
        <v>106.71</v>
      </c>
    </row>
    <row r="58" spans="1:12" ht="12.7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188">
        <f t="shared" si="6"/>
        <v>33.56</v>
      </c>
      <c r="L58" s="188">
        <v>33.56</v>
      </c>
    </row>
    <row r="59" spans="1:12" ht="13.5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188">
        <f t="shared" si="6"/>
        <v>14.64</v>
      </c>
      <c r="L59" s="188">
        <v>14.64</v>
      </c>
    </row>
    <row r="60" spans="1:12" s="104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61">
        <f t="shared" si="6"/>
        <v>-15</v>
      </c>
      <c r="L60" s="25">
        <f>L61</f>
        <v>0</v>
      </c>
    </row>
    <row r="61" spans="1:12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61">
        <f t="shared" si="6"/>
        <v>-15</v>
      </c>
      <c r="L61" s="25">
        <f>L62</f>
        <v>0</v>
      </c>
    </row>
    <row r="62" spans="1:12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61">
        <f t="shared" si="6"/>
        <v>-15</v>
      </c>
      <c r="L62" s="25">
        <f>L63</f>
        <v>0</v>
      </c>
    </row>
    <row r="63" spans="1:12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61">
        <f t="shared" si="6"/>
        <v>-15</v>
      </c>
      <c r="L63" s="25">
        <v>0</v>
      </c>
    </row>
    <row r="64" spans="1:12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61">
        <f t="shared" si="8"/>
        <v>0</v>
      </c>
      <c r="L64" s="25">
        <f>J64+K64</f>
        <v>0</v>
      </c>
    </row>
    <row r="65" spans="1:12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5">
        <f t="shared" si="8"/>
        <v>0</v>
      </c>
      <c r="L65" s="25">
        <f>J65+K65</f>
        <v>0</v>
      </c>
    </row>
    <row r="66" spans="1:12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5">
        <f t="shared" si="8"/>
        <v>0</v>
      </c>
      <c r="L66" s="25">
        <f>J66+K66</f>
        <v>0</v>
      </c>
    </row>
    <row r="67" spans="1:12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5"/>
      <c r="L67" s="25">
        <f>J67+K67</f>
        <v>0</v>
      </c>
    </row>
    <row r="68" spans="1:12" ht="12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1"/>
      <c r="H68" s="211">
        <f>H69</f>
        <v>0</v>
      </c>
      <c r="I68" s="25">
        <f t="shared" si="1"/>
        <v>0</v>
      </c>
      <c r="J68" s="211">
        <f>J69</f>
        <v>0</v>
      </c>
      <c r="K68" s="25"/>
      <c r="L68" s="25"/>
    </row>
    <row r="69" spans="1:12" ht="13.5" customHeight="1" hidden="1">
      <c r="A69" s="266" t="s">
        <v>270</v>
      </c>
      <c r="B69" s="218" t="s">
        <v>80</v>
      </c>
      <c r="C69" s="231" t="s">
        <v>15</v>
      </c>
      <c r="D69" s="231" t="s">
        <v>20</v>
      </c>
      <c r="E69" s="231" t="s">
        <v>383</v>
      </c>
      <c r="F69" s="231" t="s">
        <v>43</v>
      </c>
      <c r="G69" s="211"/>
      <c r="H69" s="211">
        <f>H70</f>
        <v>0</v>
      </c>
      <c r="I69" s="25">
        <f t="shared" si="1"/>
        <v>0</v>
      </c>
      <c r="J69" s="211">
        <f>J70</f>
        <v>0</v>
      </c>
      <c r="K69" s="25"/>
      <c r="L69" s="25"/>
    </row>
    <row r="70" spans="1:12" ht="16.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5"/>
      <c r="L70" s="25"/>
    </row>
    <row r="71" spans="1:12" ht="6.7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5"/>
      <c r="L71" s="25"/>
    </row>
    <row r="72" spans="1:12" ht="15" customHeight="1">
      <c r="A72" s="227" t="s">
        <v>489</v>
      </c>
      <c r="B72" s="229" t="s">
        <v>80</v>
      </c>
      <c r="C72" s="230" t="s">
        <v>15</v>
      </c>
      <c r="D72" s="230" t="s">
        <v>19</v>
      </c>
      <c r="E72" s="230" t="s">
        <v>490</v>
      </c>
      <c r="F72" s="230" t="s">
        <v>43</v>
      </c>
      <c r="G72" s="216"/>
      <c r="H72" s="216">
        <f>H73</f>
        <v>26.8</v>
      </c>
      <c r="I72" s="25">
        <f t="shared" si="1"/>
        <v>0</v>
      </c>
      <c r="J72" s="216">
        <f>J73</f>
        <v>26.8</v>
      </c>
      <c r="K72" s="25"/>
      <c r="L72" s="25"/>
    </row>
    <row r="73" spans="1:12" ht="26.25" customHeight="1">
      <c r="A73" s="291" t="s">
        <v>276</v>
      </c>
      <c r="B73" s="229" t="s">
        <v>80</v>
      </c>
      <c r="C73" s="230" t="s">
        <v>15</v>
      </c>
      <c r="D73" s="230" t="s">
        <v>19</v>
      </c>
      <c r="E73" s="230" t="s">
        <v>490</v>
      </c>
      <c r="F73" s="230" t="s">
        <v>133</v>
      </c>
      <c r="G73" s="216"/>
      <c r="H73" s="216">
        <v>26.8</v>
      </c>
      <c r="I73" s="25">
        <f t="shared" si="1"/>
        <v>0</v>
      </c>
      <c r="J73" s="216">
        <v>26.8</v>
      </c>
      <c r="K73" s="25"/>
      <c r="L73" s="25"/>
    </row>
    <row r="74" spans="1:12" ht="37.5" customHeight="1" hidden="1">
      <c r="A74" s="294" t="s">
        <v>488</v>
      </c>
      <c r="B74" s="229" t="s">
        <v>80</v>
      </c>
      <c r="C74" s="230" t="s">
        <v>15</v>
      </c>
      <c r="D74" s="230" t="s">
        <v>19</v>
      </c>
      <c r="E74" s="230" t="s">
        <v>486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5"/>
      <c r="L74" s="25"/>
    </row>
    <row r="75" spans="1:12" ht="26.25" customHeight="1" hidden="1">
      <c r="A75" s="227" t="s">
        <v>276</v>
      </c>
      <c r="B75" s="295" t="s">
        <v>80</v>
      </c>
      <c r="C75" s="230" t="s">
        <v>15</v>
      </c>
      <c r="D75" s="230" t="s">
        <v>19</v>
      </c>
      <c r="E75" s="230" t="s">
        <v>486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5"/>
      <c r="L75" s="25"/>
    </row>
    <row r="76" spans="1:12" ht="15.75" customHeight="1">
      <c r="A76" s="297" t="s">
        <v>426</v>
      </c>
      <c r="B76" s="296" t="s">
        <v>80</v>
      </c>
      <c r="C76" s="231" t="s">
        <v>15</v>
      </c>
      <c r="D76" s="231" t="s">
        <v>126</v>
      </c>
      <c r="E76" s="231" t="s">
        <v>393</v>
      </c>
      <c r="F76" s="231" t="s">
        <v>43</v>
      </c>
      <c r="G76" s="211"/>
      <c r="H76" s="211">
        <f>H77</f>
        <v>10</v>
      </c>
      <c r="I76" s="61">
        <f t="shared" si="1"/>
        <v>0</v>
      </c>
      <c r="J76" s="211">
        <f>J77</f>
        <v>10</v>
      </c>
      <c r="K76" s="25"/>
      <c r="L76" s="25"/>
    </row>
    <row r="77" spans="1:18" s="194" customFormat="1" ht="13.5" customHeight="1">
      <c r="A77" s="266" t="s">
        <v>270</v>
      </c>
      <c r="B77" s="296" t="s">
        <v>80</v>
      </c>
      <c r="C77" s="231" t="s">
        <v>15</v>
      </c>
      <c r="D77" s="231" t="s">
        <v>126</v>
      </c>
      <c r="E77" s="231" t="s">
        <v>383</v>
      </c>
      <c r="F77" s="231" t="s">
        <v>43</v>
      </c>
      <c r="G77" s="211"/>
      <c r="H77" s="211">
        <f>H78</f>
        <v>10</v>
      </c>
      <c r="I77" s="61">
        <f t="shared" si="1"/>
        <v>0</v>
      </c>
      <c r="J77" s="211">
        <f>J78</f>
        <v>10</v>
      </c>
      <c r="K77" s="191">
        <f>L77-J77</f>
        <v>0</v>
      </c>
      <c r="L77" s="191">
        <f>L78</f>
        <v>10</v>
      </c>
      <c r="M77" s="199"/>
      <c r="N77" s="199"/>
      <c r="O77" s="199"/>
      <c r="P77" s="199"/>
      <c r="Q77" s="199"/>
      <c r="R77" s="199"/>
    </row>
    <row r="78" spans="1:18" s="194" customFormat="1" ht="13.5" customHeight="1">
      <c r="A78" s="298" t="s">
        <v>45</v>
      </c>
      <c r="B78" s="295" t="s">
        <v>80</v>
      </c>
      <c r="C78" s="230" t="s">
        <v>15</v>
      </c>
      <c r="D78" s="230" t="s">
        <v>126</v>
      </c>
      <c r="E78" s="230" t="s">
        <v>386</v>
      </c>
      <c r="F78" s="230" t="s">
        <v>43</v>
      </c>
      <c r="G78" s="216"/>
      <c r="H78" s="216">
        <f>H79</f>
        <v>10</v>
      </c>
      <c r="I78" s="25">
        <f t="shared" si="1"/>
        <v>0</v>
      </c>
      <c r="J78" s="216">
        <f>J79</f>
        <v>10</v>
      </c>
      <c r="K78" s="188">
        <f>L78-J78</f>
        <v>0</v>
      </c>
      <c r="L78" s="188">
        <f>L79</f>
        <v>10</v>
      </c>
      <c r="M78" s="199"/>
      <c r="N78" s="199"/>
      <c r="O78" s="199"/>
      <c r="P78" s="199"/>
      <c r="Q78" s="199"/>
      <c r="R78" s="199"/>
    </row>
    <row r="79" spans="1:18" s="194" customFormat="1" ht="15" customHeight="1">
      <c r="A79" s="298" t="s">
        <v>217</v>
      </c>
      <c r="B79" s="295" t="s">
        <v>80</v>
      </c>
      <c r="C79" s="230" t="s">
        <v>15</v>
      </c>
      <c r="D79" s="230" t="s">
        <v>126</v>
      </c>
      <c r="E79" s="230" t="s">
        <v>386</v>
      </c>
      <c r="F79" s="230" t="s">
        <v>143</v>
      </c>
      <c r="G79" s="216"/>
      <c r="H79" s="216">
        <v>10</v>
      </c>
      <c r="I79" s="25">
        <f t="shared" si="1"/>
        <v>0</v>
      </c>
      <c r="J79" s="216">
        <v>10</v>
      </c>
      <c r="K79" s="188">
        <f>L79-J79</f>
        <v>0</v>
      </c>
      <c r="L79" s="188">
        <v>10</v>
      </c>
      <c r="M79" s="199"/>
      <c r="N79" s="199"/>
      <c r="O79" s="199"/>
      <c r="P79" s="199"/>
      <c r="Q79" s="199"/>
      <c r="R79" s="199"/>
    </row>
    <row r="80" spans="1:12" s="194" customFormat="1" ht="13.5" customHeight="1" hidden="1">
      <c r="A80" s="227" t="s">
        <v>217</v>
      </c>
      <c r="B80" s="229"/>
      <c r="C80" s="230"/>
      <c r="D80" s="230"/>
      <c r="E80" s="230"/>
      <c r="F80" s="230"/>
      <c r="G80" s="216"/>
      <c r="H80" s="216"/>
      <c r="I80" s="25">
        <f t="shared" si="1"/>
        <v>0</v>
      </c>
      <c r="J80" s="216"/>
      <c r="K80" s="188"/>
      <c r="L80" s="188"/>
    </row>
    <row r="81" spans="1:12" s="104" customFormat="1" ht="13.5" customHeight="1" hidden="1">
      <c r="A81" s="235" t="s">
        <v>270</v>
      </c>
      <c r="B81" s="218" t="s">
        <v>80</v>
      </c>
      <c r="C81" s="231" t="s">
        <v>17</v>
      </c>
      <c r="D81" s="231" t="s">
        <v>16</v>
      </c>
      <c r="E81" s="231" t="s">
        <v>315</v>
      </c>
      <c r="F81" s="231" t="s">
        <v>43</v>
      </c>
      <c r="G81" s="211">
        <f>G82</f>
        <v>0</v>
      </c>
      <c r="H81" s="211"/>
      <c r="I81" s="25">
        <f t="shared" si="1"/>
        <v>60.6</v>
      </c>
      <c r="J81" s="211">
        <f>J82</f>
        <v>60.6</v>
      </c>
      <c r="K81" s="61">
        <f aca="true" t="shared" si="9" ref="K81:K95">L81-J81</f>
        <v>-60.6</v>
      </c>
      <c r="L81" s="25">
        <f>L82</f>
        <v>0</v>
      </c>
    </row>
    <row r="82" spans="1:12" ht="14.25" customHeight="1" hidden="1">
      <c r="A82" s="240" t="s">
        <v>57</v>
      </c>
      <c r="B82" s="229" t="s">
        <v>80</v>
      </c>
      <c r="C82" s="230" t="s">
        <v>17</v>
      </c>
      <c r="D82" s="230" t="s">
        <v>18</v>
      </c>
      <c r="E82" s="230" t="s">
        <v>258</v>
      </c>
      <c r="F82" s="230" t="s">
        <v>43</v>
      </c>
      <c r="G82" s="216">
        <f>G83</f>
        <v>0</v>
      </c>
      <c r="H82" s="216"/>
      <c r="I82" s="25">
        <f t="shared" si="1"/>
        <v>60.6</v>
      </c>
      <c r="J82" s="216">
        <f>J83</f>
        <v>60.6</v>
      </c>
      <c r="K82" s="61">
        <f t="shared" si="9"/>
        <v>-60.6</v>
      </c>
      <c r="L82" s="25">
        <f>L83</f>
        <v>0</v>
      </c>
    </row>
    <row r="83" spans="1:12" ht="36" customHeight="1" hidden="1">
      <c r="A83" s="239" t="s">
        <v>61</v>
      </c>
      <c r="B83" s="229" t="s">
        <v>80</v>
      </c>
      <c r="C83" s="230" t="s">
        <v>17</v>
      </c>
      <c r="D83" s="230" t="s">
        <v>18</v>
      </c>
      <c r="E83" s="230" t="s">
        <v>314</v>
      </c>
      <c r="F83" s="230" t="s">
        <v>43</v>
      </c>
      <c r="G83" s="216">
        <f>G84+G85</f>
        <v>0</v>
      </c>
      <c r="H83" s="216"/>
      <c r="I83" s="25">
        <f t="shared" si="1"/>
        <v>60.6</v>
      </c>
      <c r="J83" s="216">
        <f>J84+J85</f>
        <v>60.6</v>
      </c>
      <c r="K83" s="61">
        <f t="shared" si="9"/>
        <v>-60.6</v>
      </c>
      <c r="L83" s="25">
        <f>L84+L85</f>
        <v>0</v>
      </c>
    </row>
    <row r="84" spans="1:12" ht="35.25" customHeight="1" hidden="1">
      <c r="A84" s="213" t="s">
        <v>211</v>
      </c>
      <c r="B84" s="229" t="s">
        <v>80</v>
      </c>
      <c r="C84" s="230" t="s">
        <v>17</v>
      </c>
      <c r="D84" s="230" t="s">
        <v>18</v>
      </c>
      <c r="E84" s="230" t="s">
        <v>314</v>
      </c>
      <c r="F84" s="230" t="s">
        <v>132</v>
      </c>
      <c r="G84" s="216">
        <v>0</v>
      </c>
      <c r="H84" s="216"/>
      <c r="I84" s="25">
        <f t="shared" si="1"/>
        <v>58.2</v>
      </c>
      <c r="J84" s="216">
        <v>58.2</v>
      </c>
      <c r="K84" s="61">
        <f t="shared" si="9"/>
        <v>-58.2</v>
      </c>
      <c r="L84" s="25">
        <v>0</v>
      </c>
    </row>
    <row r="85" spans="1:12" ht="24.75" customHeight="1" hidden="1">
      <c r="A85" s="227" t="s">
        <v>276</v>
      </c>
      <c r="B85" s="229" t="s">
        <v>80</v>
      </c>
      <c r="C85" s="230" t="s">
        <v>17</v>
      </c>
      <c r="D85" s="230" t="s">
        <v>18</v>
      </c>
      <c r="E85" s="230" t="s">
        <v>314</v>
      </c>
      <c r="F85" s="230" t="s">
        <v>133</v>
      </c>
      <c r="G85" s="216">
        <v>0</v>
      </c>
      <c r="H85" s="216"/>
      <c r="I85" s="25">
        <f t="shared" si="1"/>
        <v>2.4</v>
      </c>
      <c r="J85" s="216">
        <v>2.4</v>
      </c>
      <c r="K85" s="61">
        <f t="shared" si="9"/>
        <v>-2.4</v>
      </c>
      <c r="L85" s="25">
        <v>0</v>
      </c>
    </row>
    <row r="86" spans="1:12" ht="15.75" customHeight="1">
      <c r="A86" s="232" t="str">
        <f>пр9!A86</f>
        <v>Другие общегосударственные вопросы</v>
      </c>
      <c r="B86" s="218" t="s">
        <v>80</v>
      </c>
      <c r="C86" s="231" t="s">
        <v>15</v>
      </c>
      <c r="D86" s="231" t="s">
        <v>491</v>
      </c>
      <c r="E86" s="231" t="s">
        <v>393</v>
      </c>
      <c r="F86" s="231" t="s">
        <v>43</v>
      </c>
      <c r="G86" s="211"/>
      <c r="H86" s="211">
        <f>H87</f>
        <v>13</v>
      </c>
      <c r="I86" s="61">
        <f t="shared" si="1"/>
        <v>0</v>
      </c>
      <c r="J86" s="211">
        <f>J87</f>
        <v>13</v>
      </c>
      <c r="K86" s="61"/>
      <c r="L86" s="25"/>
    </row>
    <row r="87" spans="1:12" ht="40.5" customHeight="1">
      <c r="A87" s="227" t="str">
        <f>пр9!A87</f>
        <v>Субвенции на осуществление государственных полномочий РА в области законодательства об админитсративных правонарушениях</v>
      </c>
      <c r="B87" s="229" t="s">
        <v>80</v>
      </c>
      <c r="C87" s="230" t="s">
        <v>15</v>
      </c>
      <c r="D87" s="230" t="s">
        <v>491</v>
      </c>
      <c r="E87" s="230" t="s">
        <v>486</v>
      </c>
      <c r="F87" s="230" t="s">
        <v>43</v>
      </c>
      <c r="G87" s="216"/>
      <c r="H87" s="216">
        <f>H88</f>
        <v>13</v>
      </c>
      <c r="I87" s="25">
        <f t="shared" si="1"/>
        <v>0</v>
      </c>
      <c r="J87" s="216">
        <f>J88</f>
        <v>13</v>
      </c>
      <c r="K87" s="61"/>
      <c r="L87" s="25"/>
    </row>
    <row r="88" spans="1:12" ht="24.75" customHeight="1">
      <c r="A88" s="227" t="str">
        <f>пр9!A88</f>
        <v>Прочая закупка товаров, работ и услуг для обеспечения государственных (муниципальных) нужд</v>
      </c>
      <c r="B88" s="229" t="s">
        <v>80</v>
      </c>
      <c r="C88" s="230" t="s">
        <v>15</v>
      </c>
      <c r="D88" s="230" t="s">
        <v>491</v>
      </c>
      <c r="E88" s="230" t="s">
        <v>486</v>
      </c>
      <c r="F88" s="230" t="s">
        <v>133</v>
      </c>
      <c r="G88" s="216"/>
      <c r="H88" s="216">
        <v>13</v>
      </c>
      <c r="I88" s="25">
        <f t="shared" si="1"/>
        <v>0</v>
      </c>
      <c r="J88" s="216">
        <v>13</v>
      </c>
      <c r="K88" s="61"/>
      <c r="L88" s="25"/>
    </row>
    <row r="89" spans="1:18" s="194" customFormat="1" ht="14.25" customHeight="1">
      <c r="A89" s="198" t="s">
        <v>57</v>
      </c>
      <c r="B89" s="229" t="s">
        <v>80</v>
      </c>
      <c r="C89" s="218" t="s">
        <v>17</v>
      </c>
      <c r="D89" s="218" t="s">
        <v>18</v>
      </c>
      <c r="E89" s="218" t="s">
        <v>393</v>
      </c>
      <c r="F89" s="231" t="s">
        <v>43</v>
      </c>
      <c r="G89" s="211"/>
      <c r="H89" s="211">
        <f>H90</f>
        <v>148</v>
      </c>
      <c r="I89" s="61">
        <f t="shared" si="1"/>
        <v>3.4000000000000057</v>
      </c>
      <c r="J89" s="211">
        <f>J90</f>
        <v>151.4</v>
      </c>
      <c r="K89" s="191">
        <f t="shared" si="9"/>
        <v>-87.7</v>
      </c>
      <c r="L89" s="191">
        <f>L92</f>
        <v>63.7</v>
      </c>
      <c r="M89" s="199"/>
      <c r="N89" s="199"/>
      <c r="O89" s="199"/>
      <c r="P89" s="199"/>
      <c r="Q89" s="199"/>
      <c r="R89" s="199"/>
    </row>
    <row r="90" spans="1:18" s="194" customFormat="1" ht="30.75" customHeight="1">
      <c r="A90" s="233" t="s">
        <v>435</v>
      </c>
      <c r="B90" s="229" t="s">
        <v>80</v>
      </c>
      <c r="C90" s="230" t="s">
        <v>17</v>
      </c>
      <c r="D90" s="230" t="s">
        <v>18</v>
      </c>
      <c r="E90" s="241" t="s">
        <v>343</v>
      </c>
      <c r="F90" s="230" t="s">
        <v>43</v>
      </c>
      <c r="G90" s="211"/>
      <c r="H90" s="216">
        <f>H91</f>
        <v>148</v>
      </c>
      <c r="I90" s="25">
        <f t="shared" si="1"/>
        <v>3.4000000000000057</v>
      </c>
      <c r="J90" s="216">
        <f>J91</f>
        <v>151.4</v>
      </c>
      <c r="K90" s="191"/>
      <c r="L90" s="191"/>
      <c r="M90" s="199"/>
      <c r="N90" s="199"/>
      <c r="O90" s="199"/>
      <c r="P90" s="199"/>
      <c r="Q90" s="199"/>
      <c r="R90" s="199"/>
    </row>
    <row r="91" spans="1:18" s="194" customFormat="1" ht="24" customHeight="1">
      <c r="A91" s="242" t="s">
        <v>436</v>
      </c>
      <c r="B91" s="229" t="s">
        <v>80</v>
      </c>
      <c r="C91" s="230" t="s">
        <v>17</v>
      </c>
      <c r="D91" s="230" t="s">
        <v>18</v>
      </c>
      <c r="E91" s="241" t="s">
        <v>345</v>
      </c>
      <c r="F91" s="230" t="s">
        <v>43</v>
      </c>
      <c r="G91" s="211"/>
      <c r="H91" s="216">
        <f>H92</f>
        <v>148</v>
      </c>
      <c r="I91" s="25">
        <f t="shared" si="1"/>
        <v>3.4000000000000057</v>
      </c>
      <c r="J91" s="216">
        <f>J92</f>
        <v>151.4</v>
      </c>
      <c r="K91" s="191"/>
      <c r="L91" s="191"/>
      <c r="M91" s="199"/>
      <c r="N91" s="199"/>
      <c r="O91" s="199"/>
      <c r="P91" s="199"/>
      <c r="Q91" s="199"/>
      <c r="R91" s="199"/>
    </row>
    <row r="92" spans="1:18" s="194" customFormat="1" ht="28.5" customHeight="1">
      <c r="A92" s="233" t="s">
        <v>427</v>
      </c>
      <c r="B92" s="229" t="s">
        <v>80</v>
      </c>
      <c r="C92" s="229" t="s">
        <v>17</v>
      </c>
      <c r="D92" s="229" t="s">
        <v>18</v>
      </c>
      <c r="E92" s="229" t="s">
        <v>394</v>
      </c>
      <c r="F92" s="230" t="s">
        <v>43</v>
      </c>
      <c r="G92" s="216"/>
      <c r="H92" s="216">
        <f>H93+H94+H95</f>
        <v>148</v>
      </c>
      <c r="I92" s="25">
        <f t="shared" si="1"/>
        <v>3.4000000000000057</v>
      </c>
      <c r="J92" s="216">
        <f>J93+J94+J95</f>
        <v>151.4</v>
      </c>
      <c r="K92" s="188">
        <f t="shared" si="9"/>
        <v>-87.7</v>
      </c>
      <c r="L92" s="188">
        <f>L93+L94+L95</f>
        <v>63.7</v>
      </c>
      <c r="M92" s="199"/>
      <c r="N92" s="199"/>
      <c r="O92" s="199"/>
      <c r="P92" s="199"/>
      <c r="Q92" s="199"/>
      <c r="R92" s="199"/>
    </row>
    <row r="93" spans="1:18" s="194" customFormat="1" ht="15" customHeight="1">
      <c r="A93" s="233" t="s">
        <v>391</v>
      </c>
      <c r="B93" s="229" t="s">
        <v>80</v>
      </c>
      <c r="C93" s="229" t="s">
        <v>17</v>
      </c>
      <c r="D93" s="229" t="s">
        <v>18</v>
      </c>
      <c r="E93" s="229" t="s">
        <v>394</v>
      </c>
      <c r="F93" s="230" t="s">
        <v>132</v>
      </c>
      <c r="G93" s="216"/>
      <c r="H93" s="216">
        <f>102.97+6.84</f>
        <v>109.81</v>
      </c>
      <c r="I93" s="25">
        <f aca="true" t="shared" si="10" ref="I93:I184">J93-H93</f>
        <v>2.200000000000003</v>
      </c>
      <c r="J93" s="216">
        <f>102.97+6.84+2.2</f>
        <v>112.01</v>
      </c>
      <c r="K93" s="188">
        <f t="shared" si="9"/>
        <v>-64.13</v>
      </c>
      <c r="L93" s="188">
        <v>47.88</v>
      </c>
      <c r="M93" s="199"/>
      <c r="N93" s="199"/>
      <c r="O93" s="199"/>
      <c r="P93" s="199"/>
      <c r="Q93" s="199"/>
      <c r="R93" s="199"/>
    </row>
    <row r="94" spans="1:18" s="194" customFormat="1" ht="24.75" customHeight="1">
      <c r="A94" s="213" t="s">
        <v>389</v>
      </c>
      <c r="B94" s="229" t="s">
        <v>80</v>
      </c>
      <c r="C94" s="229" t="s">
        <v>17</v>
      </c>
      <c r="D94" s="229" t="s">
        <v>18</v>
      </c>
      <c r="E94" s="229" t="s">
        <v>394</v>
      </c>
      <c r="F94" s="230" t="s">
        <v>387</v>
      </c>
      <c r="G94" s="216"/>
      <c r="H94" s="216">
        <f>30.57+2.06</f>
        <v>32.63</v>
      </c>
      <c r="I94" s="25">
        <f t="shared" si="10"/>
        <v>1.2000000000000028</v>
      </c>
      <c r="J94" s="216">
        <f>30.57+2.06+1.2</f>
        <v>33.830000000000005</v>
      </c>
      <c r="K94" s="188">
        <f t="shared" si="9"/>
        <v>-19.370000000000005</v>
      </c>
      <c r="L94" s="188">
        <v>14.46</v>
      </c>
      <c r="M94" s="199"/>
      <c r="N94" s="199"/>
      <c r="O94" s="199"/>
      <c r="P94" s="199"/>
      <c r="Q94" s="199"/>
      <c r="R94" s="199"/>
    </row>
    <row r="95" spans="1:18" s="194" customFormat="1" ht="25.5" customHeight="1">
      <c r="A95" s="227" t="s">
        <v>276</v>
      </c>
      <c r="B95" s="229" t="s">
        <v>80</v>
      </c>
      <c r="C95" s="229" t="s">
        <v>17</v>
      </c>
      <c r="D95" s="229" t="s">
        <v>18</v>
      </c>
      <c r="E95" s="229" t="s">
        <v>394</v>
      </c>
      <c r="F95" s="230" t="s">
        <v>133</v>
      </c>
      <c r="G95" s="216"/>
      <c r="H95" s="216">
        <v>5.56</v>
      </c>
      <c r="I95" s="25">
        <f t="shared" si="10"/>
        <v>0</v>
      </c>
      <c r="J95" s="216">
        <v>5.56</v>
      </c>
      <c r="K95" s="188">
        <f t="shared" si="9"/>
        <v>-4.199999999999999</v>
      </c>
      <c r="L95" s="188">
        <v>1.36</v>
      </c>
      <c r="M95" s="199"/>
      <c r="N95" s="199"/>
      <c r="O95" s="199"/>
      <c r="P95" s="199"/>
      <c r="Q95" s="199"/>
      <c r="R95" s="199"/>
    </row>
    <row r="96" spans="1:18" ht="12.75" customHeight="1" hidden="1">
      <c r="A96" s="228" t="s">
        <v>220</v>
      </c>
      <c r="B96" s="218" t="s">
        <v>80</v>
      </c>
      <c r="C96" s="231" t="s">
        <v>17</v>
      </c>
      <c r="D96" s="231" t="s">
        <v>16</v>
      </c>
      <c r="E96" s="231" t="s">
        <v>42</v>
      </c>
      <c r="F96" s="231" t="s">
        <v>43</v>
      </c>
      <c r="G96" s="211">
        <f aca="true" t="shared" si="11" ref="G96:K97">G97</f>
        <v>54.400000000000006</v>
      </c>
      <c r="H96" s="211"/>
      <c r="I96" s="25">
        <f t="shared" si="10"/>
        <v>0</v>
      </c>
      <c r="J96" s="211">
        <f t="shared" si="11"/>
        <v>0</v>
      </c>
      <c r="K96" s="61">
        <f t="shared" si="11"/>
        <v>0</v>
      </c>
      <c r="L96" s="25">
        <f aca="true" t="shared" si="12" ref="L96:L112">J96+K96</f>
        <v>0</v>
      </c>
      <c r="M96" s="199"/>
      <c r="N96" s="199"/>
      <c r="O96" s="199"/>
      <c r="P96" s="199"/>
      <c r="Q96" s="199"/>
      <c r="R96" s="199"/>
    </row>
    <row r="97" spans="1:18" ht="17.25" customHeight="1" hidden="1">
      <c r="A97" s="243" t="s">
        <v>57</v>
      </c>
      <c r="B97" s="229" t="s">
        <v>80</v>
      </c>
      <c r="C97" s="230" t="s">
        <v>17</v>
      </c>
      <c r="D97" s="230" t="s">
        <v>18</v>
      </c>
      <c r="E97" s="230" t="s">
        <v>316</v>
      </c>
      <c r="F97" s="230" t="s">
        <v>43</v>
      </c>
      <c r="G97" s="216">
        <f t="shared" si="11"/>
        <v>54.400000000000006</v>
      </c>
      <c r="H97" s="216"/>
      <c r="I97" s="25">
        <f t="shared" si="10"/>
        <v>0</v>
      </c>
      <c r="J97" s="216">
        <f t="shared" si="11"/>
        <v>0</v>
      </c>
      <c r="K97" s="25">
        <f t="shared" si="11"/>
        <v>0</v>
      </c>
      <c r="L97" s="25">
        <f t="shared" si="12"/>
        <v>0</v>
      </c>
      <c r="M97" s="199"/>
      <c r="N97" s="199"/>
      <c r="O97" s="199"/>
      <c r="P97" s="199"/>
      <c r="Q97" s="199"/>
      <c r="R97" s="199"/>
    </row>
    <row r="98" spans="1:18" ht="39.75" customHeight="1" hidden="1">
      <c r="A98" s="244" t="s">
        <v>61</v>
      </c>
      <c r="B98" s="229" t="s">
        <v>80</v>
      </c>
      <c r="C98" s="230" t="s">
        <v>17</v>
      </c>
      <c r="D98" s="230" t="s">
        <v>18</v>
      </c>
      <c r="E98" s="230" t="s">
        <v>317</v>
      </c>
      <c r="F98" s="230" t="s">
        <v>43</v>
      </c>
      <c r="G98" s="216">
        <f>G102+G103</f>
        <v>54.400000000000006</v>
      </c>
      <c r="H98" s="216"/>
      <c r="I98" s="25">
        <f t="shared" si="10"/>
        <v>0</v>
      </c>
      <c r="J98" s="216">
        <f>J102+J103</f>
        <v>0</v>
      </c>
      <c r="K98" s="25">
        <f>K102+K103</f>
        <v>0</v>
      </c>
      <c r="L98" s="25">
        <f t="shared" si="12"/>
        <v>0</v>
      </c>
      <c r="M98" s="199"/>
      <c r="N98" s="199"/>
      <c r="O98" s="199"/>
      <c r="P98" s="199"/>
      <c r="Q98" s="199"/>
      <c r="R98" s="199"/>
    </row>
    <row r="99" spans="1:18" ht="25.5" customHeight="1" hidden="1">
      <c r="A99" s="232" t="s">
        <v>70</v>
      </c>
      <c r="B99" s="229" t="s">
        <v>80</v>
      </c>
      <c r="C99" s="230" t="s">
        <v>19</v>
      </c>
      <c r="D99" s="230" t="s">
        <v>56</v>
      </c>
      <c r="E99" s="230" t="s">
        <v>42</v>
      </c>
      <c r="F99" s="230" t="s">
        <v>43</v>
      </c>
      <c r="G99" s="211">
        <f aca="true" t="shared" si="13" ref="G99:K100">G100</f>
        <v>0</v>
      </c>
      <c r="H99" s="211"/>
      <c r="I99" s="25">
        <f t="shared" si="10"/>
        <v>0</v>
      </c>
      <c r="J99" s="211">
        <f t="shared" si="13"/>
        <v>0</v>
      </c>
      <c r="K99" s="61">
        <f t="shared" si="13"/>
        <v>0</v>
      </c>
      <c r="L99" s="25">
        <f t="shared" si="12"/>
        <v>0</v>
      </c>
      <c r="M99" s="199"/>
      <c r="N99" s="199"/>
      <c r="O99" s="199"/>
      <c r="P99" s="199"/>
      <c r="Q99" s="199"/>
      <c r="R99" s="199"/>
    </row>
    <row r="100" spans="1:18" ht="25.5" customHeight="1" hidden="1">
      <c r="A100" s="227" t="s">
        <v>113</v>
      </c>
      <c r="B100" s="229" t="s">
        <v>80</v>
      </c>
      <c r="C100" s="230" t="s">
        <v>19</v>
      </c>
      <c r="D100" s="230" t="s">
        <v>56</v>
      </c>
      <c r="E100" s="230" t="s">
        <v>101</v>
      </c>
      <c r="F100" s="230" t="s">
        <v>43</v>
      </c>
      <c r="G100" s="216">
        <f t="shared" si="13"/>
        <v>0</v>
      </c>
      <c r="H100" s="216"/>
      <c r="I100" s="25">
        <f t="shared" si="10"/>
        <v>0</v>
      </c>
      <c r="J100" s="216">
        <f t="shared" si="13"/>
        <v>0</v>
      </c>
      <c r="K100" s="25">
        <f t="shared" si="13"/>
        <v>0</v>
      </c>
      <c r="L100" s="25">
        <f t="shared" si="12"/>
        <v>0</v>
      </c>
      <c r="M100" s="199"/>
      <c r="N100" s="199"/>
      <c r="O100" s="199"/>
      <c r="P100" s="199"/>
      <c r="Q100" s="199"/>
      <c r="R100" s="199"/>
    </row>
    <row r="101" spans="1:18" ht="25.5" customHeight="1" hidden="1">
      <c r="A101" s="227" t="s">
        <v>112</v>
      </c>
      <c r="B101" s="229" t="s">
        <v>80</v>
      </c>
      <c r="C101" s="230" t="s">
        <v>19</v>
      </c>
      <c r="D101" s="230" t="s">
        <v>56</v>
      </c>
      <c r="E101" s="230" t="s">
        <v>101</v>
      </c>
      <c r="F101" s="230" t="s">
        <v>59</v>
      </c>
      <c r="G101" s="216">
        <v>0</v>
      </c>
      <c r="H101" s="216"/>
      <c r="I101" s="25">
        <f t="shared" si="10"/>
        <v>0</v>
      </c>
      <c r="J101" s="216">
        <v>0</v>
      </c>
      <c r="K101" s="25"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211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132</v>
      </c>
      <c r="G102" s="216">
        <v>52.2</v>
      </c>
      <c r="H102" s="216"/>
      <c r="I102" s="25">
        <f t="shared" si="10"/>
        <v>0</v>
      </c>
      <c r="J102" s="216">
        <v>0</v>
      </c>
      <c r="K102" s="25"/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7" t="s">
        <v>212</v>
      </c>
      <c r="B103" s="229" t="s">
        <v>80</v>
      </c>
      <c r="C103" s="230" t="s">
        <v>17</v>
      </c>
      <c r="D103" s="230" t="s">
        <v>18</v>
      </c>
      <c r="E103" s="230" t="s">
        <v>317</v>
      </c>
      <c r="F103" s="230" t="s">
        <v>133</v>
      </c>
      <c r="G103" s="216">
        <v>2.2</v>
      </c>
      <c r="H103" s="216"/>
      <c r="I103" s="25">
        <f t="shared" si="10"/>
        <v>0</v>
      </c>
      <c r="J103" s="216">
        <v>0</v>
      </c>
      <c r="K103" s="25"/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12.75" customHeight="1" hidden="1">
      <c r="A104" s="232" t="s">
        <v>225</v>
      </c>
      <c r="B104" s="218" t="s">
        <v>80</v>
      </c>
      <c r="C104" s="231" t="s">
        <v>19</v>
      </c>
      <c r="D104" s="231" t="s">
        <v>16</v>
      </c>
      <c r="E104" s="231" t="s">
        <v>42</v>
      </c>
      <c r="F104" s="231" t="s">
        <v>43</v>
      </c>
      <c r="G104" s="211">
        <f aca="true" t="shared" si="14" ref="G104:K107">G105</f>
        <v>477.8</v>
      </c>
      <c r="H104" s="211"/>
      <c r="I104" s="25">
        <f t="shared" si="10"/>
        <v>0</v>
      </c>
      <c r="J104" s="211">
        <f t="shared" si="14"/>
        <v>0</v>
      </c>
      <c r="K104" s="61">
        <f t="shared" si="14"/>
        <v>0</v>
      </c>
      <c r="L104" s="25">
        <f t="shared" si="12"/>
        <v>0</v>
      </c>
      <c r="M104" s="199"/>
      <c r="N104" s="199"/>
      <c r="O104" s="199"/>
      <c r="P104" s="199"/>
      <c r="Q104" s="199"/>
      <c r="R104" s="199"/>
    </row>
    <row r="105" spans="1:18" ht="12.75" customHeight="1" hidden="1">
      <c r="A105" s="227" t="s">
        <v>197</v>
      </c>
      <c r="B105" s="229" t="s">
        <v>80</v>
      </c>
      <c r="C105" s="230" t="s">
        <v>19</v>
      </c>
      <c r="D105" s="230" t="s">
        <v>196</v>
      </c>
      <c r="E105" s="230" t="s">
        <v>42</v>
      </c>
      <c r="F105" s="230" t="s">
        <v>43</v>
      </c>
      <c r="G105" s="216">
        <f t="shared" si="14"/>
        <v>477.8</v>
      </c>
      <c r="H105" s="216"/>
      <c r="I105" s="25">
        <f t="shared" si="10"/>
        <v>0</v>
      </c>
      <c r="J105" s="216">
        <f t="shared" si="14"/>
        <v>0</v>
      </c>
      <c r="K105" s="25">
        <f t="shared" si="14"/>
        <v>0</v>
      </c>
      <c r="L105" s="25">
        <f t="shared" si="12"/>
        <v>0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 t="s">
        <v>224</v>
      </c>
      <c r="B106" s="229" t="s">
        <v>80</v>
      </c>
      <c r="C106" s="230" t="s">
        <v>19</v>
      </c>
      <c r="D106" s="230" t="s">
        <v>196</v>
      </c>
      <c r="E106" s="230" t="s">
        <v>223</v>
      </c>
      <c r="F106" s="230" t="s">
        <v>43</v>
      </c>
      <c r="G106" s="216">
        <f t="shared" si="14"/>
        <v>477.8</v>
      </c>
      <c r="H106" s="216"/>
      <c r="I106" s="25">
        <f t="shared" si="10"/>
        <v>0</v>
      </c>
      <c r="J106" s="216">
        <f t="shared" si="14"/>
        <v>0</v>
      </c>
      <c r="K106" s="25">
        <f t="shared" si="14"/>
        <v>0</v>
      </c>
      <c r="L106" s="25">
        <f t="shared" si="12"/>
        <v>0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222</v>
      </c>
      <c r="B107" s="229" t="s">
        <v>80</v>
      </c>
      <c r="C107" s="230" t="s">
        <v>19</v>
      </c>
      <c r="D107" s="230" t="s">
        <v>196</v>
      </c>
      <c r="E107" s="230" t="s">
        <v>221</v>
      </c>
      <c r="F107" s="230" t="s">
        <v>43</v>
      </c>
      <c r="G107" s="216">
        <f t="shared" si="14"/>
        <v>477.8</v>
      </c>
      <c r="H107" s="216"/>
      <c r="I107" s="25">
        <f t="shared" si="10"/>
        <v>0</v>
      </c>
      <c r="J107" s="216">
        <f t="shared" si="14"/>
        <v>0</v>
      </c>
      <c r="K107" s="25">
        <f t="shared" si="14"/>
        <v>0</v>
      </c>
      <c r="L107" s="25">
        <f t="shared" si="12"/>
        <v>0</v>
      </c>
      <c r="M107" s="199"/>
      <c r="N107" s="199"/>
      <c r="O107" s="199"/>
      <c r="P107" s="199"/>
      <c r="Q107" s="199"/>
      <c r="R107" s="199"/>
    </row>
    <row r="108" spans="1:18" ht="48.75" customHeight="1" hidden="1">
      <c r="A108" s="227" t="s">
        <v>212</v>
      </c>
      <c r="B108" s="229" t="s">
        <v>80</v>
      </c>
      <c r="C108" s="230" t="s">
        <v>19</v>
      </c>
      <c r="D108" s="230" t="s">
        <v>196</v>
      </c>
      <c r="E108" s="230" t="s">
        <v>221</v>
      </c>
      <c r="F108" s="230" t="s">
        <v>133</v>
      </c>
      <c r="G108" s="216">
        <v>477.8</v>
      </c>
      <c r="H108" s="216"/>
      <c r="I108" s="25">
        <f t="shared" si="10"/>
        <v>0</v>
      </c>
      <c r="J108" s="216">
        <v>0</v>
      </c>
      <c r="K108" s="25"/>
      <c r="L108" s="25">
        <f t="shared" si="12"/>
        <v>0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32" t="s">
        <v>46</v>
      </c>
      <c r="B109" s="229" t="s">
        <v>80</v>
      </c>
      <c r="C109" s="230" t="s">
        <v>20</v>
      </c>
      <c r="D109" s="230" t="s">
        <v>20</v>
      </c>
      <c r="E109" s="230" t="s">
        <v>42</v>
      </c>
      <c r="F109" s="230" t="s">
        <v>43</v>
      </c>
      <c r="G109" s="211">
        <f>G110</f>
        <v>93.03999999999999</v>
      </c>
      <c r="H109" s="211"/>
      <c r="I109" s="25">
        <f t="shared" si="10"/>
        <v>83.64</v>
      </c>
      <c r="J109" s="211">
        <f>J111+J112</f>
        <v>83.64</v>
      </c>
      <c r="K109" s="61">
        <f>K111+K112</f>
        <v>83.64</v>
      </c>
      <c r="L109" s="25">
        <f t="shared" si="12"/>
        <v>167.28</v>
      </c>
      <c r="M109" s="199"/>
      <c r="N109" s="199"/>
      <c r="O109" s="199"/>
      <c r="P109" s="199"/>
      <c r="Q109" s="199"/>
      <c r="R109" s="199"/>
    </row>
    <row r="110" spans="1:18" ht="25.5" customHeight="1" hidden="1">
      <c r="A110" s="227" t="s">
        <v>47</v>
      </c>
      <c r="B110" s="229" t="s">
        <v>80</v>
      </c>
      <c r="C110" s="230" t="s">
        <v>20</v>
      </c>
      <c r="D110" s="230" t="s">
        <v>20</v>
      </c>
      <c r="E110" s="230" t="s">
        <v>90</v>
      </c>
      <c r="F110" s="230" t="s">
        <v>43</v>
      </c>
      <c r="G110" s="216">
        <f>G111+G112</f>
        <v>93.03999999999999</v>
      </c>
      <c r="H110" s="216"/>
      <c r="I110" s="25">
        <f t="shared" si="10"/>
        <v>83.64</v>
      </c>
      <c r="J110" s="216">
        <f>J111+J112</f>
        <v>83.64</v>
      </c>
      <c r="K110" s="25">
        <f>K111+K112</f>
        <v>83.64</v>
      </c>
      <c r="L110" s="25">
        <f t="shared" si="12"/>
        <v>167.28</v>
      </c>
      <c r="M110" s="199"/>
      <c r="N110" s="199"/>
      <c r="O110" s="199"/>
      <c r="P110" s="199"/>
      <c r="Q110" s="199"/>
      <c r="R110" s="199"/>
    </row>
    <row r="111" spans="1:18" ht="12.75" customHeight="1" hidden="1">
      <c r="A111" s="227" t="s">
        <v>134</v>
      </c>
      <c r="B111" s="229" t="s">
        <v>80</v>
      </c>
      <c r="C111" s="230" t="s">
        <v>20</v>
      </c>
      <c r="D111" s="230" t="s">
        <v>20</v>
      </c>
      <c r="E111" s="230" t="s">
        <v>90</v>
      </c>
      <c r="F111" s="230" t="s">
        <v>132</v>
      </c>
      <c r="G111" s="216">
        <v>78.97</v>
      </c>
      <c r="H111" s="216"/>
      <c r="I111" s="25">
        <f t="shared" si="10"/>
        <v>81.14</v>
      </c>
      <c r="J111" s="216">
        <v>81.14</v>
      </c>
      <c r="K111" s="25">
        <v>81.14</v>
      </c>
      <c r="L111" s="25">
        <f t="shared" si="12"/>
        <v>162.28</v>
      </c>
      <c r="M111" s="199"/>
      <c r="N111" s="199"/>
      <c r="O111" s="199"/>
      <c r="P111" s="199"/>
      <c r="Q111" s="199"/>
      <c r="R111" s="199"/>
    </row>
    <row r="112" spans="1:18" ht="25.5" customHeight="1" hidden="1">
      <c r="A112" s="227" t="s">
        <v>135</v>
      </c>
      <c r="B112" s="229" t="s">
        <v>80</v>
      </c>
      <c r="C112" s="230" t="s">
        <v>20</v>
      </c>
      <c r="D112" s="230" t="s">
        <v>20</v>
      </c>
      <c r="E112" s="230" t="s">
        <v>90</v>
      </c>
      <c r="F112" s="230" t="s">
        <v>133</v>
      </c>
      <c r="G112" s="216">
        <v>14.07</v>
      </c>
      <c r="H112" s="216"/>
      <c r="I112" s="25">
        <f t="shared" si="10"/>
        <v>2.5</v>
      </c>
      <c r="J112" s="216">
        <v>2.5</v>
      </c>
      <c r="K112" s="25">
        <v>2.5</v>
      </c>
      <c r="L112" s="25">
        <f t="shared" si="12"/>
        <v>5</v>
      </c>
      <c r="M112" s="199"/>
      <c r="N112" s="199"/>
      <c r="O112" s="199"/>
      <c r="P112" s="199"/>
      <c r="Q112" s="199"/>
      <c r="R112" s="199"/>
    </row>
    <row r="113" spans="1:18" ht="12.75" customHeight="1" hidden="1">
      <c r="A113" s="245" t="s">
        <v>63</v>
      </c>
      <c r="B113" s="218" t="s">
        <v>80</v>
      </c>
      <c r="C113" s="218" t="s">
        <v>23</v>
      </c>
      <c r="D113" s="218" t="s">
        <v>16</v>
      </c>
      <c r="E113" s="218" t="s">
        <v>42</v>
      </c>
      <c r="F113" s="218" t="s">
        <v>43</v>
      </c>
      <c r="G113" s="211">
        <f>G114+G131+G123</f>
        <v>524.72</v>
      </c>
      <c r="H113" s="211"/>
      <c r="I113" s="25">
        <f t="shared" si="10"/>
        <v>946.44</v>
      </c>
      <c r="J113" s="211">
        <f>J114+J131+J123</f>
        <v>946.44</v>
      </c>
      <c r="K113" s="61">
        <f>K114+K131+K123</f>
        <v>-946.44</v>
      </c>
      <c r="L113" s="25">
        <f aca="true" t="shared" si="15" ref="L113:L123">J113+K113</f>
        <v>0</v>
      </c>
      <c r="M113" s="200"/>
      <c r="N113" s="199"/>
      <c r="O113" s="199"/>
      <c r="P113" s="199"/>
      <c r="Q113" s="199"/>
      <c r="R113" s="199"/>
    </row>
    <row r="114" spans="1:18" ht="12.75" customHeight="1" hidden="1">
      <c r="A114" s="246" t="s">
        <v>230</v>
      </c>
      <c r="B114" s="229" t="s">
        <v>80</v>
      </c>
      <c r="C114" s="229" t="s">
        <v>23</v>
      </c>
      <c r="D114" s="229" t="s">
        <v>17</v>
      </c>
      <c r="E114" s="229" t="s">
        <v>42</v>
      </c>
      <c r="F114" s="229" t="s">
        <v>43</v>
      </c>
      <c r="G114" s="216">
        <f aca="true" t="shared" si="16" ref="G114:K115">G115</f>
        <v>424.6</v>
      </c>
      <c r="H114" s="216"/>
      <c r="I114" s="25">
        <f t="shared" si="10"/>
        <v>0</v>
      </c>
      <c r="J114" s="216">
        <f t="shared" si="16"/>
        <v>0</v>
      </c>
      <c r="K114" s="25">
        <f t="shared" si="16"/>
        <v>0</v>
      </c>
      <c r="L114" s="25">
        <f t="shared" si="15"/>
        <v>0</v>
      </c>
      <c r="M114" s="200"/>
      <c r="N114" s="199"/>
      <c r="O114" s="199"/>
      <c r="P114" s="199"/>
      <c r="Q114" s="199"/>
      <c r="R114" s="199"/>
    </row>
    <row r="115" spans="1:18" ht="13.5" customHeight="1" hidden="1">
      <c r="A115" s="246" t="s">
        <v>228</v>
      </c>
      <c r="B115" s="229" t="s">
        <v>80</v>
      </c>
      <c r="C115" s="229" t="s">
        <v>23</v>
      </c>
      <c r="D115" s="229" t="s">
        <v>17</v>
      </c>
      <c r="E115" s="229" t="s">
        <v>229</v>
      </c>
      <c r="F115" s="229" t="s">
        <v>43</v>
      </c>
      <c r="G115" s="216">
        <f t="shared" si="16"/>
        <v>424.6</v>
      </c>
      <c r="H115" s="216"/>
      <c r="I115" s="25">
        <f t="shared" si="10"/>
        <v>0</v>
      </c>
      <c r="J115" s="216">
        <f t="shared" si="16"/>
        <v>0</v>
      </c>
      <c r="K115" s="25">
        <f t="shared" si="16"/>
        <v>0</v>
      </c>
      <c r="L115" s="25">
        <f t="shared" si="15"/>
        <v>0</v>
      </c>
      <c r="M115" s="200"/>
      <c r="N115" s="199"/>
      <c r="O115" s="199"/>
      <c r="P115" s="199"/>
      <c r="Q115" s="199"/>
      <c r="R115" s="199"/>
    </row>
    <row r="116" spans="1:18" ht="26.25" customHeight="1" hidden="1">
      <c r="A116" s="246" t="s">
        <v>227</v>
      </c>
      <c r="B116" s="229" t="s">
        <v>80</v>
      </c>
      <c r="C116" s="229" t="s">
        <v>23</v>
      </c>
      <c r="D116" s="229" t="s">
        <v>17</v>
      </c>
      <c r="E116" s="229" t="s">
        <v>91</v>
      </c>
      <c r="F116" s="229" t="s">
        <v>43</v>
      </c>
      <c r="G116" s="216">
        <f>G117+G118</f>
        <v>424.6</v>
      </c>
      <c r="H116" s="216"/>
      <c r="I116" s="25">
        <f t="shared" si="10"/>
        <v>0</v>
      </c>
      <c r="J116" s="216">
        <f>J117+J118</f>
        <v>0</v>
      </c>
      <c r="K116" s="25">
        <f>K117+K118</f>
        <v>0</v>
      </c>
      <c r="L116" s="25">
        <f t="shared" si="15"/>
        <v>0</v>
      </c>
      <c r="M116" s="200"/>
      <c r="N116" s="199"/>
      <c r="O116" s="199"/>
      <c r="P116" s="199"/>
      <c r="Q116" s="199"/>
      <c r="R116" s="199"/>
    </row>
    <row r="117" spans="1:18" ht="38.25" customHeight="1" hidden="1">
      <c r="A117" s="227" t="s">
        <v>211</v>
      </c>
      <c r="B117" s="229" t="s">
        <v>80</v>
      </c>
      <c r="C117" s="229" t="s">
        <v>23</v>
      </c>
      <c r="D117" s="229" t="s">
        <v>17</v>
      </c>
      <c r="E117" s="229" t="s">
        <v>91</v>
      </c>
      <c r="F117" s="229" t="s">
        <v>132</v>
      </c>
      <c r="G117" s="216">
        <v>252.14</v>
      </c>
      <c r="H117" s="216"/>
      <c r="I117" s="25">
        <f t="shared" si="10"/>
        <v>0</v>
      </c>
      <c r="J117" s="216">
        <v>0</v>
      </c>
      <c r="K117" s="25"/>
      <c r="L117" s="25">
        <f t="shared" si="15"/>
        <v>0</v>
      </c>
      <c r="M117" s="200"/>
      <c r="N117" s="199"/>
      <c r="O117" s="199"/>
      <c r="P117" s="199"/>
      <c r="Q117" s="199"/>
      <c r="R117" s="199"/>
    </row>
    <row r="118" spans="1:18" ht="36" customHeight="1" hidden="1">
      <c r="A118" s="227" t="s">
        <v>212</v>
      </c>
      <c r="B118" s="229" t="s">
        <v>80</v>
      </c>
      <c r="C118" s="229" t="s">
        <v>23</v>
      </c>
      <c r="D118" s="229" t="s">
        <v>17</v>
      </c>
      <c r="E118" s="229" t="s">
        <v>91</v>
      </c>
      <c r="F118" s="229" t="s">
        <v>133</v>
      </c>
      <c r="G118" s="216">
        <v>172.46</v>
      </c>
      <c r="H118" s="216"/>
      <c r="I118" s="25">
        <f t="shared" si="10"/>
        <v>0</v>
      </c>
      <c r="J118" s="216">
        <v>0</v>
      </c>
      <c r="K118" s="25"/>
      <c r="L118" s="25">
        <f t="shared" si="15"/>
        <v>0</v>
      </c>
      <c r="M118" s="200"/>
      <c r="N118" s="199"/>
      <c r="O118" s="199"/>
      <c r="P118" s="199"/>
      <c r="Q118" s="199"/>
      <c r="R118" s="199"/>
    </row>
    <row r="119" spans="1:18" ht="25.5" customHeight="1" hidden="1">
      <c r="A119" s="227" t="s">
        <v>180</v>
      </c>
      <c r="B119" s="229" t="s">
        <v>80</v>
      </c>
      <c r="C119" s="229" t="s">
        <v>23</v>
      </c>
      <c r="D119" s="229" t="s">
        <v>17</v>
      </c>
      <c r="E119" s="229" t="s">
        <v>178</v>
      </c>
      <c r="F119" s="229" t="s">
        <v>43</v>
      </c>
      <c r="G119" s="216"/>
      <c r="H119" s="216"/>
      <c r="I119" s="25">
        <f t="shared" si="10"/>
        <v>30</v>
      </c>
      <c r="J119" s="216">
        <f>J120</f>
        <v>30</v>
      </c>
      <c r="K119" s="25">
        <f>K120</f>
        <v>31</v>
      </c>
      <c r="L119" s="25">
        <f t="shared" si="15"/>
        <v>61</v>
      </c>
      <c r="M119" s="200"/>
      <c r="N119" s="199"/>
      <c r="O119" s="199"/>
      <c r="P119" s="199"/>
      <c r="Q119" s="199"/>
      <c r="R119" s="199"/>
    </row>
    <row r="120" spans="1:18" ht="25.5" customHeight="1" hidden="1">
      <c r="A120" s="227" t="s">
        <v>181</v>
      </c>
      <c r="B120" s="229" t="s">
        <v>179</v>
      </c>
      <c r="C120" s="229" t="s">
        <v>23</v>
      </c>
      <c r="D120" s="229" t="s">
        <v>17</v>
      </c>
      <c r="E120" s="229" t="s">
        <v>178</v>
      </c>
      <c r="F120" s="229" t="s">
        <v>133</v>
      </c>
      <c r="G120" s="216"/>
      <c r="H120" s="216"/>
      <c r="I120" s="25">
        <f t="shared" si="10"/>
        <v>30</v>
      </c>
      <c r="J120" s="216">
        <v>30</v>
      </c>
      <c r="K120" s="25">
        <v>31</v>
      </c>
      <c r="L120" s="25">
        <f t="shared" si="15"/>
        <v>61</v>
      </c>
      <c r="M120" s="200"/>
      <c r="N120" s="199"/>
      <c r="O120" s="199"/>
      <c r="P120" s="199"/>
      <c r="Q120" s="199"/>
      <c r="R120" s="199"/>
    </row>
    <row r="121" spans="1:18" ht="12.75" customHeight="1" hidden="1">
      <c r="A121" s="247" t="s">
        <v>63</v>
      </c>
      <c r="B121" s="229" t="s">
        <v>80</v>
      </c>
      <c r="C121" s="230" t="s">
        <v>23</v>
      </c>
      <c r="D121" s="230" t="s">
        <v>16</v>
      </c>
      <c r="E121" s="230" t="s">
        <v>42</v>
      </c>
      <c r="F121" s="230" t="s">
        <v>43</v>
      </c>
      <c r="G121" s="211">
        <f>G134</f>
        <v>100.12</v>
      </c>
      <c r="H121" s="211"/>
      <c r="I121" s="25">
        <f t="shared" si="10"/>
        <v>0</v>
      </c>
      <c r="J121" s="211">
        <f>J134</f>
        <v>0</v>
      </c>
      <c r="K121" s="61">
        <f>K134</f>
        <v>0</v>
      </c>
      <c r="L121" s="25">
        <f t="shared" si="15"/>
        <v>0</v>
      </c>
      <c r="M121" s="199"/>
      <c r="N121" s="199"/>
      <c r="O121" s="199"/>
      <c r="P121" s="199"/>
      <c r="Q121" s="199"/>
      <c r="R121" s="199"/>
    </row>
    <row r="122" spans="1:18" ht="12.75" customHeight="1" hidden="1">
      <c r="A122" s="227"/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 t="e">
        <f>#REF!</f>
        <v>#REF!</v>
      </c>
      <c r="H122" s="216"/>
      <c r="I122" s="25" t="e">
        <f t="shared" si="10"/>
        <v>#REF!</v>
      </c>
      <c r="J122" s="216" t="e">
        <f>#REF!</f>
        <v>#REF!</v>
      </c>
      <c r="K122" s="25" t="e">
        <f>#REF!</f>
        <v>#REF!</v>
      </c>
      <c r="L122" s="25" t="e">
        <f t="shared" si="15"/>
        <v>#REF!</v>
      </c>
      <c r="M122" s="199"/>
      <c r="N122" s="199"/>
      <c r="O122" s="199"/>
      <c r="P122" s="199"/>
      <c r="Q122" s="199"/>
      <c r="R122" s="199"/>
    </row>
    <row r="123" spans="1:18" s="149" customFormat="1" ht="36.75" customHeight="1" hidden="1">
      <c r="A123" s="237" t="s">
        <v>313</v>
      </c>
      <c r="B123" s="229" t="s">
        <v>80</v>
      </c>
      <c r="C123" s="230" t="s">
        <v>23</v>
      </c>
      <c r="D123" s="230" t="s">
        <v>18</v>
      </c>
      <c r="E123" s="230" t="s">
        <v>307</v>
      </c>
      <c r="F123" s="230" t="s">
        <v>43</v>
      </c>
      <c r="G123" s="216">
        <f>G128</f>
        <v>0</v>
      </c>
      <c r="H123" s="216"/>
      <c r="I123" s="25">
        <f t="shared" si="10"/>
        <v>473.22</v>
      </c>
      <c r="J123" s="216">
        <f>J128</f>
        <v>473.22</v>
      </c>
      <c r="K123" s="25">
        <f>K128</f>
        <v>-473.22</v>
      </c>
      <c r="L123" s="25">
        <f t="shared" si="15"/>
        <v>0</v>
      </c>
      <c r="M123" s="201"/>
      <c r="N123" s="201"/>
      <c r="O123" s="201"/>
      <c r="P123" s="201"/>
      <c r="Q123" s="201"/>
      <c r="R123" s="201"/>
    </row>
    <row r="124" spans="1:18" s="196" customFormat="1" ht="51.75" customHeight="1" hidden="1">
      <c r="A124" s="198" t="s">
        <v>395</v>
      </c>
      <c r="B124" s="218" t="s">
        <v>80</v>
      </c>
      <c r="C124" s="218" t="s">
        <v>19</v>
      </c>
      <c r="D124" s="218" t="s">
        <v>56</v>
      </c>
      <c r="E124" s="218" t="s">
        <v>373</v>
      </c>
      <c r="F124" s="218" t="s">
        <v>43</v>
      </c>
      <c r="G124" s="216"/>
      <c r="H124" s="216"/>
      <c r="I124" s="25">
        <f t="shared" si="10"/>
        <v>0</v>
      </c>
      <c r="J124" s="211">
        <f>J125</f>
        <v>0</v>
      </c>
      <c r="K124" s="197">
        <f aca="true" t="shared" si="17" ref="K124:K131">L124-J124</f>
        <v>152.41</v>
      </c>
      <c r="L124" s="197">
        <f>L125</f>
        <v>152.41</v>
      </c>
      <c r="M124" s="201"/>
      <c r="N124" s="201"/>
      <c r="O124" s="201"/>
      <c r="P124" s="201"/>
      <c r="Q124" s="201"/>
      <c r="R124" s="201"/>
    </row>
    <row r="125" spans="1:18" s="196" customFormat="1" ht="90.75" customHeight="1" hidden="1">
      <c r="A125" s="233" t="s">
        <v>396</v>
      </c>
      <c r="B125" s="229" t="s">
        <v>80</v>
      </c>
      <c r="C125" s="229" t="s">
        <v>19</v>
      </c>
      <c r="D125" s="229" t="s">
        <v>56</v>
      </c>
      <c r="E125" s="229" t="s">
        <v>375</v>
      </c>
      <c r="F125" s="229" t="s">
        <v>43</v>
      </c>
      <c r="G125" s="216"/>
      <c r="H125" s="216"/>
      <c r="I125" s="25">
        <f t="shared" si="10"/>
        <v>0</v>
      </c>
      <c r="J125" s="216">
        <f>J126+J127</f>
        <v>0</v>
      </c>
      <c r="K125" s="195">
        <f t="shared" si="17"/>
        <v>152.41</v>
      </c>
      <c r="L125" s="195">
        <f>L126+L127</f>
        <v>152.41</v>
      </c>
      <c r="M125" s="201"/>
      <c r="N125" s="201"/>
      <c r="O125" s="201"/>
      <c r="P125" s="201"/>
      <c r="Q125" s="201"/>
      <c r="R125" s="201"/>
    </row>
    <row r="126" spans="1:18" s="196" customFormat="1" ht="30" customHeight="1" hidden="1">
      <c r="A126" s="233" t="s">
        <v>391</v>
      </c>
      <c r="B126" s="229" t="s">
        <v>80</v>
      </c>
      <c r="C126" s="229" t="s">
        <v>19</v>
      </c>
      <c r="D126" s="229" t="s">
        <v>56</v>
      </c>
      <c r="E126" s="229" t="s">
        <v>375</v>
      </c>
      <c r="F126" s="229" t="s">
        <v>132</v>
      </c>
      <c r="G126" s="216"/>
      <c r="H126" s="216"/>
      <c r="I126" s="25">
        <f t="shared" si="10"/>
        <v>0</v>
      </c>
      <c r="J126" s="216"/>
      <c r="K126" s="195">
        <f t="shared" si="17"/>
        <v>117.06</v>
      </c>
      <c r="L126" s="195">
        <v>117.06</v>
      </c>
      <c r="M126" s="201"/>
      <c r="N126" s="201"/>
      <c r="O126" s="201"/>
      <c r="P126" s="201"/>
      <c r="Q126" s="201"/>
      <c r="R126" s="201"/>
    </row>
    <row r="127" spans="1:18" s="196" customFormat="1" ht="50.25" customHeight="1" hidden="1">
      <c r="A127" s="213" t="s">
        <v>389</v>
      </c>
      <c r="B127" s="229" t="s">
        <v>80</v>
      </c>
      <c r="C127" s="229" t="s">
        <v>19</v>
      </c>
      <c r="D127" s="229" t="s">
        <v>56</v>
      </c>
      <c r="E127" s="229" t="s">
        <v>375</v>
      </c>
      <c r="F127" s="229" t="s">
        <v>387</v>
      </c>
      <c r="G127" s="216"/>
      <c r="H127" s="216"/>
      <c r="I127" s="25">
        <f t="shared" si="10"/>
        <v>0</v>
      </c>
      <c r="J127" s="216"/>
      <c r="K127" s="195">
        <f t="shared" si="17"/>
        <v>35.35</v>
      </c>
      <c r="L127" s="195">
        <v>35.35</v>
      </c>
      <c r="M127" s="201"/>
      <c r="N127" s="201"/>
      <c r="O127" s="201"/>
      <c r="P127" s="201"/>
      <c r="Q127" s="201"/>
      <c r="R127" s="201"/>
    </row>
    <row r="128" spans="1:12" ht="26.25" customHeight="1" hidden="1">
      <c r="A128" s="248" t="s">
        <v>293</v>
      </c>
      <c r="B128" s="218" t="s">
        <v>80</v>
      </c>
      <c r="C128" s="231" t="s">
        <v>23</v>
      </c>
      <c r="D128" s="231" t="s">
        <v>16</v>
      </c>
      <c r="E128" s="231" t="s">
        <v>42</v>
      </c>
      <c r="F128" s="231" t="s">
        <v>43</v>
      </c>
      <c r="G128" s="211">
        <f>G129</f>
        <v>0</v>
      </c>
      <c r="H128" s="211"/>
      <c r="I128" s="25">
        <f t="shared" si="10"/>
        <v>473.22</v>
      </c>
      <c r="J128" s="211">
        <f>J129</f>
        <v>473.22</v>
      </c>
      <c r="K128" s="61">
        <f t="shared" si="17"/>
        <v>-473.22</v>
      </c>
      <c r="L128" s="61">
        <f>L129</f>
        <v>0</v>
      </c>
    </row>
    <row r="129" spans="1:12" ht="26.25" customHeight="1" hidden="1">
      <c r="A129" s="223" t="s">
        <v>294</v>
      </c>
      <c r="B129" s="229" t="s">
        <v>80</v>
      </c>
      <c r="C129" s="230" t="s">
        <v>23</v>
      </c>
      <c r="D129" s="230" t="s">
        <v>18</v>
      </c>
      <c r="E129" s="230" t="s">
        <v>42</v>
      </c>
      <c r="F129" s="230" t="s">
        <v>43</v>
      </c>
      <c r="G129" s="216">
        <f>G130</f>
        <v>0</v>
      </c>
      <c r="H129" s="216"/>
      <c r="I129" s="25">
        <f t="shared" si="10"/>
        <v>473.22</v>
      </c>
      <c r="J129" s="216">
        <f>J130</f>
        <v>473.22</v>
      </c>
      <c r="K129" s="25">
        <f t="shared" si="17"/>
        <v>-473.22</v>
      </c>
      <c r="L129" s="25">
        <f>L130</f>
        <v>0</v>
      </c>
    </row>
    <row r="130" spans="1:12" ht="25.5" customHeight="1" hidden="1">
      <c r="A130" s="227" t="s">
        <v>295</v>
      </c>
      <c r="B130" s="229" t="s">
        <v>80</v>
      </c>
      <c r="C130" s="230" t="s">
        <v>23</v>
      </c>
      <c r="D130" s="230" t="s">
        <v>18</v>
      </c>
      <c r="E130" s="230" t="s">
        <v>318</v>
      </c>
      <c r="F130" s="230" t="s">
        <v>43</v>
      </c>
      <c r="G130" s="216">
        <v>0</v>
      </c>
      <c r="H130" s="216"/>
      <c r="I130" s="25">
        <f t="shared" si="10"/>
        <v>473.22</v>
      </c>
      <c r="J130" s="216">
        <f>J131</f>
        <v>473.22</v>
      </c>
      <c r="K130" s="25">
        <f t="shared" si="17"/>
        <v>-473.22</v>
      </c>
      <c r="L130" s="25">
        <f>L131</f>
        <v>0</v>
      </c>
    </row>
    <row r="131" spans="1:12" ht="12.75" customHeight="1" hidden="1">
      <c r="A131" s="227" t="s">
        <v>128</v>
      </c>
      <c r="B131" s="229" t="s">
        <v>80</v>
      </c>
      <c r="C131" s="230" t="s">
        <v>23</v>
      </c>
      <c r="D131" s="230" t="s">
        <v>18</v>
      </c>
      <c r="E131" s="230" t="s">
        <v>318</v>
      </c>
      <c r="F131" s="230" t="s">
        <v>133</v>
      </c>
      <c r="G131" s="216">
        <f aca="true" t="shared" si="18" ref="G131:K133">G132</f>
        <v>100.12</v>
      </c>
      <c r="H131" s="216"/>
      <c r="I131" s="25">
        <f t="shared" si="10"/>
        <v>473.22</v>
      </c>
      <c r="J131" s="216">
        <v>473.22</v>
      </c>
      <c r="K131" s="25">
        <f t="shared" si="17"/>
        <v>-473.22</v>
      </c>
      <c r="L131" s="25">
        <v>0</v>
      </c>
    </row>
    <row r="132" spans="1:12" ht="12.75" customHeight="1" hidden="1">
      <c r="A132" s="227" t="s">
        <v>128</v>
      </c>
      <c r="B132" s="229" t="s">
        <v>80</v>
      </c>
      <c r="C132" s="230" t="s">
        <v>23</v>
      </c>
      <c r="D132" s="230" t="s">
        <v>18</v>
      </c>
      <c r="E132" s="230" t="s">
        <v>226</v>
      </c>
      <c r="F132" s="230" t="s">
        <v>43</v>
      </c>
      <c r="G132" s="216">
        <f t="shared" si="18"/>
        <v>100.12</v>
      </c>
      <c r="H132" s="216"/>
      <c r="I132" s="25">
        <f t="shared" si="10"/>
        <v>0</v>
      </c>
      <c r="J132" s="216">
        <f t="shared" si="18"/>
        <v>0</v>
      </c>
      <c r="K132" s="25">
        <f t="shared" si="18"/>
        <v>0</v>
      </c>
      <c r="L132" s="25">
        <f>J132+K132</f>
        <v>0</v>
      </c>
    </row>
    <row r="133" spans="1:12" ht="22.5" customHeight="1" hidden="1">
      <c r="A133" s="227" t="s">
        <v>244</v>
      </c>
      <c r="B133" s="229" t="s">
        <v>80</v>
      </c>
      <c r="C133" s="230" t="s">
        <v>23</v>
      </c>
      <c r="D133" s="230" t="s">
        <v>18</v>
      </c>
      <c r="E133" s="230" t="s">
        <v>129</v>
      </c>
      <c r="F133" s="230" t="s">
        <v>43</v>
      </c>
      <c r="G133" s="216">
        <f t="shared" si="18"/>
        <v>100.12</v>
      </c>
      <c r="H133" s="216"/>
      <c r="I133" s="25">
        <f t="shared" si="10"/>
        <v>0</v>
      </c>
      <c r="J133" s="216">
        <f t="shared" si="18"/>
        <v>0</v>
      </c>
      <c r="K133" s="25">
        <f t="shared" si="18"/>
        <v>0</v>
      </c>
      <c r="L133" s="25">
        <f>J133+K133</f>
        <v>0</v>
      </c>
    </row>
    <row r="134" spans="1:12" ht="36.75" customHeight="1" hidden="1">
      <c r="A134" s="227" t="s">
        <v>212</v>
      </c>
      <c r="B134" s="229" t="s">
        <v>80</v>
      </c>
      <c r="C134" s="230" t="s">
        <v>23</v>
      </c>
      <c r="D134" s="230" t="s">
        <v>18</v>
      </c>
      <c r="E134" s="230" t="s">
        <v>129</v>
      </c>
      <c r="F134" s="230" t="s">
        <v>133</v>
      </c>
      <c r="G134" s="216">
        <v>100.12</v>
      </c>
      <c r="H134" s="216"/>
      <c r="I134" s="25">
        <f t="shared" si="10"/>
        <v>0</v>
      </c>
      <c r="J134" s="216">
        <v>0</v>
      </c>
      <c r="K134" s="25"/>
      <c r="L134" s="25">
        <f>J134+K134</f>
        <v>0</v>
      </c>
    </row>
    <row r="135" spans="1:12" ht="12.75" customHeight="1" hidden="1">
      <c r="A135" s="84" t="s">
        <v>225</v>
      </c>
      <c r="B135" s="69" t="s">
        <v>80</v>
      </c>
      <c r="C135" s="95" t="s">
        <v>19</v>
      </c>
      <c r="D135" s="95" t="s">
        <v>16</v>
      </c>
      <c r="E135" s="231" t="s">
        <v>393</v>
      </c>
      <c r="F135" s="231" t="s">
        <v>43</v>
      </c>
      <c r="G135" s="216"/>
      <c r="H135" s="211">
        <f>H136+H139</f>
        <v>0</v>
      </c>
      <c r="I135" s="25">
        <f t="shared" si="10"/>
        <v>0</v>
      </c>
      <c r="J135" s="211">
        <f>J136+J139</f>
        <v>0</v>
      </c>
      <c r="K135" s="25"/>
      <c r="L135" s="25"/>
    </row>
    <row r="136" spans="1:12" ht="12.75" customHeight="1" hidden="1">
      <c r="A136" s="74" t="s">
        <v>197</v>
      </c>
      <c r="B136" s="45" t="s">
        <v>80</v>
      </c>
      <c r="C136" s="71" t="s">
        <v>19</v>
      </c>
      <c r="D136" s="71" t="s">
        <v>196</v>
      </c>
      <c r="E136" s="71" t="s">
        <v>393</v>
      </c>
      <c r="F136" s="230" t="s">
        <v>43</v>
      </c>
      <c r="G136" s="216"/>
      <c r="H136" s="216">
        <f>H137</f>
        <v>0</v>
      </c>
      <c r="I136" s="25">
        <f t="shared" si="10"/>
        <v>0</v>
      </c>
      <c r="J136" s="216">
        <f>J137</f>
        <v>0</v>
      </c>
      <c r="K136" s="25"/>
      <c r="L136" s="25"/>
    </row>
    <row r="137" spans="1:12" ht="23.25" customHeight="1" hidden="1">
      <c r="A137" s="74" t="s">
        <v>224</v>
      </c>
      <c r="B137" s="45" t="s">
        <v>80</v>
      </c>
      <c r="C137" s="71" t="s">
        <v>19</v>
      </c>
      <c r="D137" s="71" t="s">
        <v>196</v>
      </c>
      <c r="E137" s="71" t="s">
        <v>357</v>
      </c>
      <c r="F137" s="230" t="s">
        <v>43</v>
      </c>
      <c r="G137" s="216"/>
      <c r="H137" s="216">
        <f>H138</f>
        <v>0</v>
      </c>
      <c r="I137" s="25">
        <f t="shared" si="10"/>
        <v>0</v>
      </c>
      <c r="J137" s="216">
        <f>J138</f>
        <v>0</v>
      </c>
      <c r="K137" s="25"/>
      <c r="L137" s="25"/>
    </row>
    <row r="138" spans="1:12" ht="25.5" customHeight="1" hidden="1">
      <c r="A138" s="74" t="s">
        <v>222</v>
      </c>
      <c r="B138" s="45" t="s">
        <v>80</v>
      </c>
      <c r="C138" s="71" t="s">
        <v>19</v>
      </c>
      <c r="D138" s="71" t="s">
        <v>196</v>
      </c>
      <c r="E138" s="71" t="s">
        <v>357</v>
      </c>
      <c r="F138" s="230" t="s">
        <v>133</v>
      </c>
      <c r="G138" s="216"/>
      <c r="H138" s="216">
        <v>0</v>
      </c>
      <c r="I138" s="25">
        <f t="shared" si="10"/>
        <v>0</v>
      </c>
      <c r="J138" s="216">
        <v>0</v>
      </c>
      <c r="K138" s="25"/>
      <c r="L138" s="25"/>
    </row>
    <row r="139" spans="1:12" ht="25.5" customHeight="1" hidden="1">
      <c r="A139" s="233" t="s">
        <v>395</v>
      </c>
      <c r="B139" s="229" t="s">
        <v>80</v>
      </c>
      <c r="C139" s="229" t="s">
        <v>19</v>
      </c>
      <c r="D139" s="229" t="s">
        <v>56</v>
      </c>
      <c r="E139" s="229" t="s">
        <v>373</v>
      </c>
      <c r="F139" s="229" t="s">
        <v>43</v>
      </c>
      <c r="G139" s="216"/>
      <c r="H139" s="216">
        <f>H140</f>
        <v>0</v>
      </c>
      <c r="I139" s="25">
        <f t="shared" si="10"/>
        <v>0</v>
      </c>
      <c r="J139" s="216">
        <f>J140</f>
        <v>0</v>
      </c>
      <c r="K139" s="25"/>
      <c r="L139" s="25"/>
    </row>
    <row r="140" spans="1:12" ht="25.5" customHeight="1" hidden="1">
      <c r="A140" s="233" t="s">
        <v>396</v>
      </c>
      <c r="B140" s="229" t="s">
        <v>80</v>
      </c>
      <c r="C140" s="229" t="s">
        <v>19</v>
      </c>
      <c r="D140" s="229" t="s">
        <v>56</v>
      </c>
      <c r="E140" s="229" t="s">
        <v>375</v>
      </c>
      <c r="F140" s="229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5"/>
      <c r="L140" s="25"/>
    </row>
    <row r="141" spans="1:12" ht="25.5" customHeight="1" hidden="1">
      <c r="A141" s="227" t="s">
        <v>276</v>
      </c>
      <c r="B141" s="229" t="s">
        <v>80</v>
      </c>
      <c r="C141" s="229" t="s">
        <v>19</v>
      </c>
      <c r="D141" s="229" t="s">
        <v>56</v>
      </c>
      <c r="E141" s="229" t="s">
        <v>375</v>
      </c>
      <c r="F141" s="229" t="s">
        <v>133</v>
      </c>
      <c r="G141" s="216"/>
      <c r="H141" s="216">
        <v>0</v>
      </c>
      <c r="I141" s="25">
        <f t="shared" si="10"/>
        <v>0</v>
      </c>
      <c r="J141" s="216">
        <v>0</v>
      </c>
      <c r="K141" s="25"/>
      <c r="L141" s="25"/>
    </row>
    <row r="142" spans="1:12" ht="25.5" customHeight="1">
      <c r="A142" s="84" t="s">
        <v>468</v>
      </c>
      <c r="B142" s="277" t="s">
        <v>80</v>
      </c>
      <c r="C142" s="278" t="s">
        <v>18</v>
      </c>
      <c r="D142" s="278" t="s">
        <v>16</v>
      </c>
      <c r="E142" s="278" t="s">
        <v>393</v>
      </c>
      <c r="F142" s="278" t="s">
        <v>43</v>
      </c>
      <c r="G142" s="216"/>
      <c r="H142" s="211">
        <f>H143</f>
        <v>65</v>
      </c>
      <c r="I142" s="61">
        <f t="shared" si="10"/>
        <v>0</v>
      </c>
      <c r="J142" s="211">
        <f>J143</f>
        <v>65</v>
      </c>
      <c r="K142" s="25"/>
      <c r="L142" s="25"/>
    </row>
    <row r="143" spans="1:12" ht="18" customHeight="1">
      <c r="A143" s="285" t="str">
        <f>'[2]пр2'!$A$24</f>
        <v>Обеспечение пожарной безопасности</v>
      </c>
      <c r="B143" s="273" t="s">
        <v>80</v>
      </c>
      <c r="C143" s="279" t="s">
        <v>18</v>
      </c>
      <c r="D143" s="279" t="s">
        <v>446</v>
      </c>
      <c r="E143" s="279" t="s">
        <v>355</v>
      </c>
      <c r="F143" s="279" t="s">
        <v>43</v>
      </c>
      <c r="G143" s="216"/>
      <c r="H143" s="216">
        <f>H144</f>
        <v>65</v>
      </c>
      <c r="I143" s="25">
        <f t="shared" si="10"/>
        <v>0</v>
      </c>
      <c r="J143" s="216">
        <f>J144</f>
        <v>65</v>
      </c>
      <c r="K143" s="25"/>
      <c r="L143" s="25"/>
    </row>
    <row r="144" spans="1:12" ht="25.5" customHeight="1">
      <c r="A144" s="285" t="str">
        <f>$A$100</f>
        <v>Мероприятия в области строительства, архитектуры и градостроительства</v>
      </c>
      <c r="B144" s="273" t="s">
        <v>80</v>
      </c>
      <c r="C144" s="279" t="s">
        <v>18</v>
      </c>
      <c r="D144" s="279" t="s">
        <v>446</v>
      </c>
      <c r="E144" s="279" t="s">
        <v>355</v>
      </c>
      <c r="F144" s="279" t="s">
        <v>133</v>
      </c>
      <c r="G144" s="216"/>
      <c r="H144" s="216">
        <v>65</v>
      </c>
      <c r="I144" s="25">
        <f t="shared" si="10"/>
        <v>0</v>
      </c>
      <c r="J144" s="216">
        <v>65</v>
      </c>
      <c r="K144" s="25"/>
      <c r="L144" s="25"/>
    </row>
    <row r="145" spans="1:12" ht="14.25" customHeight="1" hidden="1">
      <c r="A145" s="286" t="str">
        <f>'[6]пр3'!A135</f>
        <v>Национальная экономика</v>
      </c>
      <c r="B145" s="277" t="s">
        <v>80</v>
      </c>
      <c r="C145" s="278" t="s">
        <v>19</v>
      </c>
      <c r="D145" s="278" t="s">
        <v>16</v>
      </c>
      <c r="E145" s="278" t="s">
        <v>393</v>
      </c>
      <c r="F145" s="278" t="s">
        <v>43</v>
      </c>
      <c r="G145" s="211"/>
      <c r="H145" s="211">
        <f>H146</f>
        <v>0</v>
      </c>
      <c r="I145" s="25">
        <f t="shared" si="10"/>
        <v>0</v>
      </c>
      <c r="J145" s="211">
        <f>J146</f>
        <v>0</v>
      </c>
      <c r="K145" s="25"/>
      <c r="L145" s="25"/>
    </row>
    <row r="146" spans="1:12" ht="14.25" customHeight="1" hidden="1">
      <c r="A146" s="285" t="str">
        <f>'[6]пр3'!A136</f>
        <v>Дорожное хозяйство (дорожные фонды)</v>
      </c>
      <c r="B146" s="273" t="s">
        <v>80</v>
      </c>
      <c r="C146" s="279" t="s">
        <v>19</v>
      </c>
      <c r="D146" s="279" t="s">
        <v>196</v>
      </c>
      <c r="E146" s="279" t="s">
        <v>393</v>
      </c>
      <c r="F146" s="279" t="s">
        <v>43</v>
      </c>
      <c r="G146" s="216"/>
      <c r="H146" s="216">
        <f>H147</f>
        <v>0</v>
      </c>
      <c r="I146" s="25">
        <f t="shared" si="10"/>
        <v>0</v>
      </c>
      <c r="J146" s="216">
        <f>J147</f>
        <v>0</v>
      </c>
      <c r="K146" s="25"/>
      <c r="L146" s="25"/>
    </row>
    <row r="147" spans="1:12" ht="25.5" customHeight="1" hidden="1">
      <c r="A147" s="285" t="str">
        <f>'[6]пр3'!A137</f>
        <v>Ведомственные целевые программы муниципальных образований</v>
      </c>
      <c r="B147" s="273" t="s">
        <v>80</v>
      </c>
      <c r="C147" s="279" t="s">
        <v>19</v>
      </c>
      <c r="D147" s="279" t="s">
        <v>196</v>
      </c>
      <c r="E147" s="279" t="s">
        <v>357</v>
      </c>
      <c r="F147" s="279" t="s">
        <v>43</v>
      </c>
      <c r="G147" s="216"/>
      <c r="H147" s="216">
        <f>H148</f>
        <v>0</v>
      </c>
      <c r="I147" s="25">
        <f t="shared" si="10"/>
        <v>0</v>
      </c>
      <c r="J147" s="216">
        <f>J148</f>
        <v>0</v>
      </c>
      <c r="K147" s="25"/>
      <c r="L147" s="25"/>
    </row>
    <row r="148" spans="1:12" ht="25.5" customHeight="1" hidden="1">
      <c r="A148" s="74" t="s">
        <v>470</v>
      </c>
      <c r="B148" s="273" t="s">
        <v>80</v>
      </c>
      <c r="C148" s="279" t="s">
        <v>19</v>
      </c>
      <c r="D148" s="279" t="s">
        <v>196</v>
      </c>
      <c r="E148" s="279" t="s">
        <v>357</v>
      </c>
      <c r="F148" s="279" t="s">
        <v>133</v>
      </c>
      <c r="G148" s="216"/>
      <c r="H148" s="216">
        <v>0</v>
      </c>
      <c r="I148" s="25">
        <f t="shared" si="10"/>
        <v>0</v>
      </c>
      <c r="J148" s="216">
        <v>0</v>
      </c>
      <c r="K148" s="25"/>
      <c r="L148" s="25"/>
    </row>
    <row r="149" spans="1:12" s="104" customFormat="1" ht="15" customHeight="1">
      <c r="A149" s="84" t="s">
        <v>225</v>
      </c>
      <c r="B149" s="277" t="s">
        <v>80</v>
      </c>
      <c r="C149" s="278" t="s">
        <v>19</v>
      </c>
      <c r="D149" s="278" t="s">
        <v>16</v>
      </c>
      <c r="E149" s="278" t="s">
        <v>393</v>
      </c>
      <c r="F149" s="278" t="s">
        <v>43</v>
      </c>
      <c r="G149" s="211"/>
      <c r="H149" s="211">
        <f>H150</f>
        <v>162</v>
      </c>
      <c r="I149" s="61">
        <f t="shared" si="10"/>
        <v>0</v>
      </c>
      <c r="J149" s="211">
        <f>J150</f>
        <v>162</v>
      </c>
      <c r="K149" s="61"/>
      <c r="L149" s="61"/>
    </row>
    <row r="150" spans="1:12" ht="13.5" customHeight="1">
      <c r="A150" s="74" t="s">
        <v>197</v>
      </c>
      <c r="B150" s="273" t="s">
        <v>80</v>
      </c>
      <c r="C150" s="279" t="s">
        <v>19</v>
      </c>
      <c r="D150" s="279" t="s">
        <v>196</v>
      </c>
      <c r="E150" s="279" t="s">
        <v>393</v>
      </c>
      <c r="F150" s="279" t="s">
        <v>43</v>
      </c>
      <c r="G150" s="216"/>
      <c r="H150" s="216">
        <f>H151</f>
        <v>162</v>
      </c>
      <c r="I150" s="25">
        <f t="shared" si="10"/>
        <v>0</v>
      </c>
      <c r="J150" s="216">
        <f>J151</f>
        <v>162</v>
      </c>
      <c r="K150" s="25"/>
      <c r="L150" s="25"/>
    </row>
    <row r="151" spans="1:12" ht="25.5" customHeight="1">
      <c r="A151" s="74" t="s">
        <v>224</v>
      </c>
      <c r="B151" s="273" t="s">
        <v>80</v>
      </c>
      <c r="C151" s="279" t="s">
        <v>19</v>
      </c>
      <c r="D151" s="279" t="s">
        <v>196</v>
      </c>
      <c r="E151" s="279" t="s">
        <v>357</v>
      </c>
      <c r="F151" s="279" t="s">
        <v>43</v>
      </c>
      <c r="G151" s="216"/>
      <c r="H151" s="216">
        <f>H152</f>
        <v>162</v>
      </c>
      <c r="I151" s="25">
        <f t="shared" si="10"/>
        <v>0</v>
      </c>
      <c r="J151" s="216">
        <f>J152</f>
        <v>162</v>
      </c>
      <c r="K151" s="25"/>
      <c r="L151" s="25"/>
    </row>
    <row r="152" spans="1:12" ht="25.5" customHeight="1">
      <c r="A152" s="74" t="s">
        <v>290</v>
      </c>
      <c r="B152" s="273" t="s">
        <v>80</v>
      </c>
      <c r="C152" s="279" t="s">
        <v>19</v>
      </c>
      <c r="D152" s="279" t="s">
        <v>196</v>
      </c>
      <c r="E152" s="279" t="s">
        <v>501</v>
      </c>
      <c r="F152" s="279" t="s">
        <v>133</v>
      </c>
      <c r="G152" s="216"/>
      <c r="H152" s="216">
        <f>15+147</f>
        <v>162</v>
      </c>
      <c r="I152" s="25">
        <f t="shared" si="10"/>
        <v>0</v>
      </c>
      <c r="J152" s="216">
        <f>15+147</f>
        <v>162</v>
      </c>
      <c r="K152" s="25"/>
      <c r="L152" s="25"/>
    </row>
    <row r="153" spans="1:12" ht="13.5" customHeight="1">
      <c r="A153" s="232" t="s">
        <v>428</v>
      </c>
      <c r="B153" s="218" t="s">
        <v>80</v>
      </c>
      <c r="C153" s="231" t="s">
        <v>23</v>
      </c>
      <c r="D153" s="231" t="s">
        <v>16</v>
      </c>
      <c r="E153" s="231" t="s">
        <v>393</v>
      </c>
      <c r="F153" s="231" t="s">
        <v>43</v>
      </c>
      <c r="G153" s="211"/>
      <c r="H153" s="211">
        <f>H154</f>
        <v>16</v>
      </c>
      <c r="I153" s="211">
        <f>J153-H153</f>
        <v>0</v>
      </c>
      <c r="J153" s="211">
        <f>J154</f>
        <v>16</v>
      </c>
      <c r="K153" s="25"/>
      <c r="L153" s="25"/>
    </row>
    <row r="154" spans="1:12" ht="13.5" customHeight="1">
      <c r="A154" s="227" t="s">
        <v>128</v>
      </c>
      <c r="B154" s="229" t="s">
        <v>80</v>
      </c>
      <c r="C154" s="230" t="s">
        <v>23</v>
      </c>
      <c r="D154" s="230" t="s">
        <v>18</v>
      </c>
      <c r="E154" s="230" t="s">
        <v>393</v>
      </c>
      <c r="F154" s="230" t="s">
        <v>43</v>
      </c>
      <c r="G154" s="216"/>
      <c r="H154" s="216">
        <f>H155</f>
        <v>16</v>
      </c>
      <c r="I154" s="216">
        <f>J154-H154</f>
        <v>0</v>
      </c>
      <c r="J154" s="216">
        <f>J155</f>
        <v>16</v>
      </c>
      <c r="K154" s="25"/>
      <c r="L154" s="25"/>
    </row>
    <row r="155" spans="1:12" ht="29.25" customHeight="1">
      <c r="A155" s="233" t="s">
        <v>435</v>
      </c>
      <c r="B155" s="229" t="s">
        <v>80</v>
      </c>
      <c r="C155" s="230" t="s">
        <v>23</v>
      </c>
      <c r="D155" s="230" t="s">
        <v>18</v>
      </c>
      <c r="E155" s="230" t="s">
        <v>343</v>
      </c>
      <c r="F155" s="230" t="s">
        <v>43</v>
      </c>
      <c r="G155" s="216"/>
      <c r="H155" s="216">
        <f>H156</f>
        <v>16</v>
      </c>
      <c r="I155" s="216">
        <f>J155-H155</f>
        <v>0</v>
      </c>
      <c r="J155" s="216">
        <f>J156</f>
        <v>16</v>
      </c>
      <c r="K155" s="25"/>
      <c r="L155" s="25"/>
    </row>
    <row r="156" spans="1:18" s="194" customFormat="1" ht="24.75" customHeight="1">
      <c r="A156" s="233" t="s">
        <v>437</v>
      </c>
      <c r="B156" s="229" t="s">
        <v>80</v>
      </c>
      <c r="C156" s="229" t="s">
        <v>23</v>
      </c>
      <c r="D156" s="229" t="s">
        <v>18</v>
      </c>
      <c r="E156" s="230" t="s">
        <v>353</v>
      </c>
      <c r="F156" s="230" t="s">
        <v>43</v>
      </c>
      <c r="G156" s="216"/>
      <c r="H156" s="216">
        <f>H157</f>
        <v>16</v>
      </c>
      <c r="I156" s="25">
        <f t="shared" si="10"/>
        <v>0</v>
      </c>
      <c r="J156" s="216">
        <f>J157</f>
        <v>16</v>
      </c>
      <c r="K156" s="191">
        <f aca="true" t="shared" si="19" ref="K156:K164">L156-J156</f>
        <v>466.88</v>
      </c>
      <c r="L156" s="191">
        <f>L157</f>
        <v>482.88</v>
      </c>
      <c r="M156" s="199"/>
      <c r="N156" s="199"/>
      <c r="O156" s="199"/>
      <c r="P156" s="199"/>
      <c r="Q156" s="199"/>
      <c r="R156" s="199"/>
    </row>
    <row r="157" spans="1:18" s="194" customFormat="1" ht="14.25" customHeight="1">
      <c r="A157" s="223" t="s">
        <v>430</v>
      </c>
      <c r="B157" s="229" t="s">
        <v>80</v>
      </c>
      <c r="C157" s="229" t="s">
        <v>23</v>
      </c>
      <c r="D157" s="229" t="s">
        <v>18</v>
      </c>
      <c r="E157" s="230" t="s">
        <v>355</v>
      </c>
      <c r="F157" s="230" t="s">
        <v>43</v>
      </c>
      <c r="G157" s="216"/>
      <c r="H157" s="216">
        <f>H158</f>
        <v>16</v>
      </c>
      <c r="I157" s="25">
        <f t="shared" si="10"/>
        <v>0</v>
      </c>
      <c r="J157" s="216">
        <f>J158</f>
        <v>16</v>
      </c>
      <c r="K157" s="188">
        <f t="shared" si="19"/>
        <v>466.88</v>
      </c>
      <c r="L157" s="188">
        <f>L158</f>
        <v>482.88</v>
      </c>
      <c r="M157" s="199"/>
      <c r="N157" s="199"/>
      <c r="O157" s="199"/>
      <c r="P157" s="199"/>
      <c r="Q157" s="199"/>
      <c r="R157" s="199"/>
    </row>
    <row r="158" spans="1:18" s="194" customFormat="1" ht="29.25" customHeight="1">
      <c r="A158" s="233" t="s">
        <v>295</v>
      </c>
      <c r="B158" s="229" t="s">
        <v>80</v>
      </c>
      <c r="C158" s="229" t="s">
        <v>23</v>
      </c>
      <c r="D158" s="229" t="s">
        <v>18</v>
      </c>
      <c r="E158" s="230" t="s">
        <v>355</v>
      </c>
      <c r="F158" s="230" t="s">
        <v>133</v>
      </c>
      <c r="G158" s="216"/>
      <c r="H158" s="216">
        <f>1+15</f>
        <v>16</v>
      </c>
      <c r="I158" s="25">
        <f t="shared" si="10"/>
        <v>0</v>
      </c>
      <c r="J158" s="216">
        <f>1+9.5+5.5</f>
        <v>16</v>
      </c>
      <c r="K158" s="188">
        <f t="shared" si="19"/>
        <v>466.88</v>
      </c>
      <c r="L158" s="188">
        <v>482.88</v>
      </c>
      <c r="M158" s="199"/>
      <c r="N158" s="199"/>
      <c r="O158" s="199"/>
      <c r="P158" s="199"/>
      <c r="Q158" s="199"/>
      <c r="R158" s="199"/>
    </row>
    <row r="159" spans="1:12" ht="39" customHeight="1" hidden="1">
      <c r="A159" s="198" t="s">
        <v>321</v>
      </c>
      <c r="B159" s="218" t="s">
        <v>80</v>
      </c>
      <c r="C159" s="231" t="s">
        <v>20</v>
      </c>
      <c r="D159" s="231" t="s">
        <v>16</v>
      </c>
      <c r="E159" s="231" t="s">
        <v>42</v>
      </c>
      <c r="F159" s="231" t="s">
        <v>43</v>
      </c>
      <c r="G159" s="211">
        <f>G160+G165</f>
        <v>89.2</v>
      </c>
      <c r="H159" s="211"/>
      <c r="I159" s="25">
        <f t="shared" si="10"/>
        <v>89.2</v>
      </c>
      <c r="J159" s="211">
        <f>J160+J165</f>
        <v>89.2</v>
      </c>
      <c r="K159" s="61">
        <f t="shared" si="19"/>
        <v>-89.2</v>
      </c>
      <c r="L159" s="25">
        <f>L161</f>
        <v>0</v>
      </c>
    </row>
    <row r="160" spans="1:12" ht="39" customHeight="1" hidden="1">
      <c r="A160" s="237" t="s">
        <v>313</v>
      </c>
      <c r="B160" s="229" t="s">
        <v>80</v>
      </c>
      <c r="C160" s="230" t="s">
        <v>20</v>
      </c>
      <c r="D160" s="230" t="s">
        <v>16</v>
      </c>
      <c r="E160" s="230" t="s">
        <v>307</v>
      </c>
      <c r="F160" s="230" t="s">
        <v>43</v>
      </c>
      <c r="G160" s="216">
        <f>G161</f>
        <v>0</v>
      </c>
      <c r="H160" s="216"/>
      <c r="I160" s="25">
        <f t="shared" si="10"/>
        <v>89.2</v>
      </c>
      <c r="J160" s="216">
        <f>J161</f>
        <v>89.2</v>
      </c>
      <c r="K160" s="61">
        <f t="shared" si="19"/>
        <v>-91.2</v>
      </c>
      <c r="L160" s="25">
        <f>J160+K160</f>
        <v>91.2</v>
      </c>
    </row>
    <row r="161" spans="1:12" ht="63.75" customHeight="1" hidden="1">
      <c r="A161" s="233" t="s">
        <v>322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>G162</f>
        <v>0</v>
      </c>
      <c r="H161" s="216"/>
      <c r="I161" s="25">
        <f t="shared" si="10"/>
        <v>89.2</v>
      </c>
      <c r="J161" s="216">
        <f>J162</f>
        <v>89.2</v>
      </c>
      <c r="K161" s="25">
        <f t="shared" si="19"/>
        <v>-89.2</v>
      </c>
      <c r="L161" s="25">
        <f>L162</f>
        <v>0</v>
      </c>
    </row>
    <row r="162" spans="1:12" ht="39.75" customHeight="1" hidden="1">
      <c r="A162" s="233" t="s">
        <v>211</v>
      </c>
      <c r="B162" s="229" t="s">
        <v>80</v>
      </c>
      <c r="C162" s="230" t="s">
        <v>20</v>
      </c>
      <c r="D162" s="230" t="s">
        <v>20</v>
      </c>
      <c r="E162" s="230" t="s">
        <v>320</v>
      </c>
      <c r="F162" s="230" t="s">
        <v>43</v>
      </c>
      <c r="G162" s="216">
        <f>G163+G164</f>
        <v>0</v>
      </c>
      <c r="H162" s="216"/>
      <c r="I162" s="25">
        <f t="shared" si="10"/>
        <v>89.2</v>
      </c>
      <c r="J162" s="216">
        <f>J163+J164</f>
        <v>89.2</v>
      </c>
      <c r="K162" s="25">
        <f t="shared" si="19"/>
        <v>-89.2</v>
      </c>
      <c r="L162" s="25">
        <f>L163+L164</f>
        <v>0</v>
      </c>
    </row>
    <row r="163" spans="1:12" ht="37.5" customHeight="1" hidden="1">
      <c r="A163" s="233" t="s">
        <v>211</v>
      </c>
      <c r="B163" s="229" t="s">
        <v>80</v>
      </c>
      <c r="C163" s="230" t="s">
        <v>20</v>
      </c>
      <c r="D163" s="230" t="s">
        <v>20</v>
      </c>
      <c r="E163" s="230" t="s">
        <v>320</v>
      </c>
      <c r="F163" s="230" t="s">
        <v>132</v>
      </c>
      <c r="G163" s="216">
        <v>0</v>
      </c>
      <c r="H163" s="216"/>
      <c r="I163" s="25">
        <f t="shared" si="10"/>
        <v>88.2</v>
      </c>
      <c r="J163" s="216">
        <v>88.2</v>
      </c>
      <c r="K163" s="25">
        <f t="shared" si="19"/>
        <v>-88.2</v>
      </c>
      <c r="L163" s="25">
        <v>0</v>
      </c>
    </row>
    <row r="164" spans="1:12" ht="36" customHeight="1" hidden="1">
      <c r="A164" s="227" t="s">
        <v>276</v>
      </c>
      <c r="B164" s="229" t="s">
        <v>80</v>
      </c>
      <c r="C164" s="230" t="s">
        <v>20</v>
      </c>
      <c r="D164" s="230" t="s">
        <v>20</v>
      </c>
      <c r="E164" s="230" t="s">
        <v>320</v>
      </c>
      <c r="F164" s="230" t="s">
        <v>133</v>
      </c>
      <c r="G164" s="216">
        <v>0</v>
      </c>
      <c r="H164" s="216"/>
      <c r="I164" s="25">
        <f t="shared" si="10"/>
        <v>1</v>
      </c>
      <c r="J164" s="216">
        <v>1</v>
      </c>
      <c r="K164" s="25">
        <f t="shared" si="19"/>
        <v>-1</v>
      </c>
      <c r="L164" s="25">
        <v>0</v>
      </c>
    </row>
    <row r="165" spans="1:12" ht="14.25" customHeight="1" hidden="1">
      <c r="A165" s="227" t="s">
        <v>46</v>
      </c>
      <c r="B165" s="229" t="s">
        <v>80</v>
      </c>
      <c r="C165" s="230" t="s">
        <v>20</v>
      </c>
      <c r="D165" s="230" t="s">
        <v>20</v>
      </c>
      <c r="E165" s="230" t="s">
        <v>42</v>
      </c>
      <c r="F165" s="230" t="s">
        <v>43</v>
      </c>
      <c r="G165" s="216">
        <f aca="true" t="shared" si="20" ref="G165:K166">G166</f>
        <v>89.2</v>
      </c>
      <c r="H165" s="216"/>
      <c r="I165" s="25">
        <f t="shared" si="10"/>
        <v>0</v>
      </c>
      <c r="J165" s="216">
        <f t="shared" si="20"/>
        <v>0</v>
      </c>
      <c r="K165" s="25">
        <f t="shared" si="20"/>
        <v>0</v>
      </c>
      <c r="L165" s="25">
        <f>J165+K165</f>
        <v>0</v>
      </c>
    </row>
    <row r="166" spans="1:12" ht="24.75" customHeight="1" hidden="1">
      <c r="A166" s="227" t="s">
        <v>233</v>
      </c>
      <c r="B166" s="229" t="s">
        <v>80</v>
      </c>
      <c r="C166" s="230" t="s">
        <v>20</v>
      </c>
      <c r="D166" s="230" t="s">
        <v>20</v>
      </c>
      <c r="E166" s="230" t="s">
        <v>232</v>
      </c>
      <c r="F166" s="230" t="s">
        <v>43</v>
      </c>
      <c r="G166" s="216">
        <f t="shared" si="20"/>
        <v>89.2</v>
      </c>
      <c r="H166" s="216"/>
      <c r="I166" s="25">
        <f t="shared" si="10"/>
        <v>0</v>
      </c>
      <c r="J166" s="216">
        <f t="shared" si="20"/>
        <v>0</v>
      </c>
      <c r="K166" s="25">
        <f t="shared" si="20"/>
        <v>0</v>
      </c>
      <c r="L166" s="25">
        <f>J166+K166</f>
        <v>0</v>
      </c>
    </row>
    <row r="167" spans="1:12" ht="13.5" customHeight="1" hidden="1">
      <c r="A167" s="227" t="s">
        <v>231</v>
      </c>
      <c r="B167" s="229" t="s">
        <v>80</v>
      </c>
      <c r="C167" s="230" t="s">
        <v>20</v>
      </c>
      <c r="D167" s="230" t="s">
        <v>20</v>
      </c>
      <c r="E167" s="230" t="s">
        <v>90</v>
      </c>
      <c r="F167" s="230" t="s">
        <v>43</v>
      </c>
      <c r="G167" s="216">
        <f>G168+G169</f>
        <v>89.2</v>
      </c>
      <c r="H167" s="216"/>
      <c r="I167" s="25">
        <f t="shared" si="10"/>
        <v>0</v>
      </c>
      <c r="J167" s="216">
        <f>J168+J169</f>
        <v>0</v>
      </c>
      <c r="K167" s="25">
        <f>K168+K169</f>
        <v>0</v>
      </c>
      <c r="L167" s="25">
        <f>J167+K167</f>
        <v>0</v>
      </c>
    </row>
    <row r="168" spans="1:12" ht="36.75" customHeight="1" hidden="1">
      <c r="A168" s="227" t="s">
        <v>211</v>
      </c>
      <c r="B168" s="229" t="s">
        <v>80</v>
      </c>
      <c r="C168" s="230" t="s">
        <v>20</v>
      </c>
      <c r="D168" s="230" t="s">
        <v>20</v>
      </c>
      <c r="E168" s="230" t="s">
        <v>90</v>
      </c>
      <c r="F168" s="230" t="s">
        <v>132</v>
      </c>
      <c r="G168" s="216">
        <v>88.2</v>
      </c>
      <c r="H168" s="216"/>
      <c r="I168" s="25">
        <f t="shared" si="10"/>
        <v>0</v>
      </c>
      <c r="J168" s="216">
        <v>0</v>
      </c>
      <c r="K168" s="25"/>
      <c r="L168" s="25">
        <f>J168+K168</f>
        <v>0</v>
      </c>
    </row>
    <row r="169" spans="1:12" ht="3.75" customHeight="1" hidden="1">
      <c r="A169" s="227" t="s">
        <v>212</v>
      </c>
      <c r="B169" s="229" t="s">
        <v>80</v>
      </c>
      <c r="C169" s="230" t="s">
        <v>20</v>
      </c>
      <c r="D169" s="230" t="s">
        <v>20</v>
      </c>
      <c r="E169" s="230" t="s">
        <v>90</v>
      </c>
      <c r="F169" s="230" t="s">
        <v>133</v>
      </c>
      <c r="G169" s="216">
        <v>1</v>
      </c>
      <c r="H169" s="216"/>
      <c r="I169" s="25">
        <f t="shared" si="10"/>
        <v>0</v>
      </c>
      <c r="J169" s="216">
        <v>0</v>
      </c>
      <c r="K169" s="25"/>
      <c r="L169" s="25">
        <f>J169+K169</f>
        <v>0</v>
      </c>
    </row>
    <row r="170" spans="1:12" ht="12.75" customHeight="1" hidden="1">
      <c r="A170" s="232" t="s">
        <v>46</v>
      </c>
      <c r="B170" s="218" t="s">
        <v>80</v>
      </c>
      <c r="C170" s="231" t="s">
        <v>20</v>
      </c>
      <c r="D170" s="231" t="s">
        <v>20</v>
      </c>
      <c r="E170" s="231" t="s">
        <v>393</v>
      </c>
      <c r="F170" s="231" t="s">
        <v>43</v>
      </c>
      <c r="G170" s="211"/>
      <c r="H170" s="211">
        <f>H171</f>
        <v>0</v>
      </c>
      <c r="I170" s="61">
        <f t="shared" si="10"/>
        <v>0</v>
      </c>
      <c r="J170" s="211">
        <f>J171</f>
        <v>0</v>
      </c>
      <c r="K170" s="25"/>
      <c r="L170" s="25"/>
    </row>
    <row r="171" spans="1:12" ht="29.25" customHeight="1" hidden="1">
      <c r="A171" s="233" t="s">
        <v>435</v>
      </c>
      <c r="B171" s="229" t="s">
        <v>80</v>
      </c>
      <c r="C171" s="230" t="s">
        <v>20</v>
      </c>
      <c r="D171" s="230" t="s">
        <v>20</v>
      </c>
      <c r="E171" s="230" t="s">
        <v>343</v>
      </c>
      <c r="F171" s="230" t="s">
        <v>43</v>
      </c>
      <c r="G171" s="216"/>
      <c r="H171" s="216">
        <f>H172</f>
        <v>0</v>
      </c>
      <c r="I171" s="25">
        <f t="shared" si="10"/>
        <v>0</v>
      </c>
      <c r="J171" s="216">
        <f>J172</f>
        <v>0</v>
      </c>
      <c r="K171" s="25"/>
      <c r="L171" s="25"/>
    </row>
    <row r="172" spans="1:18" s="194" customFormat="1" ht="27" customHeight="1" hidden="1">
      <c r="A172" s="233" t="s">
        <v>438</v>
      </c>
      <c r="B172" s="229" t="s">
        <v>80</v>
      </c>
      <c r="C172" s="230" t="s">
        <v>20</v>
      </c>
      <c r="D172" s="230" t="s">
        <v>20</v>
      </c>
      <c r="E172" s="230" t="s">
        <v>365</v>
      </c>
      <c r="F172" s="230" t="s">
        <v>43</v>
      </c>
      <c r="G172" s="216"/>
      <c r="H172" s="216">
        <f>H174</f>
        <v>0</v>
      </c>
      <c r="I172" s="25">
        <f t="shared" si="10"/>
        <v>0</v>
      </c>
      <c r="J172" s="216">
        <f>J174</f>
        <v>0</v>
      </c>
      <c r="K172" s="191">
        <f aca="true" t="shared" si="21" ref="K172:K182">L172-J172</f>
        <v>107.23</v>
      </c>
      <c r="L172" s="191">
        <f>L179</f>
        <v>107.23</v>
      </c>
      <c r="M172" s="199"/>
      <c r="N172" s="199"/>
      <c r="O172" s="199"/>
      <c r="P172" s="199"/>
      <c r="Q172" s="199"/>
      <c r="R172" s="199"/>
    </row>
    <row r="173" spans="1:18" s="194" customFormat="1" ht="36" customHeight="1" hidden="1">
      <c r="A173" s="237"/>
      <c r="B173" s="229"/>
      <c r="C173" s="230"/>
      <c r="D173" s="230"/>
      <c r="E173" s="230"/>
      <c r="F173" s="230"/>
      <c r="G173" s="216"/>
      <c r="H173" s="216"/>
      <c r="I173" s="25">
        <f t="shared" si="10"/>
        <v>0</v>
      </c>
      <c r="J173" s="216"/>
      <c r="K173" s="191">
        <f t="shared" si="21"/>
        <v>0</v>
      </c>
      <c r="L173" s="188"/>
      <c r="M173" s="199"/>
      <c r="N173" s="199"/>
      <c r="O173" s="199"/>
      <c r="P173" s="199"/>
      <c r="Q173" s="199"/>
      <c r="R173" s="199"/>
    </row>
    <row r="174" spans="1:18" s="194" customFormat="1" ht="42" customHeight="1" hidden="1">
      <c r="A174" s="233" t="s">
        <v>439</v>
      </c>
      <c r="B174" s="229" t="s">
        <v>80</v>
      </c>
      <c r="C174" s="230" t="s">
        <v>20</v>
      </c>
      <c r="D174" s="230" t="s">
        <v>20</v>
      </c>
      <c r="E174" s="230" t="s">
        <v>371</v>
      </c>
      <c r="F174" s="230" t="s">
        <v>43</v>
      </c>
      <c r="G174" s="216"/>
      <c r="H174" s="216">
        <f>H175+H176+H177+H178</f>
        <v>0</v>
      </c>
      <c r="I174" s="25">
        <f t="shared" si="10"/>
        <v>0</v>
      </c>
      <c r="J174" s="216">
        <f>J175+J176+J177+J178</f>
        <v>0</v>
      </c>
      <c r="K174" s="191"/>
      <c r="L174" s="188"/>
      <c r="M174" s="199"/>
      <c r="N174" s="199"/>
      <c r="O174" s="199"/>
      <c r="P174" s="199"/>
      <c r="Q174" s="199"/>
      <c r="R174" s="199"/>
    </row>
    <row r="175" spans="1:18" s="194" customFormat="1" ht="26.25" customHeight="1" hidden="1">
      <c r="A175" s="233" t="s">
        <v>466</v>
      </c>
      <c r="B175" s="229" t="s">
        <v>80</v>
      </c>
      <c r="C175" s="230" t="s">
        <v>20</v>
      </c>
      <c r="D175" s="230" t="s">
        <v>20</v>
      </c>
      <c r="E175" s="230" t="s">
        <v>413</v>
      </c>
      <c r="F175" s="230" t="s">
        <v>464</v>
      </c>
      <c r="G175" s="216"/>
      <c r="H175" s="216">
        <v>0</v>
      </c>
      <c r="I175" s="25">
        <f t="shared" si="10"/>
        <v>0</v>
      </c>
      <c r="J175" s="216">
        <v>0</v>
      </c>
      <c r="K175" s="191"/>
      <c r="L175" s="188"/>
      <c r="M175" s="199"/>
      <c r="N175" s="199"/>
      <c r="O175" s="199"/>
      <c r="P175" s="199"/>
      <c r="Q175" s="199"/>
      <c r="R175" s="199"/>
    </row>
    <row r="176" spans="1:18" s="194" customFormat="1" ht="36" customHeight="1" hidden="1">
      <c r="A176" s="213" t="s">
        <v>467</v>
      </c>
      <c r="B176" s="229" t="s">
        <v>80</v>
      </c>
      <c r="C176" s="230" t="s">
        <v>20</v>
      </c>
      <c r="D176" s="230" t="s">
        <v>20</v>
      </c>
      <c r="E176" s="230" t="s">
        <v>413</v>
      </c>
      <c r="F176" s="230" t="s">
        <v>465</v>
      </c>
      <c r="G176" s="216"/>
      <c r="H176" s="216">
        <v>0</v>
      </c>
      <c r="I176" s="25">
        <f t="shared" si="10"/>
        <v>0</v>
      </c>
      <c r="J176" s="216">
        <v>0</v>
      </c>
      <c r="K176" s="191"/>
      <c r="L176" s="188"/>
      <c r="M176" s="199"/>
      <c r="N176" s="199"/>
      <c r="O176" s="199"/>
      <c r="P176" s="199"/>
      <c r="Q176" s="199"/>
      <c r="R176" s="199"/>
    </row>
    <row r="177" spans="1:18" s="194" customFormat="1" ht="24" customHeight="1" hidden="1">
      <c r="A177" s="233" t="s">
        <v>466</v>
      </c>
      <c r="B177" s="229" t="s">
        <v>80</v>
      </c>
      <c r="C177" s="230" t="s">
        <v>20</v>
      </c>
      <c r="D177" s="230" t="s">
        <v>20</v>
      </c>
      <c r="E177" s="230" t="s">
        <v>453</v>
      </c>
      <c r="F177" s="230" t="s">
        <v>464</v>
      </c>
      <c r="G177" s="216"/>
      <c r="H177" s="216">
        <v>0</v>
      </c>
      <c r="I177" s="25">
        <f t="shared" si="10"/>
        <v>0</v>
      </c>
      <c r="J177" s="216">
        <v>0</v>
      </c>
      <c r="K177" s="191"/>
      <c r="L177" s="188"/>
      <c r="M177" s="199"/>
      <c r="N177" s="199"/>
      <c r="O177" s="199"/>
      <c r="P177" s="199"/>
      <c r="Q177" s="199"/>
      <c r="R177" s="199"/>
    </row>
    <row r="178" spans="1:18" s="194" customFormat="1" ht="36" customHeight="1" hidden="1">
      <c r="A178" s="213" t="s">
        <v>467</v>
      </c>
      <c r="B178" s="229" t="s">
        <v>80</v>
      </c>
      <c r="C178" s="230" t="s">
        <v>20</v>
      </c>
      <c r="D178" s="230" t="s">
        <v>20</v>
      </c>
      <c r="E178" s="230" t="s">
        <v>453</v>
      </c>
      <c r="F178" s="230" t="s">
        <v>465</v>
      </c>
      <c r="G178" s="216"/>
      <c r="H178" s="216">
        <v>0</v>
      </c>
      <c r="I178" s="25">
        <f t="shared" si="10"/>
        <v>0</v>
      </c>
      <c r="J178" s="216">
        <v>0</v>
      </c>
      <c r="K178" s="191"/>
      <c r="L178" s="188"/>
      <c r="M178" s="199"/>
      <c r="N178" s="199"/>
      <c r="O178" s="199"/>
      <c r="P178" s="199"/>
      <c r="Q178" s="199"/>
      <c r="R178" s="199"/>
    </row>
    <row r="179" spans="1:18" s="194" customFormat="1" ht="50.25" customHeight="1" hidden="1">
      <c r="A179" s="233" t="s">
        <v>439</v>
      </c>
      <c r="B179" s="229" t="s">
        <v>80</v>
      </c>
      <c r="C179" s="230" t="s">
        <v>20</v>
      </c>
      <c r="D179" s="230" t="s">
        <v>20</v>
      </c>
      <c r="E179" s="230" t="s">
        <v>367</v>
      </c>
      <c r="F179" s="230" t="s">
        <v>43</v>
      </c>
      <c r="G179" s="216"/>
      <c r="H179" s="216">
        <f>H180+H181+H182</f>
        <v>0</v>
      </c>
      <c r="I179" s="25">
        <f t="shared" si="10"/>
        <v>0</v>
      </c>
      <c r="J179" s="216">
        <f>J180+J181+J182</f>
        <v>0</v>
      </c>
      <c r="K179" s="188">
        <f t="shared" si="21"/>
        <v>107.23</v>
      </c>
      <c r="L179" s="188">
        <f>L180+L181+L182</f>
        <v>107.23</v>
      </c>
      <c r="M179" s="199"/>
      <c r="N179" s="199"/>
      <c r="O179" s="199"/>
      <c r="P179" s="199"/>
      <c r="Q179" s="199"/>
      <c r="R179" s="199"/>
    </row>
    <row r="180" spans="1:18" s="194" customFormat="1" ht="0.75" customHeight="1" hidden="1">
      <c r="A180" s="233" t="s">
        <v>391</v>
      </c>
      <c r="B180" s="229" t="s">
        <v>80</v>
      </c>
      <c r="C180" s="230" t="s">
        <v>20</v>
      </c>
      <c r="D180" s="230" t="s">
        <v>20</v>
      </c>
      <c r="E180" s="230" t="s">
        <v>367</v>
      </c>
      <c r="F180" s="230" t="s">
        <v>132</v>
      </c>
      <c r="G180" s="216"/>
      <c r="H180" s="216">
        <v>0</v>
      </c>
      <c r="I180" s="25">
        <f t="shared" si="10"/>
        <v>0</v>
      </c>
      <c r="J180" s="216">
        <v>0</v>
      </c>
      <c r="K180" s="188">
        <f t="shared" si="21"/>
        <v>81.59</v>
      </c>
      <c r="L180" s="188">
        <v>81.59</v>
      </c>
      <c r="M180" s="199"/>
      <c r="N180" s="199"/>
      <c r="O180" s="199"/>
      <c r="P180" s="199"/>
      <c r="Q180" s="199"/>
      <c r="R180" s="199"/>
    </row>
    <row r="181" spans="1:18" s="194" customFormat="1" ht="36" customHeight="1" hidden="1">
      <c r="A181" s="213" t="s">
        <v>389</v>
      </c>
      <c r="B181" s="229" t="s">
        <v>80</v>
      </c>
      <c r="C181" s="230" t="s">
        <v>20</v>
      </c>
      <c r="D181" s="230" t="s">
        <v>20</v>
      </c>
      <c r="E181" s="230" t="s">
        <v>367</v>
      </c>
      <c r="F181" s="230" t="s">
        <v>387</v>
      </c>
      <c r="G181" s="216"/>
      <c r="H181" s="216">
        <v>0</v>
      </c>
      <c r="I181" s="25">
        <f t="shared" si="10"/>
        <v>0</v>
      </c>
      <c r="J181" s="216">
        <v>0</v>
      </c>
      <c r="K181" s="188">
        <f t="shared" si="21"/>
        <v>24.64</v>
      </c>
      <c r="L181" s="188">
        <v>24.64</v>
      </c>
      <c r="M181" s="199"/>
      <c r="N181" s="199"/>
      <c r="O181" s="199"/>
      <c r="P181" s="199"/>
      <c r="Q181" s="199"/>
      <c r="R181" s="199"/>
    </row>
    <row r="182" spans="1:18" s="194" customFormat="1" ht="23.25" customHeight="1" hidden="1">
      <c r="A182" s="227" t="s">
        <v>276</v>
      </c>
      <c r="B182" s="229" t="s">
        <v>80</v>
      </c>
      <c r="C182" s="230" t="s">
        <v>20</v>
      </c>
      <c r="D182" s="230" t="s">
        <v>20</v>
      </c>
      <c r="E182" s="230" t="s">
        <v>367</v>
      </c>
      <c r="F182" s="230" t="s">
        <v>133</v>
      </c>
      <c r="G182" s="216"/>
      <c r="H182" s="216">
        <v>0</v>
      </c>
      <c r="I182" s="25">
        <f t="shared" si="10"/>
        <v>0</v>
      </c>
      <c r="J182" s="216">
        <v>0</v>
      </c>
      <c r="K182" s="188">
        <f t="shared" si="21"/>
        <v>1</v>
      </c>
      <c r="L182" s="188">
        <v>1</v>
      </c>
      <c r="M182" s="199"/>
      <c r="N182" s="199"/>
      <c r="O182" s="199"/>
      <c r="P182" s="199"/>
      <c r="Q182" s="199"/>
      <c r="R182" s="199"/>
    </row>
    <row r="183" spans="1:12" ht="12.75" customHeight="1" hidden="1">
      <c r="A183" s="245" t="s">
        <v>237</v>
      </c>
      <c r="B183" s="218" t="s">
        <v>80</v>
      </c>
      <c r="C183" s="218" t="s">
        <v>24</v>
      </c>
      <c r="D183" s="218" t="s">
        <v>16</v>
      </c>
      <c r="E183" s="218" t="s">
        <v>42</v>
      </c>
      <c r="F183" s="218" t="s">
        <v>43</v>
      </c>
      <c r="G183" s="211">
        <f>G185+G197+G205</f>
        <v>364.90999999999997</v>
      </c>
      <c r="H183" s="211"/>
      <c r="I183" s="25">
        <f t="shared" si="10"/>
        <v>435.57</v>
      </c>
      <c r="J183" s="211">
        <f>J185+J197+J205</f>
        <v>435.57</v>
      </c>
      <c r="K183" s="61">
        <f>K185+K197+K205</f>
        <v>-435.57</v>
      </c>
      <c r="L183" s="25">
        <f>J183+K183</f>
        <v>0</v>
      </c>
    </row>
    <row r="184" spans="1:12" ht="12.75" customHeight="1" hidden="1">
      <c r="A184" s="227" t="s">
        <v>236</v>
      </c>
      <c r="B184" s="229" t="s">
        <v>80</v>
      </c>
      <c r="C184" s="230" t="s">
        <v>24</v>
      </c>
      <c r="D184" s="230" t="s">
        <v>16</v>
      </c>
      <c r="E184" s="230" t="s">
        <v>42</v>
      </c>
      <c r="F184" s="230" t="s">
        <v>43</v>
      </c>
      <c r="G184" s="216">
        <f>G185</f>
        <v>236.57</v>
      </c>
      <c r="H184" s="216"/>
      <c r="I184" s="25">
        <f t="shared" si="10"/>
        <v>435.57</v>
      </c>
      <c r="J184" s="216">
        <f>J185</f>
        <v>435.57</v>
      </c>
      <c r="K184" s="25">
        <f>K185</f>
        <v>-435.57</v>
      </c>
      <c r="L184" s="25">
        <f>J184+K184</f>
        <v>0</v>
      </c>
    </row>
    <row r="185" spans="1:12" s="104" customFormat="1" ht="12.75" customHeight="1" hidden="1">
      <c r="A185" s="232" t="s">
        <v>48</v>
      </c>
      <c r="B185" s="218" t="s">
        <v>80</v>
      </c>
      <c r="C185" s="231" t="s">
        <v>24</v>
      </c>
      <c r="D185" s="231" t="s">
        <v>15</v>
      </c>
      <c r="E185" s="231" t="s">
        <v>42</v>
      </c>
      <c r="F185" s="231" t="s">
        <v>43</v>
      </c>
      <c r="G185" s="211">
        <f>G191+G186</f>
        <v>236.57</v>
      </c>
      <c r="H185" s="211"/>
      <c r="I185" s="25">
        <f aca="true" t="shared" si="22" ref="I185:I212">J185-H185</f>
        <v>435.57</v>
      </c>
      <c r="J185" s="211">
        <f>J191+J186</f>
        <v>435.57</v>
      </c>
      <c r="K185" s="61">
        <f>K191+K186</f>
        <v>-435.57</v>
      </c>
      <c r="L185" s="25">
        <f>J185+K185</f>
        <v>0</v>
      </c>
    </row>
    <row r="186" spans="1:12" s="104" customFormat="1" ht="38.25" customHeight="1" hidden="1">
      <c r="A186" s="237" t="s">
        <v>313</v>
      </c>
      <c r="B186" s="229" t="s">
        <v>80</v>
      </c>
      <c r="C186" s="229" t="s">
        <v>24</v>
      </c>
      <c r="D186" s="229" t="s">
        <v>15</v>
      </c>
      <c r="E186" s="229" t="s">
        <v>307</v>
      </c>
      <c r="F186" s="229" t="s">
        <v>43</v>
      </c>
      <c r="G186" s="216">
        <f>G187</f>
        <v>0</v>
      </c>
      <c r="H186" s="216"/>
      <c r="I186" s="25">
        <f t="shared" si="22"/>
        <v>435.57</v>
      </c>
      <c r="J186" s="216">
        <f>J187</f>
        <v>435.57</v>
      </c>
      <c r="K186" s="25">
        <f>K187</f>
        <v>-435.57</v>
      </c>
      <c r="L186" s="25">
        <f>J186+K186</f>
        <v>0</v>
      </c>
    </row>
    <row r="187" spans="1:12" s="104" customFormat="1" ht="38.25" customHeight="1" hidden="1">
      <c r="A187" s="198" t="s">
        <v>321</v>
      </c>
      <c r="B187" s="218" t="s">
        <v>80</v>
      </c>
      <c r="C187" s="218" t="s">
        <v>24</v>
      </c>
      <c r="D187" s="218" t="s">
        <v>15</v>
      </c>
      <c r="E187" s="218" t="s">
        <v>42</v>
      </c>
      <c r="F187" s="218" t="s">
        <v>43</v>
      </c>
      <c r="G187" s="211">
        <f>G188</f>
        <v>0</v>
      </c>
      <c r="H187" s="211"/>
      <c r="I187" s="25">
        <f t="shared" si="22"/>
        <v>435.57</v>
      </c>
      <c r="J187" s="211">
        <f>J188</f>
        <v>435.57</v>
      </c>
      <c r="K187" s="61">
        <f>L187-J187</f>
        <v>-435.57</v>
      </c>
      <c r="L187" s="61">
        <f>L188</f>
        <v>0</v>
      </c>
    </row>
    <row r="188" spans="1:12" s="104" customFormat="1" ht="65.25" customHeight="1" hidden="1">
      <c r="A188" s="227" t="s">
        <v>397</v>
      </c>
      <c r="B188" s="229" t="s">
        <v>80</v>
      </c>
      <c r="C188" s="229" t="s">
        <v>24</v>
      </c>
      <c r="D188" s="229" t="s">
        <v>15</v>
      </c>
      <c r="E188" s="229" t="s">
        <v>323</v>
      </c>
      <c r="F188" s="229" t="s">
        <v>43</v>
      </c>
      <c r="G188" s="216">
        <f>G189+G190</f>
        <v>0</v>
      </c>
      <c r="H188" s="216"/>
      <c r="I188" s="25">
        <f t="shared" si="22"/>
        <v>435.57</v>
      </c>
      <c r="J188" s="216">
        <f>J189+J190</f>
        <v>435.57</v>
      </c>
      <c r="K188" s="25">
        <f>L188-J188</f>
        <v>-435.57</v>
      </c>
      <c r="L188" s="25">
        <f>L189+L190</f>
        <v>0</v>
      </c>
    </row>
    <row r="189" spans="1:12" s="104" customFormat="1" ht="41.25" customHeight="1" hidden="1">
      <c r="A189" s="227" t="s">
        <v>276</v>
      </c>
      <c r="B189" s="229" t="s">
        <v>80</v>
      </c>
      <c r="C189" s="229" t="s">
        <v>24</v>
      </c>
      <c r="D189" s="229" t="s">
        <v>15</v>
      </c>
      <c r="E189" s="229" t="s">
        <v>323</v>
      </c>
      <c r="F189" s="229" t="s">
        <v>133</v>
      </c>
      <c r="G189" s="216">
        <v>0</v>
      </c>
      <c r="H189" s="216"/>
      <c r="I189" s="25">
        <f t="shared" si="22"/>
        <v>425.57</v>
      </c>
      <c r="J189" s="216">
        <v>425.57</v>
      </c>
      <c r="K189" s="25">
        <f>L189-J189</f>
        <v>-425.57</v>
      </c>
      <c r="L189" s="25">
        <v>0</v>
      </c>
    </row>
    <row r="190" spans="1:12" s="104" customFormat="1" ht="41.25" customHeight="1" hidden="1">
      <c r="A190" s="246" t="s">
        <v>245</v>
      </c>
      <c r="B190" s="229" t="s">
        <v>80</v>
      </c>
      <c r="C190" s="229" t="s">
        <v>24</v>
      </c>
      <c r="D190" s="229" t="s">
        <v>15</v>
      </c>
      <c r="E190" s="229" t="s">
        <v>323</v>
      </c>
      <c r="F190" s="229" t="s">
        <v>246</v>
      </c>
      <c r="G190" s="216">
        <v>0</v>
      </c>
      <c r="H190" s="216"/>
      <c r="I190" s="25">
        <f t="shared" si="22"/>
        <v>10</v>
      </c>
      <c r="J190" s="216">
        <v>10</v>
      </c>
      <c r="K190" s="25">
        <f>L190-J190</f>
        <v>-10</v>
      </c>
      <c r="L190" s="25">
        <v>0</v>
      </c>
    </row>
    <row r="191" spans="1:12" ht="26.25" customHeight="1" hidden="1">
      <c r="A191" s="227" t="s">
        <v>49</v>
      </c>
      <c r="B191" s="229" t="s">
        <v>80</v>
      </c>
      <c r="C191" s="230" t="s">
        <v>24</v>
      </c>
      <c r="D191" s="230" t="s">
        <v>15</v>
      </c>
      <c r="E191" s="230" t="s">
        <v>235</v>
      </c>
      <c r="F191" s="230" t="s">
        <v>43</v>
      </c>
      <c r="G191" s="216">
        <f>G192</f>
        <v>236.57</v>
      </c>
      <c r="H191" s="216"/>
      <c r="I191" s="25">
        <f t="shared" si="22"/>
        <v>0</v>
      </c>
      <c r="J191" s="216">
        <f>J192</f>
        <v>0</v>
      </c>
      <c r="K191" s="25">
        <f>K192</f>
        <v>0</v>
      </c>
      <c r="L191" s="25">
        <f aca="true" t="shared" si="23" ref="L191:L209">J191+K191</f>
        <v>0</v>
      </c>
    </row>
    <row r="192" spans="1:12" ht="24.75" customHeight="1" hidden="1">
      <c r="A192" s="227" t="s">
        <v>47</v>
      </c>
      <c r="B192" s="229" t="s">
        <v>80</v>
      </c>
      <c r="C192" s="230" t="s">
        <v>24</v>
      </c>
      <c r="D192" s="230" t="s">
        <v>15</v>
      </c>
      <c r="E192" s="230" t="s">
        <v>64</v>
      </c>
      <c r="F192" s="230" t="s">
        <v>43</v>
      </c>
      <c r="G192" s="216">
        <f>G193+G194</f>
        <v>236.57</v>
      </c>
      <c r="H192" s="216"/>
      <c r="I192" s="25">
        <f t="shared" si="22"/>
        <v>0</v>
      </c>
      <c r="J192" s="216">
        <f>J193+J194+J196</f>
        <v>0</v>
      </c>
      <c r="K192" s="25">
        <f>K193+K194+K196</f>
        <v>0</v>
      </c>
      <c r="L192" s="25">
        <f t="shared" si="23"/>
        <v>0</v>
      </c>
    </row>
    <row r="193" spans="1:12" ht="12.75" customHeight="1" hidden="1">
      <c r="A193" s="227" t="s">
        <v>211</v>
      </c>
      <c r="B193" s="229" t="s">
        <v>80</v>
      </c>
      <c r="C193" s="230" t="s">
        <v>24</v>
      </c>
      <c r="D193" s="230" t="s">
        <v>15</v>
      </c>
      <c r="E193" s="230" t="s">
        <v>64</v>
      </c>
      <c r="F193" s="230" t="s">
        <v>132</v>
      </c>
      <c r="G193" s="216">
        <v>0</v>
      </c>
      <c r="H193" s="216"/>
      <c r="I193" s="25">
        <f t="shared" si="22"/>
        <v>0</v>
      </c>
      <c r="J193" s="216">
        <v>0</v>
      </c>
      <c r="K193" s="25">
        <v>0</v>
      </c>
      <c r="L193" s="25">
        <f t="shared" si="23"/>
        <v>0</v>
      </c>
    </row>
    <row r="194" spans="1:12" ht="12.75" customHeight="1" hidden="1">
      <c r="A194" s="227" t="s">
        <v>212</v>
      </c>
      <c r="B194" s="229" t="s">
        <v>80</v>
      </c>
      <c r="C194" s="230" t="s">
        <v>24</v>
      </c>
      <c r="D194" s="230" t="s">
        <v>15</v>
      </c>
      <c r="E194" s="230" t="s">
        <v>64</v>
      </c>
      <c r="F194" s="230" t="s">
        <v>133</v>
      </c>
      <c r="G194" s="216">
        <v>236.57</v>
      </c>
      <c r="H194" s="216"/>
      <c r="I194" s="25">
        <f t="shared" si="22"/>
        <v>0</v>
      </c>
      <c r="J194" s="216">
        <v>0</v>
      </c>
      <c r="K194" s="25"/>
      <c r="L194" s="25">
        <f t="shared" si="23"/>
        <v>0</v>
      </c>
    </row>
    <row r="195" spans="1:12" ht="12.75" customHeight="1" hidden="1">
      <c r="A195" s="245" t="s">
        <v>237</v>
      </c>
      <c r="B195" s="218" t="s">
        <v>80</v>
      </c>
      <c r="C195" s="218" t="s">
        <v>24</v>
      </c>
      <c r="D195" s="218" t="s">
        <v>16</v>
      </c>
      <c r="E195" s="218" t="s">
        <v>42</v>
      </c>
      <c r="F195" s="218" t="s">
        <v>43</v>
      </c>
      <c r="G195" s="211">
        <f>G197</f>
        <v>12.18</v>
      </c>
      <c r="H195" s="211"/>
      <c r="I195" s="25">
        <f t="shared" si="22"/>
        <v>0</v>
      </c>
      <c r="J195" s="211">
        <f>J197</f>
        <v>0</v>
      </c>
      <c r="K195" s="61">
        <f>K197</f>
        <v>0</v>
      </c>
      <c r="L195" s="25">
        <f t="shared" si="23"/>
        <v>0</v>
      </c>
    </row>
    <row r="196" spans="1:12" ht="27.75" customHeight="1" hidden="1">
      <c r="A196" s="246" t="s">
        <v>245</v>
      </c>
      <c r="B196" s="229" t="s">
        <v>80</v>
      </c>
      <c r="C196" s="229" t="s">
        <v>24</v>
      </c>
      <c r="D196" s="229" t="s">
        <v>15</v>
      </c>
      <c r="E196" s="229" t="s">
        <v>64</v>
      </c>
      <c r="F196" s="229" t="s">
        <v>246</v>
      </c>
      <c r="G196" s="216">
        <v>0</v>
      </c>
      <c r="H196" s="216"/>
      <c r="I196" s="25">
        <f t="shared" si="22"/>
        <v>0</v>
      </c>
      <c r="J196" s="216">
        <v>0</v>
      </c>
      <c r="K196" s="25"/>
      <c r="L196" s="25">
        <f t="shared" si="23"/>
        <v>0</v>
      </c>
    </row>
    <row r="197" spans="1:12" s="104" customFormat="1" ht="12.75" customHeight="1" hidden="1">
      <c r="A197" s="232" t="s">
        <v>48</v>
      </c>
      <c r="B197" s="218" t="s">
        <v>80</v>
      </c>
      <c r="C197" s="231" t="s">
        <v>24</v>
      </c>
      <c r="D197" s="231" t="s">
        <v>15</v>
      </c>
      <c r="E197" s="231" t="s">
        <v>42</v>
      </c>
      <c r="F197" s="231" t="s">
        <v>43</v>
      </c>
      <c r="G197" s="211">
        <f aca="true" t="shared" si="24" ref="G197:K198">G198</f>
        <v>12.18</v>
      </c>
      <c r="H197" s="211"/>
      <c r="I197" s="25">
        <f t="shared" si="22"/>
        <v>0</v>
      </c>
      <c r="J197" s="211">
        <f t="shared" si="24"/>
        <v>0</v>
      </c>
      <c r="K197" s="61">
        <f t="shared" si="24"/>
        <v>0</v>
      </c>
      <c r="L197" s="25">
        <f t="shared" si="23"/>
        <v>0</v>
      </c>
    </row>
    <row r="198" spans="1:12" s="104" customFormat="1" ht="13.5" customHeight="1" hidden="1">
      <c r="A198" s="249" t="s">
        <v>240</v>
      </c>
      <c r="B198" s="218" t="s">
        <v>80</v>
      </c>
      <c r="C198" s="231" t="s">
        <v>24</v>
      </c>
      <c r="D198" s="231" t="s">
        <v>15</v>
      </c>
      <c r="E198" s="231" t="s">
        <v>239</v>
      </c>
      <c r="F198" s="231" t="s">
        <v>43</v>
      </c>
      <c r="G198" s="211">
        <f t="shared" si="24"/>
        <v>12.18</v>
      </c>
      <c r="H198" s="211"/>
      <c r="I198" s="25">
        <f t="shared" si="22"/>
        <v>0</v>
      </c>
      <c r="J198" s="211">
        <f t="shared" si="24"/>
        <v>0</v>
      </c>
      <c r="K198" s="61">
        <f t="shared" si="24"/>
        <v>0</v>
      </c>
      <c r="L198" s="25">
        <f t="shared" si="23"/>
        <v>0</v>
      </c>
    </row>
    <row r="199" spans="1:12" ht="12.75" customHeight="1" hidden="1">
      <c r="A199" s="227" t="s">
        <v>47</v>
      </c>
      <c r="B199" s="229" t="s">
        <v>80</v>
      </c>
      <c r="C199" s="230" t="s">
        <v>24</v>
      </c>
      <c r="D199" s="230" t="s">
        <v>15</v>
      </c>
      <c r="E199" s="230" t="s">
        <v>130</v>
      </c>
      <c r="F199" s="230" t="s">
        <v>43</v>
      </c>
      <c r="G199" s="216">
        <f>G200+G201</f>
        <v>12.18</v>
      </c>
      <c r="H199" s="216"/>
      <c r="I199" s="25">
        <f t="shared" si="22"/>
        <v>0</v>
      </c>
      <c r="J199" s="216">
        <f>J200+J201</f>
        <v>0</v>
      </c>
      <c r="K199" s="25">
        <f>K200+K201</f>
        <v>0</v>
      </c>
      <c r="L199" s="25">
        <f t="shared" si="23"/>
        <v>0</v>
      </c>
    </row>
    <row r="200" spans="1:12" ht="39.75" customHeight="1" hidden="1">
      <c r="A200" s="227" t="s">
        <v>211</v>
      </c>
      <c r="B200" s="229" t="s">
        <v>80</v>
      </c>
      <c r="C200" s="230" t="s">
        <v>24</v>
      </c>
      <c r="D200" s="230" t="s">
        <v>15</v>
      </c>
      <c r="E200" s="230" t="s">
        <v>130</v>
      </c>
      <c r="F200" s="230" t="s">
        <v>132</v>
      </c>
      <c r="G200" s="216">
        <v>0</v>
      </c>
      <c r="H200" s="216"/>
      <c r="I200" s="25">
        <f t="shared" si="22"/>
        <v>0</v>
      </c>
      <c r="J200" s="216">
        <v>0</v>
      </c>
      <c r="K200" s="25">
        <v>0</v>
      </c>
      <c r="L200" s="25">
        <f t="shared" si="23"/>
        <v>0</v>
      </c>
    </row>
    <row r="201" spans="1:12" ht="36" customHeight="1" hidden="1">
      <c r="A201" s="227" t="s">
        <v>212</v>
      </c>
      <c r="B201" s="229" t="s">
        <v>80</v>
      </c>
      <c r="C201" s="230" t="s">
        <v>24</v>
      </c>
      <c r="D201" s="230" t="s">
        <v>15</v>
      </c>
      <c r="E201" s="230" t="s">
        <v>130</v>
      </c>
      <c r="F201" s="230" t="s">
        <v>133</v>
      </c>
      <c r="G201" s="216">
        <v>12.18</v>
      </c>
      <c r="H201" s="216"/>
      <c r="I201" s="25">
        <f t="shared" si="22"/>
        <v>0</v>
      </c>
      <c r="J201" s="216">
        <v>0</v>
      </c>
      <c r="K201" s="25"/>
      <c r="L201" s="25">
        <f t="shared" si="23"/>
        <v>0</v>
      </c>
    </row>
    <row r="202" spans="1:12" ht="12.75" customHeight="1" hidden="1">
      <c r="A202" s="245"/>
      <c r="B202" s="218"/>
      <c r="C202" s="231"/>
      <c r="D202" s="231"/>
      <c r="E202" s="231"/>
      <c r="F202" s="231"/>
      <c r="G202" s="211">
        <f>G204</f>
        <v>116.16</v>
      </c>
      <c r="H202" s="211"/>
      <c r="I202" s="25">
        <f t="shared" si="22"/>
        <v>0</v>
      </c>
      <c r="J202" s="211">
        <f>J204</f>
        <v>0</v>
      </c>
      <c r="K202" s="61">
        <f>K204</f>
        <v>0</v>
      </c>
      <c r="L202" s="25">
        <f t="shared" si="23"/>
        <v>0</v>
      </c>
    </row>
    <row r="203" spans="1:12" ht="12.75" customHeight="1" hidden="1">
      <c r="A203" s="246"/>
      <c r="B203" s="229"/>
      <c r="C203" s="229"/>
      <c r="D203" s="229"/>
      <c r="E203" s="229"/>
      <c r="F203" s="229"/>
      <c r="G203" s="216">
        <v>0</v>
      </c>
      <c r="H203" s="216"/>
      <c r="I203" s="25">
        <f t="shared" si="22"/>
        <v>4</v>
      </c>
      <c r="J203" s="216">
        <v>4</v>
      </c>
      <c r="K203" s="25">
        <v>5</v>
      </c>
      <c r="L203" s="25">
        <f t="shared" si="23"/>
        <v>9</v>
      </c>
    </row>
    <row r="204" spans="1:12" s="104" customFormat="1" ht="12.75" customHeight="1" hidden="1">
      <c r="A204" s="249" t="s">
        <v>27</v>
      </c>
      <c r="B204" s="218" t="s">
        <v>80</v>
      </c>
      <c r="C204" s="231" t="s">
        <v>24</v>
      </c>
      <c r="D204" s="231" t="s">
        <v>15</v>
      </c>
      <c r="E204" s="231" t="s">
        <v>42</v>
      </c>
      <c r="F204" s="231" t="s">
        <v>43</v>
      </c>
      <c r="G204" s="211">
        <f aca="true" t="shared" si="25" ref="G204:K205">G205</f>
        <v>116.16</v>
      </c>
      <c r="H204" s="211"/>
      <c r="I204" s="25">
        <f t="shared" si="22"/>
        <v>0</v>
      </c>
      <c r="J204" s="211">
        <f t="shared" si="25"/>
        <v>0</v>
      </c>
      <c r="K204" s="61">
        <f t="shared" si="25"/>
        <v>0</v>
      </c>
      <c r="L204" s="25">
        <f t="shared" si="23"/>
        <v>0</v>
      </c>
    </row>
    <row r="205" spans="1:12" s="104" customFormat="1" ht="12.75" customHeight="1" hidden="1">
      <c r="A205" s="232" t="s">
        <v>50</v>
      </c>
      <c r="B205" s="218" t="s">
        <v>80</v>
      </c>
      <c r="C205" s="231" t="s">
        <v>24</v>
      </c>
      <c r="D205" s="231" t="s">
        <v>15</v>
      </c>
      <c r="E205" s="231" t="s">
        <v>238</v>
      </c>
      <c r="F205" s="231" t="s">
        <v>43</v>
      </c>
      <c r="G205" s="211">
        <f t="shared" si="25"/>
        <v>116.16</v>
      </c>
      <c r="H205" s="211"/>
      <c r="I205" s="25">
        <f t="shared" si="22"/>
        <v>0</v>
      </c>
      <c r="J205" s="211">
        <f t="shared" si="25"/>
        <v>0</v>
      </c>
      <c r="K205" s="61">
        <f t="shared" si="25"/>
        <v>0</v>
      </c>
      <c r="L205" s="25">
        <f t="shared" si="23"/>
        <v>0</v>
      </c>
    </row>
    <row r="206" spans="1:12" ht="26.25" customHeight="1" hidden="1">
      <c r="A206" s="227" t="s">
        <v>47</v>
      </c>
      <c r="B206" s="229" t="s">
        <v>80</v>
      </c>
      <c r="C206" s="230" t="s">
        <v>24</v>
      </c>
      <c r="D206" s="230" t="s">
        <v>15</v>
      </c>
      <c r="E206" s="230" t="s">
        <v>65</v>
      </c>
      <c r="F206" s="230" t="s">
        <v>43</v>
      </c>
      <c r="G206" s="216">
        <f>G207+G208</f>
        <v>116.16</v>
      </c>
      <c r="H206" s="216"/>
      <c r="I206" s="25">
        <f t="shared" si="22"/>
        <v>0</v>
      </c>
      <c r="J206" s="216">
        <f>J207+J208+J209</f>
        <v>0</v>
      </c>
      <c r="K206" s="25">
        <f>K207+K208+K209</f>
        <v>0</v>
      </c>
      <c r="L206" s="25">
        <f t="shared" si="23"/>
        <v>0</v>
      </c>
    </row>
    <row r="207" spans="1:12" ht="12.75" customHeight="1" hidden="1">
      <c r="A207" s="227" t="s">
        <v>211</v>
      </c>
      <c r="B207" s="229" t="s">
        <v>80</v>
      </c>
      <c r="C207" s="230" t="s">
        <v>24</v>
      </c>
      <c r="D207" s="230" t="s">
        <v>15</v>
      </c>
      <c r="E207" s="230" t="s">
        <v>65</v>
      </c>
      <c r="F207" s="230" t="s">
        <v>132</v>
      </c>
      <c r="G207" s="216">
        <v>0</v>
      </c>
      <c r="H207" s="216"/>
      <c r="I207" s="25">
        <f t="shared" si="22"/>
        <v>0</v>
      </c>
      <c r="J207" s="216">
        <v>0</v>
      </c>
      <c r="K207" s="25">
        <v>0</v>
      </c>
      <c r="L207" s="25">
        <f t="shared" si="23"/>
        <v>0</v>
      </c>
    </row>
    <row r="208" spans="1:12" ht="36.75" customHeight="1" hidden="1">
      <c r="A208" s="227" t="s">
        <v>212</v>
      </c>
      <c r="B208" s="229" t="s">
        <v>80</v>
      </c>
      <c r="C208" s="230" t="s">
        <v>24</v>
      </c>
      <c r="D208" s="230" t="s">
        <v>15</v>
      </c>
      <c r="E208" s="230" t="s">
        <v>65</v>
      </c>
      <c r="F208" s="230" t="s">
        <v>133</v>
      </c>
      <c r="G208" s="216">
        <v>116.16</v>
      </c>
      <c r="H208" s="216"/>
      <c r="I208" s="25">
        <f t="shared" si="22"/>
        <v>0</v>
      </c>
      <c r="J208" s="216">
        <v>0</v>
      </c>
      <c r="K208" s="25"/>
      <c r="L208" s="25">
        <f t="shared" si="23"/>
        <v>0</v>
      </c>
    </row>
    <row r="209" spans="1:12" ht="28.5" customHeight="1" hidden="1">
      <c r="A209" s="246" t="s">
        <v>245</v>
      </c>
      <c r="B209" s="229" t="s">
        <v>80</v>
      </c>
      <c r="C209" s="229" t="s">
        <v>24</v>
      </c>
      <c r="D209" s="229" t="s">
        <v>15</v>
      </c>
      <c r="E209" s="229" t="s">
        <v>65</v>
      </c>
      <c r="F209" s="229" t="s">
        <v>246</v>
      </c>
      <c r="G209" s="216">
        <v>0</v>
      </c>
      <c r="H209" s="216"/>
      <c r="I209" s="25">
        <f t="shared" si="22"/>
        <v>0</v>
      </c>
      <c r="J209" s="216">
        <v>0</v>
      </c>
      <c r="K209" s="25"/>
      <c r="L209" s="25">
        <f t="shared" si="23"/>
        <v>0</v>
      </c>
    </row>
    <row r="210" spans="1:12" ht="16.5" customHeight="1">
      <c r="A210" s="245" t="s">
        <v>237</v>
      </c>
      <c r="B210" s="218" t="s">
        <v>80</v>
      </c>
      <c r="C210" s="218" t="s">
        <v>24</v>
      </c>
      <c r="D210" s="218" t="s">
        <v>16</v>
      </c>
      <c r="E210" s="218" t="s">
        <v>393</v>
      </c>
      <c r="F210" s="218" t="s">
        <v>43</v>
      </c>
      <c r="G210" s="211"/>
      <c r="H210" s="211">
        <f>H211</f>
        <v>3627.85</v>
      </c>
      <c r="I210" s="61">
        <f t="shared" si="22"/>
        <v>0</v>
      </c>
      <c r="J210" s="211">
        <f>J211</f>
        <v>3627.85</v>
      </c>
      <c r="K210" s="25"/>
      <c r="L210" s="25"/>
    </row>
    <row r="211" spans="1:12" ht="14.25" customHeight="1">
      <c r="A211" s="246" t="s">
        <v>27</v>
      </c>
      <c r="B211" s="229" t="s">
        <v>80</v>
      </c>
      <c r="C211" s="229" t="s">
        <v>24</v>
      </c>
      <c r="D211" s="229" t="s">
        <v>15</v>
      </c>
      <c r="E211" s="229" t="s">
        <v>393</v>
      </c>
      <c r="F211" s="229" t="s">
        <v>43</v>
      </c>
      <c r="G211" s="216"/>
      <c r="H211" s="216">
        <f>H212</f>
        <v>3627.85</v>
      </c>
      <c r="I211" s="25">
        <f t="shared" si="22"/>
        <v>0</v>
      </c>
      <c r="J211" s="216">
        <f>J212</f>
        <v>3627.85</v>
      </c>
      <c r="K211" s="25"/>
      <c r="L211" s="25"/>
    </row>
    <row r="212" spans="1:12" ht="26.25" customHeight="1">
      <c r="A212" s="233" t="s">
        <v>435</v>
      </c>
      <c r="B212" s="229" t="s">
        <v>80</v>
      </c>
      <c r="C212" s="229" t="s">
        <v>24</v>
      </c>
      <c r="D212" s="229" t="s">
        <v>15</v>
      </c>
      <c r="E212" s="229" t="s">
        <v>343</v>
      </c>
      <c r="F212" s="229" t="s">
        <v>43</v>
      </c>
      <c r="G212" s="216"/>
      <c r="H212" s="216">
        <f>H213</f>
        <v>3627.85</v>
      </c>
      <c r="I212" s="25">
        <f t="shared" si="22"/>
        <v>0</v>
      </c>
      <c r="J212" s="216">
        <f>J213</f>
        <v>3627.85</v>
      </c>
      <c r="K212" s="25"/>
      <c r="L212" s="25"/>
    </row>
    <row r="213" spans="1:18" s="194" customFormat="1" ht="31.5" customHeight="1">
      <c r="A213" s="233" t="s">
        <v>438</v>
      </c>
      <c r="B213" s="229" t="s">
        <v>80</v>
      </c>
      <c r="C213" s="229" t="s">
        <v>24</v>
      </c>
      <c r="D213" s="229" t="s">
        <v>15</v>
      </c>
      <c r="E213" s="229" t="s">
        <v>365</v>
      </c>
      <c r="F213" s="229" t="s">
        <v>43</v>
      </c>
      <c r="G213" s="216"/>
      <c r="H213" s="216">
        <f>H214</f>
        <v>3627.85</v>
      </c>
      <c r="I213" s="25">
        <f aca="true" t="shared" si="26" ref="I213:I268">J213-H213</f>
        <v>0</v>
      </c>
      <c r="J213" s="216">
        <f>J214</f>
        <v>3627.85</v>
      </c>
      <c r="K213" s="191">
        <f>L213-J213</f>
        <v>-3426.13</v>
      </c>
      <c r="L213" s="191">
        <f>L214</f>
        <v>201.72</v>
      </c>
      <c r="M213" s="199"/>
      <c r="N213" s="199"/>
      <c r="O213" s="199"/>
      <c r="P213" s="199"/>
      <c r="Q213" s="199"/>
      <c r="R213" s="199"/>
    </row>
    <row r="214" spans="1:18" s="194" customFormat="1" ht="40.5" customHeight="1">
      <c r="A214" s="227" t="s">
        <v>440</v>
      </c>
      <c r="B214" s="229" t="s">
        <v>80</v>
      </c>
      <c r="C214" s="229" t="s">
        <v>24</v>
      </c>
      <c r="D214" s="229" t="s">
        <v>15</v>
      </c>
      <c r="E214" s="229" t="s">
        <v>369</v>
      </c>
      <c r="F214" s="229" t="s">
        <v>43</v>
      </c>
      <c r="G214" s="216"/>
      <c r="H214" s="216">
        <f>H215+H224+H218+H219+H216+H221+H217+H222+H223</f>
        <v>3627.85</v>
      </c>
      <c r="I214" s="25">
        <f t="shared" si="26"/>
        <v>0</v>
      </c>
      <c r="J214" s="216">
        <f>J215+J224+J218+J219+J216+J221+J217+J222+J223</f>
        <v>3627.85</v>
      </c>
      <c r="K214" s="188">
        <f>L214-J214</f>
        <v>-3426.13</v>
      </c>
      <c r="L214" s="188">
        <f>L215+L224</f>
        <v>201.72</v>
      </c>
      <c r="M214" s="199"/>
      <c r="N214" s="199"/>
      <c r="O214" s="199"/>
      <c r="P214" s="199"/>
      <c r="Q214" s="199"/>
      <c r="R214" s="199"/>
    </row>
    <row r="215" spans="1:18" s="194" customFormat="1" ht="28.5" customHeight="1">
      <c r="A215" s="227" t="s">
        <v>276</v>
      </c>
      <c r="B215" s="229" t="s">
        <v>80</v>
      </c>
      <c r="C215" s="229" t="s">
        <v>24</v>
      </c>
      <c r="D215" s="229" t="s">
        <v>15</v>
      </c>
      <c r="E215" s="229" t="s">
        <v>369</v>
      </c>
      <c r="F215" s="229" t="s">
        <v>133</v>
      </c>
      <c r="G215" s="216"/>
      <c r="H215" s="216">
        <f>352.15+108.7-5.5</f>
        <v>455.34999999999997</v>
      </c>
      <c r="I215" s="25">
        <f t="shared" si="26"/>
        <v>253.22999999999996</v>
      </c>
      <c r="J215" s="216">
        <f>352.15+113.77-5.07-5.5+253.23</f>
        <v>708.5799999999999</v>
      </c>
      <c r="K215" s="188">
        <f>L215-J215</f>
        <v>-516.8599999999999</v>
      </c>
      <c r="L215" s="188">
        <v>191.72</v>
      </c>
      <c r="M215" s="199"/>
      <c r="N215" s="199"/>
      <c r="O215" s="199"/>
      <c r="P215" s="199"/>
      <c r="Q215" s="199"/>
      <c r="R215" s="199"/>
    </row>
    <row r="216" spans="1:18" s="194" customFormat="1" ht="16.5" customHeight="1">
      <c r="A216" s="227" t="s">
        <v>478</v>
      </c>
      <c r="B216" s="229" t="s">
        <v>80</v>
      </c>
      <c r="C216" s="229" t="s">
        <v>24</v>
      </c>
      <c r="D216" s="229" t="s">
        <v>15</v>
      </c>
      <c r="E216" s="229" t="s">
        <v>369</v>
      </c>
      <c r="F216" s="229" t="s">
        <v>479</v>
      </c>
      <c r="G216" s="216"/>
      <c r="H216" s="216">
        <v>93.7</v>
      </c>
      <c r="I216" s="25">
        <f t="shared" si="26"/>
        <v>0</v>
      </c>
      <c r="J216" s="216">
        <v>93.7</v>
      </c>
      <c r="K216" s="188"/>
      <c r="L216" s="188"/>
      <c r="M216" s="199"/>
      <c r="N216" s="199"/>
      <c r="O216" s="199"/>
      <c r="P216" s="199"/>
      <c r="Q216" s="199"/>
      <c r="R216" s="199"/>
    </row>
    <row r="217" spans="1:18" s="194" customFormat="1" ht="24.75" customHeight="1">
      <c r="A217" s="227" t="s">
        <v>517</v>
      </c>
      <c r="B217" s="229" t="s">
        <v>80</v>
      </c>
      <c r="C217" s="229" t="s">
        <v>24</v>
      </c>
      <c r="D217" s="229" t="s">
        <v>15</v>
      </c>
      <c r="E217" s="229" t="s">
        <v>369</v>
      </c>
      <c r="F217" s="229" t="s">
        <v>516</v>
      </c>
      <c r="G217" s="216"/>
      <c r="H217" s="216">
        <v>2500</v>
      </c>
      <c r="I217" s="25">
        <f t="shared" si="26"/>
        <v>-253.23000000000002</v>
      </c>
      <c r="J217" s="216">
        <f>2500-253.23</f>
        <v>2246.77</v>
      </c>
      <c r="K217" s="188"/>
      <c r="L217" s="188"/>
      <c r="M217" s="199"/>
      <c r="N217" s="199"/>
      <c r="O217" s="199"/>
      <c r="P217" s="199"/>
      <c r="Q217" s="199"/>
      <c r="R217" s="199"/>
    </row>
    <row r="218" spans="1:18" s="194" customFormat="1" ht="14.25" customHeight="1">
      <c r="A218" s="274" t="s">
        <v>277</v>
      </c>
      <c r="B218" s="273" t="s">
        <v>80</v>
      </c>
      <c r="C218" s="229" t="s">
        <v>24</v>
      </c>
      <c r="D218" s="229" t="s">
        <v>15</v>
      </c>
      <c r="E218" s="229" t="s">
        <v>369</v>
      </c>
      <c r="F218" s="273">
        <v>851</v>
      </c>
      <c r="G218" s="216"/>
      <c r="H218" s="216">
        <v>73.5</v>
      </c>
      <c r="I218" s="25">
        <f t="shared" si="26"/>
        <v>0</v>
      </c>
      <c r="J218" s="216">
        <v>73.5</v>
      </c>
      <c r="K218" s="188"/>
      <c r="L218" s="188"/>
      <c r="M218" s="199"/>
      <c r="N218" s="199"/>
      <c r="O218" s="199"/>
      <c r="P218" s="199"/>
      <c r="Q218" s="199"/>
      <c r="R218" s="199"/>
    </row>
    <row r="219" spans="1:18" s="194" customFormat="1" ht="15" customHeight="1">
      <c r="A219" s="274" t="s">
        <v>278</v>
      </c>
      <c r="B219" s="273" t="s">
        <v>80</v>
      </c>
      <c r="C219" s="229" t="s">
        <v>24</v>
      </c>
      <c r="D219" s="229" t="s">
        <v>15</v>
      </c>
      <c r="E219" s="229" t="s">
        <v>369</v>
      </c>
      <c r="F219" s="273">
        <v>852</v>
      </c>
      <c r="G219" s="216"/>
      <c r="H219" s="216">
        <v>20.3</v>
      </c>
      <c r="I219" s="25">
        <f t="shared" si="26"/>
        <v>0</v>
      </c>
      <c r="J219" s="216">
        <v>20.3</v>
      </c>
      <c r="K219" s="188"/>
      <c r="L219" s="188"/>
      <c r="M219" s="199"/>
      <c r="N219" s="199"/>
      <c r="O219" s="199"/>
      <c r="P219" s="199"/>
      <c r="Q219" s="199"/>
      <c r="R219" s="199"/>
    </row>
    <row r="220" spans="1:18" s="194" customFormat="1" ht="28.5" customHeight="1" hidden="1">
      <c r="A220" s="227"/>
      <c r="B220" s="229"/>
      <c r="C220" s="229"/>
      <c r="D220" s="229"/>
      <c r="E220" s="229"/>
      <c r="F220" s="229"/>
      <c r="G220" s="216"/>
      <c r="H220" s="216"/>
      <c r="I220" s="25">
        <f t="shared" si="26"/>
        <v>0</v>
      </c>
      <c r="J220" s="216"/>
      <c r="K220" s="188"/>
      <c r="L220" s="188"/>
      <c r="M220" s="199"/>
      <c r="N220" s="199"/>
      <c r="O220" s="199"/>
      <c r="P220" s="199"/>
      <c r="Q220" s="199"/>
      <c r="R220" s="199"/>
    </row>
    <row r="221" spans="1:18" s="194" customFormat="1" ht="14.25" customHeight="1">
      <c r="A221" s="227" t="s">
        <v>278</v>
      </c>
      <c r="B221" s="229" t="s">
        <v>80</v>
      </c>
      <c r="C221" s="229" t="s">
        <v>24</v>
      </c>
      <c r="D221" s="229" t="s">
        <v>15</v>
      </c>
      <c r="E221" s="229" t="s">
        <v>369</v>
      </c>
      <c r="F221" s="229" t="s">
        <v>502</v>
      </c>
      <c r="G221" s="216"/>
      <c r="H221" s="216">
        <v>25</v>
      </c>
      <c r="I221" s="25">
        <f t="shared" si="26"/>
        <v>0</v>
      </c>
      <c r="J221" s="216">
        <v>25</v>
      </c>
      <c r="K221" s="188"/>
      <c r="L221" s="188"/>
      <c r="M221" s="199"/>
      <c r="N221" s="199"/>
      <c r="O221" s="199"/>
      <c r="P221" s="199"/>
      <c r="Q221" s="199"/>
      <c r="R221" s="199"/>
    </row>
    <row r="222" spans="1:18" s="194" customFormat="1" ht="38.25" customHeight="1">
      <c r="A222" s="227" t="s">
        <v>514</v>
      </c>
      <c r="B222" s="229" t="s">
        <v>80</v>
      </c>
      <c r="C222" s="229" t="s">
        <v>24</v>
      </c>
      <c r="D222" s="229" t="s">
        <v>15</v>
      </c>
      <c r="E222" s="229" t="s">
        <v>513</v>
      </c>
      <c r="F222" s="229" t="s">
        <v>133</v>
      </c>
      <c r="G222" s="216"/>
      <c r="H222" s="216">
        <v>400</v>
      </c>
      <c r="I222" s="25">
        <f t="shared" si="26"/>
        <v>0</v>
      </c>
      <c r="J222" s="216">
        <v>400</v>
      </c>
      <c r="K222" s="188"/>
      <c r="L222" s="188"/>
      <c r="M222" s="199"/>
      <c r="N222" s="199"/>
      <c r="O222" s="199"/>
      <c r="P222" s="199"/>
      <c r="Q222" s="199"/>
      <c r="R222" s="199"/>
    </row>
    <row r="223" spans="1:18" s="194" customFormat="1" ht="15" customHeight="1">
      <c r="A223" s="227" t="s">
        <v>278</v>
      </c>
      <c r="B223" s="229" t="s">
        <v>80</v>
      </c>
      <c r="C223" s="229" t="s">
        <v>24</v>
      </c>
      <c r="D223" s="229" t="s">
        <v>15</v>
      </c>
      <c r="E223" s="229" t="s">
        <v>515</v>
      </c>
      <c r="F223" s="229" t="s">
        <v>502</v>
      </c>
      <c r="G223" s="216"/>
      <c r="H223" s="216">
        <v>50</v>
      </c>
      <c r="I223" s="25">
        <f t="shared" si="26"/>
        <v>0</v>
      </c>
      <c r="J223" s="216">
        <v>50</v>
      </c>
      <c r="K223" s="188"/>
      <c r="L223" s="188"/>
      <c r="M223" s="199"/>
      <c r="N223" s="199"/>
      <c r="O223" s="199"/>
      <c r="P223" s="199"/>
      <c r="Q223" s="199"/>
      <c r="R223" s="199"/>
    </row>
    <row r="224" spans="1:18" s="194" customFormat="1" ht="27.75" customHeight="1">
      <c r="A224" s="246" t="s">
        <v>398</v>
      </c>
      <c r="B224" s="229" t="s">
        <v>80</v>
      </c>
      <c r="C224" s="229" t="s">
        <v>24</v>
      </c>
      <c r="D224" s="229" t="s">
        <v>15</v>
      </c>
      <c r="E224" s="229" t="s">
        <v>369</v>
      </c>
      <c r="F224" s="229" t="s">
        <v>246</v>
      </c>
      <c r="G224" s="216"/>
      <c r="H224" s="216">
        <v>10</v>
      </c>
      <c r="I224" s="25">
        <f t="shared" si="26"/>
        <v>0</v>
      </c>
      <c r="J224" s="216">
        <v>10</v>
      </c>
      <c r="K224" s="188">
        <f>L224-J224</f>
        <v>0</v>
      </c>
      <c r="L224" s="188">
        <v>10</v>
      </c>
      <c r="M224" s="199"/>
      <c r="N224" s="199"/>
      <c r="O224" s="199"/>
      <c r="P224" s="199"/>
      <c r="Q224" s="199"/>
      <c r="R224" s="199"/>
    </row>
    <row r="225" spans="1:12" ht="12.75" customHeight="1" hidden="1">
      <c r="A225" s="232" t="s">
        <v>127</v>
      </c>
      <c r="B225" s="218" t="s">
        <v>80</v>
      </c>
      <c r="C225" s="231" t="s">
        <v>126</v>
      </c>
      <c r="D225" s="231" t="s">
        <v>16</v>
      </c>
      <c r="E225" s="231" t="s">
        <v>42</v>
      </c>
      <c r="F225" s="231" t="s">
        <v>43</v>
      </c>
      <c r="G225" s="211">
        <f>G226</f>
        <v>769.69</v>
      </c>
      <c r="H225" s="211"/>
      <c r="I225" s="25">
        <f t="shared" si="26"/>
        <v>591.07</v>
      </c>
      <c r="J225" s="211">
        <f>J226</f>
        <v>591.07</v>
      </c>
      <c r="K225" s="61">
        <f>K226</f>
        <v>-591.07</v>
      </c>
      <c r="L225" s="25">
        <f>J225+K225</f>
        <v>0</v>
      </c>
    </row>
    <row r="226" spans="1:12" ht="26.25" customHeight="1" hidden="1">
      <c r="A226" s="227" t="s">
        <v>201</v>
      </c>
      <c r="B226" s="229" t="s">
        <v>80</v>
      </c>
      <c r="C226" s="230" t="s">
        <v>126</v>
      </c>
      <c r="D226" s="230" t="s">
        <v>23</v>
      </c>
      <c r="E226" s="230" t="s">
        <v>42</v>
      </c>
      <c r="F226" s="230" t="s">
        <v>43</v>
      </c>
      <c r="G226" s="216">
        <f>G227+G231</f>
        <v>769.69</v>
      </c>
      <c r="H226" s="216"/>
      <c r="I226" s="25">
        <f t="shared" si="26"/>
        <v>591.07</v>
      </c>
      <c r="J226" s="216">
        <f>J231+J227</f>
        <v>591.07</v>
      </c>
      <c r="K226" s="25">
        <f>K231+K227</f>
        <v>-591.07</v>
      </c>
      <c r="L226" s="25">
        <f>J226+K226</f>
        <v>0</v>
      </c>
    </row>
    <row r="227" spans="1:12" ht="36.75" customHeight="1" hidden="1">
      <c r="A227" s="237" t="s">
        <v>313</v>
      </c>
      <c r="B227" s="229" t="s">
        <v>80</v>
      </c>
      <c r="C227" s="230" t="s">
        <v>126</v>
      </c>
      <c r="D227" s="230" t="s">
        <v>23</v>
      </c>
      <c r="E227" s="241" t="s">
        <v>307</v>
      </c>
      <c r="F227" s="230" t="s">
        <v>43</v>
      </c>
      <c r="G227" s="216">
        <f aca="true" t="shared" si="27" ref="G227:K229">G228</f>
        <v>0</v>
      </c>
      <c r="H227" s="216"/>
      <c r="I227" s="25">
        <f t="shared" si="26"/>
        <v>591.07</v>
      </c>
      <c r="J227" s="216">
        <f t="shared" si="27"/>
        <v>591.07</v>
      </c>
      <c r="K227" s="25">
        <f t="shared" si="27"/>
        <v>-591.07</v>
      </c>
      <c r="L227" s="25">
        <f>J227+K227</f>
        <v>0</v>
      </c>
    </row>
    <row r="228" spans="1:12" ht="42" customHeight="1" hidden="1">
      <c r="A228" s="198" t="s">
        <v>321</v>
      </c>
      <c r="B228" s="218" t="s">
        <v>80</v>
      </c>
      <c r="C228" s="231" t="s">
        <v>126</v>
      </c>
      <c r="D228" s="231" t="s">
        <v>23</v>
      </c>
      <c r="E228" s="250" t="s">
        <v>42</v>
      </c>
      <c r="F228" s="231" t="s">
        <v>43</v>
      </c>
      <c r="G228" s="211">
        <f t="shared" si="27"/>
        <v>0</v>
      </c>
      <c r="H228" s="211"/>
      <c r="I228" s="25">
        <f t="shared" si="26"/>
        <v>591.07</v>
      </c>
      <c r="J228" s="211">
        <f t="shared" si="27"/>
        <v>591.07</v>
      </c>
      <c r="K228" s="61">
        <f>L228-J228</f>
        <v>-591.07</v>
      </c>
      <c r="L228" s="61">
        <f>L229</f>
        <v>0</v>
      </c>
    </row>
    <row r="229" spans="1:12" ht="51" customHeight="1" hidden="1">
      <c r="A229" s="233" t="s">
        <v>327</v>
      </c>
      <c r="B229" s="229" t="s">
        <v>80</v>
      </c>
      <c r="C229" s="230" t="s">
        <v>126</v>
      </c>
      <c r="D229" s="230" t="s">
        <v>23</v>
      </c>
      <c r="E229" s="241" t="s">
        <v>326</v>
      </c>
      <c r="F229" s="230" t="s">
        <v>43</v>
      </c>
      <c r="G229" s="216">
        <f t="shared" si="27"/>
        <v>0</v>
      </c>
      <c r="H229" s="216"/>
      <c r="I229" s="25">
        <f t="shared" si="26"/>
        <v>591.07</v>
      </c>
      <c r="J229" s="216">
        <f t="shared" si="27"/>
        <v>591.07</v>
      </c>
      <c r="K229" s="25">
        <f>L229-J229</f>
        <v>-591.07</v>
      </c>
      <c r="L229" s="25">
        <f>L230</f>
        <v>0</v>
      </c>
    </row>
    <row r="230" spans="1:12" ht="39.75" customHeight="1" hidden="1">
      <c r="A230" s="233" t="s">
        <v>211</v>
      </c>
      <c r="B230" s="229" t="s">
        <v>80</v>
      </c>
      <c r="C230" s="230" t="s">
        <v>126</v>
      </c>
      <c r="D230" s="230" t="s">
        <v>23</v>
      </c>
      <c r="E230" s="241" t="s">
        <v>326</v>
      </c>
      <c r="F230" s="230" t="s">
        <v>132</v>
      </c>
      <c r="G230" s="216">
        <v>0</v>
      </c>
      <c r="H230" s="216"/>
      <c r="I230" s="25">
        <f t="shared" si="26"/>
        <v>591.07</v>
      </c>
      <c r="J230" s="216">
        <v>591.07</v>
      </c>
      <c r="K230" s="25">
        <f>L230-J230</f>
        <v>-591.07</v>
      </c>
      <c r="L230" s="25">
        <v>0</v>
      </c>
    </row>
    <row r="231" spans="1:12" ht="77.25" customHeight="1" hidden="1">
      <c r="A231" s="227" t="s">
        <v>243</v>
      </c>
      <c r="B231" s="229" t="s">
        <v>80</v>
      </c>
      <c r="C231" s="230" t="s">
        <v>126</v>
      </c>
      <c r="D231" s="230" t="s">
        <v>23</v>
      </c>
      <c r="E231" s="230" t="s">
        <v>242</v>
      </c>
      <c r="F231" s="230" t="s">
        <v>43</v>
      </c>
      <c r="G231" s="216">
        <f aca="true" t="shared" si="28" ref="G231:K232">G232</f>
        <v>769.69</v>
      </c>
      <c r="H231" s="216"/>
      <c r="I231" s="25">
        <f t="shared" si="26"/>
        <v>0</v>
      </c>
      <c r="J231" s="216">
        <f t="shared" si="28"/>
        <v>0</v>
      </c>
      <c r="K231" s="25">
        <f t="shared" si="28"/>
        <v>0</v>
      </c>
      <c r="L231" s="25">
        <f>J231+K231</f>
        <v>0</v>
      </c>
    </row>
    <row r="232" spans="1:12" ht="24" customHeight="1" hidden="1">
      <c r="A232" s="227" t="s">
        <v>47</v>
      </c>
      <c r="B232" s="229" t="s">
        <v>80</v>
      </c>
      <c r="C232" s="230" t="s">
        <v>126</v>
      </c>
      <c r="D232" s="230" t="s">
        <v>23</v>
      </c>
      <c r="E232" s="230" t="s">
        <v>241</v>
      </c>
      <c r="F232" s="230" t="s">
        <v>43</v>
      </c>
      <c r="G232" s="216">
        <f t="shared" si="28"/>
        <v>769.69</v>
      </c>
      <c r="H232" s="216"/>
      <c r="I232" s="25">
        <f t="shared" si="26"/>
        <v>0</v>
      </c>
      <c r="J232" s="216">
        <f t="shared" si="28"/>
        <v>0</v>
      </c>
      <c r="K232" s="25">
        <f t="shared" si="28"/>
        <v>0</v>
      </c>
      <c r="L232" s="25">
        <f>J232+K232</f>
        <v>0</v>
      </c>
    </row>
    <row r="233" spans="1:12" ht="12.75" customHeight="1" hidden="1">
      <c r="A233" s="227" t="s">
        <v>211</v>
      </c>
      <c r="B233" s="229" t="s">
        <v>80</v>
      </c>
      <c r="C233" s="230" t="s">
        <v>126</v>
      </c>
      <c r="D233" s="230" t="s">
        <v>23</v>
      </c>
      <c r="E233" s="230" t="s">
        <v>241</v>
      </c>
      <c r="F233" s="230" t="s">
        <v>132</v>
      </c>
      <c r="G233" s="216">
        <v>769.69</v>
      </c>
      <c r="H233" s="216"/>
      <c r="I233" s="25">
        <f t="shared" si="26"/>
        <v>0</v>
      </c>
      <c r="J233" s="216">
        <v>0</v>
      </c>
      <c r="K233" s="25"/>
      <c r="L233" s="25">
        <f>J233+K233</f>
        <v>0</v>
      </c>
    </row>
    <row r="234" spans="1:12" ht="12.75" customHeight="1">
      <c r="A234" s="276" t="s">
        <v>448</v>
      </c>
      <c r="B234" s="277" t="s">
        <v>80</v>
      </c>
      <c r="C234" s="278" t="s">
        <v>446</v>
      </c>
      <c r="D234" s="278" t="s">
        <v>16</v>
      </c>
      <c r="E234" s="278" t="s">
        <v>393</v>
      </c>
      <c r="F234" s="278" t="s">
        <v>43</v>
      </c>
      <c r="G234" s="216"/>
      <c r="H234" s="211">
        <f>H235</f>
        <v>72</v>
      </c>
      <c r="I234" s="61">
        <f t="shared" si="26"/>
        <v>0</v>
      </c>
      <c r="J234" s="211">
        <f>J235</f>
        <v>72</v>
      </c>
      <c r="K234" s="25"/>
      <c r="L234" s="25"/>
    </row>
    <row r="235" spans="1:12" ht="12.75" customHeight="1">
      <c r="A235" s="5" t="s">
        <v>445</v>
      </c>
      <c r="B235" s="273" t="s">
        <v>80</v>
      </c>
      <c r="C235" s="279" t="s">
        <v>446</v>
      </c>
      <c r="D235" s="279" t="s">
        <v>15</v>
      </c>
      <c r="E235" s="279" t="s">
        <v>393</v>
      </c>
      <c r="F235" s="279" t="s">
        <v>43</v>
      </c>
      <c r="G235" s="216"/>
      <c r="H235" s="216">
        <f>H236</f>
        <v>72</v>
      </c>
      <c r="I235" s="25">
        <f t="shared" si="26"/>
        <v>0</v>
      </c>
      <c r="J235" s="216">
        <f>J236</f>
        <v>72</v>
      </c>
      <c r="K235" s="25"/>
      <c r="L235" s="25"/>
    </row>
    <row r="236" spans="1:12" ht="12.75" customHeight="1">
      <c r="A236" s="275" t="s">
        <v>422</v>
      </c>
      <c r="B236" s="273" t="s">
        <v>80</v>
      </c>
      <c r="C236" s="279" t="s">
        <v>446</v>
      </c>
      <c r="D236" s="279" t="s">
        <v>15</v>
      </c>
      <c r="E236" s="279" t="s">
        <v>449</v>
      </c>
      <c r="F236" s="279" t="s">
        <v>43</v>
      </c>
      <c r="G236" s="216"/>
      <c r="H236" s="216">
        <f>H237</f>
        <v>72</v>
      </c>
      <c r="I236" s="25">
        <f t="shared" si="26"/>
        <v>0</v>
      </c>
      <c r="J236" s="216">
        <f>J237</f>
        <v>72</v>
      </c>
      <c r="K236" s="25"/>
      <c r="L236" s="25"/>
    </row>
    <row r="237" spans="1:12" ht="12.75" customHeight="1">
      <c r="A237" s="5" t="s">
        <v>450</v>
      </c>
      <c r="B237" s="273" t="s">
        <v>80</v>
      </c>
      <c r="C237" s="279" t="s">
        <v>446</v>
      </c>
      <c r="D237" s="279" t="s">
        <v>15</v>
      </c>
      <c r="E237" s="279" t="s">
        <v>449</v>
      </c>
      <c r="F237" s="279" t="s">
        <v>451</v>
      </c>
      <c r="G237" s="216"/>
      <c r="H237" s="216">
        <v>72</v>
      </c>
      <c r="I237" s="25">
        <f t="shared" si="26"/>
        <v>0</v>
      </c>
      <c r="J237" s="216">
        <v>72</v>
      </c>
      <c r="K237" s="25"/>
      <c r="L237" s="25"/>
    </row>
    <row r="238" spans="1:12" ht="12.75" customHeight="1">
      <c r="A238" s="232" t="s">
        <v>127</v>
      </c>
      <c r="B238" s="218" t="s">
        <v>80</v>
      </c>
      <c r="C238" s="231" t="s">
        <v>126</v>
      </c>
      <c r="D238" s="231" t="s">
        <v>16</v>
      </c>
      <c r="E238" s="231" t="s">
        <v>393</v>
      </c>
      <c r="F238" s="231" t="s">
        <v>43</v>
      </c>
      <c r="G238" s="211"/>
      <c r="H238" s="211">
        <f>H239</f>
        <v>2607.6800000000003</v>
      </c>
      <c r="I238" s="61">
        <f t="shared" si="26"/>
        <v>220.26999999999953</v>
      </c>
      <c r="J238" s="211">
        <f>J239</f>
        <v>2827.95</v>
      </c>
      <c r="K238" s="25"/>
      <c r="L238" s="25"/>
    </row>
    <row r="239" spans="1:12" ht="12.75" customHeight="1">
      <c r="A239" s="227" t="s">
        <v>431</v>
      </c>
      <c r="B239" s="229" t="s">
        <v>80</v>
      </c>
      <c r="C239" s="230" t="s">
        <v>126</v>
      </c>
      <c r="D239" s="230" t="s">
        <v>23</v>
      </c>
      <c r="E239" s="230" t="s">
        <v>393</v>
      </c>
      <c r="F239" s="230" t="s">
        <v>43</v>
      </c>
      <c r="G239" s="216"/>
      <c r="H239" s="216">
        <f>H240</f>
        <v>2607.6800000000003</v>
      </c>
      <c r="I239" s="25">
        <f t="shared" si="26"/>
        <v>220.26999999999953</v>
      </c>
      <c r="J239" s="216">
        <f>J240</f>
        <v>2827.95</v>
      </c>
      <c r="K239" s="25"/>
      <c r="L239" s="25"/>
    </row>
    <row r="240" spans="1:12" ht="30.75" customHeight="1">
      <c r="A240" s="233" t="s">
        <v>435</v>
      </c>
      <c r="B240" s="229" t="s">
        <v>80</v>
      </c>
      <c r="C240" s="230" t="s">
        <v>126</v>
      </c>
      <c r="D240" s="230" t="s">
        <v>23</v>
      </c>
      <c r="E240" s="230" t="s">
        <v>343</v>
      </c>
      <c r="F240" s="230" t="s">
        <v>43</v>
      </c>
      <c r="G240" s="216"/>
      <c r="H240" s="216">
        <f>H241</f>
        <v>2607.6800000000003</v>
      </c>
      <c r="I240" s="25">
        <f t="shared" si="26"/>
        <v>220.26999999999953</v>
      </c>
      <c r="J240" s="216">
        <f>J241</f>
        <v>2827.95</v>
      </c>
      <c r="K240" s="25"/>
      <c r="L240" s="25"/>
    </row>
    <row r="241" spans="1:18" s="194" customFormat="1" ht="27.75" customHeight="1">
      <c r="A241" s="233" t="s">
        <v>438</v>
      </c>
      <c r="B241" s="229" t="s">
        <v>80</v>
      </c>
      <c r="C241" s="229" t="s">
        <v>126</v>
      </c>
      <c r="D241" s="229" t="s">
        <v>23</v>
      </c>
      <c r="E241" s="229" t="s">
        <v>365</v>
      </c>
      <c r="F241" s="229" t="s">
        <v>43</v>
      </c>
      <c r="G241" s="216"/>
      <c r="H241" s="216">
        <f>H242+H245+H248+H251</f>
        <v>2607.6800000000003</v>
      </c>
      <c r="I241" s="25">
        <f t="shared" si="26"/>
        <v>220.26999999999953</v>
      </c>
      <c r="J241" s="216">
        <f>J242+J245+J248+J251</f>
        <v>2827.95</v>
      </c>
      <c r="K241" s="191">
        <f>L241-J241</f>
        <v>-1968.1599999999999</v>
      </c>
      <c r="L241" s="191">
        <f>L263</f>
        <v>859.79</v>
      </c>
      <c r="M241" s="199"/>
      <c r="N241" s="199"/>
      <c r="O241" s="199"/>
      <c r="P241" s="199"/>
      <c r="Q241" s="199"/>
      <c r="R241" s="199"/>
    </row>
    <row r="242" spans="1:18" s="194" customFormat="1" ht="27.75" customHeight="1">
      <c r="A242" s="233" t="s">
        <v>424</v>
      </c>
      <c r="B242" s="229" t="s">
        <v>80</v>
      </c>
      <c r="C242" s="229" t="s">
        <v>126</v>
      </c>
      <c r="D242" s="229" t="s">
        <v>23</v>
      </c>
      <c r="E242" s="229" t="s">
        <v>453</v>
      </c>
      <c r="F242" s="229" t="s">
        <v>43</v>
      </c>
      <c r="G242" s="216"/>
      <c r="H242" s="216">
        <f>H243+H244</f>
        <v>99.75</v>
      </c>
      <c r="I242" s="25">
        <f t="shared" si="26"/>
        <v>0</v>
      </c>
      <c r="J242" s="216">
        <f>J243+J244</f>
        <v>99.75</v>
      </c>
      <c r="K242" s="191"/>
      <c r="L242" s="191"/>
      <c r="M242" s="199"/>
      <c r="N242" s="199"/>
      <c r="O242" s="199"/>
      <c r="P242" s="199"/>
      <c r="Q242" s="199"/>
      <c r="R242" s="199"/>
    </row>
    <row r="243" spans="1:18" s="194" customFormat="1" ht="18" customHeight="1">
      <c r="A243" s="233" t="s">
        <v>391</v>
      </c>
      <c r="B243" s="229" t="s">
        <v>80</v>
      </c>
      <c r="C243" s="229" t="s">
        <v>126</v>
      </c>
      <c r="D243" s="229" t="s">
        <v>23</v>
      </c>
      <c r="E243" s="229" t="s">
        <v>453</v>
      </c>
      <c r="F243" s="229" t="s">
        <v>132</v>
      </c>
      <c r="G243" s="216"/>
      <c r="H243" s="216">
        <v>76.61</v>
      </c>
      <c r="I243" s="25">
        <f t="shared" si="26"/>
        <v>0</v>
      </c>
      <c r="J243" s="216">
        <v>76.61</v>
      </c>
      <c r="K243" s="191"/>
      <c r="L243" s="191"/>
      <c r="M243" s="199"/>
      <c r="N243" s="199"/>
      <c r="O243" s="199"/>
      <c r="P243" s="199"/>
      <c r="Q243" s="199"/>
      <c r="R243" s="199"/>
    </row>
    <row r="244" spans="1:18" s="194" customFormat="1" ht="36.75" customHeight="1">
      <c r="A244" s="233" t="s">
        <v>389</v>
      </c>
      <c r="B244" s="229" t="s">
        <v>80</v>
      </c>
      <c r="C244" s="229" t="s">
        <v>126</v>
      </c>
      <c r="D244" s="229" t="s">
        <v>23</v>
      </c>
      <c r="E244" s="229" t="s">
        <v>453</v>
      </c>
      <c r="F244" s="229" t="s">
        <v>387</v>
      </c>
      <c r="G244" s="216"/>
      <c r="H244" s="216">
        <v>23.14</v>
      </c>
      <c r="I244" s="25">
        <f t="shared" si="26"/>
        <v>0</v>
      </c>
      <c r="J244" s="216">
        <v>23.14</v>
      </c>
      <c r="K244" s="191"/>
      <c r="L244" s="191"/>
      <c r="M244" s="199"/>
      <c r="N244" s="199"/>
      <c r="O244" s="199"/>
      <c r="P244" s="199"/>
      <c r="Q244" s="199"/>
      <c r="R244" s="199"/>
    </row>
    <row r="245" spans="1:18" s="194" customFormat="1" ht="36.75" customHeight="1">
      <c r="A245" s="233" t="s">
        <v>456</v>
      </c>
      <c r="B245" s="229" t="s">
        <v>80</v>
      </c>
      <c r="C245" s="229" t="s">
        <v>126</v>
      </c>
      <c r="D245" s="229" t="s">
        <v>23</v>
      </c>
      <c r="E245" s="229" t="s">
        <v>367</v>
      </c>
      <c r="F245" s="229" t="s">
        <v>43</v>
      </c>
      <c r="G245" s="216"/>
      <c r="H245" s="216">
        <f>H246+H247</f>
        <v>82.55</v>
      </c>
      <c r="I245" s="25">
        <f t="shared" si="26"/>
        <v>0</v>
      </c>
      <c r="J245" s="216">
        <f>J246+J247</f>
        <v>82.55</v>
      </c>
      <c r="K245" s="191"/>
      <c r="L245" s="191"/>
      <c r="M245" s="199"/>
      <c r="N245" s="199"/>
      <c r="O245" s="199"/>
      <c r="P245" s="199"/>
      <c r="Q245" s="199"/>
      <c r="R245" s="199"/>
    </row>
    <row r="246" spans="1:18" s="194" customFormat="1" ht="17.25" customHeight="1">
      <c r="A246" s="233" t="s">
        <v>391</v>
      </c>
      <c r="B246" s="229" t="s">
        <v>80</v>
      </c>
      <c r="C246" s="229" t="s">
        <v>126</v>
      </c>
      <c r="D246" s="229" t="s">
        <v>23</v>
      </c>
      <c r="E246" s="229" t="s">
        <v>367</v>
      </c>
      <c r="F246" s="229" t="s">
        <v>132</v>
      </c>
      <c r="G246" s="216"/>
      <c r="H246" s="216">
        <v>63.4</v>
      </c>
      <c r="I246" s="25">
        <f t="shared" si="26"/>
        <v>0</v>
      </c>
      <c r="J246" s="216">
        <v>63.4</v>
      </c>
      <c r="K246" s="191"/>
      <c r="L246" s="191"/>
      <c r="M246" s="199"/>
      <c r="N246" s="199"/>
      <c r="O246" s="199"/>
      <c r="P246" s="199"/>
      <c r="Q246" s="199"/>
      <c r="R246" s="199"/>
    </row>
    <row r="247" spans="1:18" s="194" customFormat="1" ht="41.25" customHeight="1">
      <c r="A247" s="233" t="s">
        <v>389</v>
      </c>
      <c r="B247" s="229" t="s">
        <v>80</v>
      </c>
      <c r="C247" s="229" t="s">
        <v>126</v>
      </c>
      <c r="D247" s="229" t="s">
        <v>23</v>
      </c>
      <c r="E247" s="229" t="s">
        <v>367</v>
      </c>
      <c r="F247" s="229" t="s">
        <v>387</v>
      </c>
      <c r="G247" s="216"/>
      <c r="H247" s="216">
        <v>19.15</v>
      </c>
      <c r="I247" s="25">
        <f t="shared" si="26"/>
        <v>0</v>
      </c>
      <c r="J247" s="216">
        <v>19.15</v>
      </c>
      <c r="K247" s="191"/>
      <c r="L247" s="191"/>
      <c r="M247" s="199"/>
      <c r="N247" s="199"/>
      <c r="O247" s="199"/>
      <c r="P247" s="199"/>
      <c r="Q247" s="199"/>
      <c r="R247" s="199"/>
    </row>
    <row r="248" spans="1:18" s="194" customFormat="1" ht="26.25" customHeight="1">
      <c r="A248" s="233" t="s">
        <v>424</v>
      </c>
      <c r="B248" s="229" t="s">
        <v>80</v>
      </c>
      <c r="C248" s="229" t="s">
        <v>126</v>
      </c>
      <c r="D248" s="229" t="s">
        <v>23</v>
      </c>
      <c r="E248" s="229" t="s">
        <v>487</v>
      </c>
      <c r="F248" s="229" t="s">
        <v>43</v>
      </c>
      <c r="G248" s="216"/>
      <c r="H248" s="216">
        <f>H249+H250</f>
        <v>1359.96</v>
      </c>
      <c r="I248" s="25">
        <f t="shared" si="26"/>
        <v>220.93000000000006</v>
      </c>
      <c r="J248" s="216">
        <f>J249+J250</f>
        <v>1580.89</v>
      </c>
      <c r="K248" s="191"/>
      <c r="L248" s="191"/>
      <c r="M248" s="199"/>
      <c r="N248" s="199"/>
      <c r="O248" s="199"/>
      <c r="P248" s="199"/>
      <c r="Q248" s="199"/>
      <c r="R248" s="199"/>
    </row>
    <row r="249" spans="1:18" s="194" customFormat="1" ht="15" customHeight="1">
      <c r="A249" s="233" t="s">
        <v>391</v>
      </c>
      <c r="B249" s="229" t="s">
        <v>80</v>
      </c>
      <c r="C249" s="229" t="s">
        <v>126</v>
      </c>
      <c r="D249" s="229" t="s">
        <v>23</v>
      </c>
      <c r="E249" s="229" t="s">
        <v>487</v>
      </c>
      <c r="F249" s="229" t="s">
        <v>132</v>
      </c>
      <c r="G249" s="216"/>
      <c r="H249" s="216">
        <f>142.63+808.19</f>
        <v>950.82</v>
      </c>
      <c r="I249" s="25">
        <f t="shared" si="26"/>
        <v>169.84000000000003</v>
      </c>
      <c r="J249" s="216">
        <f>142.63+803.02+5.17+169.18+0.66</f>
        <v>1120.66</v>
      </c>
      <c r="K249" s="191"/>
      <c r="L249" s="191"/>
      <c r="M249" s="199"/>
      <c r="N249" s="199"/>
      <c r="O249" s="199"/>
      <c r="P249" s="199"/>
      <c r="Q249" s="199"/>
      <c r="R249" s="199"/>
    </row>
    <row r="250" spans="1:18" s="194" customFormat="1" ht="41.25" customHeight="1">
      <c r="A250" s="233" t="s">
        <v>389</v>
      </c>
      <c r="B250" s="229" t="s">
        <v>80</v>
      </c>
      <c r="C250" s="229" t="s">
        <v>126</v>
      </c>
      <c r="D250" s="229" t="s">
        <v>23</v>
      </c>
      <c r="E250" s="229" t="s">
        <v>487</v>
      </c>
      <c r="F250" s="229" t="s">
        <v>387</v>
      </c>
      <c r="G250" s="216"/>
      <c r="H250" s="216">
        <f>61.71+347.43</f>
        <v>409.14</v>
      </c>
      <c r="I250" s="25">
        <f t="shared" si="26"/>
        <v>51.09000000000003</v>
      </c>
      <c r="J250" s="216">
        <f>61.71+347.43+51.09</f>
        <v>460.23</v>
      </c>
      <c r="K250" s="191"/>
      <c r="L250" s="191"/>
      <c r="M250" s="199"/>
      <c r="N250" s="199"/>
      <c r="O250" s="199"/>
      <c r="P250" s="199"/>
      <c r="Q250" s="199"/>
      <c r="R250" s="199"/>
    </row>
    <row r="251" spans="1:18" s="194" customFormat="1" ht="36.75" customHeight="1">
      <c r="A251" s="233" t="s">
        <v>456</v>
      </c>
      <c r="B251" s="229" t="s">
        <v>80</v>
      </c>
      <c r="C251" s="229" t="s">
        <v>126</v>
      </c>
      <c r="D251" s="229" t="s">
        <v>23</v>
      </c>
      <c r="E251" s="229" t="s">
        <v>369</v>
      </c>
      <c r="F251" s="229" t="s">
        <v>43</v>
      </c>
      <c r="G251" s="216"/>
      <c r="H251" s="216">
        <f>H252+H253</f>
        <v>1065.42</v>
      </c>
      <c r="I251" s="25">
        <f t="shared" si="26"/>
        <v>-0.6600000000000819</v>
      </c>
      <c r="J251" s="216">
        <f>J252+J253</f>
        <v>1064.76</v>
      </c>
      <c r="K251" s="191"/>
      <c r="L251" s="191"/>
      <c r="M251" s="199"/>
      <c r="N251" s="199"/>
      <c r="O251" s="199"/>
      <c r="P251" s="199"/>
      <c r="Q251" s="199"/>
      <c r="R251" s="199"/>
    </row>
    <row r="252" spans="1:18" s="194" customFormat="1" ht="18.75" customHeight="1">
      <c r="A252" s="233" t="s">
        <v>391</v>
      </c>
      <c r="B252" s="229" t="s">
        <v>80</v>
      </c>
      <c r="C252" s="229" t="s">
        <v>126</v>
      </c>
      <c r="D252" s="229" t="s">
        <v>23</v>
      </c>
      <c r="E252" s="229" t="s">
        <v>369</v>
      </c>
      <c r="F252" s="229" t="s">
        <v>132</v>
      </c>
      <c r="G252" s="216"/>
      <c r="H252" s="216">
        <f>822.27-5.17</f>
        <v>817.1</v>
      </c>
      <c r="I252" s="25">
        <f t="shared" si="26"/>
        <v>0</v>
      </c>
      <c r="J252" s="216">
        <f>822.27-5.17</f>
        <v>817.1</v>
      </c>
      <c r="K252" s="191"/>
      <c r="L252" s="191"/>
      <c r="M252" s="199"/>
      <c r="N252" s="199"/>
      <c r="O252" s="199"/>
      <c r="P252" s="199"/>
      <c r="Q252" s="199"/>
      <c r="R252" s="199"/>
    </row>
    <row r="253" spans="1:18" s="194" customFormat="1" ht="42" customHeight="1">
      <c r="A253" s="233" t="s">
        <v>389</v>
      </c>
      <c r="B253" s="229" t="s">
        <v>80</v>
      </c>
      <c r="C253" s="229" t="s">
        <v>126</v>
      </c>
      <c r="D253" s="229" t="s">
        <v>23</v>
      </c>
      <c r="E253" s="229" t="s">
        <v>369</v>
      </c>
      <c r="F253" s="229" t="s">
        <v>387</v>
      </c>
      <c r="G253" s="216"/>
      <c r="H253" s="216">
        <v>248.32</v>
      </c>
      <c r="I253" s="25">
        <f t="shared" si="26"/>
        <v>-0.6599999999999966</v>
      </c>
      <c r="J253" s="216">
        <f>248.32-0.66</f>
        <v>247.66</v>
      </c>
      <c r="K253" s="191"/>
      <c r="L253" s="191"/>
      <c r="M253" s="199"/>
      <c r="N253" s="199"/>
      <c r="O253" s="199"/>
      <c r="P253" s="199"/>
      <c r="Q253" s="199"/>
      <c r="R253" s="199"/>
    </row>
    <row r="254" spans="1:18" s="194" customFormat="1" ht="44.25" customHeight="1" hidden="1">
      <c r="A254" s="233" t="s">
        <v>456</v>
      </c>
      <c r="B254" s="229" t="s">
        <v>80</v>
      </c>
      <c r="C254" s="229" t="s">
        <v>126</v>
      </c>
      <c r="D254" s="229" t="s">
        <v>23</v>
      </c>
      <c r="E254" s="229" t="s">
        <v>371</v>
      </c>
      <c r="F254" s="229" t="s">
        <v>43</v>
      </c>
      <c r="G254" s="216"/>
      <c r="H254" s="216">
        <f>H259+H260</f>
        <v>0</v>
      </c>
      <c r="I254" s="25">
        <f t="shared" si="26"/>
        <v>0</v>
      </c>
      <c r="J254" s="216">
        <f>J259+J260</f>
        <v>0</v>
      </c>
      <c r="K254" s="191"/>
      <c r="L254" s="191"/>
      <c r="M254" s="199"/>
      <c r="N254" s="199"/>
      <c r="O254" s="199"/>
      <c r="P254" s="199"/>
      <c r="Q254" s="199"/>
      <c r="R254" s="199"/>
    </row>
    <row r="255" spans="1:18" s="194" customFormat="1" ht="15" customHeight="1" hidden="1">
      <c r="A255" s="233" t="s">
        <v>391</v>
      </c>
      <c r="B255" s="229" t="s">
        <v>80</v>
      </c>
      <c r="C255" s="229" t="s">
        <v>126</v>
      </c>
      <c r="D255" s="229" t="s">
        <v>23</v>
      </c>
      <c r="E255" s="229" t="s">
        <v>371</v>
      </c>
      <c r="F255" s="229" t="s">
        <v>132</v>
      </c>
      <c r="G255" s="216"/>
      <c r="H255" s="216">
        <v>0</v>
      </c>
      <c r="I255" s="25">
        <f t="shared" si="26"/>
        <v>0</v>
      </c>
      <c r="J255" s="216">
        <v>0</v>
      </c>
      <c r="K255" s="191"/>
      <c r="L255" s="191"/>
      <c r="M255" s="199"/>
      <c r="N255" s="199"/>
      <c r="O255" s="199"/>
      <c r="P255" s="199"/>
      <c r="Q255" s="199"/>
      <c r="R255" s="199"/>
    </row>
    <row r="256" spans="1:18" s="194" customFormat="1" ht="36.75" customHeight="1" hidden="1">
      <c r="A256" s="213" t="s">
        <v>389</v>
      </c>
      <c r="B256" s="229" t="s">
        <v>80</v>
      </c>
      <c r="C256" s="230" t="s">
        <v>126</v>
      </c>
      <c r="D256" s="230" t="s">
        <v>23</v>
      </c>
      <c r="E256" s="229" t="s">
        <v>371</v>
      </c>
      <c r="F256" s="230" t="s">
        <v>387</v>
      </c>
      <c r="G256" s="216"/>
      <c r="H256" s="216">
        <v>0</v>
      </c>
      <c r="I256" s="25">
        <f t="shared" si="26"/>
        <v>0</v>
      </c>
      <c r="J256" s="216">
        <v>0</v>
      </c>
      <c r="K256" s="191"/>
      <c r="L256" s="191"/>
      <c r="M256" s="199"/>
      <c r="N256" s="199"/>
      <c r="O256" s="199"/>
      <c r="P256" s="199"/>
      <c r="Q256" s="199"/>
      <c r="R256" s="199"/>
    </row>
    <row r="257" spans="1:18" s="194" customFormat="1" ht="18.75" customHeight="1" hidden="1">
      <c r="A257" s="280" t="s">
        <v>391</v>
      </c>
      <c r="B257" s="273" t="s">
        <v>80</v>
      </c>
      <c r="C257" s="273" t="s">
        <v>126</v>
      </c>
      <c r="D257" s="273" t="s">
        <v>23</v>
      </c>
      <c r="E257" s="273" t="s">
        <v>452</v>
      </c>
      <c r="F257" s="279" t="s">
        <v>132</v>
      </c>
      <c r="G257" s="216"/>
      <c r="H257" s="216">
        <v>0</v>
      </c>
      <c r="I257" s="25">
        <f t="shared" si="26"/>
        <v>0</v>
      </c>
      <c r="J257" s="216">
        <v>0</v>
      </c>
      <c r="K257" s="191"/>
      <c r="L257" s="191"/>
      <c r="M257" s="199"/>
      <c r="N257" s="199"/>
      <c r="O257" s="199"/>
      <c r="P257" s="199"/>
      <c r="Q257" s="199"/>
      <c r="R257" s="199"/>
    </row>
    <row r="258" spans="1:18" s="194" customFormat="1" ht="36.75" customHeight="1" hidden="1">
      <c r="A258" s="275" t="s">
        <v>389</v>
      </c>
      <c r="B258" s="273" t="s">
        <v>80</v>
      </c>
      <c r="C258" s="279" t="s">
        <v>126</v>
      </c>
      <c r="D258" s="279" t="s">
        <v>23</v>
      </c>
      <c r="E258" s="273" t="s">
        <v>452</v>
      </c>
      <c r="F258" s="279" t="s">
        <v>387</v>
      </c>
      <c r="G258" s="216"/>
      <c r="H258" s="216">
        <v>0</v>
      </c>
      <c r="I258" s="25">
        <f t="shared" si="26"/>
        <v>0</v>
      </c>
      <c r="J258" s="216">
        <v>0</v>
      </c>
      <c r="K258" s="191"/>
      <c r="L258" s="191"/>
      <c r="M258" s="199"/>
      <c r="N258" s="199"/>
      <c r="O258" s="199"/>
      <c r="P258" s="199"/>
      <c r="Q258" s="199"/>
      <c r="R258" s="199"/>
    </row>
    <row r="259" spans="1:18" s="194" customFormat="1" ht="26.25" customHeight="1" hidden="1">
      <c r="A259" s="233" t="s">
        <v>466</v>
      </c>
      <c r="B259" s="273" t="s">
        <v>80</v>
      </c>
      <c r="C259" s="279" t="s">
        <v>126</v>
      </c>
      <c r="D259" s="279" t="s">
        <v>23</v>
      </c>
      <c r="E259" s="273" t="s">
        <v>371</v>
      </c>
      <c r="F259" s="279" t="s">
        <v>464</v>
      </c>
      <c r="G259" s="216"/>
      <c r="H259" s="216">
        <v>0</v>
      </c>
      <c r="I259" s="25">
        <f t="shared" si="26"/>
        <v>0</v>
      </c>
      <c r="J259" s="216">
        <v>0</v>
      </c>
      <c r="K259" s="191"/>
      <c r="L259" s="191"/>
      <c r="M259" s="199"/>
      <c r="N259" s="199"/>
      <c r="O259" s="199"/>
      <c r="P259" s="199"/>
      <c r="Q259" s="199"/>
      <c r="R259" s="199"/>
    </row>
    <row r="260" spans="1:18" s="194" customFormat="1" ht="36.75" customHeight="1" hidden="1">
      <c r="A260" s="213" t="s">
        <v>467</v>
      </c>
      <c r="B260" s="273" t="s">
        <v>80</v>
      </c>
      <c r="C260" s="279" t="s">
        <v>126</v>
      </c>
      <c r="D260" s="279" t="s">
        <v>23</v>
      </c>
      <c r="E260" s="273" t="s">
        <v>371</v>
      </c>
      <c r="F260" s="279" t="s">
        <v>465</v>
      </c>
      <c r="G260" s="216"/>
      <c r="H260" s="216">
        <v>0</v>
      </c>
      <c r="I260" s="25">
        <f t="shared" si="26"/>
        <v>0</v>
      </c>
      <c r="J260" s="216">
        <v>0</v>
      </c>
      <c r="K260" s="191"/>
      <c r="L260" s="191"/>
      <c r="M260" s="199"/>
      <c r="N260" s="199"/>
      <c r="O260" s="199"/>
      <c r="P260" s="199"/>
      <c r="Q260" s="199"/>
      <c r="R260" s="199"/>
    </row>
    <row r="261" spans="1:18" s="194" customFormat="1" ht="27.75" customHeight="1" hidden="1">
      <c r="A261" s="233" t="s">
        <v>466</v>
      </c>
      <c r="B261" s="273" t="s">
        <v>80</v>
      </c>
      <c r="C261" s="279" t="s">
        <v>126</v>
      </c>
      <c r="D261" s="279" t="s">
        <v>23</v>
      </c>
      <c r="E261" s="273" t="s">
        <v>452</v>
      </c>
      <c r="F261" s="279" t="s">
        <v>464</v>
      </c>
      <c r="G261" s="216"/>
      <c r="H261" s="216">
        <v>0</v>
      </c>
      <c r="I261" s="25">
        <f t="shared" si="26"/>
        <v>805.09</v>
      </c>
      <c r="J261" s="216">
        <v>805.09</v>
      </c>
      <c r="K261" s="191"/>
      <c r="L261" s="191"/>
      <c r="M261" s="199"/>
      <c r="N261" s="199"/>
      <c r="O261" s="199"/>
      <c r="P261" s="199"/>
      <c r="Q261" s="199"/>
      <c r="R261" s="199"/>
    </row>
    <row r="262" spans="1:18" s="194" customFormat="1" ht="36.75" customHeight="1" hidden="1">
      <c r="A262" s="213" t="s">
        <v>467</v>
      </c>
      <c r="B262" s="273" t="s">
        <v>80</v>
      </c>
      <c r="C262" s="279" t="s">
        <v>126</v>
      </c>
      <c r="D262" s="279" t="s">
        <v>23</v>
      </c>
      <c r="E262" s="273" t="s">
        <v>452</v>
      </c>
      <c r="F262" s="273" t="s">
        <v>465</v>
      </c>
      <c r="G262" s="216"/>
      <c r="H262" s="216">
        <v>0</v>
      </c>
      <c r="I262" s="25">
        <f t="shared" si="26"/>
        <v>348.34</v>
      </c>
      <c r="J262" s="216">
        <v>348.34</v>
      </c>
      <c r="K262" s="191"/>
      <c r="L262" s="191"/>
      <c r="M262" s="199"/>
      <c r="N262" s="199"/>
      <c r="O262" s="199"/>
      <c r="P262" s="199"/>
      <c r="Q262" s="199"/>
      <c r="R262" s="199"/>
    </row>
    <row r="263" spans="1:18" s="194" customFormat="1" ht="45" customHeight="1" hidden="1">
      <c r="A263" s="233" t="s">
        <v>456</v>
      </c>
      <c r="B263" s="229" t="s">
        <v>80</v>
      </c>
      <c r="C263" s="229" t="s">
        <v>126</v>
      </c>
      <c r="D263" s="229" t="s">
        <v>23</v>
      </c>
      <c r="E263" s="229" t="s">
        <v>371</v>
      </c>
      <c r="F263" s="229" t="s">
        <v>43</v>
      </c>
      <c r="G263" s="216"/>
      <c r="H263" s="216">
        <f>H264+H265+H266+H267</f>
        <v>0</v>
      </c>
      <c r="I263" s="25">
        <f t="shared" si="26"/>
        <v>0</v>
      </c>
      <c r="J263" s="216">
        <f>J264+J265+J266+J267</f>
        <v>0</v>
      </c>
      <c r="K263" s="188">
        <f>L263-J263</f>
        <v>859.79</v>
      </c>
      <c r="L263" s="188">
        <f>L264+L265</f>
        <v>859.79</v>
      </c>
      <c r="M263" s="199"/>
      <c r="N263" s="199"/>
      <c r="O263" s="199"/>
      <c r="P263" s="199"/>
      <c r="Q263" s="199"/>
      <c r="R263" s="199"/>
    </row>
    <row r="264" spans="1:18" s="194" customFormat="1" ht="16.5" customHeight="1" hidden="1">
      <c r="A264" s="233" t="s">
        <v>391</v>
      </c>
      <c r="B264" s="229" t="s">
        <v>80</v>
      </c>
      <c r="C264" s="229" t="s">
        <v>126</v>
      </c>
      <c r="D264" s="229" t="s">
        <v>23</v>
      </c>
      <c r="E264" s="229" t="s">
        <v>413</v>
      </c>
      <c r="F264" s="229" t="s">
        <v>132</v>
      </c>
      <c r="G264" s="216"/>
      <c r="H264" s="216">
        <v>0</v>
      </c>
      <c r="I264" s="25">
        <f t="shared" si="26"/>
        <v>0</v>
      </c>
      <c r="J264" s="216">
        <v>0</v>
      </c>
      <c r="K264" s="188">
        <f>L264-J264</f>
        <v>600.11</v>
      </c>
      <c r="L264" s="188">
        <v>600.11</v>
      </c>
      <c r="M264" s="199"/>
      <c r="N264" s="199"/>
      <c r="O264" s="199"/>
      <c r="P264" s="199"/>
      <c r="Q264" s="199"/>
      <c r="R264" s="199"/>
    </row>
    <row r="265" spans="1:18" s="194" customFormat="1" ht="38.25" customHeight="1" hidden="1">
      <c r="A265" s="213" t="s">
        <v>389</v>
      </c>
      <c r="B265" s="229" t="s">
        <v>80</v>
      </c>
      <c r="C265" s="230" t="s">
        <v>126</v>
      </c>
      <c r="D265" s="230" t="s">
        <v>23</v>
      </c>
      <c r="E265" s="229" t="s">
        <v>413</v>
      </c>
      <c r="F265" s="230" t="s">
        <v>387</v>
      </c>
      <c r="G265" s="216"/>
      <c r="H265" s="216">
        <v>0</v>
      </c>
      <c r="I265" s="25">
        <f t="shared" si="26"/>
        <v>0</v>
      </c>
      <c r="J265" s="216">
        <v>0</v>
      </c>
      <c r="K265" s="188">
        <f>L265-J265</f>
        <v>259.68</v>
      </c>
      <c r="L265" s="188">
        <v>259.68</v>
      </c>
      <c r="M265" s="199"/>
      <c r="N265" s="199"/>
      <c r="O265" s="199"/>
      <c r="P265" s="199"/>
      <c r="Q265" s="199"/>
      <c r="R265" s="199"/>
    </row>
    <row r="266" spans="1:18" s="194" customFormat="1" ht="18" customHeight="1" hidden="1">
      <c r="A266" s="280" t="s">
        <v>391</v>
      </c>
      <c r="B266" s="273" t="s">
        <v>80</v>
      </c>
      <c r="C266" s="273" t="s">
        <v>126</v>
      </c>
      <c r="D266" s="273" t="s">
        <v>23</v>
      </c>
      <c r="E266" s="273" t="s">
        <v>453</v>
      </c>
      <c r="F266" s="279" t="s">
        <v>132</v>
      </c>
      <c r="G266" s="216"/>
      <c r="H266" s="216">
        <v>0</v>
      </c>
      <c r="I266" s="25">
        <f t="shared" si="26"/>
        <v>0</v>
      </c>
      <c r="J266" s="216">
        <v>0</v>
      </c>
      <c r="K266" s="188"/>
      <c r="L266" s="188"/>
      <c r="M266" s="199"/>
      <c r="N266" s="199"/>
      <c r="O266" s="199"/>
      <c r="P266" s="199"/>
      <c r="Q266" s="199"/>
      <c r="R266" s="199"/>
    </row>
    <row r="267" spans="1:18" s="194" customFormat="1" ht="38.25" customHeight="1" hidden="1">
      <c r="A267" s="275" t="s">
        <v>389</v>
      </c>
      <c r="B267" s="273" t="s">
        <v>80</v>
      </c>
      <c r="C267" s="279" t="s">
        <v>126</v>
      </c>
      <c r="D267" s="279" t="s">
        <v>23</v>
      </c>
      <c r="E267" s="273" t="s">
        <v>453</v>
      </c>
      <c r="F267" s="279" t="s">
        <v>387</v>
      </c>
      <c r="G267" s="216"/>
      <c r="H267" s="216">
        <v>0</v>
      </c>
      <c r="I267" s="25">
        <f t="shared" si="26"/>
        <v>0</v>
      </c>
      <c r="J267" s="216">
        <v>0</v>
      </c>
      <c r="K267" s="188"/>
      <c r="L267" s="188"/>
      <c r="M267" s="199"/>
      <c r="N267" s="199"/>
      <c r="O267" s="199"/>
      <c r="P267" s="199"/>
      <c r="Q267" s="199"/>
      <c r="R267" s="199"/>
    </row>
    <row r="268" spans="1:12" ht="12.75" customHeight="1">
      <c r="A268" s="82" t="s">
        <v>28</v>
      </c>
      <c r="B268" s="69"/>
      <c r="C268" s="69"/>
      <c r="D268" s="69"/>
      <c r="E268" s="69"/>
      <c r="F268" s="69"/>
      <c r="G268" s="61">
        <f>G225+G183+G159+G113+G104+G96+G9+G81</f>
        <v>4279.68</v>
      </c>
      <c r="H268" s="61">
        <f>H8</f>
        <v>8875.01</v>
      </c>
      <c r="I268" s="61">
        <f t="shared" si="26"/>
        <v>223.67000000000007</v>
      </c>
      <c r="J268" s="61">
        <f>J8</f>
        <v>9098.68</v>
      </c>
      <c r="K268" s="61">
        <f>L268-J268</f>
        <v>-5645.26</v>
      </c>
      <c r="L268" s="61">
        <f>L8</f>
        <v>3453.4199999999996</v>
      </c>
    </row>
  </sheetData>
  <sheetProtection/>
  <mergeCells count="14">
    <mergeCell ref="F1:L1"/>
    <mergeCell ref="H4:J4"/>
    <mergeCell ref="A1:E1"/>
    <mergeCell ref="A2:L2"/>
    <mergeCell ref="E4:E5"/>
    <mergeCell ref="F4:F5"/>
    <mergeCell ref="K4:K5"/>
    <mergeCell ref="L4:L5"/>
    <mergeCell ref="M7:M35"/>
    <mergeCell ref="A4:A5"/>
    <mergeCell ref="B4:B5"/>
    <mergeCell ref="C4:C5"/>
    <mergeCell ref="D4:D5"/>
    <mergeCell ref="M2:O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67.125" style="0" customWidth="1"/>
    <col min="3" max="3" width="16.25390625" style="0" customWidth="1"/>
    <col min="4" max="4" width="14.75390625" style="0" customWidth="1"/>
    <col min="5" max="5" width="18.00390625" style="0" customWidth="1"/>
    <col min="6" max="6" width="2.25390625" style="0" hidden="1" customWidth="1"/>
  </cols>
  <sheetData>
    <row r="2" spans="1:6" ht="76.5" customHeight="1">
      <c r="A2" s="299"/>
      <c r="B2" s="300"/>
      <c r="C2" s="301"/>
      <c r="D2" s="346" t="s">
        <v>512</v>
      </c>
      <c r="E2" s="346"/>
      <c r="F2" s="346"/>
    </row>
    <row r="3" spans="1:6" ht="12.75">
      <c r="A3" s="299"/>
      <c r="B3" s="300"/>
      <c r="C3" s="300"/>
      <c r="D3" s="302"/>
      <c r="E3" s="302"/>
      <c r="F3" s="303"/>
    </row>
    <row r="4" spans="1:6" ht="44.25" customHeight="1">
      <c r="A4" s="347" t="s">
        <v>505</v>
      </c>
      <c r="B4" s="347"/>
      <c r="C4" s="347"/>
      <c r="D4" s="347"/>
      <c r="E4" s="347"/>
      <c r="F4" s="304"/>
    </row>
    <row r="5" spans="1:6" ht="16.5" thickBot="1">
      <c r="A5" s="304"/>
      <c r="B5" s="305"/>
      <c r="C5" s="305"/>
      <c r="D5" s="304"/>
      <c r="E5" s="348" t="s">
        <v>506</v>
      </c>
      <c r="F5" s="348"/>
    </row>
    <row r="6" spans="1:6" ht="66.75" customHeight="1">
      <c r="A6" s="306" t="s">
        <v>507</v>
      </c>
      <c r="B6" s="307" t="s">
        <v>508</v>
      </c>
      <c r="C6" s="308" t="s">
        <v>509</v>
      </c>
      <c r="D6" s="308" t="s">
        <v>55</v>
      </c>
      <c r="E6" s="308" t="s">
        <v>510</v>
      </c>
      <c r="F6" s="309" t="s">
        <v>250</v>
      </c>
    </row>
    <row r="7" spans="1:6" ht="57" customHeight="1">
      <c r="A7" s="310" t="s">
        <v>15</v>
      </c>
      <c r="B7" s="311" t="s">
        <v>435</v>
      </c>
      <c r="C7" s="312">
        <v>8243.47</v>
      </c>
      <c r="D7" s="313">
        <f>E7-C7</f>
        <v>223.67000000000007</v>
      </c>
      <c r="E7" s="312">
        <f>8243.47+223.67</f>
        <v>8467.14</v>
      </c>
      <c r="F7" s="314">
        <v>5</v>
      </c>
    </row>
    <row r="8" spans="1:6" ht="18.75">
      <c r="A8" s="315"/>
      <c r="B8" s="316" t="s">
        <v>511</v>
      </c>
      <c r="C8" s="317">
        <f>C7</f>
        <v>8243.47</v>
      </c>
      <c r="D8" s="313">
        <f>E8-C8</f>
        <v>223.67000000000007</v>
      </c>
      <c r="E8" s="317">
        <f>E7</f>
        <v>8467.14</v>
      </c>
      <c r="F8" s="318">
        <v>357.67</v>
      </c>
    </row>
  </sheetData>
  <sheetProtection/>
  <mergeCells count="3">
    <mergeCell ref="D2:F2"/>
    <mergeCell ref="A4:E4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48"/>
  <sheetViews>
    <sheetView view="pageBreakPreview" zoomScale="130" zoomScaleSheetLayoutView="130" zoomScalePageLayoutView="0" workbookViewId="0" topLeftCell="A14">
      <selection activeCell="F25" sqref="F25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93" customHeight="1">
      <c r="C1" s="18"/>
      <c r="D1" s="282"/>
      <c r="E1" s="349" t="s">
        <v>495</v>
      </c>
      <c r="F1" s="320"/>
      <c r="G1" s="320"/>
      <c r="H1" s="320"/>
    </row>
    <row r="2" spans="1:9" s="4" customFormat="1" ht="51" customHeight="1">
      <c r="A2" s="342" t="s">
        <v>474</v>
      </c>
      <c r="B2" s="342"/>
      <c r="C2" s="342"/>
      <c r="D2" s="342"/>
      <c r="E2" s="342"/>
      <c r="F2" s="342"/>
      <c r="G2" s="342"/>
      <c r="H2" s="342"/>
      <c r="I2" s="87"/>
    </row>
    <row r="3" spans="6:8" s="4" customFormat="1" ht="12.75">
      <c r="F3" s="4" t="s">
        <v>407</v>
      </c>
      <c r="H3" s="4" t="s">
        <v>7</v>
      </c>
    </row>
    <row r="4" spans="1:8" s="4" customFormat="1" ht="12.75">
      <c r="A4" s="335" t="s">
        <v>12</v>
      </c>
      <c r="B4" s="335" t="s">
        <v>8</v>
      </c>
      <c r="C4" s="335" t="s">
        <v>9</v>
      </c>
      <c r="D4" s="350" t="s">
        <v>475</v>
      </c>
      <c r="E4" s="339"/>
      <c r="F4" s="339"/>
      <c r="G4" s="202"/>
      <c r="H4" s="203"/>
    </row>
    <row r="5" spans="1:8" s="40" customFormat="1" ht="39" customHeight="1">
      <c r="A5" s="336"/>
      <c r="B5" s="336"/>
      <c r="C5" s="336"/>
      <c r="D5" s="257" t="s">
        <v>406</v>
      </c>
      <c r="E5" s="257" t="s">
        <v>409</v>
      </c>
      <c r="F5" s="260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D9+D10+D13+D14+D15</f>
        <v>2176.48</v>
      </c>
      <c r="E7" s="61">
        <f>F7-D7</f>
        <v>0</v>
      </c>
      <c r="F7" s="61">
        <f>F9+F10+F14+F13+F15</f>
        <v>2176.48</v>
      </c>
      <c r="G7" s="61">
        <f aca="true" t="shared" si="0" ref="G7:G44">H7-F7</f>
        <v>-590.7900000000002</v>
      </c>
      <c r="H7" s="61">
        <f>H9+H10+H14</f>
        <v>1585.6899999999998</v>
      </c>
    </row>
    <row r="8" spans="1:8" s="42" customFormat="1" ht="25.5" hidden="1">
      <c r="A8" s="70" t="s">
        <v>198</v>
      </c>
      <c r="B8" s="71" t="s">
        <v>15</v>
      </c>
      <c r="C8" s="71" t="s">
        <v>17</v>
      </c>
      <c r="D8" s="206"/>
      <c r="E8" s="61">
        <f aca="true" t="shared" si="1" ref="E8:E44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336</v>
      </c>
      <c r="B9" s="71" t="s">
        <v>15</v>
      </c>
      <c r="C9" s="71" t="s">
        <v>17</v>
      </c>
      <c r="D9" s="207">
        <v>499.54</v>
      </c>
      <c r="E9" s="25">
        <f t="shared" si="1"/>
        <v>0</v>
      </c>
      <c r="F9" s="207">
        <v>499.54</v>
      </c>
      <c r="G9" s="25">
        <f t="shared" si="0"/>
        <v>-111.20000000000005</v>
      </c>
      <c r="H9" s="25">
        <v>388.34</v>
      </c>
    </row>
    <row r="10" spans="1:8" s="36" customFormat="1" ht="38.25">
      <c r="A10" s="70" t="s">
        <v>199</v>
      </c>
      <c r="B10" s="71" t="s">
        <v>15</v>
      </c>
      <c r="C10" s="71" t="s">
        <v>19</v>
      </c>
      <c r="D10" s="72">
        <f>1663.44-9.5</f>
        <v>1653.94</v>
      </c>
      <c r="E10" s="25">
        <f t="shared" si="1"/>
        <v>0</v>
      </c>
      <c r="F10" s="72">
        <f>1663.44-9.5</f>
        <v>1653.94</v>
      </c>
      <c r="G10" s="25">
        <f t="shared" si="0"/>
        <v>-466.59000000000015</v>
      </c>
      <c r="H10" s="72">
        <v>1187.35</v>
      </c>
    </row>
    <row r="11" spans="1:8" s="36" customFormat="1" ht="12.75" hidden="1">
      <c r="A11" s="70" t="s">
        <v>173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169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 hidden="1">
      <c r="A13" s="70" t="s">
        <v>173</v>
      </c>
      <c r="B13" s="71" t="s">
        <v>15</v>
      </c>
      <c r="C13" s="71" t="s">
        <v>20</v>
      </c>
      <c r="D13" s="72">
        <v>0</v>
      </c>
      <c r="E13" s="25">
        <f t="shared" si="1"/>
        <v>0</v>
      </c>
      <c r="F13" s="72">
        <v>0</v>
      </c>
      <c r="G13" s="25"/>
      <c r="H13" s="73"/>
    </row>
    <row r="14" spans="1:8" s="36" customFormat="1" ht="12.75">
      <c r="A14" s="70" t="s">
        <v>103</v>
      </c>
      <c r="B14" s="71" t="s">
        <v>15</v>
      </c>
      <c r="C14" s="71" t="s">
        <v>126</v>
      </c>
      <c r="D14" s="72">
        <v>10</v>
      </c>
      <c r="E14" s="25">
        <f t="shared" si="1"/>
        <v>0</v>
      </c>
      <c r="F14" s="72">
        <v>10</v>
      </c>
      <c r="G14" s="25">
        <f t="shared" si="0"/>
        <v>0</v>
      </c>
      <c r="H14" s="73">
        <v>10</v>
      </c>
    </row>
    <row r="15" spans="1:8" s="36" customFormat="1" ht="15.75" customHeight="1">
      <c r="A15" s="70" t="s">
        <v>492</v>
      </c>
      <c r="B15" s="71" t="s">
        <v>15</v>
      </c>
      <c r="C15" s="71" t="s">
        <v>491</v>
      </c>
      <c r="D15" s="72">
        <v>13</v>
      </c>
      <c r="E15" s="25">
        <f t="shared" si="1"/>
        <v>0</v>
      </c>
      <c r="F15" s="72">
        <v>13</v>
      </c>
      <c r="G15" s="25">
        <f t="shared" si="0"/>
        <v>-13</v>
      </c>
      <c r="H15" s="73">
        <v>0</v>
      </c>
    </row>
    <row r="16" spans="1:8" s="36" customFormat="1" ht="12.75">
      <c r="A16" s="68" t="s">
        <v>21</v>
      </c>
      <c r="B16" s="69" t="s">
        <v>17</v>
      </c>
      <c r="C16" s="69" t="s">
        <v>16</v>
      </c>
      <c r="D16" s="61">
        <f>D17</f>
        <v>148</v>
      </c>
      <c r="E16" s="61">
        <f t="shared" si="1"/>
        <v>3.4000000000000057</v>
      </c>
      <c r="F16" s="61">
        <f>F17</f>
        <v>151.4</v>
      </c>
      <c r="G16" s="61">
        <f t="shared" si="0"/>
        <v>-87.7</v>
      </c>
      <c r="H16" s="61">
        <f>H17</f>
        <v>63.7</v>
      </c>
    </row>
    <row r="17" spans="1:8" s="43" customFormat="1" ht="18.75" customHeight="1">
      <c r="A17" s="70" t="s">
        <v>57</v>
      </c>
      <c r="B17" s="71" t="s">
        <v>17</v>
      </c>
      <c r="C17" s="71" t="s">
        <v>18</v>
      </c>
      <c r="D17" s="72">
        <f>139.1+8.9</f>
        <v>148</v>
      </c>
      <c r="E17" s="25">
        <f t="shared" si="1"/>
        <v>3.4000000000000057</v>
      </c>
      <c r="F17" s="72">
        <f>139.1+8.9+3.4</f>
        <v>151.4</v>
      </c>
      <c r="G17" s="25">
        <f t="shared" si="0"/>
        <v>-87.7</v>
      </c>
      <c r="H17" s="25">
        <v>63.7</v>
      </c>
    </row>
    <row r="18" spans="1:8" s="44" customFormat="1" ht="12.75" hidden="1">
      <c r="A18" s="68" t="s">
        <v>22</v>
      </c>
      <c r="B18" s="69" t="s">
        <v>19</v>
      </c>
      <c r="C18" s="69" t="s">
        <v>16</v>
      </c>
      <c r="D18" s="61"/>
      <c r="E18" s="25">
        <f t="shared" si="1"/>
        <v>0</v>
      </c>
      <c r="F18" s="61">
        <f>F19</f>
        <v>0</v>
      </c>
      <c r="G18" s="25">
        <f t="shared" si="0"/>
        <v>152.41</v>
      </c>
      <c r="H18" s="61">
        <f>H19</f>
        <v>152.41</v>
      </c>
    </row>
    <row r="19" spans="1:8" ht="13.5" customHeight="1" hidden="1">
      <c r="A19" s="74" t="s">
        <v>70</v>
      </c>
      <c r="B19" s="71" t="s">
        <v>19</v>
      </c>
      <c r="C19" s="71" t="s">
        <v>56</v>
      </c>
      <c r="D19" s="72"/>
      <c r="E19" s="25">
        <f t="shared" si="1"/>
        <v>0</v>
      </c>
      <c r="F19" s="72"/>
      <c r="G19" s="25">
        <f t="shared" si="0"/>
        <v>152.41</v>
      </c>
      <c r="H19" s="73">
        <v>152.41</v>
      </c>
    </row>
    <row r="20" spans="1:8" ht="12.75" hidden="1">
      <c r="A20" s="84" t="s">
        <v>22</v>
      </c>
      <c r="B20" s="95" t="s">
        <v>19</v>
      </c>
      <c r="C20" s="95" t="s">
        <v>16</v>
      </c>
      <c r="D20" s="96"/>
      <c r="E20" s="25">
        <f t="shared" si="1"/>
        <v>477.8</v>
      </c>
      <c r="F20" s="96">
        <f>F21</f>
        <v>477.8</v>
      </c>
      <c r="G20" s="25">
        <f t="shared" si="0"/>
        <v>-477.8</v>
      </c>
      <c r="H20" s="97">
        <f>H21</f>
        <v>0</v>
      </c>
    </row>
    <row r="21" spans="1:8" ht="12.75" hidden="1">
      <c r="A21" s="74" t="s">
        <v>197</v>
      </c>
      <c r="B21" s="71" t="s">
        <v>19</v>
      </c>
      <c r="C21" s="71" t="s">
        <v>196</v>
      </c>
      <c r="D21" s="72"/>
      <c r="E21" s="25">
        <f t="shared" si="1"/>
        <v>477.8</v>
      </c>
      <c r="F21" s="72">
        <v>477.8</v>
      </c>
      <c r="G21" s="25">
        <f t="shared" si="0"/>
        <v>-477.8</v>
      </c>
      <c r="H21" s="73"/>
    </row>
    <row r="22" spans="1:8" ht="12.75" hidden="1">
      <c r="A22" s="68" t="s">
        <v>22</v>
      </c>
      <c r="B22" s="95" t="s">
        <v>19</v>
      </c>
      <c r="C22" s="95" t="s">
        <v>16</v>
      </c>
      <c r="D22" s="96">
        <f>D23+D24</f>
        <v>0</v>
      </c>
      <c r="E22" s="25">
        <f t="shared" si="1"/>
        <v>0</v>
      </c>
      <c r="F22" s="96">
        <f>F23+F24</f>
        <v>0</v>
      </c>
      <c r="G22" s="25"/>
      <c r="H22" s="73"/>
    </row>
    <row r="23" spans="1:8" ht="12.75" hidden="1">
      <c r="A23" s="74" t="s">
        <v>197</v>
      </c>
      <c r="B23" s="71" t="s">
        <v>19</v>
      </c>
      <c r="C23" s="71" t="s">
        <v>196</v>
      </c>
      <c r="D23" s="72">
        <v>0</v>
      </c>
      <c r="E23" s="25">
        <f t="shared" si="1"/>
        <v>0</v>
      </c>
      <c r="F23" s="72">
        <v>0</v>
      </c>
      <c r="G23" s="25"/>
      <c r="H23" s="73"/>
    </row>
    <row r="24" spans="1:8" ht="12.75" hidden="1">
      <c r="A24" s="74" t="s">
        <v>70</v>
      </c>
      <c r="B24" s="71" t="s">
        <v>19</v>
      </c>
      <c r="C24" s="71" t="s">
        <v>56</v>
      </c>
      <c r="D24" s="72">
        <v>0</v>
      </c>
      <c r="E24" s="25">
        <f t="shared" si="1"/>
        <v>0</v>
      </c>
      <c r="F24" s="72">
        <v>0</v>
      </c>
      <c r="G24" s="25"/>
      <c r="H24" s="73"/>
    </row>
    <row r="25" spans="1:8" ht="25.5">
      <c r="A25" s="84" t="s">
        <v>282</v>
      </c>
      <c r="B25" s="95" t="s">
        <v>18</v>
      </c>
      <c r="C25" s="95" t="s">
        <v>16</v>
      </c>
      <c r="D25" s="96">
        <f>D26</f>
        <v>65</v>
      </c>
      <c r="E25" s="61">
        <f t="shared" si="1"/>
        <v>0</v>
      </c>
      <c r="F25" s="96">
        <f>F26</f>
        <v>65</v>
      </c>
      <c r="G25" s="25"/>
      <c r="H25" s="73"/>
    </row>
    <row r="26" spans="1:8" ht="12.75">
      <c r="A26" s="74" t="s">
        <v>458</v>
      </c>
      <c r="B26" s="71" t="s">
        <v>18</v>
      </c>
      <c r="C26" s="71" t="s">
        <v>446</v>
      </c>
      <c r="D26" s="72">
        <v>65</v>
      </c>
      <c r="E26" s="25">
        <f t="shared" si="1"/>
        <v>0</v>
      </c>
      <c r="F26" s="72">
        <v>65</v>
      </c>
      <c r="G26" s="25"/>
      <c r="H26" s="73"/>
    </row>
    <row r="27" spans="1:8" ht="12.75" hidden="1">
      <c r="A27" s="84" t="str">
        <f>'[4]пр2'!$A$25</f>
        <v>НАЦИОНАЛЬНАЯ ЭКОНОМИКА</v>
      </c>
      <c r="B27" s="95" t="s">
        <v>19</v>
      </c>
      <c r="C27" s="95" t="s">
        <v>16</v>
      </c>
      <c r="D27" s="96">
        <f>D28</f>
        <v>0</v>
      </c>
      <c r="E27" s="25">
        <f t="shared" si="1"/>
        <v>0</v>
      </c>
      <c r="F27" s="96">
        <f>F28</f>
        <v>0</v>
      </c>
      <c r="G27" s="25"/>
      <c r="H27" s="73"/>
    </row>
    <row r="28" spans="1:8" ht="12.75" hidden="1">
      <c r="A28" s="74" t="str">
        <f>'[5]пр2'!$A$22</f>
        <v>Дорожное хозяйство (дорожные фонды)</v>
      </c>
      <c r="B28" s="71" t="s">
        <v>19</v>
      </c>
      <c r="C28" s="71" t="s">
        <v>196</v>
      </c>
      <c r="D28" s="72">
        <v>0</v>
      </c>
      <c r="E28" s="25">
        <f t="shared" si="1"/>
        <v>0</v>
      </c>
      <c r="F28" s="72">
        <v>0</v>
      </c>
      <c r="G28" s="25"/>
      <c r="H28" s="73"/>
    </row>
    <row r="29" spans="1:8" s="14" customFormat="1" ht="12.75">
      <c r="A29" s="84" t="s">
        <v>22</v>
      </c>
      <c r="B29" s="95" t="s">
        <v>19</v>
      </c>
      <c r="C29" s="95" t="s">
        <v>16</v>
      </c>
      <c r="D29" s="96">
        <f>D30</f>
        <v>162</v>
      </c>
      <c r="E29" s="61">
        <f t="shared" si="1"/>
        <v>0</v>
      </c>
      <c r="F29" s="96">
        <f>F30</f>
        <v>162</v>
      </c>
      <c r="G29" s="61"/>
      <c r="H29" s="97"/>
    </row>
    <row r="30" spans="1:8" ht="12.75">
      <c r="A30" s="74" t="s">
        <v>197</v>
      </c>
      <c r="B30" s="71" t="s">
        <v>19</v>
      </c>
      <c r="C30" s="71" t="s">
        <v>196</v>
      </c>
      <c r="D30" s="72">
        <f>15+147</f>
        <v>162</v>
      </c>
      <c r="E30" s="25">
        <f t="shared" si="1"/>
        <v>0</v>
      </c>
      <c r="F30" s="72">
        <f>15+147</f>
        <v>162</v>
      </c>
      <c r="G30" s="25"/>
      <c r="H30" s="73"/>
    </row>
    <row r="31" spans="1:8" ht="12.75">
      <c r="A31" s="68" t="s">
        <v>25</v>
      </c>
      <c r="B31" s="69" t="s">
        <v>23</v>
      </c>
      <c r="C31" s="69" t="s">
        <v>16</v>
      </c>
      <c r="D31" s="61">
        <f>D33</f>
        <v>16</v>
      </c>
      <c r="E31" s="61">
        <f t="shared" si="1"/>
        <v>0</v>
      </c>
      <c r="F31" s="61">
        <f>F32+F33+F34</f>
        <v>16</v>
      </c>
      <c r="G31" s="61">
        <f t="shared" si="0"/>
        <v>466.88</v>
      </c>
      <c r="H31" s="61">
        <f>H32+H33+H34</f>
        <v>482.88</v>
      </c>
    </row>
    <row r="32" spans="1:8" s="37" customFormat="1" ht="12.75" hidden="1">
      <c r="A32" s="74" t="s">
        <v>71</v>
      </c>
      <c r="B32" s="71" t="s">
        <v>23</v>
      </c>
      <c r="C32" s="71" t="s">
        <v>17</v>
      </c>
      <c r="D32" s="72"/>
      <c r="E32" s="61">
        <f t="shared" si="1"/>
        <v>0</v>
      </c>
      <c r="F32" s="72">
        <v>0</v>
      </c>
      <c r="G32" s="25">
        <f t="shared" si="0"/>
        <v>0</v>
      </c>
      <c r="H32" s="25">
        <v>0</v>
      </c>
    </row>
    <row r="33" spans="1:8" ht="14.25" customHeight="1">
      <c r="A33" s="74" t="s">
        <v>128</v>
      </c>
      <c r="B33" s="71" t="s">
        <v>23</v>
      </c>
      <c r="C33" s="71" t="s">
        <v>18</v>
      </c>
      <c r="D33" s="72">
        <f>1+15</f>
        <v>16</v>
      </c>
      <c r="E33" s="25">
        <f t="shared" si="1"/>
        <v>0</v>
      </c>
      <c r="F33" s="72">
        <f>1+9.5+5.5</f>
        <v>16</v>
      </c>
      <c r="G33" s="25">
        <f t="shared" si="0"/>
        <v>466.88</v>
      </c>
      <c r="H33" s="73">
        <f>108.5+374.38</f>
        <v>482.88</v>
      </c>
    </row>
    <row r="34" spans="1:8" ht="14.25" customHeight="1" hidden="1">
      <c r="A34" s="151" t="s">
        <v>339</v>
      </c>
      <c r="B34" s="71" t="s">
        <v>23</v>
      </c>
      <c r="C34" s="71" t="s">
        <v>23</v>
      </c>
      <c r="D34" s="72"/>
      <c r="E34" s="61">
        <f t="shared" si="1"/>
        <v>0</v>
      </c>
      <c r="F34" s="72">
        <v>0</v>
      </c>
      <c r="G34" s="25">
        <f t="shared" si="0"/>
        <v>0</v>
      </c>
      <c r="H34" s="73">
        <v>0</v>
      </c>
    </row>
    <row r="35" spans="1:8" s="14" customFormat="1" ht="12.75">
      <c r="A35" s="68" t="s">
        <v>26</v>
      </c>
      <c r="B35" s="69" t="s">
        <v>20</v>
      </c>
      <c r="C35" s="69" t="s">
        <v>16</v>
      </c>
      <c r="D35" s="61">
        <f>D36</f>
        <v>0</v>
      </c>
      <c r="E35" s="61">
        <f t="shared" si="1"/>
        <v>0</v>
      </c>
      <c r="F35" s="61">
        <f>F36</f>
        <v>0</v>
      </c>
      <c r="G35" s="61">
        <f t="shared" si="0"/>
        <v>107.23</v>
      </c>
      <c r="H35" s="61">
        <f>H36</f>
        <v>107.23</v>
      </c>
    </row>
    <row r="36" spans="1:8" ht="15" customHeight="1">
      <c r="A36" s="74" t="s">
        <v>46</v>
      </c>
      <c r="B36" s="71" t="s">
        <v>20</v>
      </c>
      <c r="C36" s="71" t="s">
        <v>20</v>
      </c>
      <c r="D36" s="72">
        <v>0</v>
      </c>
      <c r="E36" s="25">
        <f t="shared" si="1"/>
        <v>0</v>
      </c>
      <c r="F36" s="72">
        <v>0</v>
      </c>
      <c r="G36" s="25">
        <f t="shared" si="0"/>
        <v>107.23</v>
      </c>
      <c r="H36" s="73">
        <v>107.23</v>
      </c>
    </row>
    <row r="37" spans="1:8" s="14" customFormat="1" ht="12.75">
      <c r="A37" s="68" t="s">
        <v>200</v>
      </c>
      <c r="B37" s="69" t="s">
        <v>24</v>
      </c>
      <c r="C37" s="69" t="s">
        <v>16</v>
      </c>
      <c r="D37" s="61">
        <f>D38</f>
        <v>3627.85</v>
      </c>
      <c r="E37" s="61">
        <f t="shared" si="1"/>
        <v>0</v>
      </c>
      <c r="F37" s="61">
        <f>F38</f>
        <v>3627.85</v>
      </c>
      <c r="G37" s="61">
        <f t="shared" si="0"/>
        <v>-3426.13</v>
      </c>
      <c r="H37" s="61">
        <f>H38</f>
        <v>201.72</v>
      </c>
    </row>
    <row r="38" spans="1:8" ht="12.75">
      <c r="A38" s="74" t="s">
        <v>27</v>
      </c>
      <c r="B38" s="71" t="s">
        <v>24</v>
      </c>
      <c r="C38" s="71" t="s">
        <v>15</v>
      </c>
      <c r="D38" s="72">
        <f>549.65+133.7+2944.5</f>
        <v>3627.85</v>
      </c>
      <c r="E38" s="25">
        <f t="shared" si="1"/>
        <v>0</v>
      </c>
      <c r="F38" s="72">
        <f>549.65+138.77-5.07+50+400+2500-5.5</f>
        <v>3627.85</v>
      </c>
      <c r="G38" s="25">
        <f t="shared" si="0"/>
        <v>-3426.13</v>
      </c>
      <c r="H38" s="73">
        <v>201.72</v>
      </c>
    </row>
    <row r="39" spans="1:8" ht="12.75" hidden="1">
      <c r="A39" s="84" t="s">
        <v>125</v>
      </c>
      <c r="B39" s="95" t="s">
        <v>126</v>
      </c>
      <c r="C39" s="95" t="s">
        <v>16</v>
      </c>
      <c r="D39" s="96"/>
      <c r="E39" s="25">
        <f t="shared" si="1"/>
        <v>0</v>
      </c>
      <c r="F39" s="96"/>
      <c r="G39" s="25">
        <f t="shared" si="0"/>
        <v>0</v>
      </c>
      <c r="H39" s="97">
        <f>H40</f>
        <v>0</v>
      </c>
    </row>
    <row r="40" spans="1:8" ht="12.75" hidden="1">
      <c r="A40" s="74" t="s">
        <v>127</v>
      </c>
      <c r="B40" s="71" t="s">
        <v>126</v>
      </c>
      <c r="C40" s="71" t="s">
        <v>15</v>
      </c>
      <c r="D40" s="72"/>
      <c r="E40" s="25">
        <f t="shared" si="1"/>
        <v>0</v>
      </c>
      <c r="F40" s="72"/>
      <c r="G40" s="25">
        <f t="shared" si="0"/>
        <v>0</v>
      </c>
      <c r="H40" s="73">
        <v>0</v>
      </c>
    </row>
    <row r="41" spans="1:8" ht="12.75">
      <c r="A41" s="84" t="s">
        <v>444</v>
      </c>
      <c r="B41" s="95" t="s">
        <v>446</v>
      </c>
      <c r="C41" s="95" t="s">
        <v>16</v>
      </c>
      <c r="D41" s="96">
        <f>D42</f>
        <v>72</v>
      </c>
      <c r="E41" s="61">
        <f t="shared" si="1"/>
        <v>0</v>
      </c>
      <c r="F41" s="96">
        <f>F42</f>
        <v>72</v>
      </c>
      <c r="G41" s="25"/>
      <c r="H41" s="73"/>
    </row>
    <row r="42" spans="1:8" ht="12.75">
      <c r="A42" s="74" t="s">
        <v>445</v>
      </c>
      <c r="B42" s="71" t="s">
        <v>446</v>
      </c>
      <c r="C42" s="71" t="s">
        <v>15</v>
      </c>
      <c r="D42" s="72">
        <v>72</v>
      </c>
      <c r="E42" s="25">
        <f t="shared" si="1"/>
        <v>0</v>
      </c>
      <c r="F42" s="72">
        <v>72</v>
      </c>
      <c r="G42" s="25"/>
      <c r="H42" s="73"/>
    </row>
    <row r="43" spans="1:8" ht="12.75">
      <c r="A43" s="84" t="s">
        <v>125</v>
      </c>
      <c r="B43" s="95" t="s">
        <v>126</v>
      </c>
      <c r="C43" s="95" t="s">
        <v>16</v>
      </c>
      <c r="D43" s="96">
        <f>D44</f>
        <v>2607.6800000000003</v>
      </c>
      <c r="E43" s="61">
        <f t="shared" si="1"/>
        <v>220.26999999999998</v>
      </c>
      <c r="F43" s="96">
        <f>F44</f>
        <v>2827.9500000000003</v>
      </c>
      <c r="G43" s="25">
        <f t="shared" si="0"/>
        <v>-1968.1600000000003</v>
      </c>
      <c r="H43" s="97">
        <f>H44</f>
        <v>859.79</v>
      </c>
    </row>
    <row r="44" spans="1:8" ht="12.75">
      <c r="A44" s="74" t="s">
        <v>201</v>
      </c>
      <c r="B44" s="71" t="s">
        <v>126</v>
      </c>
      <c r="C44" s="71" t="s">
        <v>23</v>
      </c>
      <c r="D44" s="72">
        <f>1457.23+1150.45</f>
        <v>2607.6800000000003</v>
      </c>
      <c r="E44" s="25">
        <f t="shared" si="1"/>
        <v>220.26999999999998</v>
      </c>
      <c r="F44" s="72">
        <f>1457.23+1150.45+220.27</f>
        <v>2827.9500000000003</v>
      </c>
      <c r="G44" s="25">
        <f t="shared" si="0"/>
        <v>-1968.1600000000003</v>
      </c>
      <c r="H44" s="73">
        <v>859.79</v>
      </c>
    </row>
    <row r="45" spans="1:8" s="14" customFormat="1" ht="12.75">
      <c r="A45" s="68" t="s">
        <v>28</v>
      </c>
      <c r="B45" s="69"/>
      <c r="C45" s="69"/>
      <c r="D45" s="61">
        <f>D7+++D16++D31++D35+D37+D41+D43+D25+D29</f>
        <v>8875.01</v>
      </c>
      <c r="E45" s="61">
        <f>E7+++E16++E31++E35+E37+E41+E43+E25+E27+E29</f>
        <v>223.67</v>
      </c>
      <c r="F45" s="61">
        <f>F7++F16+F25+F31+F35+F37+F41+F43+F27+F29</f>
        <v>9098.68</v>
      </c>
      <c r="G45" s="61">
        <f>H45-F45</f>
        <v>-5645.26</v>
      </c>
      <c r="H45" s="61">
        <f>H7+H16+H20+H31+H35+H37+H43+H18</f>
        <v>3453.4199999999996</v>
      </c>
    </row>
    <row r="46" ht="12.75">
      <c r="H46" s="38"/>
    </row>
    <row r="48" ht="12.75">
      <c r="F48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319" t="s">
        <v>251</v>
      </c>
      <c r="F1" s="319"/>
      <c r="G1" s="319"/>
      <c r="H1" s="18"/>
      <c r="I1" s="18"/>
    </row>
    <row r="2" spans="1:7" s="6" customFormat="1" ht="51.75" customHeight="1">
      <c r="A2" s="351" t="s">
        <v>330</v>
      </c>
      <c r="B2" s="351"/>
      <c r="C2" s="351"/>
      <c r="D2" s="351"/>
      <c r="E2" s="351"/>
      <c r="F2" s="351"/>
      <c r="G2" s="351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35" t="s">
        <v>12</v>
      </c>
      <c r="B4" s="335" t="s">
        <v>8</v>
      </c>
      <c r="C4" s="335" t="s">
        <v>9</v>
      </c>
      <c r="D4" s="352" t="s">
        <v>202</v>
      </c>
      <c r="E4" s="353"/>
      <c r="F4" s="354"/>
      <c r="G4" s="83" t="s">
        <v>252</v>
      </c>
    </row>
    <row r="5" spans="1:7" s="8" customFormat="1" ht="45" customHeight="1">
      <c r="A5" s="336"/>
      <c r="B5" s="336"/>
      <c r="C5" s="336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198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199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197</v>
      </c>
      <c r="B16" s="71" t="s">
        <v>19</v>
      </c>
      <c r="C16" s="71" t="s">
        <v>196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203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201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167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166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56" t="s">
        <v>255</v>
      </c>
      <c r="J1" s="356"/>
    </row>
    <row r="2" spans="9:10" ht="80.25" customHeight="1">
      <c r="I2" s="356"/>
      <c r="J2" s="356"/>
    </row>
    <row r="3" spans="2:10" ht="12.75">
      <c r="B3" s="355" t="s">
        <v>253</v>
      </c>
      <c r="C3" s="355"/>
      <c r="D3" s="355"/>
      <c r="E3" s="355"/>
      <c r="F3" s="355"/>
      <c r="G3" s="355"/>
      <c r="H3" s="355"/>
      <c r="I3" s="355"/>
      <c r="J3" s="355"/>
    </row>
    <row r="4" spans="2:10" ht="12.75">
      <c r="B4" s="355"/>
      <c r="C4" s="355"/>
      <c r="D4" s="355"/>
      <c r="E4" s="355"/>
      <c r="F4" s="355"/>
      <c r="G4" s="355"/>
      <c r="H4" s="355"/>
      <c r="I4" s="355"/>
      <c r="J4" s="355"/>
    </row>
    <row r="5" spans="2:10" ht="12.75">
      <c r="B5" s="355"/>
      <c r="C5" s="355"/>
      <c r="D5" s="355"/>
      <c r="E5" s="355"/>
      <c r="F5" s="355"/>
      <c r="G5" s="355"/>
      <c r="H5" s="355"/>
      <c r="I5" s="355"/>
      <c r="J5" s="355"/>
    </row>
    <row r="7" spans="1:10" ht="89.25">
      <c r="A7" s="121" t="s">
        <v>261</v>
      </c>
      <c r="B7" s="121" t="s">
        <v>262</v>
      </c>
      <c r="C7" s="125" t="s">
        <v>263</v>
      </c>
      <c r="D7" s="125" t="s">
        <v>264</v>
      </c>
      <c r="E7" s="125" t="s">
        <v>265</v>
      </c>
      <c r="F7" s="125" t="s">
        <v>266</v>
      </c>
      <c r="G7" s="125" t="s">
        <v>267</v>
      </c>
      <c r="H7" s="123" t="s">
        <v>268</v>
      </c>
      <c r="I7" s="123" t="s">
        <v>55</v>
      </c>
      <c r="J7" s="123" t="s">
        <v>304</v>
      </c>
    </row>
    <row r="8" spans="1:10" s="104" customFormat="1" ht="12.75">
      <c r="A8" s="131"/>
      <c r="B8" s="132" t="s">
        <v>269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270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271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272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211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273</v>
      </c>
      <c r="C13" s="126">
        <v>801</v>
      </c>
      <c r="D13" s="126">
        <v>1</v>
      </c>
      <c r="E13" s="126">
        <v>4</v>
      </c>
      <c r="F13" s="126" t="s">
        <v>307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274</v>
      </c>
      <c r="C14" s="126">
        <v>801</v>
      </c>
      <c r="D14" s="126">
        <v>1</v>
      </c>
      <c r="E14" s="126">
        <v>4</v>
      </c>
      <c r="F14" s="126" t="s">
        <v>308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211</v>
      </c>
      <c r="C15" s="126">
        <v>801</v>
      </c>
      <c r="D15" s="126">
        <v>1</v>
      </c>
      <c r="E15" s="126">
        <v>4</v>
      </c>
      <c r="F15" s="126" t="s">
        <v>308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275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276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277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278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199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279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214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211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211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275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276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277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278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270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271</v>
      </c>
      <c r="C31" s="126">
        <v>801</v>
      </c>
      <c r="D31" s="126">
        <v>1</v>
      </c>
      <c r="E31" s="126">
        <v>11</v>
      </c>
      <c r="F31" s="127" t="s">
        <v>280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280</v>
      </c>
      <c r="G32" s="126">
        <v>0</v>
      </c>
      <c r="H32" s="129"/>
      <c r="I32" s="129"/>
      <c r="J32" s="129"/>
    </row>
    <row r="33" spans="1:10" ht="12.75">
      <c r="A33" s="121"/>
      <c r="B33" s="122" t="s">
        <v>217</v>
      </c>
      <c r="C33" s="126">
        <v>801</v>
      </c>
      <c r="D33" s="126">
        <v>1</v>
      </c>
      <c r="E33" s="126">
        <v>11</v>
      </c>
      <c r="F33" s="127" t="s">
        <v>280</v>
      </c>
      <c r="G33" s="126">
        <v>870</v>
      </c>
      <c r="H33" s="129"/>
      <c r="I33" s="129"/>
      <c r="J33" s="129"/>
    </row>
    <row r="34" spans="1:10" ht="12.75">
      <c r="A34" s="121"/>
      <c r="B34" s="122" t="s">
        <v>281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217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270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211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276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211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276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282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283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284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276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285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286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276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287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288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289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290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291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276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292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273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293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294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295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244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276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273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273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296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297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211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276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233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298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211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276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200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273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299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300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276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301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298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211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276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194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277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278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302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276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277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278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303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201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273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299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305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211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276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243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298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211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276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306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319" t="s">
        <v>333</v>
      </c>
      <c r="I1" s="319"/>
      <c r="J1" s="319"/>
      <c r="K1" s="34"/>
    </row>
    <row r="2" spans="1:10" s="1" customFormat="1" ht="64.5" customHeight="1">
      <c r="A2" s="342" t="s">
        <v>332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335" t="s">
        <v>12</v>
      </c>
      <c r="B4" s="335" t="s">
        <v>13</v>
      </c>
      <c r="C4" s="335" t="s">
        <v>8</v>
      </c>
      <c r="D4" s="335" t="s">
        <v>9</v>
      </c>
      <c r="E4" s="335" t="s">
        <v>10</v>
      </c>
      <c r="F4" s="335" t="s">
        <v>11</v>
      </c>
      <c r="G4" s="343" t="s">
        <v>202</v>
      </c>
      <c r="H4" s="343"/>
      <c r="I4" s="343"/>
      <c r="J4" s="67" t="s">
        <v>252</v>
      </c>
    </row>
    <row r="5" spans="1:10" s="9" customFormat="1" ht="38.25">
      <c r="A5" s="336"/>
      <c r="B5" s="336"/>
      <c r="C5" s="336"/>
      <c r="D5" s="336"/>
      <c r="E5" s="336"/>
      <c r="F5" s="336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331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211</v>
      </c>
      <c r="B16" s="135" t="s">
        <v>80</v>
      </c>
      <c r="C16" s="135" t="s">
        <v>15</v>
      </c>
      <c r="D16" s="135" t="s">
        <v>17</v>
      </c>
      <c r="E16" s="142" t="s">
        <v>309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313</v>
      </c>
      <c r="B17" s="144" t="s">
        <v>80</v>
      </c>
      <c r="C17" s="144" t="s">
        <v>15</v>
      </c>
      <c r="D17" s="144" t="s">
        <v>19</v>
      </c>
      <c r="E17" s="145" t="s">
        <v>307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328</v>
      </c>
      <c r="B18" s="135" t="s">
        <v>80</v>
      </c>
      <c r="C18" s="135" t="s">
        <v>15</v>
      </c>
      <c r="D18" s="135" t="s">
        <v>19</v>
      </c>
      <c r="E18" s="142" t="s">
        <v>308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328</v>
      </c>
      <c r="B19" s="135" t="s">
        <v>80</v>
      </c>
      <c r="C19" s="135" t="s">
        <v>15</v>
      </c>
      <c r="D19" s="135" t="s">
        <v>19</v>
      </c>
      <c r="E19" s="142" t="s">
        <v>308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211</v>
      </c>
      <c r="B20" s="135" t="s">
        <v>80</v>
      </c>
      <c r="C20" s="135" t="s">
        <v>15</v>
      </c>
      <c r="D20" s="135" t="s">
        <v>19</v>
      </c>
      <c r="E20" s="142" t="s">
        <v>308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275</v>
      </c>
      <c r="B21" s="135" t="s">
        <v>80</v>
      </c>
      <c r="C21" s="135" t="s">
        <v>15</v>
      </c>
      <c r="D21" s="135" t="s">
        <v>19</v>
      </c>
      <c r="E21" s="142" t="s">
        <v>308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276</v>
      </c>
      <c r="B22" s="135" t="s">
        <v>80</v>
      </c>
      <c r="C22" s="135" t="s">
        <v>15</v>
      </c>
      <c r="D22" s="135" t="s">
        <v>19</v>
      </c>
      <c r="E22" s="142" t="s">
        <v>308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277</v>
      </c>
      <c r="B23" s="135" t="s">
        <v>80</v>
      </c>
      <c r="C23" s="135" t="s">
        <v>15</v>
      </c>
      <c r="D23" s="135" t="s">
        <v>19</v>
      </c>
      <c r="E23" s="142" t="s">
        <v>312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278</v>
      </c>
      <c r="B24" s="135" t="s">
        <v>80</v>
      </c>
      <c r="C24" s="135" t="s">
        <v>15</v>
      </c>
      <c r="D24" s="135" t="s">
        <v>19</v>
      </c>
      <c r="E24" s="142" t="s">
        <v>312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216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215</v>
      </c>
      <c r="B27" s="45" t="s">
        <v>80</v>
      </c>
      <c r="C27" s="71" t="s">
        <v>15</v>
      </c>
      <c r="D27" s="71" t="s">
        <v>19</v>
      </c>
      <c r="E27" s="71" t="s">
        <v>208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214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211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211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212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213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213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270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271</v>
      </c>
      <c r="B40" s="135" t="s">
        <v>80</v>
      </c>
      <c r="C40" s="141" t="s">
        <v>15</v>
      </c>
      <c r="D40" s="141" t="s">
        <v>126</v>
      </c>
      <c r="E40" s="141" t="s">
        <v>280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280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217</v>
      </c>
      <c r="B42" s="135" t="s">
        <v>80</v>
      </c>
      <c r="C42" s="141" t="s">
        <v>15</v>
      </c>
      <c r="D42" s="141" t="s">
        <v>126</v>
      </c>
      <c r="E42" s="141" t="s">
        <v>280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219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218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217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270</v>
      </c>
      <c r="B47" s="144" t="s">
        <v>80</v>
      </c>
      <c r="C47" s="98" t="s">
        <v>17</v>
      </c>
      <c r="D47" s="98" t="s">
        <v>16</v>
      </c>
      <c r="E47" s="98" t="s">
        <v>315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258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314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211</v>
      </c>
      <c r="B50" s="135" t="s">
        <v>80</v>
      </c>
      <c r="C50" s="141" t="s">
        <v>17</v>
      </c>
      <c r="D50" s="141" t="s">
        <v>18</v>
      </c>
      <c r="E50" s="141" t="s">
        <v>314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276</v>
      </c>
      <c r="B51" s="135" t="s">
        <v>80</v>
      </c>
      <c r="C51" s="141" t="s">
        <v>17</v>
      </c>
      <c r="D51" s="141" t="s">
        <v>18</v>
      </c>
      <c r="E51" s="141" t="s">
        <v>314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220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316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317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211</v>
      </c>
      <c r="B58" s="45" t="s">
        <v>80</v>
      </c>
      <c r="C58" s="71" t="s">
        <v>17</v>
      </c>
      <c r="D58" s="71" t="s">
        <v>18</v>
      </c>
      <c r="E58" s="71" t="s">
        <v>317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212</v>
      </c>
      <c r="B59" s="45" t="s">
        <v>80</v>
      </c>
      <c r="C59" s="71" t="s">
        <v>17</v>
      </c>
      <c r="D59" s="71" t="s">
        <v>18</v>
      </c>
      <c r="E59" s="71" t="s">
        <v>317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225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197</v>
      </c>
      <c r="B62" s="45" t="s">
        <v>80</v>
      </c>
      <c r="C62" s="71" t="s">
        <v>19</v>
      </c>
      <c r="D62" s="71" t="s">
        <v>196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224</v>
      </c>
      <c r="B63" s="45" t="s">
        <v>80</v>
      </c>
      <c r="C63" s="71" t="s">
        <v>19</v>
      </c>
      <c r="D63" s="71" t="s">
        <v>196</v>
      </c>
      <c r="E63" s="71" t="s">
        <v>223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222</v>
      </c>
      <c r="B64" s="45" t="s">
        <v>80</v>
      </c>
      <c r="C64" s="71" t="s">
        <v>19</v>
      </c>
      <c r="D64" s="71" t="s">
        <v>196</v>
      </c>
      <c r="E64" s="71" t="s">
        <v>221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212</v>
      </c>
      <c r="B65" s="45" t="s">
        <v>80</v>
      </c>
      <c r="C65" s="71" t="s">
        <v>19</v>
      </c>
      <c r="D65" s="71" t="s">
        <v>196</v>
      </c>
      <c r="E65" s="71" t="s">
        <v>221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313</v>
      </c>
      <c r="B72" s="135" t="s">
        <v>80</v>
      </c>
      <c r="C72" s="141" t="s">
        <v>23</v>
      </c>
      <c r="D72" s="141" t="s">
        <v>18</v>
      </c>
      <c r="E72" s="141" t="s">
        <v>307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293</v>
      </c>
      <c r="B73" s="135" t="s">
        <v>80</v>
      </c>
      <c r="C73" s="141" t="s">
        <v>23</v>
      </c>
      <c r="D73" s="141" t="s">
        <v>18</v>
      </c>
      <c r="E73" s="141" t="s">
        <v>318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294</v>
      </c>
      <c r="B74" s="135" t="s">
        <v>80</v>
      </c>
      <c r="C74" s="141" t="s">
        <v>23</v>
      </c>
      <c r="D74" s="141" t="s">
        <v>18</v>
      </c>
      <c r="E74" s="141" t="s">
        <v>318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295</v>
      </c>
      <c r="B75" s="135" t="s">
        <v>80</v>
      </c>
      <c r="C75" s="141" t="s">
        <v>23</v>
      </c>
      <c r="D75" s="141" t="s">
        <v>18</v>
      </c>
      <c r="E75" s="141" t="s">
        <v>318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226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244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212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234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313</v>
      </c>
      <c r="B81" s="135" t="s">
        <v>80</v>
      </c>
      <c r="C81" s="141" t="s">
        <v>20</v>
      </c>
      <c r="D81" s="141" t="s">
        <v>16</v>
      </c>
      <c r="E81" s="141" t="s">
        <v>307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321</v>
      </c>
      <c r="B82" s="135" t="s">
        <v>80</v>
      </c>
      <c r="C82" s="141" t="s">
        <v>20</v>
      </c>
      <c r="D82" s="141" t="s">
        <v>20</v>
      </c>
      <c r="E82" s="141" t="s">
        <v>319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322</v>
      </c>
      <c r="B83" s="135" t="s">
        <v>80</v>
      </c>
      <c r="C83" s="141" t="s">
        <v>20</v>
      </c>
      <c r="D83" s="141" t="s">
        <v>20</v>
      </c>
      <c r="E83" s="141" t="s">
        <v>320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211</v>
      </c>
      <c r="B84" s="135" t="s">
        <v>80</v>
      </c>
      <c r="C84" s="141" t="s">
        <v>20</v>
      </c>
      <c r="D84" s="141" t="s">
        <v>20</v>
      </c>
      <c r="E84" s="141" t="s">
        <v>320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276</v>
      </c>
      <c r="B85" s="135" t="s">
        <v>80</v>
      </c>
      <c r="C85" s="141" t="s">
        <v>20</v>
      </c>
      <c r="D85" s="141" t="s">
        <v>20</v>
      </c>
      <c r="E85" s="141" t="s">
        <v>320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233</v>
      </c>
      <c r="B87" s="45" t="s">
        <v>80</v>
      </c>
      <c r="C87" s="71" t="s">
        <v>20</v>
      </c>
      <c r="D87" s="71" t="s">
        <v>20</v>
      </c>
      <c r="E87" s="71" t="s">
        <v>232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231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211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212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237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236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313</v>
      </c>
      <c r="B94" s="135" t="s">
        <v>80</v>
      </c>
      <c r="C94" s="135" t="s">
        <v>24</v>
      </c>
      <c r="D94" s="135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324</v>
      </c>
      <c r="B95" s="135" t="s">
        <v>80</v>
      </c>
      <c r="C95" s="135" t="s">
        <v>24</v>
      </c>
      <c r="D95" s="135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325</v>
      </c>
      <c r="B96" s="135" t="s">
        <v>80</v>
      </c>
      <c r="C96" s="135" t="s">
        <v>24</v>
      </c>
      <c r="D96" s="135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276</v>
      </c>
      <c r="B97" s="135" t="s">
        <v>80</v>
      </c>
      <c r="C97" s="135" t="s">
        <v>24</v>
      </c>
      <c r="D97" s="135" t="s">
        <v>15</v>
      </c>
      <c r="E97" s="45" t="s">
        <v>323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235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211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212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240</v>
      </c>
      <c r="B105" s="69" t="s">
        <v>80</v>
      </c>
      <c r="C105" s="95" t="s">
        <v>24</v>
      </c>
      <c r="D105" s="95" t="s">
        <v>15</v>
      </c>
      <c r="E105" s="98" t="s">
        <v>239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211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212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240</v>
      </c>
      <c r="B112" s="69" t="s">
        <v>80</v>
      </c>
      <c r="C112" s="95" t="s">
        <v>24</v>
      </c>
      <c r="D112" s="95" t="s">
        <v>15</v>
      </c>
      <c r="E112" s="98" t="s">
        <v>239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238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211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212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201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313</v>
      </c>
      <c r="B120" s="135" t="s">
        <v>80</v>
      </c>
      <c r="C120" s="141" t="s">
        <v>126</v>
      </c>
      <c r="D120" s="141" t="s">
        <v>23</v>
      </c>
      <c r="E120" s="85" t="s">
        <v>307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324</v>
      </c>
      <c r="B121" s="135" t="s">
        <v>80</v>
      </c>
      <c r="C121" s="141" t="s">
        <v>126</v>
      </c>
      <c r="D121" s="141" t="s">
        <v>23</v>
      </c>
      <c r="E121" s="85" t="s">
        <v>319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327</v>
      </c>
      <c r="B122" s="135" t="s">
        <v>80</v>
      </c>
      <c r="C122" s="141" t="s">
        <v>126</v>
      </c>
      <c r="D122" s="141" t="s">
        <v>23</v>
      </c>
      <c r="E122" s="85" t="s">
        <v>326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211</v>
      </c>
      <c r="B123" s="135" t="s">
        <v>80</v>
      </c>
      <c r="C123" s="141" t="s">
        <v>126</v>
      </c>
      <c r="D123" s="141" t="s">
        <v>23</v>
      </c>
      <c r="E123" s="85" t="s">
        <v>326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243</v>
      </c>
      <c r="B124" s="45" t="s">
        <v>80</v>
      </c>
      <c r="C124" s="71" t="s">
        <v>126</v>
      </c>
      <c r="D124" s="71" t="s">
        <v>23</v>
      </c>
      <c r="E124" s="71" t="s">
        <v>242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241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211</v>
      </c>
      <c r="B126" s="45" t="s">
        <v>80</v>
      </c>
      <c r="C126" s="71" t="s">
        <v>126</v>
      </c>
      <c r="D126" s="71" t="s">
        <v>23</v>
      </c>
      <c r="E126" s="71" t="s">
        <v>241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167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319" t="s">
        <v>256</v>
      </c>
      <c r="L1" s="319"/>
      <c r="M1" s="319"/>
      <c r="N1" s="34"/>
    </row>
    <row r="2" spans="1:13" s="1" customFormat="1" ht="64.5" customHeight="1">
      <c r="A2" s="342" t="s">
        <v>254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335" t="s">
        <v>12</v>
      </c>
      <c r="B4" s="335" t="s">
        <v>13</v>
      </c>
      <c r="C4" s="335" t="s">
        <v>8</v>
      </c>
      <c r="D4" s="335" t="s">
        <v>9</v>
      </c>
      <c r="E4" s="335" t="s">
        <v>10</v>
      </c>
      <c r="F4" s="335" t="s">
        <v>11</v>
      </c>
      <c r="G4" s="350" t="s">
        <v>137</v>
      </c>
      <c r="H4" s="357"/>
      <c r="I4" s="358"/>
      <c r="J4" s="343" t="s">
        <v>202</v>
      </c>
      <c r="K4" s="343"/>
      <c r="L4" s="343"/>
      <c r="M4" s="67" t="s">
        <v>252</v>
      </c>
    </row>
    <row r="5" spans="1:13" s="9" customFormat="1" ht="51">
      <c r="A5" s="336"/>
      <c r="B5" s="336"/>
      <c r="C5" s="336"/>
      <c r="D5" s="336"/>
      <c r="E5" s="336"/>
      <c r="F5" s="336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207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198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209</v>
      </c>
      <c r="B9" s="45" t="s">
        <v>80</v>
      </c>
      <c r="C9" s="71" t="s">
        <v>15</v>
      </c>
      <c r="D9" s="71" t="s">
        <v>17</v>
      </c>
      <c r="E9" s="71" t="s">
        <v>208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216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257</v>
      </c>
      <c r="B13" s="69"/>
      <c r="C13" s="95"/>
      <c r="D13" s="95"/>
      <c r="E13" s="95" t="s">
        <v>258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259</v>
      </c>
      <c r="B14" s="69"/>
      <c r="C14" s="95"/>
      <c r="D14" s="95"/>
      <c r="E14" s="95" t="s">
        <v>260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215</v>
      </c>
      <c r="B16" s="45" t="s">
        <v>80</v>
      </c>
      <c r="C16" s="71" t="s">
        <v>15</v>
      </c>
      <c r="D16" s="71" t="s">
        <v>19</v>
      </c>
      <c r="E16" s="71" t="s">
        <v>208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214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211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211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212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213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213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219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218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217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220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211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212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225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197</v>
      </c>
      <c r="B42" s="45" t="s">
        <v>80</v>
      </c>
      <c r="C42" s="71" t="s">
        <v>19</v>
      </c>
      <c r="D42" s="71" t="s">
        <v>196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224</v>
      </c>
      <c r="B43" s="45" t="s">
        <v>80</v>
      </c>
      <c r="C43" s="71" t="s">
        <v>19</v>
      </c>
      <c r="D43" s="71" t="s">
        <v>196</v>
      </c>
      <c r="E43" s="71" t="s">
        <v>223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222</v>
      </c>
      <c r="B44" s="45" t="s">
        <v>80</v>
      </c>
      <c r="C44" s="71" t="s">
        <v>19</v>
      </c>
      <c r="D44" s="71" t="s">
        <v>196</v>
      </c>
      <c r="E44" s="71" t="s">
        <v>221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226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244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212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234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233</v>
      </c>
      <c r="B58" s="45" t="s">
        <v>80</v>
      </c>
      <c r="C58" s="71" t="s">
        <v>20</v>
      </c>
      <c r="D58" s="71" t="s">
        <v>20</v>
      </c>
      <c r="E58" s="71" t="s">
        <v>232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231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211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212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237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236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235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211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212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240</v>
      </c>
      <c r="B71" s="69" t="s">
        <v>80</v>
      </c>
      <c r="C71" s="95" t="s">
        <v>24</v>
      </c>
      <c r="D71" s="95" t="s">
        <v>15</v>
      </c>
      <c r="E71" s="98" t="s">
        <v>239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211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212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240</v>
      </c>
      <c r="B78" s="69" t="s">
        <v>80</v>
      </c>
      <c r="C78" s="95" t="s">
        <v>24</v>
      </c>
      <c r="D78" s="95" t="s">
        <v>15</v>
      </c>
      <c r="E78" s="98" t="s">
        <v>239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201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243</v>
      </c>
      <c r="B86" s="45" t="s">
        <v>80</v>
      </c>
      <c r="C86" s="71" t="s">
        <v>126</v>
      </c>
      <c r="D86" s="71" t="s">
        <v>23</v>
      </c>
      <c r="E86" s="71" t="s">
        <v>242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241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211</v>
      </c>
      <c r="B88" s="45" t="s">
        <v>80</v>
      </c>
      <c r="C88" s="71" t="s">
        <v>126</v>
      </c>
      <c r="D88" s="71" t="s">
        <v>23</v>
      </c>
      <c r="E88" s="71" t="s">
        <v>241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167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2022-09-27T02:46:51Z</cp:lastPrinted>
  <dcterms:created xsi:type="dcterms:W3CDTF">2005-10-31T07:03:47Z</dcterms:created>
  <dcterms:modified xsi:type="dcterms:W3CDTF">2022-12-22T07:10:29Z</dcterms:modified>
  <cp:category/>
  <cp:version/>
  <cp:contentType/>
  <cp:contentStatus/>
</cp:coreProperties>
</file>