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995" firstSheet="1" activeTab="4"/>
  </bookViews>
  <sheets>
    <sheet name="прил 11 МП 19-20г" sheetId="11" r:id="rId1"/>
    <sheet name="прил 15 КЦСР 19-20г" sheetId="14" r:id="rId2"/>
    <sheet name="прил 13 разд-19-20г" sheetId="12" r:id="rId3"/>
    <sheet name="прил 17  вед стр 19-20гг" sheetId="4" r:id="rId4"/>
    <sheet name="прил 19 БИ (19-20г)" sheetId="16" r:id="rId5"/>
    <sheet name="Лист1" sheetId="15" r:id="rId6"/>
  </sheets>
  <definedNames>
    <definedName name="_xlnm._FilterDatabase" localSheetId="1" hidden="1">'прил 15 КЦСР 19-20г'!$A$7:$I$304</definedName>
    <definedName name="_xlnm._FilterDatabase" localSheetId="3" hidden="1">'прил 17  вед стр 19-20гг'!$A$7:$L$517</definedName>
    <definedName name="В11" localSheetId="0">#REF!</definedName>
    <definedName name="В11" localSheetId="2">#REF!</definedName>
    <definedName name="В11" localSheetId="1">#REF!</definedName>
    <definedName name="В11" localSheetId="4">#REF!</definedName>
    <definedName name="В11">#REF!</definedName>
    <definedName name="_xlnm.Print_Titles" localSheetId="1">'прил 15 КЦСР 19-20г'!$8:$8</definedName>
    <definedName name="_xlnm.Print_Titles" localSheetId="3">'прил 17  вед стр 19-20гг'!$8:$8</definedName>
    <definedName name="_xlnm.Print_Area" localSheetId="0">'прил 11 МП 19-20г'!$A$1:$J$13</definedName>
    <definedName name="_xlnm.Print_Area" localSheetId="2">'прил 13 разд-19-20г'!$A$1:$K$66</definedName>
    <definedName name="_xlnm.Print_Area" localSheetId="1">'прил 15 КЦСР 19-20г'!$A$1:$K$302</definedName>
    <definedName name="_xlnm.Print_Area" localSheetId="3">'прил 17  вед стр 19-20гг'!$A$1:$N$455</definedName>
    <definedName name="_xlnm.Print_Area" localSheetId="4">'прил 19 БИ (19-20г)'!$A$1:$J$26</definedName>
    <definedName name="_xlnm.Print_Area">#REF!</definedName>
    <definedName name="п" localSheetId="0">#REF!</definedName>
    <definedName name="п" localSheetId="2">#REF!</definedName>
    <definedName name="п" localSheetId="1">#REF!</definedName>
    <definedName name="п" localSheetId="4">#REF!</definedName>
    <definedName name="п">#REF!</definedName>
    <definedName name="Прил16дляраб" localSheetId="0">#REF!</definedName>
    <definedName name="Прил16дляраб" localSheetId="2">#REF!</definedName>
    <definedName name="Прил16дляраб" localSheetId="1">#REF!</definedName>
    <definedName name="Прил16дляраб" localSheetId="4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J12" i="11" l="1"/>
  <c r="I12" i="11"/>
  <c r="J11" i="11"/>
  <c r="I11" i="11"/>
  <c r="J10" i="11"/>
  <c r="I10" i="11"/>
  <c r="J9" i="11"/>
  <c r="I9" i="11"/>
  <c r="J8" i="11"/>
  <c r="I8" i="11"/>
  <c r="J7" i="11"/>
  <c r="I7" i="11"/>
  <c r="J6" i="11"/>
  <c r="J13" i="11" s="1"/>
  <c r="I6" i="11"/>
  <c r="I13" i="11" s="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G13" i="11" s="1"/>
  <c r="F6" i="11"/>
  <c r="F13" i="11" s="1"/>
  <c r="K36" i="12"/>
  <c r="G36" i="12"/>
  <c r="H36" i="12"/>
  <c r="J487" i="4" l="1"/>
  <c r="K487" i="4"/>
  <c r="L487" i="4"/>
  <c r="M487" i="4"/>
  <c r="N487" i="4"/>
  <c r="J329" i="14"/>
  <c r="K300" i="14"/>
  <c r="K299" i="14"/>
  <c r="J299" i="14"/>
  <c r="K298" i="14"/>
  <c r="K297" i="14"/>
  <c r="J297" i="14"/>
  <c r="K296" i="14"/>
  <c r="K295" i="14"/>
  <c r="J295" i="14"/>
  <c r="K294" i="14"/>
  <c r="K293" i="14"/>
  <c r="J293" i="14"/>
  <c r="K292" i="14"/>
  <c r="J292" i="14"/>
  <c r="K291" i="14"/>
  <c r="K290" i="14"/>
  <c r="J290" i="14"/>
  <c r="K289" i="14"/>
  <c r="K288" i="14"/>
  <c r="J288" i="14"/>
  <c r="K287" i="14"/>
  <c r="J287" i="14"/>
  <c r="K286" i="14"/>
  <c r="K285" i="14"/>
  <c r="J285" i="14"/>
  <c r="K284" i="14"/>
  <c r="K283" i="14"/>
  <c r="K328" i="14" s="1"/>
  <c r="J283" i="14"/>
  <c r="J328" i="14" s="1"/>
  <c r="K282" i="14"/>
  <c r="K281" i="14"/>
  <c r="J281" i="14"/>
  <c r="K280" i="14"/>
  <c r="K279" i="14"/>
  <c r="J279" i="14"/>
  <c r="K278" i="14"/>
  <c r="K277" i="14"/>
  <c r="J277" i="14"/>
  <c r="K276" i="14"/>
  <c r="J276" i="14"/>
  <c r="K275" i="14"/>
  <c r="K274" i="14"/>
  <c r="J274" i="14"/>
  <c r="K273" i="14"/>
  <c r="J273" i="14"/>
  <c r="K272" i="14"/>
  <c r="K325" i="14" s="1"/>
  <c r="K326" i="14" s="1"/>
  <c r="J272" i="14"/>
  <c r="J325" i="14" s="1"/>
  <c r="J326" i="14" s="1"/>
  <c r="K271" i="14"/>
  <c r="K270" i="14"/>
  <c r="J270" i="14"/>
  <c r="K269" i="14"/>
  <c r="K268" i="14"/>
  <c r="J268" i="14"/>
  <c r="K267" i="14"/>
  <c r="J267" i="14"/>
  <c r="K266" i="14"/>
  <c r="K265" i="14"/>
  <c r="J265" i="14"/>
  <c r="K264" i="14"/>
  <c r="J264" i="14"/>
  <c r="K263" i="14"/>
  <c r="K262" i="14"/>
  <c r="J262" i="14"/>
  <c r="K261" i="14"/>
  <c r="J261" i="14"/>
  <c r="K260" i="14"/>
  <c r="K259" i="14"/>
  <c r="J259" i="14"/>
  <c r="K258" i="14"/>
  <c r="J258" i="14"/>
  <c r="K257" i="14"/>
  <c r="K256" i="14"/>
  <c r="J256" i="14"/>
  <c r="K255" i="14"/>
  <c r="J255" i="14"/>
  <c r="K254" i="14"/>
  <c r="K253" i="14"/>
  <c r="K252" i="14"/>
  <c r="J252" i="14"/>
  <c r="K251" i="14"/>
  <c r="K250" i="14"/>
  <c r="J250" i="14"/>
  <c r="K249" i="14"/>
  <c r="K248" i="14"/>
  <c r="J248" i="14"/>
  <c r="K247" i="14"/>
  <c r="J247" i="14"/>
  <c r="K246" i="14"/>
  <c r="K245" i="14"/>
  <c r="J245" i="14"/>
  <c r="K244" i="14"/>
  <c r="K243" i="14"/>
  <c r="K242" i="14"/>
  <c r="J242" i="14"/>
  <c r="K241" i="14"/>
  <c r="J241" i="14"/>
  <c r="K240" i="14"/>
  <c r="K323" i="14" s="1"/>
  <c r="J240" i="14"/>
  <c r="J323" i="14" s="1"/>
  <c r="K239" i="14"/>
  <c r="K238" i="14"/>
  <c r="J238" i="14"/>
  <c r="K237" i="14"/>
  <c r="K236" i="14"/>
  <c r="J236" i="14"/>
  <c r="K235" i="14"/>
  <c r="J235" i="14"/>
  <c r="K234" i="14"/>
  <c r="K233" i="14"/>
  <c r="K232" i="14"/>
  <c r="J232" i="14"/>
  <c r="K231" i="14"/>
  <c r="K230" i="14"/>
  <c r="J230" i="14"/>
  <c r="K229" i="14"/>
  <c r="J229" i="14"/>
  <c r="K228" i="14"/>
  <c r="K227" i="14"/>
  <c r="K226" i="14"/>
  <c r="J226" i="14"/>
  <c r="K225" i="14"/>
  <c r="K224" i="14"/>
  <c r="J224" i="14"/>
  <c r="K223" i="14"/>
  <c r="J223" i="14"/>
  <c r="K222" i="14"/>
  <c r="K322" i="14" s="1"/>
  <c r="J222" i="14"/>
  <c r="J322" i="14" s="1"/>
  <c r="K221" i="14"/>
  <c r="K220" i="14"/>
  <c r="K219" i="14"/>
  <c r="J219" i="14"/>
  <c r="K218" i="14"/>
  <c r="K217" i="14"/>
  <c r="J217" i="14"/>
  <c r="K216" i="14"/>
  <c r="J216" i="14"/>
  <c r="K215" i="14"/>
  <c r="J215" i="14"/>
  <c r="K214" i="14"/>
  <c r="K213" i="14"/>
  <c r="K212" i="14"/>
  <c r="J212" i="14"/>
  <c r="K211" i="14"/>
  <c r="K210" i="14"/>
  <c r="J210" i="14"/>
  <c r="K209" i="14"/>
  <c r="J209" i="14"/>
  <c r="K208" i="14"/>
  <c r="K321" i="14" s="1"/>
  <c r="K324" i="14" s="1"/>
  <c r="J208" i="14"/>
  <c r="J321" i="14" s="1"/>
  <c r="J324" i="14" s="1"/>
  <c r="K207" i="14"/>
  <c r="K206" i="14"/>
  <c r="J206" i="14"/>
  <c r="K205" i="14"/>
  <c r="J205" i="14"/>
  <c r="K204" i="14"/>
  <c r="K203" i="14"/>
  <c r="K202" i="14" s="1"/>
  <c r="K201" i="14" s="1"/>
  <c r="K200" i="14" s="1"/>
  <c r="K319" i="14" s="1"/>
  <c r="J202" i="14"/>
  <c r="J201" i="14"/>
  <c r="J200" i="14"/>
  <c r="J319" i="14" s="1"/>
  <c r="K199" i="14"/>
  <c r="K198" i="14"/>
  <c r="J198" i="14"/>
  <c r="K197" i="14"/>
  <c r="K196" i="14"/>
  <c r="J196" i="14"/>
  <c r="K195" i="14"/>
  <c r="K194" i="14"/>
  <c r="J194" i="14"/>
  <c r="K193" i="14"/>
  <c r="K192" i="14"/>
  <c r="J192" i="14"/>
  <c r="K191" i="14"/>
  <c r="K190" i="14"/>
  <c r="J190" i="14"/>
  <c r="K189" i="14"/>
  <c r="J189" i="14"/>
  <c r="K188" i="14"/>
  <c r="K187" i="14"/>
  <c r="J187" i="14"/>
  <c r="K186" i="14"/>
  <c r="K185" i="14"/>
  <c r="J185" i="14"/>
  <c r="K184" i="14"/>
  <c r="K183" i="14"/>
  <c r="J183" i="14"/>
  <c r="K182" i="14"/>
  <c r="K181" i="14"/>
  <c r="J181" i="14"/>
  <c r="K180" i="14"/>
  <c r="J180" i="14"/>
  <c r="K179" i="14"/>
  <c r="K318" i="14" s="1"/>
  <c r="J179" i="14"/>
  <c r="J318" i="14" s="1"/>
  <c r="K178" i="14"/>
  <c r="K177" i="14"/>
  <c r="K176" i="14"/>
  <c r="J176" i="14"/>
  <c r="K175" i="14"/>
  <c r="K174" i="14" s="1"/>
  <c r="K173" i="14" s="1"/>
  <c r="K172" i="14" s="1"/>
  <c r="K317" i="14" s="1"/>
  <c r="K320" i="14" s="1"/>
  <c r="J174" i="14"/>
  <c r="J173" i="14"/>
  <c r="J172" i="14"/>
  <c r="J317" i="14" s="1"/>
  <c r="J320" i="14" s="1"/>
  <c r="K171" i="14"/>
  <c r="K170" i="14"/>
  <c r="K169" i="14"/>
  <c r="J169" i="14"/>
  <c r="K168" i="14"/>
  <c r="K167" i="14"/>
  <c r="J167" i="14"/>
  <c r="K166" i="14"/>
  <c r="J166" i="14"/>
  <c r="K165" i="14"/>
  <c r="K164" i="14"/>
  <c r="K163" i="14"/>
  <c r="J163" i="14"/>
  <c r="K162" i="14"/>
  <c r="J162" i="14"/>
  <c r="K161" i="14"/>
  <c r="K160" i="14"/>
  <c r="J160" i="14"/>
  <c r="K159" i="14"/>
  <c r="K158" i="14"/>
  <c r="J158" i="14"/>
  <c r="K157" i="14"/>
  <c r="K156" i="14"/>
  <c r="J156" i="14"/>
  <c r="K155" i="14"/>
  <c r="J155" i="14"/>
  <c r="K154" i="14"/>
  <c r="K153" i="14"/>
  <c r="K152" i="14"/>
  <c r="J152" i="14"/>
  <c r="K151" i="14"/>
  <c r="K150" i="14"/>
  <c r="J150" i="14"/>
  <c r="K149" i="14"/>
  <c r="K148" i="14"/>
  <c r="J148" i="14"/>
  <c r="K147" i="14"/>
  <c r="K146" i="14"/>
  <c r="J146" i="14"/>
  <c r="K145" i="14"/>
  <c r="K144" i="14"/>
  <c r="J144" i="14"/>
  <c r="K143" i="14"/>
  <c r="K142" i="14"/>
  <c r="J142" i="14"/>
  <c r="K141" i="14"/>
  <c r="K140" i="14" s="1"/>
  <c r="K139" i="14" s="1"/>
  <c r="J140" i="14"/>
  <c r="J139" i="14"/>
  <c r="K138" i="14"/>
  <c r="K137" i="14"/>
  <c r="J137" i="14"/>
  <c r="K136" i="14"/>
  <c r="K135" i="14"/>
  <c r="J135" i="14"/>
  <c r="K134" i="14"/>
  <c r="K133" i="14"/>
  <c r="J133" i="14"/>
  <c r="K132" i="14"/>
  <c r="K131" i="14"/>
  <c r="J131" i="14"/>
  <c r="K130" i="14"/>
  <c r="K129" i="14"/>
  <c r="J129" i="14"/>
  <c r="K128" i="14"/>
  <c r="K127" i="14"/>
  <c r="J127" i="14"/>
  <c r="K126" i="14"/>
  <c r="K125" i="14"/>
  <c r="J125" i="14"/>
  <c r="K124" i="14"/>
  <c r="K123" i="14"/>
  <c r="J123" i="14"/>
  <c r="K122" i="14"/>
  <c r="K121" i="14"/>
  <c r="J121" i="14"/>
  <c r="K120" i="14"/>
  <c r="K119" i="14" s="1"/>
  <c r="J119" i="14"/>
  <c r="K118" i="14"/>
  <c r="K117" i="14" s="1"/>
  <c r="K116" i="14" s="1"/>
  <c r="K115" i="14" s="1"/>
  <c r="K315" i="14" s="1"/>
  <c r="J117" i="14"/>
  <c r="J116" i="14"/>
  <c r="J115" i="14"/>
  <c r="J315" i="14" s="1"/>
  <c r="K114" i="14"/>
  <c r="K113" i="14"/>
  <c r="J113" i="14"/>
  <c r="K112" i="14"/>
  <c r="K111" i="14"/>
  <c r="J111" i="14"/>
  <c r="K110" i="14"/>
  <c r="K109" i="14"/>
  <c r="J109" i="14"/>
  <c r="K108" i="14"/>
  <c r="J108" i="14"/>
  <c r="K107" i="14"/>
  <c r="K106" i="14"/>
  <c r="J106" i="14"/>
  <c r="K105" i="14"/>
  <c r="K104" i="14"/>
  <c r="J104" i="14"/>
  <c r="K103" i="14"/>
  <c r="K102" i="14"/>
  <c r="J102" i="14"/>
  <c r="K101" i="14"/>
  <c r="J101" i="14"/>
  <c r="K100" i="14"/>
  <c r="K314" i="14" s="1"/>
  <c r="J100" i="14"/>
  <c r="J314" i="14" s="1"/>
  <c r="K99" i="14"/>
  <c r="K98" i="14"/>
  <c r="K97" i="14"/>
  <c r="K96" i="14"/>
  <c r="J96" i="14"/>
  <c r="K95" i="14"/>
  <c r="K94" i="14"/>
  <c r="K93" i="14"/>
  <c r="J93" i="14"/>
  <c r="K92" i="14"/>
  <c r="J92" i="14"/>
  <c r="K91" i="14"/>
  <c r="K90" i="14"/>
  <c r="J90" i="14"/>
  <c r="K89" i="14"/>
  <c r="K88" i="14"/>
  <c r="J88" i="14"/>
  <c r="K87" i="14"/>
  <c r="K86" i="14"/>
  <c r="J86" i="14"/>
  <c r="K85" i="14"/>
  <c r="J85" i="14"/>
  <c r="K84" i="14"/>
  <c r="K83" i="14" s="1"/>
  <c r="K82" i="14" s="1"/>
  <c r="J83" i="14"/>
  <c r="J82" i="14"/>
  <c r="K81" i="14"/>
  <c r="K80" i="14"/>
  <c r="K79" i="14"/>
  <c r="J79" i="14"/>
  <c r="K78" i="14"/>
  <c r="J78" i="14"/>
  <c r="K77" i="14"/>
  <c r="K75" i="14" s="1"/>
  <c r="K74" i="14" s="1"/>
  <c r="K73" i="14" s="1"/>
  <c r="K313" i="14" s="1"/>
  <c r="K76" i="14"/>
  <c r="J75" i="14"/>
  <c r="J74" i="14"/>
  <c r="J73" i="14"/>
  <c r="J313" i="14" s="1"/>
  <c r="K72" i="14"/>
  <c r="K71" i="14"/>
  <c r="J71" i="14"/>
  <c r="K70" i="14"/>
  <c r="K69" i="14"/>
  <c r="J69" i="14"/>
  <c r="K68" i="14"/>
  <c r="K67" i="14"/>
  <c r="J67" i="14"/>
  <c r="K66" i="14"/>
  <c r="J66" i="14"/>
  <c r="K65" i="14"/>
  <c r="J65" i="14"/>
  <c r="K64" i="14"/>
  <c r="K63" i="14"/>
  <c r="K62" i="14"/>
  <c r="J62" i="14"/>
  <c r="K61" i="14"/>
  <c r="K60" i="14"/>
  <c r="J60" i="14"/>
  <c r="K59" i="14"/>
  <c r="J59" i="14"/>
  <c r="K58" i="14"/>
  <c r="J58" i="14"/>
  <c r="K57" i="14"/>
  <c r="K56" i="14" s="1"/>
  <c r="K55" i="14" s="1"/>
  <c r="K54" i="14" s="1"/>
  <c r="K312" i="14" s="1"/>
  <c r="J56" i="14"/>
  <c r="J55" i="14"/>
  <c r="J54" i="14"/>
  <c r="J312" i="14" s="1"/>
  <c r="K53" i="14"/>
  <c r="K52" i="14"/>
  <c r="J52" i="14"/>
  <c r="K51" i="14"/>
  <c r="J51" i="14"/>
  <c r="K50" i="14"/>
  <c r="K311" i="14" s="1"/>
  <c r="K316" i="14" s="1"/>
  <c r="J50" i="14"/>
  <c r="J311" i="14" s="1"/>
  <c r="J316" i="14" s="1"/>
  <c r="K49" i="14"/>
  <c r="K48" i="14"/>
  <c r="J48" i="14"/>
  <c r="K47" i="14"/>
  <c r="J47" i="14"/>
  <c r="K46" i="14"/>
  <c r="K45" i="14"/>
  <c r="J45" i="14"/>
  <c r="K44" i="14"/>
  <c r="J44" i="14"/>
  <c r="K43" i="14"/>
  <c r="K309" i="14" s="1"/>
  <c r="J43" i="14"/>
  <c r="J309" i="14" s="1"/>
  <c r="K42" i="14"/>
  <c r="K41" i="14"/>
  <c r="J41" i="14"/>
  <c r="K40" i="14"/>
  <c r="J40" i="14"/>
  <c r="K39" i="14"/>
  <c r="K38" i="14"/>
  <c r="J38" i="14"/>
  <c r="K37" i="14"/>
  <c r="J37" i="14"/>
  <c r="K36" i="14"/>
  <c r="K308" i="14" s="1"/>
  <c r="J36" i="14"/>
  <c r="J308" i="14" s="1"/>
  <c r="K35" i="14"/>
  <c r="K34" i="14"/>
  <c r="J34" i="14"/>
  <c r="K33" i="14"/>
  <c r="K32" i="14"/>
  <c r="J32" i="14"/>
  <c r="K31" i="14"/>
  <c r="K30" i="14"/>
  <c r="J30" i="14"/>
  <c r="K29" i="14"/>
  <c r="K28" i="14"/>
  <c r="J28" i="14"/>
  <c r="K27" i="14"/>
  <c r="K26" i="14"/>
  <c r="J26" i="14"/>
  <c r="K25" i="14"/>
  <c r="J25" i="14"/>
  <c r="K24" i="14"/>
  <c r="K23" i="14"/>
  <c r="J23" i="14"/>
  <c r="K22" i="14"/>
  <c r="K21" i="14"/>
  <c r="J21" i="14"/>
  <c r="K20" i="14"/>
  <c r="K19" i="14"/>
  <c r="K18" i="14"/>
  <c r="J18" i="14"/>
  <c r="K17" i="14"/>
  <c r="J17" i="14"/>
  <c r="K16" i="14"/>
  <c r="K307" i="14" s="1"/>
  <c r="J16" i="14"/>
  <c r="J307" i="14" s="1"/>
  <c r="K15" i="14"/>
  <c r="K14" i="14"/>
  <c r="K13" i="14" s="1"/>
  <c r="J13" i="14"/>
  <c r="K12" i="14"/>
  <c r="K11" i="14" s="1"/>
  <c r="K10" i="14" s="1"/>
  <c r="K9" i="14" s="1"/>
  <c r="J11" i="14"/>
  <c r="J10" i="14"/>
  <c r="J9" i="14"/>
  <c r="G329" i="14"/>
  <c r="H300" i="14"/>
  <c r="H299" i="14"/>
  <c r="G299" i="14"/>
  <c r="H298" i="14"/>
  <c r="H297" i="14"/>
  <c r="G297" i="14"/>
  <c r="H296" i="14"/>
  <c r="H295" i="14"/>
  <c r="G295" i="14"/>
  <c r="H294" i="14"/>
  <c r="H293" i="14"/>
  <c r="G293" i="14"/>
  <c r="H292" i="14"/>
  <c r="G292" i="14"/>
  <c r="H291" i="14"/>
  <c r="H290" i="14"/>
  <c r="G290" i="14"/>
  <c r="H289" i="14"/>
  <c r="H288" i="14"/>
  <c r="G288" i="14"/>
  <c r="H287" i="14"/>
  <c r="G287" i="14"/>
  <c r="H286" i="14"/>
  <c r="H285" i="14"/>
  <c r="G285" i="14"/>
  <c r="H284" i="14"/>
  <c r="H283" i="14"/>
  <c r="H328" i="14" s="1"/>
  <c r="G283" i="14"/>
  <c r="G328" i="14" s="1"/>
  <c r="H282" i="14"/>
  <c r="H281" i="14"/>
  <c r="G281" i="14"/>
  <c r="H280" i="14"/>
  <c r="H279" i="14"/>
  <c r="G279" i="14"/>
  <c r="H278" i="14"/>
  <c r="H277" i="14"/>
  <c r="G277" i="14"/>
  <c r="H276" i="14"/>
  <c r="G276" i="14"/>
  <c r="H275" i="14"/>
  <c r="H274" i="14"/>
  <c r="G274" i="14"/>
  <c r="H273" i="14"/>
  <c r="G273" i="14"/>
  <c r="H272" i="14"/>
  <c r="H325" i="14" s="1"/>
  <c r="H326" i="14" s="1"/>
  <c r="G272" i="14"/>
  <c r="G325" i="14" s="1"/>
  <c r="G326" i="14" s="1"/>
  <c r="H271" i="14"/>
  <c r="H270" i="14"/>
  <c r="G270" i="14"/>
  <c r="H269" i="14"/>
  <c r="H268" i="14"/>
  <c r="G268" i="14"/>
  <c r="H267" i="14"/>
  <c r="G267" i="14"/>
  <c r="H266" i="14"/>
  <c r="H265" i="14"/>
  <c r="G265" i="14"/>
  <c r="H264" i="14"/>
  <c r="G264" i="14"/>
  <c r="H263" i="14"/>
  <c r="H262" i="14"/>
  <c r="G262" i="14"/>
  <c r="H261" i="14"/>
  <c r="G261" i="14"/>
  <c r="H260" i="14"/>
  <c r="H259" i="14"/>
  <c r="G259" i="14"/>
  <c r="H258" i="14"/>
  <c r="G258" i="14"/>
  <c r="H257" i="14"/>
  <c r="H256" i="14"/>
  <c r="G256" i="14"/>
  <c r="H255" i="14"/>
  <c r="G255" i="14"/>
  <c r="H254" i="14"/>
  <c r="H253" i="14"/>
  <c r="H252" i="14"/>
  <c r="G252" i="14"/>
  <c r="H251" i="14"/>
  <c r="H250" i="14"/>
  <c r="G250" i="14"/>
  <c r="H249" i="14"/>
  <c r="H248" i="14"/>
  <c r="G248" i="14"/>
  <c r="H247" i="14"/>
  <c r="G247" i="14"/>
  <c r="H246" i="14"/>
  <c r="H245" i="14"/>
  <c r="G245" i="14"/>
  <c r="H244" i="14"/>
  <c r="H243" i="14"/>
  <c r="H242" i="14"/>
  <c r="G242" i="14"/>
  <c r="H241" i="14"/>
  <c r="G241" i="14"/>
  <c r="H240" i="14"/>
  <c r="H323" i="14" s="1"/>
  <c r="G240" i="14"/>
  <c r="G323" i="14" s="1"/>
  <c r="G238" i="14"/>
  <c r="G236" i="14"/>
  <c r="G235" i="14"/>
  <c r="H234" i="14"/>
  <c r="H233" i="14"/>
  <c r="H232" i="14"/>
  <c r="G232" i="14"/>
  <c r="H231" i="14"/>
  <c r="H230" i="14"/>
  <c r="G230" i="14"/>
  <c r="H229" i="14"/>
  <c r="G229" i="14"/>
  <c r="H228" i="14"/>
  <c r="H227" i="14"/>
  <c r="H226" i="14"/>
  <c r="G226" i="14"/>
  <c r="H225" i="14"/>
  <c r="H224" i="14"/>
  <c r="G224" i="14"/>
  <c r="H223" i="14"/>
  <c r="G223" i="14"/>
  <c r="G222" i="14"/>
  <c r="G322" i="14" s="1"/>
  <c r="H221" i="14"/>
  <c r="H220" i="14"/>
  <c r="H219" i="14"/>
  <c r="G219" i="14"/>
  <c r="H218" i="14"/>
  <c r="H217" i="14"/>
  <c r="G217" i="14"/>
  <c r="H216" i="14"/>
  <c r="G216" i="14"/>
  <c r="H215" i="14"/>
  <c r="G215" i="14"/>
  <c r="H214" i="14"/>
  <c r="H213" i="14"/>
  <c r="H212" i="14"/>
  <c r="G212" i="14"/>
  <c r="H211" i="14"/>
  <c r="H210" i="14"/>
  <c r="G210" i="14"/>
  <c r="H209" i="14"/>
  <c r="G209" i="14"/>
  <c r="H208" i="14"/>
  <c r="H321" i="14" s="1"/>
  <c r="G208" i="14"/>
  <c r="G321" i="14" s="1"/>
  <c r="G324" i="14" s="1"/>
  <c r="H207" i="14"/>
  <c r="H206" i="14"/>
  <c r="G206" i="14"/>
  <c r="H205" i="14"/>
  <c r="G205" i="14"/>
  <c r="H204" i="14"/>
  <c r="H203" i="14"/>
  <c r="H202" i="14" s="1"/>
  <c r="H201" i="14" s="1"/>
  <c r="H200" i="14" s="1"/>
  <c r="H319" i="14" s="1"/>
  <c r="G202" i="14"/>
  <c r="G201" i="14"/>
  <c r="G200" i="14"/>
  <c r="G319" i="14" s="1"/>
  <c r="H199" i="14"/>
  <c r="H198" i="14"/>
  <c r="G198" i="14"/>
  <c r="H197" i="14"/>
  <c r="H196" i="14"/>
  <c r="G196" i="14"/>
  <c r="H195" i="14"/>
  <c r="H194" i="14"/>
  <c r="G194" i="14"/>
  <c r="H193" i="14"/>
  <c r="H192" i="14"/>
  <c r="G192" i="14"/>
  <c r="H191" i="14"/>
  <c r="H190" i="14"/>
  <c r="G190" i="14"/>
  <c r="H189" i="14"/>
  <c r="G189" i="14"/>
  <c r="H188" i="14"/>
  <c r="H187" i="14"/>
  <c r="G187" i="14"/>
  <c r="H186" i="14"/>
  <c r="H185" i="14"/>
  <c r="G185" i="14"/>
  <c r="H184" i="14"/>
  <c r="H183" i="14"/>
  <c r="G183" i="14"/>
  <c r="H182" i="14"/>
  <c r="H181" i="14"/>
  <c r="G181" i="14"/>
  <c r="H180" i="14"/>
  <c r="G180" i="14"/>
  <c r="H179" i="14"/>
  <c r="H318" i="14" s="1"/>
  <c r="G179" i="14"/>
  <c r="G318" i="14" s="1"/>
  <c r="H178" i="14"/>
  <c r="H177" i="14"/>
  <c r="H176" i="14"/>
  <c r="G176" i="14"/>
  <c r="H175" i="14"/>
  <c r="H174" i="14" s="1"/>
  <c r="H173" i="14" s="1"/>
  <c r="H172" i="14" s="1"/>
  <c r="H317" i="14" s="1"/>
  <c r="H320" i="14" s="1"/>
  <c r="G174" i="14"/>
  <c r="G173" i="14"/>
  <c r="G172" i="14"/>
  <c r="G317" i="14" s="1"/>
  <c r="G320" i="14" s="1"/>
  <c r="H171" i="14"/>
  <c r="H170" i="14"/>
  <c r="H169" i="14"/>
  <c r="G169" i="14"/>
  <c r="H168" i="14"/>
  <c r="H167" i="14"/>
  <c r="G167" i="14"/>
  <c r="H166" i="14"/>
  <c r="G166" i="14"/>
  <c r="H165" i="14"/>
  <c r="H164" i="14"/>
  <c r="H163" i="14"/>
  <c r="G163" i="14"/>
  <c r="H162" i="14"/>
  <c r="G162" i="14"/>
  <c r="H161" i="14"/>
  <c r="H160" i="14"/>
  <c r="G160" i="14"/>
  <c r="H159" i="14"/>
  <c r="H158" i="14"/>
  <c r="G158" i="14"/>
  <c r="H157" i="14"/>
  <c r="H156" i="14"/>
  <c r="G156" i="14"/>
  <c r="H155" i="14"/>
  <c r="G155" i="14"/>
  <c r="H154" i="14"/>
  <c r="H153" i="14"/>
  <c r="H152" i="14"/>
  <c r="G152" i="14"/>
  <c r="H151" i="14"/>
  <c r="H150" i="14"/>
  <c r="G150" i="14"/>
  <c r="H149" i="14"/>
  <c r="H148" i="14"/>
  <c r="G148" i="14"/>
  <c r="H147" i="14"/>
  <c r="H146" i="14"/>
  <c r="G146" i="14"/>
  <c r="H145" i="14"/>
  <c r="H144" i="14"/>
  <c r="G144" i="14"/>
  <c r="H143" i="14"/>
  <c r="H142" i="14"/>
  <c r="G142" i="14"/>
  <c r="H141" i="14"/>
  <c r="H140" i="14" s="1"/>
  <c r="H139" i="14" s="1"/>
  <c r="G140" i="14"/>
  <c r="G139" i="14"/>
  <c r="H138" i="14"/>
  <c r="H137" i="14"/>
  <c r="G137" i="14"/>
  <c r="H136" i="14"/>
  <c r="H135" i="14"/>
  <c r="G135" i="14"/>
  <c r="H134" i="14"/>
  <c r="H133" i="14"/>
  <c r="G133" i="14"/>
  <c r="H132" i="14"/>
  <c r="H131" i="14"/>
  <c r="G131" i="14"/>
  <c r="H130" i="14"/>
  <c r="H129" i="14"/>
  <c r="G129" i="14"/>
  <c r="H128" i="14"/>
  <c r="H127" i="14"/>
  <c r="G127" i="14"/>
  <c r="H126" i="14"/>
  <c r="H125" i="14"/>
  <c r="G125" i="14"/>
  <c r="H124" i="14"/>
  <c r="H123" i="14"/>
  <c r="G123" i="14"/>
  <c r="G121" i="14"/>
  <c r="G119" i="14"/>
  <c r="H118" i="14"/>
  <c r="H117" i="14" s="1"/>
  <c r="G117" i="14"/>
  <c r="G116" i="14"/>
  <c r="G115" i="14"/>
  <c r="G315" i="14" s="1"/>
  <c r="H114" i="14"/>
  <c r="H113" i="14"/>
  <c r="G113" i="14"/>
  <c r="H112" i="14"/>
  <c r="H111" i="14"/>
  <c r="G111" i="14"/>
  <c r="H110" i="14"/>
  <c r="H109" i="14"/>
  <c r="G109" i="14"/>
  <c r="H108" i="14"/>
  <c r="G108" i="14"/>
  <c r="H107" i="14"/>
  <c r="H106" i="14"/>
  <c r="G106" i="14"/>
  <c r="H105" i="14"/>
  <c r="H104" i="14"/>
  <c r="G104" i="14"/>
  <c r="H103" i="14"/>
  <c r="H102" i="14"/>
  <c r="G102" i="14"/>
  <c r="H101" i="14"/>
  <c r="G101" i="14"/>
  <c r="H100" i="14"/>
  <c r="H314" i="14" s="1"/>
  <c r="G100" i="14"/>
  <c r="G314" i="14" s="1"/>
  <c r="H99" i="14"/>
  <c r="H98" i="14"/>
  <c r="H97" i="14"/>
  <c r="H96" i="14"/>
  <c r="G96" i="14"/>
  <c r="H95" i="14"/>
  <c r="H94" i="14"/>
  <c r="H93" i="14"/>
  <c r="G93" i="14"/>
  <c r="H92" i="14"/>
  <c r="G92" i="14"/>
  <c r="H91" i="14"/>
  <c r="H90" i="14"/>
  <c r="G90" i="14"/>
  <c r="H89" i="14"/>
  <c r="H88" i="14"/>
  <c r="G88" i="14"/>
  <c r="H87" i="14"/>
  <c r="H86" i="14"/>
  <c r="G86" i="14"/>
  <c r="H85" i="14"/>
  <c r="G85" i="14"/>
  <c r="H84" i="14"/>
  <c r="H83" i="14" s="1"/>
  <c r="H82" i="14" s="1"/>
  <c r="G83" i="14"/>
  <c r="G82" i="14"/>
  <c r="H81" i="14"/>
  <c r="H80" i="14"/>
  <c r="H79" i="14"/>
  <c r="G79" i="14"/>
  <c r="H78" i="14"/>
  <c r="G78" i="14"/>
  <c r="H77" i="14"/>
  <c r="H75" i="14" s="1"/>
  <c r="H74" i="14" s="1"/>
  <c r="H73" i="14" s="1"/>
  <c r="H313" i="14" s="1"/>
  <c r="H76" i="14"/>
  <c r="G75" i="14"/>
  <c r="G74" i="14"/>
  <c r="G73" i="14"/>
  <c r="G313" i="14" s="1"/>
  <c r="H72" i="14"/>
  <c r="H71" i="14"/>
  <c r="G71" i="14"/>
  <c r="H70" i="14"/>
  <c r="H69" i="14"/>
  <c r="G69" i="14"/>
  <c r="H68" i="14"/>
  <c r="H67" i="14"/>
  <c r="G67" i="14"/>
  <c r="H66" i="14"/>
  <c r="G66" i="14"/>
  <c r="H65" i="14"/>
  <c r="G65" i="14"/>
  <c r="H64" i="14"/>
  <c r="H63" i="14"/>
  <c r="H62" i="14"/>
  <c r="G62" i="14"/>
  <c r="H61" i="14"/>
  <c r="H60" i="14"/>
  <c r="G60" i="14"/>
  <c r="H59" i="14"/>
  <c r="G59" i="14"/>
  <c r="H58" i="14"/>
  <c r="G58" i="14"/>
  <c r="H57" i="14"/>
  <c r="H56" i="14" s="1"/>
  <c r="H55" i="14" s="1"/>
  <c r="H54" i="14" s="1"/>
  <c r="H312" i="14" s="1"/>
  <c r="G56" i="14"/>
  <c r="G55" i="14"/>
  <c r="G54" i="14"/>
  <c r="G312" i="14" s="1"/>
  <c r="H53" i="14"/>
  <c r="H52" i="14"/>
  <c r="G52" i="14"/>
  <c r="H51" i="14"/>
  <c r="G51" i="14"/>
  <c r="H50" i="14"/>
  <c r="H311" i="14" s="1"/>
  <c r="G50" i="14"/>
  <c r="G311" i="14" s="1"/>
  <c r="G316" i="14" s="1"/>
  <c r="H49" i="14"/>
  <c r="H48" i="14"/>
  <c r="G48" i="14"/>
  <c r="H47" i="14"/>
  <c r="G47" i="14"/>
  <c r="H46" i="14"/>
  <c r="H45" i="14"/>
  <c r="G45" i="14"/>
  <c r="H44" i="14"/>
  <c r="G44" i="14"/>
  <c r="H43" i="14"/>
  <c r="H309" i="14" s="1"/>
  <c r="G43" i="14"/>
  <c r="G309" i="14" s="1"/>
  <c r="H42" i="14"/>
  <c r="H41" i="14"/>
  <c r="G41" i="14"/>
  <c r="H40" i="14"/>
  <c r="G40" i="14"/>
  <c r="H39" i="14"/>
  <c r="H38" i="14"/>
  <c r="G38" i="14"/>
  <c r="H37" i="14"/>
  <c r="G37" i="14"/>
  <c r="H36" i="14"/>
  <c r="H308" i="14" s="1"/>
  <c r="G36" i="14"/>
  <c r="G308" i="14" s="1"/>
  <c r="H35" i="14"/>
  <c r="H34" i="14"/>
  <c r="G34" i="14"/>
  <c r="G32" i="14"/>
  <c r="G30" i="14"/>
  <c r="G28" i="14"/>
  <c r="G26" i="14"/>
  <c r="G25" i="14"/>
  <c r="H24" i="14"/>
  <c r="H23" i="14"/>
  <c r="G23" i="14"/>
  <c r="H22" i="14"/>
  <c r="H21" i="14"/>
  <c r="G21" i="14"/>
  <c r="H20" i="14"/>
  <c r="H19" i="14"/>
  <c r="H18" i="14"/>
  <c r="G18" i="14"/>
  <c r="H17" i="14"/>
  <c r="G17" i="14"/>
  <c r="G16" i="14"/>
  <c r="G307" i="14" s="1"/>
  <c r="H15" i="14"/>
  <c r="H14" i="14"/>
  <c r="H13" i="14" s="1"/>
  <c r="G13" i="14"/>
  <c r="H12" i="14"/>
  <c r="H11" i="14" s="1"/>
  <c r="H10" i="14" s="1"/>
  <c r="H9" i="14" s="1"/>
  <c r="G11" i="14"/>
  <c r="G10" i="14"/>
  <c r="G9" i="14"/>
  <c r="K65" i="12"/>
  <c r="J65" i="12"/>
  <c r="K64" i="12"/>
  <c r="J64" i="12"/>
  <c r="K63" i="12"/>
  <c r="J63" i="12"/>
  <c r="K62" i="12"/>
  <c r="J62" i="12"/>
  <c r="K61" i="12"/>
  <c r="J61" i="12"/>
  <c r="K60" i="12"/>
  <c r="J60" i="12"/>
  <c r="K59" i="12"/>
  <c r="J59" i="12"/>
  <c r="K58" i="12"/>
  <c r="J58" i="12"/>
  <c r="K53" i="12"/>
  <c r="J53" i="12"/>
  <c r="K51" i="12"/>
  <c r="J51" i="12"/>
  <c r="K50" i="12"/>
  <c r="J50" i="12"/>
  <c r="K43" i="12"/>
  <c r="J43" i="12"/>
  <c r="K42" i="12"/>
  <c r="J42" i="12"/>
  <c r="K41" i="12"/>
  <c r="J41" i="12"/>
  <c r="K40" i="12"/>
  <c r="J40" i="12"/>
  <c r="K38" i="12"/>
  <c r="J38" i="12"/>
  <c r="K37" i="12"/>
  <c r="J37" i="12"/>
  <c r="K31" i="12"/>
  <c r="J31" i="12"/>
  <c r="K29" i="12"/>
  <c r="J29" i="12"/>
  <c r="K26" i="12"/>
  <c r="J26" i="12"/>
  <c r="K22" i="12"/>
  <c r="J22" i="12"/>
  <c r="K21" i="12"/>
  <c r="J21" i="12"/>
  <c r="K19" i="12"/>
  <c r="J19" i="12"/>
  <c r="K18" i="12"/>
  <c r="J18" i="12"/>
  <c r="K17" i="12"/>
  <c r="J17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H65" i="12"/>
  <c r="G65" i="12"/>
  <c r="H64" i="12"/>
  <c r="G64" i="12"/>
  <c r="H63" i="12"/>
  <c r="G63" i="12"/>
  <c r="H62" i="12"/>
  <c r="G62" i="12"/>
  <c r="H61" i="12"/>
  <c r="G61" i="12"/>
  <c r="H60" i="12"/>
  <c r="G60" i="12"/>
  <c r="H59" i="12"/>
  <c r="G59" i="12"/>
  <c r="H58" i="12"/>
  <c r="G58" i="12"/>
  <c r="H53" i="12"/>
  <c r="G53" i="12"/>
  <c r="H51" i="12"/>
  <c r="G51" i="12"/>
  <c r="H50" i="12"/>
  <c r="G50" i="12"/>
  <c r="H43" i="12"/>
  <c r="G43" i="12"/>
  <c r="H42" i="12"/>
  <c r="G42" i="12"/>
  <c r="H41" i="12"/>
  <c r="G41" i="12"/>
  <c r="H40" i="12"/>
  <c r="G40" i="12"/>
  <c r="H38" i="12"/>
  <c r="G38" i="12"/>
  <c r="H37" i="12"/>
  <c r="G37" i="12"/>
  <c r="H31" i="12"/>
  <c r="G31" i="12"/>
  <c r="H29" i="12"/>
  <c r="G29" i="12"/>
  <c r="H26" i="12"/>
  <c r="G26" i="12"/>
  <c r="H22" i="12"/>
  <c r="G22" i="12"/>
  <c r="H21" i="12"/>
  <c r="G21" i="12"/>
  <c r="H19" i="12"/>
  <c r="G19" i="12"/>
  <c r="H18" i="12"/>
  <c r="G18" i="12"/>
  <c r="H17" i="12"/>
  <c r="G17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M32" i="4"/>
  <c r="J30" i="4"/>
  <c r="M542" i="4"/>
  <c r="M515" i="4"/>
  <c r="N454" i="4"/>
  <c r="N453" i="4"/>
  <c r="N452" i="4"/>
  <c r="M452" i="4"/>
  <c r="N451" i="4"/>
  <c r="M451" i="4"/>
  <c r="N450" i="4"/>
  <c r="N449" i="4"/>
  <c r="M449" i="4"/>
  <c r="N448" i="4"/>
  <c r="M448" i="4"/>
  <c r="N447" i="4"/>
  <c r="M447" i="4"/>
  <c r="N446" i="4"/>
  <c r="N507" i="4" s="1"/>
  <c r="K57" i="12" s="1"/>
  <c r="M446" i="4"/>
  <c r="M507" i="4" s="1"/>
  <c r="J57" i="12" s="1"/>
  <c r="N445" i="4"/>
  <c r="N444" i="4"/>
  <c r="N443" i="4"/>
  <c r="M443" i="4"/>
  <c r="N442" i="4"/>
  <c r="M442" i="4"/>
  <c r="N441" i="4"/>
  <c r="M441" i="4"/>
  <c r="N440" i="4"/>
  <c r="N506" i="4" s="1"/>
  <c r="K56" i="12" s="1"/>
  <c r="M440" i="4"/>
  <c r="M506" i="4" s="1"/>
  <c r="J56" i="12" s="1"/>
  <c r="N439" i="4"/>
  <c r="N505" i="4" s="1"/>
  <c r="M439" i="4"/>
  <c r="M505" i="4" s="1"/>
  <c r="N438" i="4"/>
  <c r="N437" i="4"/>
  <c r="M437" i="4"/>
  <c r="N436" i="4"/>
  <c r="M436" i="4"/>
  <c r="N435" i="4"/>
  <c r="M435" i="4"/>
  <c r="N434" i="4"/>
  <c r="N504" i="4" s="1"/>
  <c r="K54" i="12" s="1"/>
  <c r="M434" i="4"/>
  <c r="M504" i="4" s="1"/>
  <c r="J54" i="12" s="1"/>
  <c r="N433" i="4"/>
  <c r="M433" i="4"/>
  <c r="N432" i="4"/>
  <c r="N431" i="4"/>
  <c r="M431" i="4"/>
  <c r="N430" i="4"/>
  <c r="N429" i="4"/>
  <c r="N428" i="4"/>
  <c r="N427" i="4"/>
  <c r="M427" i="4"/>
  <c r="N426" i="4"/>
  <c r="M426" i="4"/>
  <c r="N425" i="4"/>
  <c r="M425" i="4"/>
  <c r="N424" i="4"/>
  <c r="N423" i="4"/>
  <c r="M423" i="4"/>
  <c r="N422" i="4"/>
  <c r="M422" i="4"/>
  <c r="N421" i="4"/>
  <c r="N524" i="4" s="1"/>
  <c r="M421" i="4"/>
  <c r="M524" i="4" s="1"/>
  <c r="N420" i="4"/>
  <c r="N493" i="4" s="1"/>
  <c r="M420" i="4"/>
  <c r="M493" i="4" s="1"/>
  <c r="N419" i="4"/>
  <c r="N418" i="4"/>
  <c r="M418" i="4"/>
  <c r="N417" i="4"/>
  <c r="N416" i="4"/>
  <c r="M416" i="4"/>
  <c r="N415" i="4"/>
  <c r="M415" i="4"/>
  <c r="N414" i="4"/>
  <c r="N413" i="4"/>
  <c r="N412" i="4"/>
  <c r="M412" i="4"/>
  <c r="N411" i="4"/>
  <c r="M411" i="4"/>
  <c r="N410" i="4"/>
  <c r="M410" i="4"/>
  <c r="N409" i="4"/>
  <c r="N492" i="4" s="1"/>
  <c r="M409" i="4"/>
  <c r="M492" i="4" s="1"/>
  <c r="N408" i="4"/>
  <c r="N491" i="4" s="1"/>
  <c r="M408" i="4"/>
  <c r="M491" i="4" s="1"/>
  <c r="N407" i="4"/>
  <c r="N406" i="4"/>
  <c r="M406" i="4"/>
  <c r="N405" i="4"/>
  <c r="M405" i="4"/>
  <c r="N404" i="4"/>
  <c r="M404" i="4"/>
  <c r="N403" i="4"/>
  <c r="M403" i="4"/>
  <c r="N402" i="4"/>
  <c r="N401" i="4"/>
  <c r="M401" i="4"/>
  <c r="N400" i="4"/>
  <c r="M400" i="4"/>
  <c r="N399" i="4"/>
  <c r="M399" i="4"/>
  <c r="N398" i="4"/>
  <c r="M398" i="4"/>
  <c r="N397" i="4"/>
  <c r="M397" i="4"/>
  <c r="N396" i="4"/>
  <c r="M396" i="4"/>
  <c r="N395" i="4"/>
  <c r="N394" i="4"/>
  <c r="M394" i="4"/>
  <c r="N393" i="4"/>
  <c r="M393" i="4"/>
  <c r="N392" i="4"/>
  <c r="M392" i="4"/>
  <c r="N391" i="4"/>
  <c r="M391" i="4"/>
  <c r="N390" i="4"/>
  <c r="M390" i="4"/>
  <c r="N389" i="4"/>
  <c r="N388" i="4"/>
  <c r="M388" i="4"/>
  <c r="N387" i="4"/>
  <c r="M387" i="4"/>
  <c r="N386" i="4"/>
  <c r="M386" i="4"/>
  <c r="N385" i="4"/>
  <c r="N509" i="4" s="1"/>
  <c r="M385" i="4"/>
  <c r="M509" i="4" s="1"/>
  <c r="N384" i="4"/>
  <c r="N508" i="4" s="1"/>
  <c r="M384" i="4"/>
  <c r="M508" i="4" s="1"/>
  <c r="N383" i="4"/>
  <c r="N382" i="4"/>
  <c r="M382" i="4"/>
  <c r="N381" i="4"/>
  <c r="M381" i="4"/>
  <c r="N380" i="4"/>
  <c r="N379" i="4"/>
  <c r="M379" i="4"/>
  <c r="N378" i="4"/>
  <c r="M378" i="4"/>
  <c r="N377" i="4"/>
  <c r="M377" i="4"/>
  <c r="N376" i="4"/>
  <c r="N375" i="4"/>
  <c r="M375" i="4"/>
  <c r="N374" i="4"/>
  <c r="N373" i="4"/>
  <c r="M373" i="4"/>
  <c r="N372" i="4"/>
  <c r="M372" i="4"/>
  <c r="N371" i="4"/>
  <c r="M371" i="4"/>
  <c r="N370" i="4"/>
  <c r="N369" i="4"/>
  <c r="M369" i="4"/>
  <c r="N368" i="4"/>
  <c r="M368" i="4"/>
  <c r="N367" i="4"/>
  <c r="M367" i="4"/>
  <c r="N366" i="4"/>
  <c r="N502" i="4" s="1"/>
  <c r="K52" i="12" s="1"/>
  <c r="M366" i="4"/>
  <c r="M502" i="4" s="1"/>
  <c r="J52" i="12" s="1"/>
  <c r="N365" i="4"/>
  <c r="N364" i="4"/>
  <c r="M364" i="4"/>
  <c r="N363" i="4"/>
  <c r="N362" i="4"/>
  <c r="M362" i="4"/>
  <c r="N361" i="4"/>
  <c r="M361" i="4"/>
  <c r="N360" i="4"/>
  <c r="M360" i="4"/>
  <c r="N359" i="4"/>
  <c r="N500" i="4" s="1"/>
  <c r="M359" i="4"/>
  <c r="M500" i="4" s="1"/>
  <c r="N358" i="4"/>
  <c r="M358" i="4"/>
  <c r="N357" i="4"/>
  <c r="N356" i="4"/>
  <c r="M356" i="4"/>
  <c r="N355" i="4"/>
  <c r="M355" i="4"/>
  <c r="N354" i="4"/>
  <c r="M354" i="4"/>
  <c r="N353" i="4"/>
  <c r="N498" i="4" s="1"/>
  <c r="K48" i="12" s="1"/>
  <c r="K44" i="12" s="1"/>
  <c r="M353" i="4"/>
  <c r="M498" i="4" s="1"/>
  <c r="J48" i="12" s="1"/>
  <c r="J44" i="12" s="1"/>
  <c r="N352" i="4"/>
  <c r="N494" i="4" s="1"/>
  <c r="M352" i="4"/>
  <c r="M494" i="4" s="1"/>
  <c r="N351" i="4"/>
  <c r="N350" i="4"/>
  <c r="M350" i="4"/>
  <c r="N349" i="4"/>
  <c r="M349" i="4"/>
  <c r="N348" i="4"/>
  <c r="M348" i="4"/>
  <c r="N347" i="4"/>
  <c r="N346" i="4"/>
  <c r="M346" i="4"/>
  <c r="N345" i="4"/>
  <c r="M345" i="4"/>
  <c r="N344" i="4"/>
  <c r="M344" i="4"/>
  <c r="N343" i="4"/>
  <c r="M343" i="4"/>
  <c r="N342" i="4"/>
  <c r="M342" i="4"/>
  <c r="N341" i="4"/>
  <c r="N340" i="4"/>
  <c r="M340" i="4"/>
  <c r="N339" i="4"/>
  <c r="M339" i="4"/>
  <c r="N338" i="4"/>
  <c r="M338" i="4"/>
  <c r="N337" i="4"/>
  <c r="N483" i="4" s="1"/>
  <c r="K33" i="12" s="1"/>
  <c r="M337" i="4"/>
  <c r="M483" i="4" s="1"/>
  <c r="J33" i="12" s="1"/>
  <c r="N336" i="4"/>
  <c r="M336" i="4"/>
  <c r="N335" i="4"/>
  <c r="N334" i="4"/>
  <c r="M334" i="4"/>
  <c r="N333" i="4"/>
  <c r="M333" i="4"/>
  <c r="N332" i="4"/>
  <c r="M332" i="4"/>
  <c r="N331" i="4"/>
  <c r="N481" i="4" s="1"/>
  <c r="M331" i="4"/>
  <c r="M481" i="4" s="1"/>
  <c r="N330" i="4"/>
  <c r="N329" i="4"/>
  <c r="N328" i="4"/>
  <c r="M328" i="4"/>
  <c r="N327" i="4"/>
  <c r="N326" i="4"/>
  <c r="M326" i="4"/>
  <c r="N325" i="4"/>
  <c r="N324" i="4"/>
  <c r="M324" i="4"/>
  <c r="N323" i="4"/>
  <c r="M323" i="4"/>
  <c r="N322" i="4"/>
  <c r="N321" i="4"/>
  <c r="N320" i="4"/>
  <c r="M320" i="4"/>
  <c r="N319" i="4"/>
  <c r="M319" i="4"/>
  <c r="N318" i="4"/>
  <c r="M318" i="4"/>
  <c r="N317" i="4"/>
  <c r="N316" i="4"/>
  <c r="M316" i="4"/>
  <c r="N315" i="4"/>
  <c r="M315" i="4"/>
  <c r="N314" i="4"/>
  <c r="M314" i="4"/>
  <c r="N313" i="4"/>
  <c r="N312" i="4"/>
  <c r="N311" i="4"/>
  <c r="M311" i="4"/>
  <c r="N310" i="4"/>
  <c r="M310" i="4"/>
  <c r="N309" i="4"/>
  <c r="M309" i="4"/>
  <c r="N308" i="4"/>
  <c r="N307" i="4"/>
  <c r="M307" i="4"/>
  <c r="N306" i="4"/>
  <c r="N305" i="4"/>
  <c r="M305" i="4"/>
  <c r="N304" i="4"/>
  <c r="N303" i="4"/>
  <c r="M303" i="4"/>
  <c r="N302" i="4"/>
  <c r="M302" i="4"/>
  <c r="N301" i="4"/>
  <c r="M301" i="4"/>
  <c r="N300" i="4"/>
  <c r="N480" i="4" s="1"/>
  <c r="K30" i="12" s="1"/>
  <c r="K28" i="12" s="1"/>
  <c r="M300" i="4"/>
  <c r="M480" i="4" s="1"/>
  <c r="J30" i="12" s="1"/>
  <c r="J28" i="12" s="1"/>
  <c r="N299" i="4"/>
  <c r="N298" i="4"/>
  <c r="M298" i="4"/>
  <c r="N297" i="4"/>
  <c r="M297" i="4"/>
  <c r="N296" i="4"/>
  <c r="M296" i="4"/>
  <c r="N295" i="4"/>
  <c r="N479" i="4" s="1"/>
  <c r="M295" i="4"/>
  <c r="M479" i="4" s="1"/>
  <c r="N294" i="4"/>
  <c r="N478" i="4" s="1"/>
  <c r="M294" i="4"/>
  <c r="M478" i="4" s="1"/>
  <c r="N293" i="4"/>
  <c r="N292" i="4"/>
  <c r="M292" i="4"/>
  <c r="N291" i="4"/>
  <c r="N290" i="4"/>
  <c r="M290" i="4"/>
  <c r="N289" i="4"/>
  <c r="M289" i="4"/>
  <c r="N288" i="4"/>
  <c r="N287" i="4"/>
  <c r="M287" i="4"/>
  <c r="N286" i="4"/>
  <c r="N285" i="4"/>
  <c r="M285" i="4"/>
  <c r="N284" i="4"/>
  <c r="M284" i="4"/>
  <c r="N283" i="4"/>
  <c r="M283" i="4"/>
  <c r="N282" i="4"/>
  <c r="N281" i="4"/>
  <c r="N280" i="4"/>
  <c r="M280" i="4"/>
  <c r="N279" i="4"/>
  <c r="M279" i="4"/>
  <c r="N278" i="4"/>
  <c r="N532" i="4" s="1"/>
  <c r="M278" i="4"/>
  <c r="M532" i="4" s="1"/>
  <c r="N277" i="4"/>
  <c r="N276" i="4"/>
  <c r="M276" i="4"/>
  <c r="N275" i="4"/>
  <c r="M275" i="4"/>
  <c r="N274" i="4"/>
  <c r="N273" i="4"/>
  <c r="M273" i="4"/>
  <c r="N272" i="4"/>
  <c r="M272" i="4"/>
  <c r="N271" i="4"/>
  <c r="N522" i="4" s="1"/>
  <c r="M271" i="4"/>
  <c r="M522" i="4" s="1"/>
  <c r="N270" i="4"/>
  <c r="N269" i="4"/>
  <c r="N268" i="4"/>
  <c r="M268" i="4"/>
  <c r="N267" i="4"/>
  <c r="N266" i="4"/>
  <c r="M266" i="4"/>
  <c r="N265" i="4"/>
  <c r="M265" i="4"/>
  <c r="N264" i="4"/>
  <c r="M264" i="4"/>
  <c r="N263" i="4"/>
  <c r="N477" i="4" s="1"/>
  <c r="K27" i="12" s="1"/>
  <c r="M263" i="4"/>
  <c r="M477" i="4" s="1"/>
  <c r="J27" i="12" s="1"/>
  <c r="N262" i="4"/>
  <c r="N261" i="4"/>
  <c r="M261" i="4"/>
  <c r="N260" i="4"/>
  <c r="M260" i="4"/>
  <c r="N259" i="4"/>
  <c r="M259" i="4"/>
  <c r="N258" i="4"/>
  <c r="N476" i="4" s="1"/>
  <c r="M258" i="4"/>
  <c r="M476" i="4" s="1"/>
  <c r="N257" i="4"/>
  <c r="N256" i="4"/>
  <c r="M256" i="4"/>
  <c r="N255" i="4"/>
  <c r="N254" i="4"/>
  <c r="M254" i="4"/>
  <c r="N253" i="4"/>
  <c r="N252" i="4"/>
  <c r="N251" i="4"/>
  <c r="M251" i="4"/>
  <c r="N250" i="4"/>
  <c r="M250" i="4"/>
  <c r="N249" i="4"/>
  <c r="N520" i="4" s="1"/>
  <c r="M249" i="4"/>
  <c r="M520" i="4" s="1"/>
  <c r="N248" i="4"/>
  <c r="N475" i="4" s="1"/>
  <c r="K25" i="12" s="1"/>
  <c r="M248" i="4"/>
  <c r="M475" i="4" s="1"/>
  <c r="J25" i="12" s="1"/>
  <c r="N247" i="4"/>
  <c r="N473" i="4" s="1"/>
  <c r="M247" i="4"/>
  <c r="M473" i="4" s="1"/>
  <c r="N246" i="4"/>
  <c r="N245" i="4"/>
  <c r="N244" i="4"/>
  <c r="M244" i="4"/>
  <c r="N243" i="4"/>
  <c r="N242" i="4"/>
  <c r="M242" i="4"/>
  <c r="N241" i="4"/>
  <c r="M241" i="4"/>
  <c r="N240" i="4"/>
  <c r="N239" i="4"/>
  <c r="M239" i="4"/>
  <c r="N238" i="4"/>
  <c r="M238" i="4"/>
  <c r="N237" i="4"/>
  <c r="M237" i="4"/>
  <c r="N236" i="4"/>
  <c r="N472" i="4" s="1"/>
  <c r="M236" i="4"/>
  <c r="M472" i="4" s="1"/>
  <c r="N235" i="4"/>
  <c r="N234" i="4"/>
  <c r="M234" i="4"/>
  <c r="N233" i="4"/>
  <c r="M233" i="4"/>
  <c r="N232" i="4"/>
  <c r="N231" i="4"/>
  <c r="N230" i="4"/>
  <c r="M230" i="4"/>
  <c r="N229" i="4"/>
  <c r="N228" i="4"/>
  <c r="M228" i="4"/>
  <c r="N227" i="4"/>
  <c r="M227" i="4"/>
  <c r="N226" i="4"/>
  <c r="N534" i="4" s="1"/>
  <c r="M226" i="4"/>
  <c r="M534" i="4" s="1"/>
  <c r="N225" i="4"/>
  <c r="N471" i="4" s="1"/>
  <c r="M225" i="4"/>
  <c r="M471" i="4" s="1"/>
  <c r="N224" i="4"/>
  <c r="N469" i="4" s="1"/>
  <c r="M224" i="4"/>
  <c r="M469" i="4" s="1"/>
  <c r="N223" i="4"/>
  <c r="N222" i="4"/>
  <c r="M222" i="4"/>
  <c r="N221" i="4"/>
  <c r="N220" i="4"/>
  <c r="M220" i="4"/>
  <c r="N219" i="4"/>
  <c r="M219" i="4"/>
  <c r="N218" i="4"/>
  <c r="N538" i="4" s="1"/>
  <c r="N539" i="4" s="1"/>
  <c r="M218" i="4"/>
  <c r="M538" i="4" s="1"/>
  <c r="M539" i="4" s="1"/>
  <c r="N217" i="4"/>
  <c r="M217" i="4"/>
  <c r="N216" i="4"/>
  <c r="N215" i="4"/>
  <c r="N214" i="4"/>
  <c r="M214" i="4"/>
  <c r="N213" i="4"/>
  <c r="M213" i="4"/>
  <c r="N212" i="4"/>
  <c r="N535" i="4" s="1"/>
  <c r="M212" i="4"/>
  <c r="M535" i="4" s="1"/>
  <c r="N211" i="4"/>
  <c r="N210" i="4"/>
  <c r="M210" i="4"/>
  <c r="N209" i="4"/>
  <c r="N208" i="4"/>
  <c r="M208" i="4"/>
  <c r="N207" i="4"/>
  <c r="M207" i="4"/>
  <c r="N206" i="4"/>
  <c r="M206" i="4"/>
  <c r="N205" i="4"/>
  <c r="N204" i="4"/>
  <c r="N203" i="4"/>
  <c r="M203" i="4"/>
  <c r="N202" i="4"/>
  <c r="M202" i="4"/>
  <c r="N201" i="4"/>
  <c r="N526" i="4" s="1"/>
  <c r="M201" i="4"/>
  <c r="M526" i="4" s="1"/>
  <c r="N200" i="4"/>
  <c r="N199" i="4"/>
  <c r="M199" i="4"/>
  <c r="N198" i="4"/>
  <c r="M198" i="4"/>
  <c r="N197" i="4"/>
  <c r="N521" i="4" s="1"/>
  <c r="M197" i="4"/>
  <c r="M521" i="4" s="1"/>
  <c r="N196" i="4"/>
  <c r="N466" i="4" s="1"/>
  <c r="K16" i="12" s="1"/>
  <c r="M196" i="4"/>
  <c r="M466" i="4" s="1"/>
  <c r="J16" i="12" s="1"/>
  <c r="N195" i="4"/>
  <c r="N194" i="4"/>
  <c r="M194" i="4"/>
  <c r="N193" i="4"/>
  <c r="N464" i="4" s="1"/>
  <c r="M193" i="4"/>
  <c r="M464" i="4" s="1"/>
  <c r="N192" i="4"/>
  <c r="N191" i="4"/>
  <c r="M191" i="4"/>
  <c r="N190" i="4"/>
  <c r="N189" i="4"/>
  <c r="M189" i="4"/>
  <c r="N188" i="4"/>
  <c r="M188" i="4"/>
  <c r="N187" i="4"/>
  <c r="M187" i="4"/>
  <c r="N186" i="4"/>
  <c r="N185" i="4"/>
  <c r="M185" i="4"/>
  <c r="N184" i="4"/>
  <c r="M184" i="4"/>
  <c r="N183" i="4"/>
  <c r="M183" i="4"/>
  <c r="N182" i="4"/>
  <c r="N462" i="4" s="1"/>
  <c r="M182" i="4"/>
  <c r="M462" i="4" s="1"/>
  <c r="N181" i="4"/>
  <c r="N180" i="4"/>
  <c r="M180" i="4"/>
  <c r="N179" i="4"/>
  <c r="M179" i="4"/>
  <c r="N178" i="4"/>
  <c r="N536" i="4" s="1"/>
  <c r="M178" i="4"/>
  <c r="M536" i="4" s="1"/>
  <c r="N177" i="4"/>
  <c r="N176" i="4"/>
  <c r="N175" i="4"/>
  <c r="M175" i="4"/>
  <c r="N174" i="4"/>
  <c r="M174" i="4"/>
  <c r="N173" i="4"/>
  <c r="M173" i="4"/>
  <c r="N172" i="4"/>
  <c r="N171" i="4"/>
  <c r="M171" i="4"/>
  <c r="N170" i="4"/>
  <c r="M170" i="4"/>
  <c r="N169" i="4"/>
  <c r="N527" i="4" s="1"/>
  <c r="M169" i="4"/>
  <c r="M527" i="4" s="1"/>
  <c r="N168" i="4"/>
  <c r="N167" i="4"/>
  <c r="N166" i="4"/>
  <c r="M166" i="4"/>
  <c r="N165" i="4"/>
  <c r="N164" i="4"/>
  <c r="M164" i="4"/>
  <c r="N163" i="4"/>
  <c r="M163" i="4"/>
  <c r="N162" i="4"/>
  <c r="N519" i="4" s="1"/>
  <c r="N523" i="4" s="1"/>
  <c r="M162" i="4"/>
  <c r="M519" i="4" s="1"/>
  <c r="M523" i="4" s="1"/>
  <c r="N161" i="4"/>
  <c r="M161" i="4"/>
  <c r="N160" i="4"/>
  <c r="N159" i="4"/>
  <c r="M159" i="4"/>
  <c r="N158" i="4"/>
  <c r="N157" i="4"/>
  <c r="M157" i="4"/>
  <c r="N156" i="4"/>
  <c r="M156" i="4"/>
  <c r="N155" i="4"/>
  <c r="N154" i="4"/>
  <c r="M154" i="4"/>
  <c r="N153" i="4"/>
  <c r="N460" i="4" s="1"/>
  <c r="M153" i="4"/>
  <c r="M460" i="4" s="1"/>
  <c r="N152" i="4"/>
  <c r="N151" i="4"/>
  <c r="M151" i="4"/>
  <c r="N150" i="4"/>
  <c r="N459" i="4" s="1"/>
  <c r="M150" i="4"/>
  <c r="M459" i="4" s="1"/>
  <c r="N149" i="4"/>
  <c r="M149" i="4"/>
  <c r="N148" i="4"/>
  <c r="M148" i="4"/>
  <c r="N147" i="4"/>
  <c r="N146" i="4"/>
  <c r="M146" i="4"/>
  <c r="N145" i="4"/>
  <c r="M145" i="4"/>
  <c r="N144" i="4"/>
  <c r="M144" i="4"/>
  <c r="N143" i="4"/>
  <c r="N514" i="4" s="1"/>
  <c r="M143" i="4"/>
  <c r="M514" i="4" s="1"/>
  <c r="N142" i="4"/>
  <c r="N141" i="4"/>
  <c r="M141" i="4"/>
  <c r="N140" i="4"/>
  <c r="N139" i="4"/>
  <c r="M139" i="4"/>
  <c r="N138" i="4"/>
  <c r="M138" i="4"/>
  <c r="N137" i="4"/>
  <c r="M137" i="4"/>
  <c r="N136" i="4"/>
  <c r="N513" i="4" s="1"/>
  <c r="M136" i="4"/>
  <c r="M513" i="4" s="1"/>
  <c r="N135" i="4"/>
  <c r="N512" i="4" s="1"/>
  <c r="M135" i="4"/>
  <c r="M512" i="4" s="1"/>
  <c r="N134" i="4"/>
  <c r="N133" i="4"/>
  <c r="M133" i="4"/>
  <c r="N132" i="4"/>
  <c r="M132" i="4"/>
  <c r="N131" i="4"/>
  <c r="M131" i="4"/>
  <c r="N130" i="4"/>
  <c r="N468" i="4" s="1"/>
  <c r="M130" i="4"/>
  <c r="M468" i="4" s="1"/>
  <c r="N129" i="4"/>
  <c r="N467" i="4" s="1"/>
  <c r="M129" i="4"/>
  <c r="M467" i="4" s="1"/>
  <c r="N128" i="4"/>
  <c r="M128" i="4"/>
  <c r="N127" i="4"/>
  <c r="N126" i="4"/>
  <c r="M126" i="4"/>
  <c r="N125" i="4"/>
  <c r="M125" i="4"/>
  <c r="N124" i="4"/>
  <c r="M124" i="4"/>
  <c r="N123" i="4"/>
  <c r="N511" i="4" s="1"/>
  <c r="M123" i="4"/>
  <c r="M511" i="4" s="1"/>
  <c r="N122" i="4"/>
  <c r="N510" i="4" s="1"/>
  <c r="M122" i="4"/>
  <c r="M510" i="4" s="1"/>
  <c r="N121" i="4"/>
  <c r="N120" i="4"/>
  <c r="M120" i="4"/>
  <c r="N119" i="4"/>
  <c r="N118" i="4"/>
  <c r="N117" i="4"/>
  <c r="M117" i="4"/>
  <c r="N116" i="4"/>
  <c r="N465" i="4" s="1"/>
  <c r="K15" i="12" s="1"/>
  <c r="M116" i="4"/>
  <c r="M465" i="4" s="1"/>
  <c r="J15" i="12" s="1"/>
  <c r="N115" i="4"/>
  <c r="N114" i="4"/>
  <c r="M114" i="4"/>
  <c r="N113" i="4"/>
  <c r="N112" i="4"/>
  <c r="M112" i="4"/>
  <c r="N111" i="4"/>
  <c r="M111" i="4"/>
  <c r="N110" i="4"/>
  <c r="N531" i="4" s="1"/>
  <c r="M110" i="4"/>
  <c r="M531" i="4" s="1"/>
  <c r="N109" i="4"/>
  <c r="N108" i="4"/>
  <c r="N107" i="4"/>
  <c r="M107" i="4"/>
  <c r="N106" i="4"/>
  <c r="N105" i="4"/>
  <c r="M105" i="4"/>
  <c r="N104" i="4"/>
  <c r="M104" i="4"/>
  <c r="N103" i="4"/>
  <c r="M103" i="4"/>
  <c r="N102" i="4"/>
  <c r="N463" i="4" s="1"/>
  <c r="M102" i="4"/>
  <c r="M463" i="4" s="1"/>
  <c r="N101" i="4"/>
  <c r="N100" i="4"/>
  <c r="M100" i="4"/>
  <c r="N99" i="4"/>
  <c r="M99" i="4"/>
  <c r="N98" i="4"/>
  <c r="N530" i="4" s="1"/>
  <c r="N533" i="4" s="1"/>
  <c r="M98" i="4"/>
  <c r="M530" i="4" s="1"/>
  <c r="M533" i="4" s="1"/>
  <c r="N97" i="4"/>
  <c r="N461" i="4" s="1"/>
  <c r="M97" i="4"/>
  <c r="M461" i="4" s="1"/>
  <c r="N96" i="4"/>
  <c r="N458" i="4" s="1"/>
  <c r="M96" i="4"/>
  <c r="M458" i="4" s="1"/>
  <c r="N95" i="4"/>
  <c r="M95" i="4"/>
  <c r="N94" i="4"/>
  <c r="N93" i="4"/>
  <c r="N92" i="4"/>
  <c r="M92" i="4"/>
  <c r="N91" i="4"/>
  <c r="M91" i="4"/>
  <c r="N90" i="4"/>
  <c r="M90" i="4"/>
  <c r="N89" i="4"/>
  <c r="N503" i="4" s="1"/>
  <c r="M89" i="4"/>
  <c r="M503" i="4" s="1"/>
  <c r="N88" i="4"/>
  <c r="N499" i="4" s="1"/>
  <c r="M88" i="4"/>
  <c r="M499" i="4" s="1"/>
  <c r="N87" i="4"/>
  <c r="N86" i="4"/>
  <c r="M86" i="4"/>
  <c r="N85" i="4"/>
  <c r="N84" i="4"/>
  <c r="M84" i="4"/>
  <c r="N83" i="4"/>
  <c r="N82" i="4"/>
  <c r="M82" i="4"/>
  <c r="N81" i="4"/>
  <c r="N80" i="4"/>
  <c r="M80" i="4"/>
  <c r="N79" i="4"/>
  <c r="M79" i="4"/>
  <c r="N78" i="4"/>
  <c r="M78" i="4"/>
  <c r="N77" i="4"/>
  <c r="N76" i="4"/>
  <c r="N75" i="4"/>
  <c r="M75" i="4"/>
  <c r="N74" i="4"/>
  <c r="N73" i="4"/>
  <c r="M73" i="4"/>
  <c r="N72" i="4"/>
  <c r="M72" i="4"/>
  <c r="N71" i="4"/>
  <c r="M71" i="4"/>
  <c r="N70" i="4"/>
  <c r="N69" i="4"/>
  <c r="M69" i="4"/>
  <c r="N68" i="4"/>
  <c r="M68" i="4"/>
  <c r="N67" i="4"/>
  <c r="N525" i="4" s="1"/>
  <c r="M67" i="4"/>
  <c r="M525" i="4" s="1"/>
  <c r="N66" i="4"/>
  <c r="N490" i="4" s="1"/>
  <c r="M66" i="4"/>
  <c r="M490" i="4" s="1"/>
  <c r="N65" i="4"/>
  <c r="N64" i="4"/>
  <c r="N63" i="4"/>
  <c r="M63" i="4"/>
  <c r="N62" i="4"/>
  <c r="N61" i="4"/>
  <c r="M61" i="4"/>
  <c r="N60" i="4"/>
  <c r="M60" i="4"/>
  <c r="N59" i="4"/>
  <c r="M59" i="4"/>
  <c r="N58" i="4"/>
  <c r="N489" i="4" s="1"/>
  <c r="K39" i="12" s="1"/>
  <c r="M58" i="4"/>
  <c r="M489" i="4" s="1"/>
  <c r="J39" i="12" s="1"/>
  <c r="N57" i="4"/>
  <c r="N56" i="4"/>
  <c r="M56" i="4"/>
  <c r="N55" i="4"/>
  <c r="N54" i="4"/>
  <c r="M54" i="4"/>
  <c r="N53" i="4"/>
  <c r="N52" i="4"/>
  <c r="M52" i="4"/>
  <c r="N51" i="4"/>
  <c r="M51" i="4"/>
  <c r="N50" i="4"/>
  <c r="M50" i="4"/>
  <c r="N49" i="4"/>
  <c r="M49" i="4"/>
  <c r="N48" i="4"/>
  <c r="N47" i="4"/>
  <c r="M47" i="4"/>
  <c r="N46" i="4"/>
  <c r="N45" i="4"/>
  <c r="M45" i="4"/>
  <c r="N44" i="4"/>
  <c r="N43" i="4"/>
  <c r="M43" i="4"/>
  <c r="N42" i="4"/>
  <c r="N41" i="4"/>
  <c r="M41" i="4"/>
  <c r="N40" i="4"/>
  <c r="N39" i="4"/>
  <c r="M39" i="4"/>
  <c r="N38" i="4"/>
  <c r="N37" i="4"/>
  <c r="M37" i="4"/>
  <c r="N36" i="4"/>
  <c r="N35" i="4"/>
  <c r="M35" i="4"/>
  <c r="N34" i="4"/>
  <c r="N33" i="4"/>
  <c r="M33" i="4"/>
  <c r="N32" i="4"/>
  <c r="N31" i="4"/>
  <c r="M31" i="4"/>
  <c r="N30" i="4"/>
  <c r="N29" i="4"/>
  <c r="M29" i="4"/>
  <c r="N28" i="4"/>
  <c r="M28" i="4"/>
  <c r="N27" i="4"/>
  <c r="M27" i="4"/>
  <c r="N26" i="4"/>
  <c r="N486" i="4" s="1"/>
  <c r="M26" i="4"/>
  <c r="M486" i="4" s="1"/>
  <c r="J36" i="12" s="1"/>
  <c r="N25" i="4"/>
  <c r="N24" i="4"/>
  <c r="M24" i="4"/>
  <c r="N23" i="4"/>
  <c r="N22" i="4"/>
  <c r="M22" i="4"/>
  <c r="N21" i="4"/>
  <c r="N20" i="4"/>
  <c r="M20" i="4"/>
  <c r="N19" i="4"/>
  <c r="N18" i="4"/>
  <c r="M18" i="4"/>
  <c r="N17" i="4"/>
  <c r="N16" i="4"/>
  <c r="M16" i="4"/>
  <c r="N15" i="4"/>
  <c r="N14" i="4"/>
  <c r="M14" i="4"/>
  <c r="N13" i="4"/>
  <c r="M13" i="4"/>
  <c r="N12" i="4"/>
  <c r="N528" i="4" s="1"/>
  <c r="M12" i="4"/>
  <c r="M528" i="4" s="1"/>
  <c r="N11" i="4"/>
  <c r="N485" i="4" s="1"/>
  <c r="K35" i="12" s="1"/>
  <c r="M11" i="4"/>
  <c r="M485" i="4" s="1"/>
  <c r="J35" i="12" s="1"/>
  <c r="N10" i="4"/>
  <c r="N484" i="4" s="1"/>
  <c r="M10" i="4"/>
  <c r="M484" i="4" s="1"/>
  <c r="N9" i="4"/>
  <c r="N455" i="4" s="1"/>
  <c r="M9" i="4"/>
  <c r="M455" i="4" s="1"/>
  <c r="J452" i="4"/>
  <c r="J451" i="4"/>
  <c r="J449" i="4"/>
  <c r="J448" i="4"/>
  <c r="J447" i="4"/>
  <c r="J446" i="4"/>
  <c r="J507" i="4" s="1"/>
  <c r="G57" i="12" s="1"/>
  <c r="K445" i="4"/>
  <c r="J443" i="4"/>
  <c r="J442" i="4"/>
  <c r="J441" i="4"/>
  <c r="J440" i="4"/>
  <c r="J506" i="4" s="1"/>
  <c r="G56" i="12" s="1"/>
  <c r="J439" i="4"/>
  <c r="J505" i="4" s="1"/>
  <c r="J437" i="4"/>
  <c r="J436" i="4"/>
  <c r="J435" i="4"/>
  <c r="J434" i="4"/>
  <c r="J504" i="4" s="1"/>
  <c r="G54" i="12" s="1"/>
  <c r="J433" i="4"/>
  <c r="K432" i="4"/>
  <c r="K431" i="4"/>
  <c r="J431" i="4"/>
  <c r="K430" i="4"/>
  <c r="K429" i="4"/>
  <c r="K428" i="4"/>
  <c r="K427" i="4"/>
  <c r="J427" i="4"/>
  <c r="K426" i="4"/>
  <c r="J426" i="4"/>
  <c r="K425" i="4"/>
  <c r="J425" i="4"/>
  <c r="K424" i="4"/>
  <c r="K423" i="4" s="1"/>
  <c r="K422" i="4" s="1"/>
  <c r="K421" i="4" s="1"/>
  <c r="J423" i="4"/>
  <c r="J422" i="4"/>
  <c r="J421" i="4"/>
  <c r="J524" i="4" s="1"/>
  <c r="J420" i="4"/>
  <c r="J493" i="4" s="1"/>
  <c r="K419" i="4"/>
  <c r="K418" i="4"/>
  <c r="J418" i="4"/>
  <c r="K417" i="4"/>
  <c r="K416" i="4"/>
  <c r="J416" i="4"/>
  <c r="K415" i="4"/>
  <c r="J415" i="4"/>
  <c r="K414" i="4"/>
  <c r="K413" i="4"/>
  <c r="K412" i="4"/>
  <c r="J412" i="4"/>
  <c r="K411" i="4"/>
  <c r="J411" i="4"/>
  <c r="K410" i="4"/>
  <c r="J410" i="4"/>
  <c r="K409" i="4"/>
  <c r="K492" i="4" s="1"/>
  <c r="J409" i="4"/>
  <c r="J492" i="4" s="1"/>
  <c r="J408" i="4"/>
  <c r="J491" i="4" s="1"/>
  <c r="J406" i="4"/>
  <c r="J405" i="4"/>
  <c r="J404" i="4"/>
  <c r="J403" i="4"/>
  <c r="K402" i="4"/>
  <c r="K401" i="4"/>
  <c r="J401" i="4"/>
  <c r="K400" i="4"/>
  <c r="J400" i="4"/>
  <c r="K399" i="4"/>
  <c r="J399" i="4"/>
  <c r="K398" i="4"/>
  <c r="J398" i="4"/>
  <c r="J397" i="4"/>
  <c r="J396" i="4"/>
  <c r="K395" i="4"/>
  <c r="K394" i="4"/>
  <c r="J394" i="4"/>
  <c r="K393" i="4"/>
  <c r="J393" i="4"/>
  <c r="K392" i="4"/>
  <c r="J392" i="4"/>
  <c r="K391" i="4"/>
  <c r="J391" i="4"/>
  <c r="K390" i="4"/>
  <c r="J390" i="4"/>
  <c r="K389" i="4"/>
  <c r="K388" i="4"/>
  <c r="J388" i="4"/>
  <c r="K387" i="4"/>
  <c r="J387" i="4"/>
  <c r="K386" i="4"/>
  <c r="J386" i="4"/>
  <c r="K385" i="4"/>
  <c r="K509" i="4" s="1"/>
  <c r="J385" i="4"/>
  <c r="J509" i="4" s="1"/>
  <c r="K384" i="4"/>
  <c r="K508" i="4" s="1"/>
  <c r="J384" i="4"/>
  <c r="J508" i="4" s="1"/>
  <c r="K383" i="4"/>
  <c r="K382" i="4"/>
  <c r="J382" i="4"/>
  <c r="K381" i="4"/>
  <c r="J381" i="4"/>
  <c r="J379" i="4"/>
  <c r="J378" i="4"/>
  <c r="J377" i="4"/>
  <c r="J375" i="4"/>
  <c r="K374" i="4"/>
  <c r="K373" i="4"/>
  <c r="J373" i="4"/>
  <c r="J372" i="4"/>
  <c r="J371" i="4"/>
  <c r="K370" i="4"/>
  <c r="K369" i="4"/>
  <c r="J369" i="4"/>
  <c r="K368" i="4"/>
  <c r="J368" i="4"/>
  <c r="K367" i="4"/>
  <c r="J367" i="4"/>
  <c r="J366" i="4"/>
  <c r="J502" i="4" s="1"/>
  <c r="G52" i="12" s="1"/>
  <c r="K365" i="4"/>
  <c r="K364" i="4"/>
  <c r="J364" i="4"/>
  <c r="K363" i="4"/>
  <c r="K362" i="4"/>
  <c r="J362" i="4"/>
  <c r="K361" i="4"/>
  <c r="J361" i="4"/>
  <c r="K360" i="4"/>
  <c r="J360" i="4"/>
  <c r="K359" i="4"/>
  <c r="K500" i="4" s="1"/>
  <c r="J359" i="4"/>
  <c r="J500" i="4" s="1"/>
  <c r="J358" i="4"/>
  <c r="J356" i="4"/>
  <c r="J355" i="4"/>
  <c r="J354" i="4"/>
  <c r="J353" i="4"/>
  <c r="J498" i="4" s="1"/>
  <c r="G48" i="12" s="1"/>
  <c r="G44" i="12" s="1"/>
  <c r="J352" i="4"/>
  <c r="J494" i="4" s="1"/>
  <c r="J350" i="4"/>
  <c r="J349" i="4"/>
  <c r="J348" i="4"/>
  <c r="J346" i="4"/>
  <c r="J345" i="4"/>
  <c r="J344" i="4"/>
  <c r="J343" i="4"/>
  <c r="J342" i="4"/>
  <c r="J340" i="4"/>
  <c r="J339" i="4"/>
  <c r="J338" i="4"/>
  <c r="J337" i="4"/>
  <c r="J483" i="4" s="1"/>
  <c r="G33" i="12" s="1"/>
  <c r="J336" i="4"/>
  <c r="K335" i="4"/>
  <c r="K334" i="4"/>
  <c r="J334" i="4"/>
  <c r="K333" i="4"/>
  <c r="J333" i="4"/>
  <c r="K332" i="4"/>
  <c r="J332" i="4"/>
  <c r="K331" i="4"/>
  <c r="K481" i="4" s="1"/>
  <c r="J331" i="4"/>
  <c r="J481" i="4" s="1"/>
  <c r="K330" i="4"/>
  <c r="K329" i="4"/>
  <c r="K328" i="4"/>
  <c r="J328" i="4"/>
  <c r="J326" i="4"/>
  <c r="J318" i="4" s="1"/>
  <c r="K325" i="4"/>
  <c r="K324" i="4"/>
  <c r="J324" i="4"/>
  <c r="J323" i="4"/>
  <c r="K322" i="4"/>
  <c r="K321" i="4"/>
  <c r="K320" i="4"/>
  <c r="J320" i="4"/>
  <c r="K319" i="4"/>
  <c r="J319" i="4"/>
  <c r="K317" i="4"/>
  <c r="K316" i="4"/>
  <c r="J316" i="4"/>
  <c r="K315" i="4"/>
  <c r="J315" i="4"/>
  <c r="K314" i="4"/>
  <c r="J314" i="4"/>
  <c r="K312" i="4"/>
  <c r="J311" i="4"/>
  <c r="J310" i="4"/>
  <c r="J309" i="4"/>
  <c r="K308" i="4"/>
  <c r="K307" i="4"/>
  <c r="J307" i="4"/>
  <c r="K306" i="4"/>
  <c r="K305" i="4"/>
  <c r="J305" i="4"/>
  <c r="K304" i="4"/>
  <c r="K303" i="4"/>
  <c r="J303" i="4"/>
  <c r="K302" i="4"/>
  <c r="J302" i="4"/>
  <c r="K301" i="4"/>
  <c r="J301" i="4"/>
  <c r="K299" i="4"/>
  <c r="K298" i="4"/>
  <c r="J298" i="4"/>
  <c r="K297" i="4"/>
  <c r="J297" i="4"/>
  <c r="K296" i="4"/>
  <c r="J296" i="4"/>
  <c r="K295" i="4"/>
  <c r="K479" i="4" s="1"/>
  <c r="J295" i="4"/>
  <c r="J479" i="4" s="1"/>
  <c r="K293" i="4"/>
  <c r="K292" i="4"/>
  <c r="J292" i="4"/>
  <c r="K291" i="4"/>
  <c r="K290" i="4"/>
  <c r="J290" i="4"/>
  <c r="K289" i="4"/>
  <c r="J289" i="4"/>
  <c r="K288" i="4"/>
  <c r="K287" i="4"/>
  <c r="J287" i="4"/>
  <c r="K286" i="4"/>
  <c r="K285" i="4"/>
  <c r="J285" i="4"/>
  <c r="K284" i="4"/>
  <c r="J284" i="4"/>
  <c r="K283" i="4"/>
  <c r="J283" i="4"/>
  <c r="K282" i="4"/>
  <c r="K281" i="4"/>
  <c r="K280" i="4" s="1"/>
  <c r="K279" i="4" s="1"/>
  <c r="K278" i="4" s="1"/>
  <c r="J280" i="4"/>
  <c r="J279" i="4"/>
  <c r="J278" i="4"/>
  <c r="J532" i="4" s="1"/>
  <c r="J276" i="4"/>
  <c r="J275" i="4"/>
  <c r="K274" i="4"/>
  <c r="K273" i="4"/>
  <c r="J273" i="4"/>
  <c r="K272" i="4"/>
  <c r="J272" i="4"/>
  <c r="J271" i="4"/>
  <c r="J522" i="4" s="1"/>
  <c r="K270" i="4"/>
  <c r="K269" i="4"/>
  <c r="K268" i="4"/>
  <c r="J268" i="4"/>
  <c r="K267" i="4"/>
  <c r="K266" i="4"/>
  <c r="J266" i="4"/>
  <c r="K265" i="4"/>
  <c r="J265" i="4"/>
  <c r="K264" i="4"/>
  <c r="J264" i="4"/>
  <c r="J263" i="4"/>
  <c r="J477" i="4" s="1"/>
  <c r="G27" i="12" s="1"/>
  <c r="K262" i="4"/>
  <c r="K261" i="4"/>
  <c r="J261" i="4"/>
  <c r="K260" i="4"/>
  <c r="J260" i="4"/>
  <c r="K259" i="4"/>
  <c r="J259" i="4"/>
  <c r="K258" i="4"/>
  <c r="K476" i="4" s="1"/>
  <c r="J258" i="4"/>
  <c r="J476" i="4" s="1"/>
  <c r="K257" i="4"/>
  <c r="K256" i="4"/>
  <c r="J256" i="4"/>
  <c r="K255" i="4"/>
  <c r="K254" i="4"/>
  <c r="J254" i="4"/>
  <c r="K252" i="4"/>
  <c r="J251" i="4"/>
  <c r="J250" i="4"/>
  <c r="J249" i="4"/>
  <c r="J520" i="4" s="1"/>
  <c r="J248" i="4"/>
  <c r="J475" i="4" s="1"/>
  <c r="G25" i="12" s="1"/>
  <c r="J247" i="4"/>
  <c r="J473" i="4" s="1"/>
  <c r="K246" i="4"/>
  <c r="K245" i="4"/>
  <c r="K244" i="4"/>
  <c r="J244" i="4"/>
  <c r="K243" i="4"/>
  <c r="K242" i="4"/>
  <c r="J242" i="4"/>
  <c r="K241" i="4"/>
  <c r="J241" i="4"/>
  <c r="K240" i="4"/>
  <c r="K239" i="4"/>
  <c r="J239" i="4"/>
  <c r="K238" i="4"/>
  <c r="J238" i="4"/>
  <c r="K237" i="4"/>
  <c r="J237" i="4"/>
  <c r="K236" i="4"/>
  <c r="K472" i="4" s="1"/>
  <c r="J236" i="4"/>
  <c r="J472" i="4" s="1"/>
  <c r="J234" i="4"/>
  <c r="J233" i="4"/>
  <c r="K231" i="4"/>
  <c r="J230" i="4"/>
  <c r="K229" i="4"/>
  <c r="K228" i="4"/>
  <c r="J228" i="4"/>
  <c r="J227" i="4"/>
  <c r="J226" i="4"/>
  <c r="J534" i="4" s="1"/>
  <c r="J225" i="4"/>
  <c r="J471" i="4" s="1"/>
  <c r="J224" i="4"/>
  <c r="J469" i="4" s="1"/>
  <c r="K223" i="4"/>
  <c r="K222" i="4"/>
  <c r="J222" i="4"/>
  <c r="K221" i="4"/>
  <c r="K220" i="4"/>
  <c r="J220" i="4"/>
  <c r="K219" i="4"/>
  <c r="J219" i="4"/>
  <c r="K218" i="4"/>
  <c r="K538" i="4" s="1"/>
  <c r="K539" i="4" s="1"/>
  <c r="J218" i="4"/>
  <c r="J538" i="4" s="1"/>
  <c r="J539" i="4" s="1"/>
  <c r="K217" i="4"/>
  <c r="J217" i="4"/>
  <c r="J214" i="4"/>
  <c r="J213" i="4"/>
  <c r="J212" i="4"/>
  <c r="J535" i="4" s="1"/>
  <c r="K211" i="4"/>
  <c r="K210" i="4"/>
  <c r="J210" i="4"/>
  <c r="K209" i="4"/>
  <c r="K208" i="4"/>
  <c r="J208" i="4"/>
  <c r="K207" i="4"/>
  <c r="J207" i="4"/>
  <c r="K206" i="4"/>
  <c r="J206" i="4"/>
  <c r="K205" i="4"/>
  <c r="K204" i="4"/>
  <c r="K203" i="4"/>
  <c r="J203" i="4"/>
  <c r="K202" i="4"/>
  <c r="J202" i="4"/>
  <c r="K201" i="4"/>
  <c r="J201" i="4"/>
  <c r="J526" i="4" s="1"/>
  <c r="K200" i="4"/>
  <c r="K199" i="4"/>
  <c r="J199" i="4"/>
  <c r="K198" i="4"/>
  <c r="J198" i="4"/>
  <c r="K197" i="4"/>
  <c r="K521" i="4" s="1"/>
  <c r="J197" i="4"/>
  <c r="J521" i="4" s="1"/>
  <c r="J196" i="4"/>
  <c r="J466" i="4" s="1"/>
  <c r="G16" i="12" s="1"/>
  <c r="K195" i="4"/>
  <c r="K194" i="4"/>
  <c r="J194" i="4"/>
  <c r="K193" i="4"/>
  <c r="K464" i="4" s="1"/>
  <c r="J193" i="4"/>
  <c r="J464" i="4" s="1"/>
  <c r="K192" i="4"/>
  <c r="K191" i="4"/>
  <c r="J191" i="4"/>
  <c r="K190" i="4"/>
  <c r="K189" i="4"/>
  <c r="J189" i="4"/>
  <c r="K188" i="4"/>
  <c r="J188" i="4"/>
  <c r="K187" i="4"/>
  <c r="J187" i="4"/>
  <c r="K186" i="4"/>
  <c r="K185" i="4"/>
  <c r="J185" i="4"/>
  <c r="K184" i="4"/>
  <c r="J184" i="4"/>
  <c r="K183" i="4"/>
  <c r="J183" i="4"/>
  <c r="K182" i="4"/>
  <c r="K462" i="4" s="1"/>
  <c r="J182" i="4"/>
  <c r="J462" i="4" s="1"/>
  <c r="K181" i="4"/>
  <c r="K180" i="4"/>
  <c r="J180" i="4"/>
  <c r="K179" i="4"/>
  <c r="J179" i="4"/>
  <c r="K178" i="4"/>
  <c r="J178" i="4"/>
  <c r="K177" i="4"/>
  <c r="K176" i="4"/>
  <c r="K175" i="4"/>
  <c r="J175" i="4"/>
  <c r="K174" i="4"/>
  <c r="J174" i="4"/>
  <c r="K173" i="4"/>
  <c r="J173" i="4"/>
  <c r="K172" i="4"/>
  <c r="K171" i="4"/>
  <c r="J171" i="4"/>
  <c r="K170" i="4"/>
  <c r="J170" i="4"/>
  <c r="K169" i="4"/>
  <c r="J169" i="4"/>
  <c r="J527" i="4" s="1"/>
  <c r="K168" i="4"/>
  <c r="K167" i="4"/>
  <c r="K166" i="4" s="1"/>
  <c r="J166" i="4"/>
  <c r="K165" i="4"/>
  <c r="K164" i="4" s="1"/>
  <c r="K163" i="4" s="1"/>
  <c r="K162" i="4" s="1"/>
  <c r="J164" i="4"/>
  <c r="J163" i="4"/>
  <c r="J162" i="4"/>
  <c r="J519" i="4" s="1"/>
  <c r="J523" i="4" s="1"/>
  <c r="J161" i="4"/>
  <c r="K160" i="4"/>
  <c r="K159" i="4"/>
  <c r="J159" i="4"/>
  <c r="K158" i="4"/>
  <c r="K157" i="4"/>
  <c r="J157" i="4"/>
  <c r="K156" i="4"/>
  <c r="J156" i="4"/>
  <c r="K155" i="4"/>
  <c r="K154" i="4"/>
  <c r="J154" i="4"/>
  <c r="K153" i="4"/>
  <c r="K460" i="4" s="1"/>
  <c r="J153" i="4"/>
  <c r="J460" i="4" s="1"/>
  <c r="K152" i="4"/>
  <c r="K151" i="4"/>
  <c r="J151" i="4"/>
  <c r="K150" i="4"/>
  <c r="K459" i="4" s="1"/>
  <c r="J150" i="4"/>
  <c r="J459" i="4" s="1"/>
  <c r="J149" i="4"/>
  <c r="K147" i="4"/>
  <c r="K146" i="4"/>
  <c r="J146" i="4"/>
  <c r="K145" i="4"/>
  <c r="J145" i="4"/>
  <c r="K144" i="4"/>
  <c r="J144" i="4"/>
  <c r="K143" i="4"/>
  <c r="K514" i="4" s="1"/>
  <c r="J143" i="4"/>
  <c r="J514" i="4" s="1"/>
  <c r="K142" i="4"/>
  <c r="K141" i="4"/>
  <c r="J141" i="4"/>
  <c r="K140" i="4"/>
  <c r="K139" i="4"/>
  <c r="J139" i="4"/>
  <c r="K138" i="4"/>
  <c r="J138" i="4"/>
  <c r="K137" i="4"/>
  <c r="J137" i="4"/>
  <c r="K136" i="4"/>
  <c r="K513" i="4" s="1"/>
  <c r="J136" i="4"/>
  <c r="J513" i="4" s="1"/>
  <c r="K135" i="4"/>
  <c r="K512" i="4" s="1"/>
  <c r="J135" i="4"/>
  <c r="J512" i="4" s="1"/>
  <c r="K134" i="4"/>
  <c r="K133" i="4"/>
  <c r="J133" i="4"/>
  <c r="K132" i="4"/>
  <c r="J132" i="4"/>
  <c r="K131" i="4"/>
  <c r="J131" i="4"/>
  <c r="K130" i="4"/>
  <c r="K468" i="4" s="1"/>
  <c r="J130" i="4"/>
  <c r="J468" i="4" s="1"/>
  <c r="K129" i="4"/>
  <c r="K467" i="4" s="1"/>
  <c r="J129" i="4"/>
  <c r="J467" i="4" s="1"/>
  <c r="K128" i="4"/>
  <c r="J128" i="4"/>
  <c r="K127" i="4"/>
  <c r="K126" i="4"/>
  <c r="J126" i="4"/>
  <c r="K125" i="4"/>
  <c r="J125" i="4"/>
  <c r="K124" i="4"/>
  <c r="J124" i="4"/>
  <c r="K123" i="4"/>
  <c r="K511" i="4" s="1"/>
  <c r="J123" i="4"/>
  <c r="J511" i="4" s="1"/>
  <c r="K122" i="4"/>
  <c r="K510" i="4" s="1"/>
  <c r="J122" i="4"/>
  <c r="J510" i="4" s="1"/>
  <c r="J120" i="4"/>
  <c r="K119" i="4"/>
  <c r="K118" i="4"/>
  <c r="J117" i="4"/>
  <c r="J116" i="4"/>
  <c r="J465" i="4" s="1"/>
  <c r="G15" i="12" s="1"/>
  <c r="K115" i="4"/>
  <c r="K114" i="4"/>
  <c r="J114" i="4"/>
  <c r="K113" i="4"/>
  <c r="K112" i="4"/>
  <c r="J112" i="4"/>
  <c r="K111" i="4"/>
  <c r="J111" i="4"/>
  <c r="K110" i="4"/>
  <c r="K531" i="4" s="1"/>
  <c r="J110" i="4"/>
  <c r="J531" i="4" s="1"/>
  <c r="K109" i="4"/>
  <c r="K108" i="4"/>
  <c r="K107" i="4"/>
  <c r="J107" i="4"/>
  <c r="K106" i="4"/>
  <c r="K105" i="4" s="1"/>
  <c r="K104" i="4" s="1"/>
  <c r="K103" i="4" s="1"/>
  <c r="K102" i="4" s="1"/>
  <c r="J105" i="4"/>
  <c r="J104" i="4"/>
  <c r="J103" i="4"/>
  <c r="J102" i="4"/>
  <c r="J463" i="4" s="1"/>
  <c r="K101" i="4"/>
  <c r="K100" i="4"/>
  <c r="J100" i="4"/>
  <c r="K99" i="4"/>
  <c r="J99" i="4"/>
  <c r="K98" i="4"/>
  <c r="J98" i="4"/>
  <c r="J530" i="4" s="1"/>
  <c r="J533" i="4" s="1"/>
  <c r="K97" i="4"/>
  <c r="J97" i="4"/>
  <c r="J461" i="4" s="1"/>
  <c r="J96" i="4"/>
  <c r="J458" i="4" s="1"/>
  <c r="J95" i="4"/>
  <c r="K94" i="4"/>
  <c r="K93" i="4"/>
  <c r="K92" i="4"/>
  <c r="J92" i="4"/>
  <c r="K91" i="4"/>
  <c r="J91" i="4"/>
  <c r="K90" i="4"/>
  <c r="J90" i="4"/>
  <c r="K89" i="4"/>
  <c r="K503" i="4" s="1"/>
  <c r="J89" i="4"/>
  <c r="J503" i="4" s="1"/>
  <c r="K88" i="4"/>
  <c r="J88" i="4"/>
  <c r="J499" i="4" s="1"/>
  <c r="K87" i="4"/>
  <c r="K86" i="4"/>
  <c r="J86" i="4"/>
  <c r="K85" i="4"/>
  <c r="K84" i="4"/>
  <c r="J84" i="4"/>
  <c r="K83" i="4"/>
  <c r="K82" i="4"/>
  <c r="J82" i="4"/>
  <c r="K81" i="4"/>
  <c r="K80" i="4"/>
  <c r="J80" i="4"/>
  <c r="K79" i="4"/>
  <c r="J79" i="4"/>
  <c r="K78" i="4"/>
  <c r="J78" i="4"/>
  <c r="K77" i="4"/>
  <c r="K76" i="4"/>
  <c r="K75" i="4"/>
  <c r="J75" i="4"/>
  <c r="K74" i="4"/>
  <c r="K73" i="4"/>
  <c r="J73" i="4"/>
  <c r="K72" i="4"/>
  <c r="J72" i="4"/>
  <c r="K71" i="4"/>
  <c r="J71" i="4"/>
  <c r="K70" i="4"/>
  <c r="K69" i="4" s="1"/>
  <c r="K68" i="4" s="1"/>
  <c r="K67" i="4" s="1"/>
  <c r="J69" i="4"/>
  <c r="J68" i="4"/>
  <c r="J67" i="4"/>
  <c r="J525" i="4" s="1"/>
  <c r="J66" i="4"/>
  <c r="J490" i="4" s="1"/>
  <c r="K65" i="4"/>
  <c r="K64" i="4"/>
  <c r="K63" i="4"/>
  <c r="J63" i="4"/>
  <c r="J61" i="4"/>
  <c r="J60" i="4"/>
  <c r="J59" i="4"/>
  <c r="J58" i="4"/>
  <c r="J489" i="4" s="1"/>
  <c r="G39" i="12" s="1"/>
  <c r="K57" i="4"/>
  <c r="K56" i="4"/>
  <c r="J56" i="4"/>
  <c r="K55" i="4"/>
  <c r="K54" i="4"/>
  <c r="J54" i="4"/>
  <c r="K53" i="4"/>
  <c r="K52" i="4"/>
  <c r="J52" i="4"/>
  <c r="K51" i="4"/>
  <c r="J51" i="4"/>
  <c r="K50" i="4"/>
  <c r="J50" i="4"/>
  <c r="K49" i="4"/>
  <c r="J49" i="4"/>
  <c r="K48" i="4"/>
  <c r="K47" i="4"/>
  <c r="J47" i="4"/>
  <c r="K46" i="4"/>
  <c r="K45" i="4"/>
  <c r="J45" i="4"/>
  <c r="K44" i="4"/>
  <c r="K43" i="4"/>
  <c r="J43" i="4"/>
  <c r="K42" i="4"/>
  <c r="K41" i="4"/>
  <c r="J41" i="4"/>
  <c r="K40" i="4"/>
  <c r="K39" i="4"/>
  <c r="J39" i="4"/>
  <c r="K38" i="4"/>
  <c r="K37" i="4"/>
  <c r="J37" i="4"/>
  <c r="J35" i="4"/>
  <c r="K34" i="4"/>
  <c r="K33" i="4"/>
  <c r="J33" i="4"/>
  <c r="K32" i="4"/>
  <c r="K31" i="4" s="1"/>
  <c r="J31" i="4"/>
  <c r="K30" i="4"/>
  <c r="K29" i="4" s="1"/>
  <c r="J29" i="4"/>
  <c r="J28" i="4"/>
  <c r="J27" i="4"/>
  <c r="J26" i="4"/>
  <c r="J486" i="4" s="1"/>
  <c r="K25" i="4"/>
  <c r="K24" i="4"/>
  <c r="J24" i="4"/>
  <c r="K23" i="4"/>
  <c r="K22" i="4"/>
  <c r="J22" i="4"/>
  <c r="J20" i="4"/>
  <c r="J18" i="4"/>
  <c r="K17" i="4"/>
  <c r="K16" i="4"/>
  <c r="J16" i="4"/>
  <c r="K15" i="4"/>
  <c r="K14" i="4" s="1"/>
  <c r="J14" i="4"/>
  <c r="J13" i="4"/>
  <c r="J12" i="4"/>
  <c r="J528" i="4" s="1"/>
  <c r="J11" i="4"/>
  <c r="J485" i="4" s="1"/>
  <c r="G35" i="12" s="1"/>
  <c r="J10" i="4"/>
  <c r="J484" i="4" s="1"/>
  <c r="J9" i="4"/>
  <c r="B25" i="16"/>
  <c r="E25" i="16"/>
  <c r="J25" i="16"/>
  <c r="H25" i="16" s="1"/>
  <c r="H26" i="16"/>
  <c r="E26" i="16"/>
  <c r="B26" i="16"/>
  <c r="J24" i="16"/>
  <c r="I24" i="16"/>
  <c r="H24" i="16"/>
  <c r="G24" i="16"/>
  <c r="F24" i="16"/>
  <c r="E24" i="16"/>
  <c r="D24" i="16"/>
  <c r="C24" i="16"/>
  <c r="B24" i="16"/>
  <c r="J23" i="16"/>
  <c r="I23" i="16"/>
  <c r="H23" i="16"/>
  <c r="G23" i="16"/>
  <c r="F23" i="16"/>
  <c r="E23" i="16"/>
  <c r="D23" i="16"/>
  <c r="C23" i="16"/>
  <c r="B23" i="16"/>
  <c r="H22" i="16"/>
  <c r="E22" i="16"/>
  <c r="B22" i="16"/>
  <c r="J20" i="16"/>
  <c r="J19" i="16" s="1"/>
  <c r="I20" i="16"/>
  <c r="I19" i="16" s="1"/>
  <c r="H20" i="16"/>
  <c r="H19" i="16" s="1"/>
  <c r="G20" i="16"/>
  <c r="G19" i="16" s="1"/>
  <c r="F20" i="16"/>
  <c r="F19" i="16" s="1"/>
  <c r="E20" i="16"/>
  <c r="E19" i="16" s="1"/>
  <c r="D20" i="16"/>
  <c r="D19" i="16" s="1"/>
  <c r="C20" i="16"/>
  <c r="C19" i="16" s="1"/>
  <c r="B20" i="16"/>
  <c r="B19" i="16" s="1"/>
  <c r="G49" i="12" l="1"/>
  <c r="J49" i="12"/>
  <c r="K49" i="12"/>
  <c r="J300" i="4"/>
  <c r="G23" i="12"/>
  <c r="J23" i="12"/>
  <c r="K23" i="12"/>
  <c r="G8" i="12"/>
  <c r="J8" i="12"/>
  <c r="K8" i="12"/>
  <c r="G34" i="12"/>
  <c r="J34" i="12"/>
  <c r="K34" i="12"/>
  <c r="G55" i="12"/>
  <c r="J55" i="12"/>
  <c r="K55" i="12"/>
  <c r="K306" i="14"/>
  <c r="K310" i="14" s="1"/>
  <c r="J306" i="14"/>
  <c r="J310" i="14" s="1"/>
  <c r="J330" i="14" s="1"/>
  <c r="J302" i="14"/>
  <c r="K301" i="14"/>
  <c r="K329" i="14" s="1"/>
  <c r="H306" i="14"/>
  <c r="G306" i="14"/>
  <c r="G310" i="14" s="1"/>
  <c r="G330" i="14" s="1"/>
  <c r="G302" i="14"/>
  <c r="H301" i="14"/>
  <c r="H329" i="14" s="1"/>
  <c r="M457" i="4"/>
  <c r="N457" i="4"/>
  <c r="M541" i="4"/>
  <c r="N541" i="4"/>
  <c r="M537" i="4"/>
  <c r="N537" i="4"/>
  <c r="M529" i="4"/>
  <c r="M543" i="4" s="1"/>
  <c r="M544" i="4" s="1"/>
  <c r="N529" i="4"/>
  <c r="N543" i="4" s="1"/>
  <c r="N544" i="4" s="1"/>
  <c r="N542" i="4"/>
  <c r="N515" i="4"/>
  <c r="M482" i="4"/>
  <c r="N482" i="4"/>
  <c r="J480" i="4"/>
  <c r="G30" i="12" s="1"/>
  <c r="G28" i="12" s="1"/>
  <c r="J294" i="4"/>
  <c r="J536" i="4"/>
  <c r="K525" i="4"/>
  <c r="K66" i="4"/>
  <c r="K490" i="4" s="1"/>
  <c r="K463" i="4"/>
  <c r="K519" i="4"/>
  <c r="K161" i="4"/>
  <c r="K524" i="4"/>
  <c r="K420" i="4"/>
  <c r="K530" i="4"/>
  <c r="J541" i="4"/>
  <c r="J537" i="4"/>
  <c r="J529" i="4"/>
  <c r="J542" i="4"/>
  <c r="J515" i="4"/>
  <c r="K454" i="4"/>
  <c r="J482" i="4"/>
  <c r="G32" i="12" s="1"/>
  <c r="G66" i="12" l="1"/>
  <c r="N516" i="4"/>
  <c r="N517" i="4" s="1"/>
  <c r="K32" i="12"/>
  <c r="K66" i="12" s="1"/>
  <c r="M516" i="4"/>
  <c r="M517" i="4" s="1"/>
  <c r="J32" i="12"/>
  <c r="J66" i="12" s="1"/>
  <c r="J331" i="14"/>
  <c r="J304" i="14"/>
  <c r="K302" i="14"/>
  <c r="K330" i="14"/>
  <c r="G331" i="14"/>
  <c r="G304" i="14"/>
  <c r="J478" i="4"/>
  <c r="J516" i="4" s="1"/>
  <c r="J148" i="4"/>
  <c r="J455" i="4" s="1"/>
  <c r="J457" i="4" s="1"/>
  <c r="J543" i="4"/>
  <c r="J544" i="4" s="1"/>
  <c r="K542" i="4"/>
  <c r="K515" i="4"/>
  <c r="K493" i="4"/>
  <c r="K408" i="4"/>
  <c r="K461" i="4"/>
  <c r="K331" i="14" l="1"/>
  <c r="K304" i="14"/>
  <c r="J517" i="4"/>
  <c r="K491" i="4"/>
  <c r="H18" i="16" l="1"/>
  <c r="E18" i="16"/>
  <c r="B18" i="16"/>
  <c r="H17" i="16"/>
  <c r="E17" i="16"/>
  <c r="B17" i="16"/>
  <c r="J16" i="16"/>
  <c r="I16" i="16"/>
  <c r="H16" i="16"/>
  <c r="G16" i="16"/>
  <c r="F16" i="16"/>
  <c r="E16" i="16"/>
  <c r="D16" i="16"/>
  <c r="C16" i="16"/>
  <c r="B16" i="16"/>
  <c r="J15" i="16"/>
  <c r="I15" i="16"/>
  <c r="H15" i="16"/>
  <c r="G15" i="16"/>
  <c r="F15" i="16"/>
  <c r="E15" i="16"/>
  <c r="D15" i="16"/>
  <c r="C15" i="16"/>
  <c r="B15" i="16"/>
  <c r="H14" i="16"/>
  <c r="E14" i="16"/>
  <c r="B14" i="16"/>
  <c r="H13" i="16"/>
  <c r="E13" i="16"/>
  <c r="B13" i="16"/>
  <c r="H12" i="16"/>
  <c r="E12" i="16"/>
  <c r="B12" i="16"/>
  <c r="H11" i="16"/>
  <c r="E11" i="16"/>
  <c r="B11" i="16"/>
  <c r="H10" i="16"/>
  <c r="E10" i="16"/>
  <c r="B10" i="16"/>
  <c r="J9" i="16"/>
  <c r="I9" i="16"/>
  <c r="H9" i="16"/>
  <c r="G9" i="16"/>
  <c r="F9" i="16"/>
  <c r="E9" i="16"/>
  <c r="D9" i="16"/>
  <c r="C9" i="16"/>
  <c r="B9" i="16"/>
  <c r="J8" i="16"/>
  <c r="I8" i="16"/>
  <c r="H8" i="16"/>
  <c r="G8" i="16"/>
  <c r="F8" i="16"/>
  <c r="E8" i="16"/>
  <c r="D8" i="16"/>
  <c r="C8" i="16"/>
  <c r="B8" i="16"/>
  <c r="I203" i="14" l="1"/>
  <c r="E203" i="14"/>
  <c r="I301" i="14"/>
  <c r="E301" i="14"/>
  <c r="L281" i="4"/>
  <c r="H281" i="4"/>
  <c r="L454" i="4"/>
  <c r="H454" i="4"/>
  <c r="D85" i="14"/>
  <c r="E74" i="14"/>
  <c r="F74" i="14"/>
  <c r="I74" i="14"/>
  <c r="D74" i="14"/>
  <c r="F91" i="14"/>
  <c r="I90" i="14"/>
  <c r="F90" i="14"/>
  <c r="E90" i="14"/>
  <c r="D90" i="14"/>
  <c r="F89" i="14"/>
  <c r="I88" i="14"/>
  <c r="F88" i="14"/>
  <c r="E88" i="14"/>
  <c r="D88" i="14"/>
  <c r="F154" i="14"/>
  <c r="F153" i="14"/>
  <c r="E196" i="14" l="1"/>
  <c r="I196" i="14"/>
  <c r="D196" i="14"/>
  <c r="D18" i="14"/>
  <c r="E18" i="14"/>
  <c r="I18" i="14"/>
  <c r="E277" i="14"/>
  <c r="E276" i="14" s="1"/>
  <c r="I277" i="14"/>
  <c r="I276" i="14" s="1"/>
  <c r="F301" i="14"/>
  <c r="D278" i="14"/>
  <c r="F278" i="14" s="1"/>
  <c r="F277" i="14" s="1"/>
  <c r="F276" i="14" s="1"/>
  <c r="F296" i="14"/>
  <c r="D294" i="14"/>
  <c r="F294" i="14" s="1"/>
  <c r="F289" i="14"/>
  <c r="F286" i="14"/>
  <c r="F284" i="14"/>
  <c r="F275" i="14"/>
  <c r="F266" i="14"/>
  <c r="F260" i="14"/>
  <c r="F254" i="14"/>
  <c r="F251" i="14"/>
  <c r="F244" i="14"/>
  <c r="F243" i="14"/>
  <c r="F237" i="14"/>
  <c r="H237" i="14" s="1"/>
  <c r="H236" i="14" s="1"/>
  <c r="H235" i="14" s="1"/>
  <c r="F269" i="14"/>
  <c r="F271" i="14"/>
  <c r="F270" i="14" s="1"/>
  <c r="I270" i="14"/>
  <c r="E270" i="14"/>
  <c r="D270" i="14"/>
  <c r="F221" i="14"/>
  <c r="F220" i="14"/>
  <c r="I219" i="14"/>
  <c r="E219" i="14"/>
  <c r="D219" i="14"/>
  <c r="F218" i="14"/>
  <c r="F257" i="14"/>
  <c r="D231" i="14"/>
  <c r="F231" i="14" s="1"/>
  <c r="F225" i="14"/>
  <c r="F239" i="14"/>
  <c r="H239" i="14" s="1"/>
  <c r="H238" i="14" s="1"/>
  <c r="F214" i="14"/>
  <c r="F213" i="14"/>
  <c r="I212" i="14"/>
  <c r="E212" i="14"/>
  <c r="D212" i="14"/>
  <c r="F211" i="14"/>
  <c r="F246" i="14"/>
  <c r="E204" i="14"/>
  <c r="D204" i="14"/>
  <c r="D203" i="14"/>
  <c r="F207" i="14"/>
  <c r="L30" i="4"/>
  <c r="F195" i="14"/>
  <c r="F193" i="14"/>
  <c r="F199" i="14"/>
  <c r="F186" i="14"/>
  <c r="I185" i="14"/>
  <c r="F185" i="14"/>
  <c r="E185" i="14"/>
  <c r="D185" i="14"/>
  <c r="F188" i="14"/>
  <c r="F184" i="14"/>
  <c r="F197" i="14"/>
  <c r="F196" i="14" s="1"/>
  <c r="F182" i="14"/>
  <c r="F191" i="14"/>
  <c r="F178" i="14"/>
  <c r="D177" i="14"/>
  <c r="F177" i="14" s="1"/>
  <c r="I175" i="14"/>
  <c r="E175" i="14"/>
  <c r="D175" i="14"/>
  <c r="F161" i="14"/>
  <c r="D161" i="14"/>
  <c r="F122" i="14"/>
  <c r="H122" i="14" s="1"/>
  <c r="H121" i="14" s="1"/>
  <c r="F165" i="14"/>
  <c r="F164" i="14"/>
  <c r="F171" i="14"/>
  <c r="F170" i="14"/>
  <c r="F168" i="14"/>
  <c r="F159" i="14"/>
  <c r="F157" i="14"/>
  <c r="F151" i="14"/>
  <c r="D151" i="14"/>
  <c r="F149" i="14"/>
  <c r="D149" i="14"/>
  <c r="F147" i="14"/>
  <c r="D147" i="14"/>
  <c r="F145" i="14"/>
  <c r="D143" i="14"/>
  <c r="F143" i="14" s="1"/>
  <c r="E141" i="14"/>
  <c r="F141" i="14" s="1"/>
  <c r="F138" i="14"/>
  <c r="F137" i="14" s="1"/>
  <c r="I137" i="14"/>
  <c r="E137" i="14"/>
  <c r="D137" i="14"/>
  <c r="F136" i="14"/>
  <c r="F134" i="14"/>
  <c r="D132" i="14"/>
  <c r="F132" i="14" s="1"/>
  <c r="D126" i="14"/>
  <c r="F126" i="14" s="1"/>
  <c r="F124" i="14"/>
  <c r="I120" i="14"/>
  <c r="E120" i="14"/>
  <c r="D120" i="14"/>
  <c r="F120" i="14" s="1"/>
  <c r="H120" i="14" s="1"/>
  <c r="H119" i="14" s="1"/>
  <c r="H116" i="14" s="1"/>
  <c r="H115" i="14" s="1"/>
  <c r="H315" i="14" s="1"/>
  <c r="H316" i="14" s="1"/>
  <c r="E118" i="14"/>
  <c r="D118" i="14"/>
  <c r="F118" i="14" s="1"/>
  <c r="F110" i="14"/>
  <c r="F103" i="14"/>
  <c r="F107" i="14"/>
  <c r="F112" i="14"/>
  <c r="F105" i="14"/>
  <c r="E84" i="14"/>
  <c r="D84" i="14"/>
  <c r="E77" i="14"/>
  <c r="F77" i="14" s="1"/>
  <c r="D77" i="14"/>
  <c r="F95" i="14"/>
  <c r="F94" i="14"/>
  <c r="F99" i="14"/>
  <c r="F98" i="14"/>
  <c r="D97" i="14"/>
  <c r="F97" i="14" s="1"/>
  <c r="I83" i="14"/>
  <c r="E83" i="14"/>
  <c r="F76" i="14"/>
  <c r="F87" i="14"/>
  <c r="I86" i="14"/>
  <c r="I85" i="14" s="1"/>
  <c r="F86" i="14"/>
  <c r="F85" i="14" s="1"/>
  <c r="E86" i="14"/>
  <c r="E85" i="14" s="1"/>
  <c r="D86" i="14"/>
  <c r="F81" i="14"/>
  <c r="D80" i="14"/>
  <c r="F80" i="14" s="1"/>
  <c r="E53" i="14"/>
  <c r="F53" i="14" s="1"/>
  <c r="F52" i="14" s="1"/>
  <c r="I52" i="14"/>
  <c r="D52" i="14"/>
  <c r="F72" i="14"/>
  <c r="I71" i="14"/>
  <c r="F71" i="14"/>
  <c r="E71" i="14"/>
  <c r="D71" i="14"/>
  <c r="D70" i="14"/>
  <c r="F70" i="14" s="1"/>
  <c r="F69" i="14" s="1"/>
  <c r="I69" i="14"/>
  <c r="E69" i="14"/>
  <c r="F68" i="14"/>
  <c r="I67" i="14"/>
  <c r="F67" i="14"/>
  <c r="E67" i="14"/>
  <c r="D67" i="14"/>
  <c r="D64" i="14"/>
  <c r="F64" i="14" s="1"/>
  <c r="D63" i="14"/>
  <c r="F63" i="14" s="1"/>
  <c r="I62" i="14"/>
  <c r="E62" i="14"/>
  <c r="D61" i="14"/>
  <c r="F61" i="14" s="1"/>
  <c r="F60" i="14" s="1"/>
  <c r="I60" i="14"/>
  <c r="E60" i="14"/>
  <c r="I57" i="14"/>
  <c r="E57" i="14"/>
  <c r="F57" i="14" s="1"/>
  <c r="F56" i="14" s="1"/>
  <c r="I56" i="14"/>
  <c r="E56" i="14"/>
  <c r="D56" i="14"/>
  <c r="D42" i="14"/>
  <c r="F42" i="14" s="1"/>
  <c r="F41" i="14" s="1"/>
  <c r="I41" i="14"/>
  <c r="E41" i="14"/>
  <c r="F35" i="14"/>
  <c r="F34" i="14" s="1"/>
  <c r="I34" i="14"/>
  <c r="E34" i="14"/>
  <c r="D34" i="14"/>
  <c r="F29" i="14"/>
  <c r="I28" i="14"/>
  <c r="E28" i="14"/>
  <c r="D28" i="14"/>
  <c r="F31" i="14"/>
  <c r="I30" i="14"/>
  <c r="E30" i="14"/>
  <c r="D30" i="14"/>
  <c r="D49" i="14"/>
  <c r="F49" i="14" s="1"/>
  <c r="F48" i="14" s="1"/>
  <c r="I48" i="14"/>
  <c r="E48" i="14"/>
  <c r="D46" i="14"/>
  <c r="F46" i="14" s="1"/>
  <c r="F45" i="14" s="1"/>
  <c r="I45" i="14"/>
  <c r="E45" i="14"/>
  <c r="F24" i="14"/>
  <c r="I23" i="14"/>
  <c r="F23" i="14"/>
  <c r="E23" i="14"/>
  <c r="D23" i="14"/>
  <c r="F22" i="14"/>
  <c r="I21" i="14"/>
  <c r="F21" i="14"/>
  <c r="E21" i="14"/>
  <c r="D21" i="14"/>
  <c r="F20" i="14"/>
  <c r="F19" i="14"/>
  <c r="F15" i="14"/>
  <c r="I14" i="14"/>
  <c r="I13" i="14" s="1"/>
  <c r="E14" i="14"/>
  <c r="E13" i="14" s="1"/>
  <c r="D14" i="14"/>
  <c r="D13" i="14" s="1"/>
  <c r="I12" i="14"/>
  <c r="I11" i="14" s="1"/>
  <c r="E12" i="14"/>
  <c r="E11" i="14" s="1"/>
  <c r="E10" i="14" s="1"/>
  <c r="E9" i="14" s="1"/>
  <c r="D12" i="14"/>
  <c r="D11" i="14" s="1"/>
  <c r="D10" i="14" s="1"/>
  <c r="D9" i="14" s="1"/>
  <c r="I291" i="4"/>
  <c r="I290" i="4" s="1"/>
  <c r="L290" i="4"/>
  <c r="H290" i="4"/>
  <c r="G290" i="4"/>
  <c r="H30" i="4"/>
  <c r="H15" i="4"/>
  <c r="L167" i="4"/>
  <c r="H167" i="4"/>
  <c r="L165" i="4"/>
  <c r="H165" i="4"/>
  <c r="L106" i="4"/>
  <c r="H106" i="4"/>
  <c r="L70" i="4"/>
  <c r="H70" i="4"/>
  <c r="H424" i="4"/>
  <c r="I48" i="4"/>
  <c r="I47" i="4" s="1"/>
  <c r="L47" i="4"/>
  <c r="H47" i="4"/>
  <c r="G47" i="4"/>
  <c r="L32" i="4"/>
  <c r="H32" i="4"/>
  <c r="F30" i="14" l="1"/>
  <c r="H31" i="14"/>
  <c r="H30" i="14" s="1"/>
  <c r="F28" i="14"/>
  <c r="H29" i="14"/>
  <c r="H28" i="14" s="1"/>
  <c r="H222" i="14"/>
  <c r="F18" i="14"/>
  <c r="F17" i="14" s="1"/>
  <c r="D48" i="14"/>
  <c r="D62" i="14"/>
  <c r="D69" i="14"/>
  <c r="F212" i="14"/>
  <c r="F219" i="14"/>
  <c r="D277" i="14"/>
  <c r="D276" i="14" s="1"/>
  <c r="D17" i="14"/>
  <c r="F12" i="14"/>
  <c r="F11" i="14" s="1"/>
  <c r="F14" i="14"/>
  <c r="F13" i="14" s="1"/>
  <c r="D45" i="14"/>
  <c r="D41" i="14"/>
  <c r="D60" i="14"/>
  <c r="F62" i="14"/>
  <c r="E52" i="14"/>
  <c r="F175" i="14"/>
  <c r="F203" i="14"/>
  <c r="I17" i="14"/>
  <c r="E17" i="14"/>
  <c r="F204" i="14"/>
  <c r="F84" i="14"/>
  <c r="F83" i="14" s="1"/>
  <c r="D83" i="14"/>
  <c r="I10" i="14"/>
  <c r="I9" i="14" s="1"/>
  <c r="H166" i="4"/>
  <c r="L166" i="4"/>
  <c r="I347" i="4"/>
  <c r="G346" i="4"/>
  <c r="G345" i="4" s="1"/>
  <c r="G344" i="4" s="1"/>
  <c r="H346" i="4"/>
  <c r="H345" i="4" s="1"/>
  <c r="H344" i="4" s="1"/>
  <c r="L346" i="4"/>
  <c r="L345" i="4" s="1"/>
  <c r="L344" i="4" s="1"/>
  <c r="H322" i="14" l="1"/>
  <c r="H324" i="14" s="1"/>
  <c r="I346" i="4"/>
  <c r="I345" i="4" s="1"/>
  <c r="I344" i="4" s="1"/>
  <c r="K347" i="4"/>
  <c r="K346" i="4" s="1"/>
  <c r="K345" i="4" s="1"/>
  <c r="K344" i="4" s="1"/>
  <c r="F10" i="14"/>
  <c r="F9" i="14" s="1"/>
  <c r="L118" i="4"/>
  <c r="I432" i="4"/>
  <c r="I431" i="4" s="1"/>
  <c r="L431" i="4"/>
  <c r="H431" i="4"/>
  <c r="G431" i="4"/>
  <c r="I223" i="4"/>
  <c r="I222" i="4" s="1"/>
  <c r="L222" i="4"/>
  <c r="H222" i="4"/>
  <c r="G222" i="4"/>
  <c r="I115" i="4"/>
  <c r="I114" i="4" s="1"/>
  <c r="L114" i="4"/>
  <c r="H114" i="4"/>
  <c r="G114" i="4"/>
  <c r="I87" i="4" l="1"/>
  <c r="I86" i="4" s="1"/>
  <c r="L86" i="4"/>
  <c r="H86" i="4"/>
  <c r="G86" i="4"/>
  <c r="D66" i="14" l="1"/>
  <c r="D65" i="14" s="1"/>
  <c r="I81" i="4" l="1"/>
  <c r="I80" i="4" s="1"/>
  <c r="G80" i="4"/>
  <c r="H80" i="4"/>
  <c r="L80" i="4"/>
  <c r="D306" i="14" l="1"/>
  <c r="D51" i="12"/>
  <c r="E51" i="12"/>
  <c r="F51" i="12"/>
  <c r="I51" i="12"/>
  <c r="D38" i="12"/>
  <c r="E38" i="12"/>
  <c r="F38" i="12"/>
  <c r="I38" i="12"/>
  <c r="F66" i="14"/>
  <c r="F65" i="14" s="1"/>
  <c r="I66" i="14"/>
  <c r="I65" i="14" s="1"/>
  <c r="E66" i="14"/>
  <c r="E65" i="14" s="1"/>
  <c r="H82" i="4"/>
  <c r="H79" i="4" s="1"/>
  <c r="L82" i="4"/>
  <c r="L79" i="4" s="1"/>
  <c r="D26" i="14"/>
  <c r="E26" i="14"/>
  <c r="I26" i="14"/>
  <c r="D279" i="14" l="1"/>
  <c r="E279" i="14"/>
  <c r="I279" i="14"/>
  <c r="F280" i="14"/>
  <c r="F279" i="14" s="1"/>
  <c r="I121" i="4"/>
  <c r="L120" i="4"/>
  <c r="L117" i="4" s="1"/>
  <c r="H120" i="4"/>
  <c r="H117" i="4" s="1"/>
  <c r="G120" i="4"/>
  <c r="I158" i="14"/>
  <c r="F158" i="14"/>
  <c r="D158" i="14"/>
  <c r="I156" i="14"/>
  <c r="F156" i="14"/>
  <c r="D156" i="14"/>
  <c r="I281" i="14"/>
  <c r="F282" i="14"/>
  <c r="F281" i="14" s="1"/>
  <c r="E281" i="14"/>
  <c r="D281" i="14"/>
  <c r="I419" i="4"/>
  <c r="I418" i="4" s="1"/>
  <c r="L418" i="4"/>
  <c r="H418" i="4"/>
  <c r="G418" i="4"/>
  <c r="I57" i="4"/>
  <c r="I56" i="4" s="1"/>
  <c r="L56" i="4"/>
  <c r="H56" i="4"/>
  <c r="G56" i="4"/>
  <c r="I120" i="4" l="1"/>
  <c r="K121" i="4"/>
  <c r="K120" i="4" s="1"/>
  <c r="K117" i="4" s="1"/>
  <c r="E158" i="14"/>
  <c r="E156" i="14"/>
  <c r="K116" i="4" l="1"/>
  <c r="K541" i="4"/>
  <c r="F234" i="14"/>
  <c r="F233" i="14"/>
  <c r="I232" i="14"/>
  <c r="E232" i="14"/>
  <c r="D232" i="14"/>
  <c r="F230" i="14"/>
  <c r="I230" i="14"/>
  <c r="E230" i="14"/>
  <c r="D230" i="14"/>
  <c r="F224" i="14"/>
  <c r="I224" i="14"/>
  <c r="E224" i="14"/>
  <c r="D224" i="14"/>
  <c r="E176" i="14"/>
  <c r="I176" i="14"/>
  <c r="I174" i="14"/>
  <c r="E174" i="14"/>
  <c r="F174" i="14"/>
  <c r="E82" i="14"/>
  <c r="D75" i="14"/>
  <c r="E96" i="14"/>
  <c r="I96" i="14"/>
  <c r="F181" i="14"/>
  <c r="I181" i="14"/>
  <c r="E181" i="14"/>
  <c r="D181" i="14"/>
  <c r="I329" i="14"/>
  <c r="H12" i="11" s="1"/>
  <c r="E329" i="14"/>
  <c r="D12" i="11" s="1"/>
  <c r="D329" i="14"/>
  <c r="C12" i="11" s="1"/>
  <c r="F93" i="14"/>
  <c r="F92" i="14" s="1"/>
  <c r="I93" i="14"/>
  <c r="I92" i="14" s="1"/>
  <c r="E93" i="14"/>
  <c r="E92" i="14" s="1"/>
  <c r="D93" i="14"/>
  <c r="D92" i="14" s="1"/>
  <c r="F102" i="14"/>
  <c r="I102" i="14"/>
  <c r="E102" i="14"/>
  <c r="D102" i="14"/>
  <c r="F51" i="14"/>
  <c r="F50" i="14" s="1"/>
  <c r="I51" i="14"/>
  <c r="E51" i="14"/>
  <c r="D51" i="14"/>
  <c r="D50" i="14" s="1"/>
  <c r="I82" i="14"/>
  <c r="I75" i="14"/>
  <c r="F160" i="14"/>
  <c r="F155" i="14" s="1"/>
  <c r="I160" i="14"/>
  <c r="I155" i="14" s="1"/>
  <c r="E160" i="14"/>
  <c r="E155" i="14" s="1"/>
  <c r="D160" i="14"/>
  <c r="D155" i="14" s="1"/>
  <c r="F40" i="14"/>
  <c r="I40" i="14"/>
  <c r="E40" i="14"/>
  <c r="F114" i="14"/>
  <c r="F113" i="14" s="1"/>
  <c r="I113" i="14"/>
  <c r="E113" i="14"/>
  <c r="D113" i="14"/>
  <c r="F106" i="14"/>
  <c r="I106" i="14"/>
  <c r="E106" i="14"/>
  <c r="D106" i="14"/>
  <c r="F300" i="14"/>
  <c r="F299" i="14" s="1"/>
  <c r="I299" i="14"/>
  <c r="E299" i="14"/>
  <c r="D299" i="14"/>
  <c r="F111" i="14"/>
  <c r="I111" i="14"/>
  <c r="E111" i="14"/>
  <c r="D111" i="14"/>
  <c r="F109" i="14"/>
  <c r="I109" i="14"/>
  <c r="E109" i="14"/>
  <c r="D109" i="14"/>
  <c r="D108" i="14" s="1"/>
  <c r="F121" i="14"/>
  <c r="I121" i="14"/>
  <c r="E121" i="14"/>
  <c r="D121" i="14"/>
  <c r="F265" i="14"/>
  <c r="F264" i="14" s="1"/>
  <c r="I265" i="14"/>
  <c r="I264" i="14" s="1"/>
  <c r="E265" i="14"/>
  <c r="E264" i="14" s="1"/>
  <c r="D265" i="14"/>
  <c r="D264" i="14" s="1"/>
  <c r="F259" i="14"/>
  <c r="F258" i="14" s="1"/>
  <c r="I259" i="14"/>
  <c r="I258" i="14" s="1"/>
  <c r="E259" i="14"/>
  <c r="E258" i="14" s="1"/>
  <c r="D259" i="14"/>
  <c r="D258" i="14" s="1"/>
  <c r="F253" i="14"/>
  <c r="F252" i="14" s="1"/>
  <c r="I252" i="14"/>
  <c r="E252" i="14"/>
  <c r="D252" i="14"/>
  <c r="F250" i="14"/>
  <c r="I250" i="14"/>
  <c r="E250" i="14"/>
  <c r="D250" i="14"/>
  <c r="F249" i="14"/>
  <c r="F248" i="14" s="1"/>
  <c r="I248" i="14"/>
  <c r="E248" i="14"/>
  <c r="D248" i="14"/>
  <c r="D247" i="14" s="1"/>
  <c r="F242" i="14"/>
  <c r="I242" i="14"/>
  <c r="E242" i="14"/>
  <c r="D242" i="14"/>
  <c r="F236" i="14"/>
  <c r="F235" i="14" s="1"/>
  <c r="I236" i="14"/>
  <c r="I235" i="14" s="1"/>
  <c r="E236" i="14"/>
  <c r="E235" i="14" s="1"/>
  <c r="D236" i="14"/>
  <c r="D235" i="14" s="1"/>
  <c r="F33" i="14"/>
  <c r="I32" i="14"/>
  <c r="I25" i="14" s="1"/>
  <c r="I16" i="14" s="1"/>
  <c r="E32" i="14"/>
  <c r="E25" i="14" s="1"/>
  <c r="E16" i="14" s="1"/>
  <c r="E307" i="14" s="1"/>
  <c r="D32" i="14"/>
  <c r="D25" i="14" s="1"/>
  <c r="D16" i="14" s="1"/>
  <c r="D307" i="14" s="1"/>
  <c r="F27" i="14"/>
  <c r="F206" i="14"/>
  <c r="F205" i="14" s="1"/>
  <c r="I206" i="14"/>
  <c r="E206" i="14"/>
  <c r="D206" i="14"/>
  <c r="D205" i="14" s="1"/>
  <c r="F268" i="14"/>
  <c r="F267" i="14" s="1"/>
  <c r="I268" i="14"/>
  <c r="I267" i="14" s="1"/>
  <c r="E268" i="14"/>
  <c r="E267" i="14" s="1"/>
  <c r="D268" i="14"/>
  <c r="D267" i="14" s="1"/>
  <c r="F263" i="14"/>
  <c r="F262" i="14" s="1"/>
  <c r="F261" i="14" s="1"/>
  <c r="I262" i="14"/>
  <c r="I261" i="14" s="1"/>
  <c r="E262" i="14"/>
  <c r="E261" i="14" s="1"/>
  <c r="D262" i="14"/>
  <c r="D261" i="14" s="1"/>
  <c r="F47" i="14"/>
  <c r="I47" i="14"/>
  <c r="E47" i="14"/>
  <c r="F44" i="14"/>
  <c r="I44" i="14"/>
  <c r="E44" i="14"/>
  <c r="D44" i="14"/>
  <c r="F217" i="14"/>
  <c r="F216" i="14" s="1"/>
  <c r="F215" i="14" s="1"/>
  <c r="I217" i="14"/>
  <c r="I216" i="14" s="1"/>
  <c r="I215" i="14" s="1"/>
  <c r="E217" i="14"/>
  <c r="E216" i="14" s="1"/>
  <c r="E215" i="14" s="1"/>
  <c r="D217" i="14"/>
  <c r="D216" i="14" s="1"/>
  <c r="D215" i="14" s="1"/>
  <c r="F256" i="14"/>
  <c r="F255" i="14" s="1"/>
  <c r="I256" i="14"/>
  <c r="I255" i="14" s="1"/>
  <c r="E256" i="14"/>
  <c r="E255" i="14" s="1"/>
  <c r="D256" i="14"/>
  <c r="D255" i="14" s="1"/>
  <c r="F238" i="14"/>
  <c r="I238" i="14"/>
  <c r="E238" i="14"/>
  <c r="D238" i="14"/>
  <c r="F210" i="14"/>
  <c r="I210" i="14"/>
  <c r="E210" i="14"/>
  <c r="D210" i="14"/>
  <c r="F274" i="14"/>
  <c r="F273" i="14" s="1"/>
  <c r="F272" i="14" s="1"/>
  <c r="I274" i="14"/>
  <c r="I273" i="14" s="1"/>
  <c r="I272" i="14" s="1"/>
  <c r="E274" i="14"/>
  <c r="E273" i="14" s="1"/>
  <c r="E272" i="14" s="1"/>
  <c r="D274" i="14"/>
  <c r="D273" i="14" s="1"/>
  <c r="D272" i="14" s="1"/>
  <c r="F228" i="14"/>
  <c r="F227" i="14"/>
  <c r="I226" i="14"/>
  <c r="E226" i="14"/>
  <c r="D226" i="14"/>
  <c r="F194" i="14"/>
  <c r="I194" i="14"/>
  <c r="E194" i="14"/>
  <c r="D194" i="14"/>
  <c r="F192" i="14"/>
  <c r="I192" i="14"/>
  <c r="E192" i="14"/>
  <c r="D192" i="14"/>
  <c r="F79" i="14"/>
  <c r="F78" i="14" s="1"/>
  <c r="I79" i="14"/>
  <c r="I78" i="14" s="1"/>
  <c r="E79" i="14"/>
  <c r="D79" i="14"/>
  <c r="D78" i="14" s="1"/>
  <c r="E78" i="14"/>
  <c r="F39" i="14"/>
  <c r="F38" i="14" s="1"/>
  <c r="F37" i="14" s="1"/>
  <c r="I38" i="14"/>
  <c r="I37" i="14" s="1"/>
  <c r="E38" i="14"/>
  <c r="E37" i="14" s="1"/>
  <c r="D38" i="14"/>
  <c r="D37" i="14" s="1"/>
  <c r="F298" i="14"/>
  <c r="F297" i="14" s="1"/>
  <c r="I297" i="14"/>
  <c r="E297" i="14"/>
  <c r="D297" i="14"/>
  <c r="F295" i="14"/>
  <c r="I295" i="14"/>
  <c r="E295" i="14"/>
  <c r="D295" i="14"/>
  <c r="F293" i="14"/>
  <c r="I293" i="14"/>
  <c r="E293" i="14"/>
  <c r="E292" i="14" s="1"/>
  <c r="D293" i="14"/>
  <c r="F198" i="14"/>
  <c r="I198" i="14"/>
  <c r="E198" i="14"/>
  <c r="D198" i="14"/>
  <c r="F245" i="14"/>
  <c r="I245" i="14"/>
  <c r="E245" i="14"/>
  <c r="D245" i="14"/>
  <c r="F163" i="14"/>
  <c r="F162" i="14" s="1"/>
  <c r="I163" i="14"/>
  <c r="I162" i="14" s="1"/>
  <c r="E163" i="14"/>
  <c r="E162" i="14" s="1"/>
  <c r="D163" i="14"/>
  <c r="D162" i="14" s="1"/>
  <c r="F104" i="14"/>
  <c r="I104" i="14"/>
  <c r="E104" i="14"/>
  <c r="D104" i="14"/>
  <c r="E306" i="14"/>
  <c r="F291" i="14"/>
  <c r="F290" i="14" s="1"/>
  <c r="I290" i="14"/>
  <c r="E290" i="14"/>
  <c r="D290" i="14"/>
  <c r="F288" i="14"/>
  <c r="I288" i="14"/>
  <c r="E288" i="14"/>
  <c r="D288" i="14"/>
  <c r="F285" i="14"/>
  <c r="I285" i="14"/>
  <c r="E285" i="14"/>
  <c r="D285" i="14"/>
  <c r="F283" i="14"/>
  <c r="I283" i="14"/>
  <c r="E283" i="14"/>
  <c r="D283" i="14"/>
  <c r="F187" i="14"/>
  <c r="I187" i="14"/>
  <c r="E187" i="14"/>
  <c r="D187" i="14"/>
  <c r="F183" i="14"/>
  <c r="I183" i="14"/>
  <c r="E183" i="14"/>
  <c r="D183" i="14"/>
  <c r="F190" i="14"/>
  <c r="I190" i="14"/>
  <c r="E190" i="14"/>
  <c r="D190" i="14"/>
  <c r="F176" i="14"/>
  <c r="I152" i="14"/>
  <c r="E152" i="14"/>
  <c r="D152" i="14"/>
  <c r="F55" i="14"/>
  <c r="F54" i="14" s="1"/>
  <c r="I55" i="14"/>
  <c r="I54" i="14" s="1"/>
  <c r="E55" i="14"/>
  <c r="E54" i="14" s="1"/>
  <c r="D55" i="14"/>
  <c r="D54" i="14" s="1"/>
  <c r="I169" i="14"/>
  <c r="E169" i="14"/>
  <c r="D169" i="14"/>
  <c r="F167" i="14"/>
  <c r="I167" i="14"/>
  <c r="E167" i="14"/>
  <c r="D167" i="14"/>
  <c r="F135" i="14"/>
  <c r="I135" i="14"/>
  <c r="E135" i="14"/>
  <c r="D135" i="14"/>
  <c r="F133" i="14"/>
  <c r="I133" i="14"/>
  <c r="E133" i="14"/>
  <c r="D133" i="14"/>
  <c r="F131" i="14"/>
  <c r="I131" i="14"/>
  <c r="E131" i="14"/>
  <c r="F130" i="14"/>
  <c r="F129" i="14" s="1"/>
  <c r="I129" i="14"/>
  <c r="E129" i="14"/>
  <c r="D129" i="14"/>
  <c r="F128" i="14"/>
  <c r="F127" i="14" s="1"/>
  <c r="I127" i="14"/>
  <c r="E127" i="14"/>
  <c r="D127" i="14"/>
  <c r="F125" i="14"/>
  <c r="I125" i="14"/>
  <c r="E125" i="14"/>
  <c r="F123" i="14"/>
  <c r="I123" i="14"/>
  <c r="E123" i="14"/>
  <c r="D123" i="14"/>
  <c r="I119" i="14"/>
  <c r="F119" i="14"/>
  <c r="E119" i="14"/>
  <c r="F117" i="14"/>
  <c r="I117" i="14"/>
  <c r="E117" i="14"/>
  <c r="F150" i="14"/>
  <c r="I150" i="14"/>
  <c r="E150" i="14"/>
  <c r="F148" i="14"/>
  <c r="I148" i="14"/>
  <c r="E148" i="14"/>
  <c r="F146" i="14"/>
  <c r="I146" i="14"/>
  <c r="E146" i="14"/>
  <c r="F144" i="14"/>
  <c r="I144" i="14"/>
  <c r="E144" i="14"/>
  <c r="D144" i="14"/>
  <c r="F142" i="14"/>
  <c r="I142" i="14"/>
  <c r="E142" i="14"/>
  <c r="F140" i="14"/>
  <c r="I140" i="14"/>
  <c r="E140" i="14"/>
  <c r="D140" i="14"/>
  <c r="G542" i="4"/>
  <c r="H542" i="4"/>
  <c r="L542" i="4"/>
  <c r="F26" i="14" l="1"/>
  <c r="H27" i="14"/>
  <c r="H26" i="14" s="1"/>
  <c r="F32" i="14"/>
  <c r="H33" i="14"/>
  <c r="H32" i="14" s="1"/>
  <c r="K465" i="4"/>
  <c r="H15" i="12" s="1"/>
  <c r="K96" i="4"/>
  <c r="E189" i="14"/>
  <c r="D180" i="14"/>
  <c r="I180" i="14"/>
  <c r="F232" i="14"/>
  <c r="I292" i="14"/>
  <c r="F226" i="14"/>
  <c r="E180" i="14"/>
  <c r="E179" i="14" s="1"/>
  <c r="E318" i="14" s="1"/>
  <c r="F180" i="14"/>
  <c r="F25" i="14"/>
  <c r="F16" i="14" s="1"/>
  <c r="F307" i="14" s="1"/>
  <c r="E116" i="14"/>
  <c r="F116" i="14"/>
  <c r="D292" i="14"/>
  <c r="I116" i="14"/>
  <c r="D189" i="14"/>
  <c r="D179" i="14" s="1"/>
  <c r="D318" i="14" s="1"/>
  <c r="I189" i="14"/>
  <c r="I179" i="14" s="1"/>
  <c r="I306" i="14"/>
  <c r="F292" i="14"/>
  <c r="I247" i="14"/>
  <c r="F247" i="14"/>
  <c r="F189" i="14"/>
  <c r="F179" i="14" s="1"/>
  <c r="I173" i="14"/>
  <c r="I172" i="14" s="1"/>
  <c r="I317" i="14" s="1"/>
  <c r="E139" i="14"/>
  <c r="I139" i="14"/>
  <c r="I108" i="14"/>
  <c r="F108" i="14"/>
  <c r="I73" i="14"/>
  <c r="I313" i="14" s="1"/>
  <c r="I43" i="14"/>
  <c r="I309" i="14" s="1"/>
  <c r="F43" i="14"/>
  <c r="F309" i="14" s="1"/>
  <c r="I307" i="14"/>
  <c r="E43" i="14"/>
  <c r="E309" i="14" s="1"/>
  <c r="D241" i="14"/>
  <c r="D240" i="14" s="1"/>
  <c r="I241" i="14"/>
  <c r="F241" i="14"/>
  <c r="E247" i="14"/>
  <c r="E108" i="14"/>
  <c r="E173" i="14"/>
  <c r="E172" i="14" s="1"/>
  <c r="E317" i="14" s="1"/>
  <c r="E241" i="14"/>
  <c r="F173" i="14"/>
  <c r="F172" i="14" s="1"/>
  <c r="F317" i="14" s="1"/>
  <c r="E36" i="14"/>
  <c r="E308" i="14" s="1"/>
  <c r="D101" i="14"/>
  <c r="D100" i="14" s="1"/>
  <c r="D314" i="14" s="1"/>
  <c r="I101" i="14"/>
  <c r="F101" i="14"/>
  <c r="I36" i="14"/>
  <c r="I308" i="14" s="1"/>
  <c r="F36" i="14"/>
  <c r="F308" i="14" s="1"/>
  <c r="E101" i="14"/>
  <c r="E50" i="14"/>
  <c r="E311" i="14" s="1"/>
  <c r="I50" i="14"/>
  <c r="I311" i="14" s="1"/>
  <c r="I229" i="14"/>
  <c r="D229" i="14"/>
  <c r="D174" i="14"/>
  <c r="E202" i="14"/>
  <c r="E201" i="14" s="1"/>
  <c r="E229" i="14"/>
  <c r="D223" i="14"/>
  <c r="I223" i="14"/>
  <c r="F223" i="14"/>
  <c r="E223" i="14"/>
  <c r="E222" i="14" s="1"/>
  <c r="E322" i="14" s="1"/>
  <c r="F229" i="14"/>
  <c r="F202" i="14"/>
  <c r="F201" i="14" s="1"/>
  <c r="F200" i="14" s="1"/>
  <c r="F319" i="14" s="1"/>
  <c r="I202" i="14"/>
  <c r="I201" i="14" s="1"/>
  <c r="F75" i="14"/>
  <c r="D176" i="14"/>
  <c r="F82" i="14"/>
  <c r="D82" i="14"/>
  <c r="E75" i="14"/>
  <c r="E73" i="14" s="1"/>
  <c r="E313" i="14" s="1"/>
  <c r="F96" i="14"/>
  <c r="D96" i="14"/>
  <c r="D148" i="14"/>
  <c r="I205" i="14"/>
  <c r="E205" i="14"/>
  <c r="E59" i="14"/>
  <c r="E58" i="14" s="1"/>
  <c r="E312" i="14" s="1"/>
  <c r="I59" i="14"/>
  <c r="I58" i="14" s="1"/>
  <c r="F59" i="14"/>
  <c r="F58" i="14" s="1"/>
  <c r="D125" i="14"/>
  <c r="D287" i="14"/>
  <c r="I166" i="14"/>
  <c r="D119" i="14"/>
  <c r="F169" i="14"/>
  <c r="F166" i="14" s="1"/>
  <c r="I287" i="14"/>
  <c r="F306" i="14"/>
  <c r="D209" i="14"/>
  <c r="D208" i="14" s="1"/>
  <c r="I209" i="14"/>
  <c r="F209" i="14"/>
  <c r="E166" i="14"/>
  <c r="D166" i="14"/>
  <c r="F152" i="14"/>
  <c r="F139" i="14" s="1"/>
  <c r="D142" i="14"/>
  <c r="D146" i="14"/>
  <c r="D150" i="14"/>
  <c r="D117" i="14"/>
  <c r="D131" i="14"/>
  <c r="E287" i="14"/>
  <c r="E209" i="14"/>
  <c r="E208" i="14" s="1"/>
  <c r="F287" i="14"/>
  <c r="D47" i="14"/>
  <c r="D40" i="14"/>
  <c r="D325" i="14"/>
  <c r="D326" i="14" s="1"/>
  <c r="C10" i="11" s="1"/>
  <c r="I325" i="14"/>
  <c r="I326" i="14" s="1"/>
  <c r="H10" i="11" s="1"/>
  <c r="F325" i="14"/>
  <c r="F326" i="14" s="1"/>
  <c r="E10" i="11" s="1"/>
  <c r="E325" i="14"/>
  <c r="E326" i="14" s="1"/>
  <c r="D10" i="11" s="1"/>
  <c r="D202" i="14"/>
  <c r="D201" i="14" s="1"/>
  <c r="D311" i="14"/>
  <c r="F311" i="14"/>
  <c r="F329" i="14"/>
  <c r="E12" i="11" s="1"/>
  <c r="H25" i="14" l="1"/>
  <c r="H16" i="14" s="1"/>
  <c r="K95" i="4"/>
  <c r="D116" i="14"/>
  <c r="F115" i="14"/>
  <c r="F315" i="14" s="1"/>
  <c r="E328" i="14"/>
  <c r="D11" i="11" s="1"/>
  <c r="F328" i="14"/>
  <c r="E11" i="11" s="1"/>
  <c r="I328" i="14"/>
  <c r="H11" i="11" s="1"/>
  <c r="D328" i="14"/>
  <c r="C11" i="11" s="1"/>
  <c r="D323" i="14"/>
  <c r="I318" i="14"/>
  <c r="F318" i="14"/>
  <c r="I240" i="14"/>
  <c r="I323" i="14" s="1"/>
  <c r="F240" i="14"/>
  <c r="F323" i="14" s="1"/>
  <c r="I100" i="14"/>
  <c r="I314" i="14" s="1"/>
  <c r="F100" i="14"/>
  <c r="F314" i="14" s="1"/>
  <c r="E100" i="14"/>
  <c r="E314" i="14" s="1"/>
  <c r="D139" i="14"/>
  <c r="D115" i="14" s="1"/>
  <c r="D315" i="14" s="1"/>
  <c r="E200" i="14"/>
  <c r="E319" i="14" s="1"/>
  <c r="E320" i="14" s="1"/>
  <c r="D8" i="11" s="1"/>
  <c r="D173" i="14"/>
  <c r="D172" i="14" s="1"/>
  <c r="D317" i="14" s="1"/>
  <c r="E240" i="14"/>
  <c r="I115" i="14"/>
  <c r="I315" i="14" s="1"/>
  <c r="E115" i="14"/>
  <c r="D200" i="14"/>
  <c r="D319" i="14" s="1"/>
  <c r="D73" i="14"/>
  <c r="D313" i="14" s="1"/>
  <c r="I208" i="14"/>
  <c r="I321" i="14" s="1"/>
  <c r="F73" i="14"/>
  <c r="I200" i="14"/>
  <c r="I319" i="14" s="1"/>
  <c r="F222" i="14"/>
  <c r="F322" i="14" s="1"/>
  <c r="D222" i="14"/>
  <c r="D322" i="14" s="1"/>
  <c r="F208" i="14"/>
  <c r="F321" i="14" s="1"/>
  <c r="I222" i="14"/>
  <c r="I322" i="14" s="1"/>
  <c r="D43" i="14"/>
  <c r="D309" i="14" s="1"/>
  <c r="D36" i="14"/>
  <c r="D308" i="14" s="1"/>
  <c r="D59" i="14"/>
  <c r="D58" i="14" s="1"/>
  <c r="E310" i="14"/>
  <c r="D6" i="11" s="1"/>
  <c r="I312" i="14"/>
  <c r="F312" i="14"/>
  <c r="D321" i="14"/>
  <c r="I310" i="14"/>
  <c r="H6" i="11" s="1"/>
  <c r="E321" i="14"/>
  <c r="H307" i="14" l="1"/>
  <c r="H310" i="14" s="1"/>
  <c r="H330" i="14" s="1"/>
  <c r="H302" i="14"/>
  <c r="I320" i="14"/>
  <c r="H8" i="11" s="1"/>
  <c r="D302" i="14"/>
  <c r="F302" i="14"/>
  <c r="I302" i="14"/>
  <c r="E323" i="14"/>
  <c r="E324" i="14" s="1"/>
  <c r="D9" i="11" s="1"/>
  <c r="E302" i="14"/>
  <c r="F313" i="14"/>
  <c r="E315" i="14"/>
  <c r="E316" i="14" s="1"/>
  <c r="F316" i="14"/>
  <c r="I324" i="14"/>
  <c r="H9" i="11" s="1"/>
  <c r="D312" i="14"/>
  <c r="F310" i="14"/>
  <c r="E6" i="11" s="1"/>
  <c r="I316" i="14"/>
  <c r="D320" i="14"/>
  <c r="C8" i="11" s="1"/>
  <c r="D310" i="14"/>
  <c r="F324" i="14"/>
  <c r="E9" i="11" s="1"/>
  <c r="F320" i="14"/>
  <c r="E8" i="11" s="1"/>
  <c r="D324" i="14"/>
  <c r="C9" i="11" s="1"/>
  <c r="H331" i="14" l="1"/>
  <c r="H304" i="14"/>
  <c r="C6" i="11"/>
  <c r="D7" i="11"/>
  <c r="D13" i="11" s="1"/>
  <c r="E330" i="14"/>
  <c r="H7" i="11"/>
  <c r="H13" i="11" s="1"/>
  <c r="I330" i="14"/>
  <c r="E7" i="11"/>
  <c r="E13" i="11" s="1"/>
  <c r="F330" i="14"/>
  <c r="D316" i="14"/>
  <c r="C7" i="11" s="1"/>
  <c r="D330" i="14" l="1"/>
  <c r="D331" i="14" s="1"/>
  <c r="C13" i="11"/>
  <c r="E331" i="14"/>
  <c r="E304" i="14"/>
  <c r="D304" i="14"/>
  <c r="F331" i="14"/>
  <c r="F304" i="14"/>
  <c r="I331" i="14"/>
  <c r="I304" i="14"/>
  <c r="G292" i="4" l="1"/>
  <c r="G289" i="4" s="1"/>
  <c r="H292" i="4"/>
  <c r="H289" i="4" s="1"/>
  <c r="L292" i="4"/>
  <c r="L289" i="4" s="1"/>
  <c r="I293" i="4"/>
  <c r="I292" i="4" s="1"/>
  <c r="I289" i="4" s="1"/>
  <c r="G230" i="4"/>
  <c r="H230" i="4"/>
  <c r="L230" i="4"/>
  <c r="I232" i="4"/>
  <c r="K232" i="4" s="1"/>
  <c r="K230" i="4" s="1"/>
  <c r="K227" i="4" s="1"/>
  <c r="K226" i="4" s="1"/>
  <c r="G239" i="4"/>
  <c r="G238" i="4" s="1"/>
  <c r="H239" i="4"/>
  <c r="H238" i="4" s="1"/>
  <c r="L239" i="4"/>
  <c r="L238" i="4" s="1"/>
  <c r="K534" i="4" l="1"/>
  <c r="G515" i="4"/>
  <c r="D65" i="12" s="1"/>
  <c r="H515" i="4"/>
  <c r="E65" i="12" s="1"/>
  <c r="L515" i="4"/>
  <c r="I65" i="12" s="1"/>
  <c r="L452" i="4" l="1"/>
  <c r="H452" i="4"/>
  <c r="H451" i="4" s="1"/>
  <c r="G452" i="4"/>
  <c r="G451" i="4" s="1"/>
  <c r="L451" i="4"/>
  <c r="G449" i="4"/>
  <c r="G448" i="4" s="1"/>
  <c r="H449" i="4"/>
  <c r="H448" i="4" s="1"/>
  <c r="L449" i="4"/>
  <c r="L448" i="4" s="1"/>
  <c r="L447" i="4" s="1"/>
  <c r="L446" i="4" s="1"/>
  <c r="G443" i="4"/>
  <c r="G442" i="4" s="1"/>
  <c r="G441" i="4" s="1"/>
  <c r="G440" i="4" s="1"/>
  <c r="G506" i="4" s="1"/>
  <c r="D56" i="12" s="1"/>
  <c r="H443" i="4"/>
  <c r="H442" i="4" s="1"/>
  <c r="H441" i="4" s="1"/>
  <c r="H440" i="4" s="1"/>
  <c r="H506" i="4" s="1"/>
  <c r="E56" i="12" s="1"/>
  <c r="L443" i="4"/>
  <c r="L442" i="4" s="1"/>
  <c r="L441" i="4" s="1"/>
  <c r="L440" i="4" s="1"/>
  <c r="L506" i="4" s="1"/>
  <c r="I56" i="12" s="1"/>
  <c r="G437" i="4"/>
  <c r="G436" i="4" s="1"/>
  <c r="G435" i="4" s="1"/>
  <c r="G434" i="4" s="1"/>
  <c r="G504" i="4" s="1"/>
  <c r="D54" i="12" s="1"/>
  <c r="H437" i="4"/>
  <c r="H436" i="4" s="1"/>
  <c r="H435" i="4" s="1"/>
  <c r="H434" i="4" s="1"/>
  <c r="H504" i="4" s="1"/>
  <c r="E54" i="12" s="1"/>
  <c r="L437" i="4"/>
  <c r="L436" i="4" s="1"/>
  <c r="L435" i="4" s="1"/>
  <c r="L434" i="4" s="1"/>
  <c r="L504" i="4" s="1"/>
  <c r="I54" i="12" s="1"/>
  <c r="H427" i="4"/>
  <c r="H426" i="4" s="1"/>
  <c r="H425" i="4" s="1"/>
  <c r="L427" i="4"/>
  <c r="L426" i="4" s="1"/>
  <c r="L425" i="4" s="1"/>
  <c r="G416" i="4"/>
  <c r="G415" i="4" s="1"/>
  <c r="H416" i="4"/>
  <c r="H415" i="4" s="1"/>
  <c r="L416" i="4"/>
  <c r="L415" i="4" s="1"/>
  <c r="G412" i="4"/>
  <c r="G411" i="4" s="1"/>
  <c r="H412" i="4"/>
  <c r="H411" i="4" s="1"/>
  <c r="L412" i="4"/>
  <c r="L411" i="4" s="1"/>
  <c r="G406" i="4"/>
  <c r="G405" i="4" s="1"/>
  <c r="G404" i="4" s="1"/>
  <c r="G403" i="4" s="1"/>
  <c r="H406" i="4"/>
  <c r="H405" i="4" s="1"/>
  <c r="H404" i="4" s="1"/>
  <c r="H403" i="4" s="1"/>
  <c r="L406" i="4"/>
  <c r="L405" i="4" s="1"/>
  <c r="L404" i="4" s="1"/>
  <c r="L403" i="4" s="1"/>
  <c r="G394" i="4"/>
  <c r="G393" i="4" s="1"/>
  <c r="G392" i="4" s="1"/>
  <c r="G391" i="4" s="1"/>
  <c r="H394" i="4"/>
  <c r="H393" i="4" s="1"/>
  <c r="H392" i="4" s="1"/>
  <c r="H391" i="4" s="1"/>
  <c r="L394" i="4"/>
  <c r="L393" i="4" s="1"/>
  <c r="L392" i="4" s="1"/>
  <c r="L391" i="4" s="1"/>
  <c r="H388" i="4"/>
  <c r="H387" i="4" s="1"/>
  <c r="H386" i="4" s="1"/>
  <c r="H385" i="4" s="1"/>
  <c r="H509" i="4" s="1"/>
  <c r="E59" i="12" s="1"/>
  <c r="E58" i="12" s="1"/>
  <c r="L388" i="4"/>
  <c r="L387" i="4" s="1"/>
  <c r="L386" i="4" s="1"/>
  <c r="L385" i="4" s="1"/>
  <c r="L509" i="4" s="1"/>
  <c r="I59" i="12" s="1"/>
  <c r="I58" i="12" s="1"/>
  <c r="G382" i="4"/>
  <c r="G381" i="4" s="1"/>
  <c r="H382" i="4"/>
  <c r="H381" i="4" s="1"/>
  <c r="L382" i="4"/>
  <c r="L381" i="4" s="1"/>
  <c r="I383" i="4"/>
  <c r="I382" i="4" s="1"/>
  <c r="I381" i="4" s="1"/>
  <c r="G373" i="4"/>
  <c r="H373" i="4"/>
  <c r="L373" i="4"/>
  <c r="I363" i="4"/>
  <c r="G362" i="4"/>
  <c r="G361" i="4" s="1"/>
  <c r="G360" i="4" s="1"/>
  <c r="H362" i="4"/>
  <c r="H361" i="4" s="1"/>
  <c r="H360" i="4" s="1"/>
  <c r="I362" i="4"/>
  <c r="I361" i="4" s="1"/>
  <c r="I360" i="4" s="1"/>
  <c r="L362" i="4"/>
  <c r="L361" i="4" s="1"/>
  <c r="L360" i="4" s="1"/>
  <c r="G356" i="4"/>
  <c r="G355" i="4" s="1"/>
  <c r="G354" i="4" s="1"/>
  <c r="G353" i="4" s="1"/>
  <c r="G498" i="4" s="1"/>
  <c r="D48" i="12" s="1"/>
  <c r="D44" i="12" s="1"/>
  <c r="H356" i="4"/>
  <c r="H355" i="4" s="1"/>
  <c r="H354" i="4" s="1"/>
  <c r="H353" i="4" s="1"/>
  <c r="H498" i="4" s="1"/>
  <c r="E48" i="12" s="1"/>
  <c r="E44" i="12" s="1"/>
  <c r="L356" i="4"/>
  <c r="L355" i="4" s="1"/>
  <c r="L354" i="4" s="1"/>
  <c r="L353" i="4" s="1"/>
  <c r="L498" i="4" s="1"/>
  <c r="I48" i="12" s="1"/>
  <c r="I44" i="12" s="1"/>
  <c r="G350" i="4"/>
  <c r="G349" i="4" s="1"/>
  <c r="G348" i="4" s="1"/>
  <c r="G343" i="4" s="1"/>
  <c r="G342" i="4" s="1"/>
  <c r="H350" i="4"/>
  <c r="H349" i="4" s="1"/>
  <c r="H348" i="4" s="1"/>
  <c r="H343" i="4" s="1"/>
  <c r="H342" i="4" s="1"/>
  <c r="L350" i="4"/>
  <c r="L349" i="4" s="1"/>
  <c r="L348" i="4" s="1"/>
  <c r="L343" i="4" s="1"/>
  <c r="L342" i="4" s="1"/>
  <c r="G340" i="4"/>
  <c r="G339" i="4" s="1"/>
  <c r="G338" i="4" s="1"/>
  <c r="G337" i="4" s="1"/>
  <c r="H340" i="4"/>
  <c r="H339" i="4" s="1"/>
  <c r="H338" i="4" s="1"/>
  <c r="H337" i="4" s="1"/>
  <c r="L340" i="4"/>
  <c r="L339" i="4" s="1"/>
  <c r="L338" i="4" s="1"/>
  <c r="L337" i="4" s="1"/>
  <c r="G334" i="4"/>
  <c r="G333" i="4" s="1"/>
  <c r="G332" i="4" s="1"/>
  <c r="G331" i="4" s="1"/>
  <c r="G481" i="4" s="1"/>
  <c r="D31" i="12" s="1"/>
  <c r="H334" i="4"/>
  <c r="H333" i="4" s="1"/>
  <c r="H332" i="4" s="1"/>
  <c r="H331" i="4" s="1"/>
  <c r="H481" i="4" s="1"/>
  <c r="E31" i="12" s="1"/>
  <c r="L334" i="4"/>
  <c r="L333" i="4" s="1"/>
  <c r="L332" i="4" s="1"/>
  <c r="L331" i="4" s="1"/>
  <c r="L481" i="4" s="1"/>
  <c r="I31" i="12" s="1"/>
  <c r="I325" i="4"/>
  <c r="I324" i="4" s="1"/>
  <c r="G324" i="4"/>
  <c r="H324" i="4"/>
  <c r="L324" i="4"/>
  <c r="G320" i="4"/>
  <c r="G319" i="4" s="1"/>
  <c r="H320" i="4"/>
  <c r="H319" i="4" s="1"/>
  <c r="L320" i="4"/>
  <c r="L319" i="4" s="1"/>
  <c r="G316" i="4"/>
  <c r="G315" i="4" s="1"/>
  <c r="G314" i="4" s="1"/>
  <c r="H316" i="4"/>
  <c r="H315" i="4" s="1"/>
  <c r="H314" i="4" s="1"/>
  <c r="L316" i="4"/>
  <c r="L315" i="4" s="1"/>
  <c r="L314" i="4" s="1"/>
  <c r="H311" i="4"/>
  <c r="H310" i="4" s="1"/>
  <c r="H309" i="4" s="1"/>
  <c r="L311" i="4"/>
  <c r="L310" i="4" s="1"/>
  <c r="L309" i="4" s="1"/>
  <c r="G303" i="4"/>
  <c r="H303" i="4"/>
  <c r="L303" i="4"/>
  <c r="G298" i="4"/>
  <c r="G297" i="4" s="1"/>
  <c r="G296" i="4" s="1"/>
  <c r="G295" i="4" s="1"/>
  <c r="G479" i="4" s="1"/>
  <c r="D29" i="12" s="1"/>
  <c r="H298" i="4"/>
  <c r="H297" i="4" s="1"/>
  <c r="H296" i="4" s="1"/>
  <c r="H295" i="4" s="1"/>
  <c r="H479" i="4" s="1"/>
  <c r="E29" i="12" s="1"/>
  <c r="L298" i="4"/>
  <c r="L297" i="4" s="1"/>
  <c r="L296" i="4" s="1"/>
  <c r="L295" i="4" s="1"/>
  <c r="L479" i="4" s="1"/>
  <c r="I29" i="12" s="1"/>
  <c r="I286" i="4"/>
  <c r="I285" i="4" s="1"/>
  <c r="G285" i="4"/>
  <c r="H285" i="4"/>
  <c r="L285" i="4"/>
  <c r="G287" i="4"/>
  <c r="H287" i="4"/>
  <c r="L287" i="4"/>
  <c r="H280" i="4"/>
  <c r="H279" i="4" s="1"/>
  <c r="H278" i="4" s="1"/>
  <c r="L280" i="4"/>
  <c r="L279" i="4" s="1"/>
  <c r="L278" i="4" s="1"/>
  <c r="I270" i="4"/>
  <c r="I269" i="4"/>
  <c r="L268" i="4"/>
  <c r="H268" i="4"/>
  <c r="G268" i="4"/>
  <c r="I267" i="4"/>
  <c r="I266" i="4" s="1"/>
  <c r="L266" i="4"/>
  <c r="H266" i="4"/>
  <c r="G266" i="4"/>
  <c r="G277" i="4"/>
  <c r="I277" i="4" s="1"/>
  <c r="L276" i="4"/>
  <c r="L275" i="4" s="1"/>
  <c r="H276" i="4"/>
  <c r="H275" i="4" s="1"/>
  <c r="H273" i="4"/>
  <c r="H272" i="4" s="1"/>
  <c r="L273" i="4"/>
  <c r="L272" i="4" s="1"/>
  <c r="G261" i="4"/>
  <c r="G260" i="4" s="1"/>
  <c r="H261" i="4"/>
  <c r="H260" i="4" s="1"/>
  <c r="L261" i="4"/>
  <c r="L260" i="4" s="1"/>
  <c r="G251" i="4"/>
  <c r="H251" i="4"/>
  <c r="L251" i="4"/>
  <c r="H242" i="4"/>
  <c r="L242" i="4"/>
  <c r="G234" i="4"/>
  <c r="G233" i="4" s="1"/>
  <c r="H234" i="4"/>
  <c r="H233" i="4" s="1"/>
  <c r="L234" i="4"/>
  <c r="L233" i="4" s="1"/>
  <c r="I235" i="4"/>
  <c r="G220" i="4"/>
  <c r="G219" i="4" s="1"/>
  <c r="G218" i="4" s="1"/>
  <c r="G538" i="4" s="1"/>
  <c r="G539" i="4" s="1"/>
  <c r="H220" i="4"/>
  <c r="H219" i="4" s="1"/>
  <c r="H218" i="4" s="1"/>
  <c r="H538" i="4" s="1"/>
  <c r="H539" i="4" s="1"/>
  <c r="L220" i="4"/>
  <c r="L219" i="4" s="1"/>
  <c r="L218" i="4" s="1"/>
  <c r="L538" i="4" s="1"/>
  <c r="L539" i="4" s="1"/>
  <c r="I276" i="4" l="1"/>
  <c r="I275" i="4" s="1"/>
  <c r="K277" i="4"/>
  <c r="K276" i="4" s="1"/>
  <c r="K275" i="4" s="1"/>
  <c r="K271" i="4" s="1"/>
  <c r="I234" i="4"/>
  <c r="I233" i="4" s="1"/>
  <c r="K235" i="4"/>
  <c r="K234" i="4" s="1"/>
  <c r="K233" i="4" s="1"/>
  <c r="H447" i="4"/>
  <c r="H446" i="4" s="1"/>
  <c r="I268" i="4"/>
  <c r="G447" i="4"/>
  <c r="G446" i="4" s="1"/>
  <c r="L532" i="4"/>
  <c r="H532" i="4"/>
  <c r="H336" i="4"/>
  <c r="H482" i="4"/>
  <c r="E32" i="12" s="1"/>
  <c r="H483" i="4"/>
  <c r="E33" i="12" s="1"/>
  <c r="L336" i="4"/>
  <c r="L482" i="4"/>
  <c r="I32" i="12" s="1"/>
  <c r="L483" i="4"/>
  <c r="I33" i="12" s="1"/>
  <c r="G336" i="4"/>
  <c r="G482" i="4"/>
  <c r="D32" i="12" s="1"/>
  <c r="G483" i="4"/>
  <c r="D33" i="12" s="1"/>
  <c r="L410" i="4"/>
  <c r="G410" i="4"/>
  <c r="H410" i="4"/>
  <c r="H265" i="4"/>
  <c r="H264" i="4" s="1"/>
  <c r="G265" i="4"/>
  <c r="G264" i="4" s="1"/>
  <c r="I265" i="4"/>
  <c r="I264" i="4" s="1"/>
  <c r="L265" i="4"/>
  <c r="L264" i="4" s="1"/>
  <c r="G284" i="4"/>
  <c r="G283" i="4" s="1"/>
  <c r="L284" i="4"/>
  <c r="L283" i="4" s="1"/>
  <c r="H284" i="4"/>
  <c r="H283" i="4" s="1"/>
  <c r="G276" i="4"/>
  <c r="G275" i="4" s="1"/>
  <c r="L271" i="4"/>
  <c r="L522" i="4" s="1"/>
  <c r="H271" i="4"/>
  <c r="H522" i="4" s="1"/>
  <c r="G199" i="4"/>
  <c r="G198" i="4" s="1"/>
  <c r="G197" i="4" s="1"/>
  <c r="H199" i="4"/>
  <c r="H198" i="4" s="1"/>
  <c r="H197" i="4" s="1"/>
  <c r="L199" i="4"/>
  <c r="L198" i="4" s="1"/>
  <c r="L197" i="4" s="1"/>
  <c r="K522" i="4" l="1"/>
  <c r="K263" i="4"/>
  <c r="K477" i="4" s="1"/>
  <c r="H27" i="12" s="1"/>
  <c r="K225" i="4"/>
  <c r="L521" i="4"/>
  <c r="H521" i="4"/>
  <c r="G409" i="4"/>
  <c r="G492" i="4" s="1"/>
  <c r="D42" i="12" s="1"/>
  <c r="H409" i="4"/>
  <c r="H492" i="4" s="1"/>
  <c r="E42" i="12" s="1"/>
  <c r="L409" i="4"/>
  <c r="L492" i="4" s="1"/>
  <c r="I42" i="12" s="1"/>
  <c r="H263" i="4"/>
  <c r="H477" i="4" s="1"/>
  <c r="E27" i="12" s="1"/>
  <c r="L263" i="4"/>
  <c r="L477" i="4" s="1"/>
  <c r="I27" i="12" s="1"/>
  <c r="G151" i="4"/>
  <c r="H151" i="4"/>
  <c r="L151" i="4"/>
  <c r="G112" i="4"/>
  <c r="G111" i="4" s="1"/>
  <c r="H112" i="4"/>
  <c r="H111" i="4" s="1"/>
  <c r="L112" i="4"/>
  <c r="L111" i="4" s="1"/>
  <c r="G14" i="4"/>
  <c r="H14" i="4"/>
  <c r="L14" i="4"/>
  <c r="K471" i="4" l="1"/>
  <c r="K224" i="4"/>
  <c r="K469" i="4" s="1"/>
  <c r="G185" i="4"/>
  <c r="G184" i="4" s="1"/>
  <c r="G183" i="4" s="1"/>
  <c r="G182" i="4" s="1"/>
  <c r="G462" i="4" s="1"/>
  <c r="D12" i="12" s="1"/>
  <c r="H185" i="4"/>
  <c r="H184" i="4" s="1"/>
  <c r="H183" i="4" s="1"/>
  <c r="H182" i="4" s="1"/>
  <c r="H462" i="4" s="1"/>
  <c r="E12" i="12" s="1"/>
  <c r="L185" i="4"/>
  <c r="L184" i="4" s="1"/>
  <c r="L183" i="4" s="1"/>
  <c r="L182" i="4" s="1"/>
  <c r="L462" i="4" s="1"/>
  <c r="I12" i="12" s="1"/>
  <c r="I186" i="4"/>
  <c r="I185" i="4" s="1"/>
  <c r="I184" i="4" s="1"/>
  <c r="I183" i="4" s="1"/>
  <c r="I182" i="4" s="1"/>
  <c r="I462" i="4" s="1"/>
  <c r="F12" i="12" s="1"/>
  <c r="I454" i="4" l="1"/>
  <c r="I453" i="4"/>
  <c r="I450" i="4"/>
  <c r="I445" i="4"/>
  <c r="I444" i="4"/>
  <c r="K444" i="4" s="1"/>
  <c r="K443" i="4" s="1"/>
  <c r="K442" i="4" s="1"/>
  <c r="K441" i="4" s="1"/>
  <c r="K440" i="4" s="1"/>
  <c r="I438" i="4"/>
  <c r="I430" i="4"/>
  <c r="I429" i="4"/>
  <c r="I424" i="4"/>
  <c r="I423" i="4" s="1"/>
  <c r="I422" i="4" s="1"/>
  <c r="I421" i="4" s="1"/>
  <c r="I417" i="4"/>
  <c r="I416" i="4" s="1"/>
  <c r="I415" i="4" s="1"/>
  <c r="I414" i="4"/>
  <c r="I413" i="4"/>
  <c r="I407" i="4"/>
  <c r="I395" i="4"/>
  <c r="I380" i="4"/>
  <c r="I376" i="4"/>
  <c r="I374" i="4"/>
  <c r="I373" i="4" s="1"/>
  <c r="I370" i="4"/>
  <c r="I369" i="4" s="1"/>
  <c r="I368" i="4" s="1"/>
  <c r="I367" i="4" s="1"/>
  <c r="I365" i="4"/>
  <c r="I364" i="4" s="1"/>
  <c r="I357" i="4"/>
  <c r="K357" i="4" s="1"/>
  <c r="K356" i="4" s="1"/>
  <c r="K355" i="4" s="1"/>
  <c r="K354" i="4" s="1"/>
  <c r="K353" i="4" s="1"/>
  <c r="I351" i="4"/>
  <c r="I341" i="4"/>
  <c r="I335" i="4"/>
  <c r="I334" i="4" s="1"/>
  <c r="I333" i="4" s="1"/>
  <c r="I332" i="4" s="1"/>
  <c r="I331" i="4" s="1"/>
  <c r="I481" i="4" s="1"/>
  <c r="F31" i="12" s="1"/>
  <c r="I330" i="4"/>
  <c r="I329" i="4"/>
  <c r="I327" i="4"/>
  <c r="I322" i="4"/>
  <c r="I321" i="4"/>
  <c r="I317" i="4"/>
  <c r="I316" i="4" s="1"/>
  <c r="I315" i="4" s="1"/>
  <c r="I314" i="4" s="1"/>
  <c r="I308" i="4"/>
  <c r="I307" i="4" s="1"/>
  <c r="I306" i="4"/>
  <c r="I305" i="4" s="1"/>
  <c r="I304" i="4"/>
  <c r="I303" i="4" s="1"/>
  <c r="I299" i="4"/>
  <c r="I288" i="4"/>
  <c r="I287" i="4" s="1"/>
  <c r="I284" i="4" s="1"/>
  <c r="I283" i="4" s="1"/>
  <c r="I262" i="4"/>
  <c r="I257" i="4"/>
  <c r="I256" i="4" s="1"/>
  <c r="I255" i="4"/>
  <c r="I254" i="4" s="1"/>
  <c r="I253" i="4"/>
  <c r="K253" i="4" s="1"/>
  <c r="K251" i="4" s="1"/>
  <c r="K250" i="4" s="1"/>
  <c r="K249" i="4" s="1"/>
  <c r="I252" i="4"/>
  <c r="I246" i="4"/>
  <c r="I245" i="4"/>
  <c r="I240" i="4"/>
  <c r="I239" i="4" s="1"/>
  <c r="I238" i="4" s="1"/>
  <c r="I231" i="4"/>
  <c r="I230" i="4" s="1"/>
  <c r="I229" i="4"/>
  <c r="I228" i="4" s="1"/>
  <c r="I221" i="4"/>
  <c r="I216" i="4"/>
  <c r="K216" i="4" s="1"/>
  <c r="I215" i="4"/>
  <c r="K215" i="4" s="1"/>
  <c r="K214" i="4" s="1"/>
  <c r="K213" i="4" s="1"/>
  <c r="K212" i="4" s="1"/>
  <c r="I211" i="4"/>
  <c r="I210" i="4" s="1"/>
  <c r="I209" i="4"/>
  <c r="I208" i="4" s="1"/>
  <c r="I205" i="4"/>
  <c r="I200" i="4"/>
  <c r="I199" i="4" s="1"/>
  <c r="I198" i="4" s="1"/>
  <c r="I197" i="4" s="1"/>
  <c r="I195" i="4"/>
  <c r="I194" i="4" s="1"/>
  <c r="I192" i="4"/>
  <c r="I191" i="4" s="1"/>
  <c r="I181" i="4"/>
  <c r="I180" i="4" s="1"/>
  <c r="I179" i="4" s="1"/>
  <c r="I178" i="4" s="1"/>
  <c r="I177" i="4"/>
  <c r="I176" i="4"/>
  <c r="I172" i="4"/>
  <c r="I171" i="4" s="1"/>
  <c r="I170" i="4" s="1"/>
  <c r="I169" i="4" s="1"/>
  <c r="I168" i="4"/>
  <c r="I160" i="4"/>
  <c r="I159" i="4" s="1"/>
  <c r="I158" i="4"/>
  <c r="I157" i="4" s="1"/>
  <c r="I155" i="4"/>
  <c r="I154" i="4" s="1"/>
  <c r="I152" i="4"/>
  <c r="I147" i="4"/>
  <c r="I146" i="4" s="1"/>
  <c r="I145" i="4" s="1"/>
  <c r="I144" i="4" s="1"/>
  <c r="I142" i="4"/>
  <c r="I141" i="4" s="1"/>
  <c r="I140" i="4"/>
  <c r="I139" i="4" s="1"/>
  <c r="I134" i="4"/>
  <c r="I133" i="4" s="1"/>
  <c r="I132" i="4" s="1"/>
  <c r="I131" i="4" s="1"/>
  <c r="I130" i="4" s="1"/>
  <c r="I127" i="4"/>
  <c r="I126" i="4" s="1"/>
  <c r="I125" i="4" s="1"/>
  <c r="I124" i="4" s="1"/>
  <c r="I123" i="4" s="1"/>
  <c r="I113" i="4"/>
  <c r="I109" i="4"/>
  <c r="I106" i="4"/>
  <c r="I105" i="4" s="1"/>
  <c r="I101" i="4"/>
  <c r="I100" i="4" s="1"/>
  <c r="I99" i="4" s="1"/>
  <c r="I98" i="4" s="1"/>
  <c r="I94" i="4"/>
  <c r="I93" i="4"/>
  <c r="I85" i="4"/>
  <c r="I84" i="4" s="1"/>
  <c r="I70" i="4"/>
  <c r="I69" i="4" s="1"/>
  <c r="I68" i="4" s="1"/>
  <c r="I67" i="4" s="1"/>
  <c r="I65" i="4"/>
  <c r="I64" i="4"/>
  <c r="I62" i="4"/>
  <c r="I55" i="4"/>
  <c r="I54" i="4" s="1"/>
  <c r="I53" i="4"/>
  <c r="I52" i="4" s="1"/>
  <c r="I46" i="4"/>
  <c r="I45" i="4" s="1"/>
  <c r="I44" i="4"/>
  <c r="I43" i="4" s="1"/>
  <c r="I40" i="4"/>
  <c r="I39" i="4" s="1"/>
  <c r="I38" i="4"/>
  <c r="I37" i="4" s="1"/>
  <c r="I34" i="4"/>
  <c r="I33" i="4" s="1"/>
  <c r="I19" i="4"/>
  <c r="I15" i="4"/>
  <c r="I14" i="4" s="1"/>
  <c r="H507" i="4"/>
  <c r="E57" i="12" s="1"/>
  <c r="E55" i="12" s="1"/>
  <c r="H423" i="4"/>
  <c r="H422" i="4" s="1"/>
  <c r="H421" i="4" s="1"/>
  <c r="H420" i="4" s="1"/>
  <c r="H401" i="4"/>
  <c r="H400" i="4" s="1"/>
  <c r="H399" i="4" s="1"/>
  <c r="H398" i="4" s="1"/>
  <c r="H390" i="4"/>
  <c r="H379" i="4"/>
  <c r="H378" i="4" s="1"/>
  <c r="H377" i="4" s="1"/>
  <c r="H375" i="4"/>
  <c r="H372" i="4" s="1"/>
  <c r="H371" i="4" s="1"/>
  <c r="H369" i="4"/>
  <c r="H368" i="4" s="1"/>
  <c r="H367" i="4" s="1"/>
  <c r="H364" i="4"/>
  <c r="H352" i="4"/>
  <c r="H494" i="4" s="1"/>
  <c r="H328" i="4"/>
  <c r="H326" i="4"/>
  <c r="H307" i="4"/>
  <c r="H305" i="4"/>
  <c r="H259" i="4"/>
  <c r="H258" i="4" s="1"/>
  <c r="H476" i="4" s="1"/>
  <c r="E26" i="12" s="1"/>
  <c r="H256" i="4"/>
  <c r="H254" i="4"/>
  <c r="H244" i="4"/>
  <c r="H241" i="4" s="1"/>
  <c r="H237" i="4" s="1"/>
  <c r="H228" i="4"/>
  <c r="H217" i="4"/>
  <c r="H214" i="4"/>
  <c r="H213" i="4" s="1"/>
  <c r="H212" i="4" s="1"/>
  <c r="H210" i="4"/>
  <c r="H208" i="4"/>
  <c r="H203" i="4"/>
  <c r="H202" i="4" s="1"/>
  <c r="H201" i="4" s="1"/>
  <c r="H194" i="4"/>
  <c r="H191" i="4"/>
  <c r="H189" i="4"/>
  <c r="H180" i="4"/>
  <c r="H179" i="4" s="1"/>
  <c r="H178" i="4" s="1"/>
  <c r="H175" i="4"/>
  <c r="H174" i="4" s="1"/>
  <c r="H173" i="4" s="1"/>
  <c r="H171" i="4"/>
  <c r="H170" i="4" s="1"/>
  <c r="H169" i="4" s="1"/>
  <c r="H527" i="4" s="1"/>
  <c r="H164" i="4"/>
  <c r="H159" i="4"/>
  <c r="H157" i="4"/>
  <c r="H154" i="4"/>
  <c r="H150" i="4"/>
  <c r="H146" i="4"/>
  <c r="H145" i="4" s="1"/>
  <c r="H144" i="4" s="1"/>
  <c r="H141" i="4"/>
  <c r="H139" i="4"/>
  <c r="H133" i="4"/>
  <c r="H132" i="4" s="1"/>
  <c r="H131" i="4" s="1"/>
  <c r="H130" i="4" s="1"/>
  <c r="H126" i="4"/>
  <c r="H125" i="4" s="1"/>
  <c r="H124" i="4" s="1"/>
  <c r="H123" i="4" s="1"/>
  <c r="H511" i="4" s="1"/>
  <c r="E61" i="12" s="1"/>
  <c r="E60" i="12" s="1"/>
  <c r="H110" i="4"/>
  <c r="H107" i="4"/>
  <c r="H105" i="4"/>
  <c r="H100" i="4"/>
  <c r="H99" i="4" s="1"/>
  <c r="H98" i="4" s="1"/>
  <c r="H92" i="4"/>
  <c r="H91" i="4" s="1"/>
  <c r="H90" i="4" s="1"/>
  <c r="H89" i="4" s="1"/>
  <c r="H503" i="4" s="1"/>
  <c r="E53" i="12" s="1"/>
  <c r="H84" i="4"/>
  <c r="H78" i="4" s="1"/>
  <c r="H75" i="4"/>
  <c r="H73" i="4"/>
  <c r="H69" i="4"/>
  <c r="H68" i="4" s="1"/>
  <c r="H67" i="4" s="1"/>
  <c r="H63" i="4"/>
  <c r="H61" i="4"/>
  <c r="H54" i="4"/>
  <c r="H52" i="4"/>
  <c r="H45" i="4"/>
  <c r="H43" i="4"/>
  <c r="H41" i="4"/>
  <c r="H39" i="4"/>
  <c r="H37" i="4"/>
  <c r="H35" i="4"/>
  <c r="H33" i="4"/>
  <c r="H31" i="4"/>
  <c r="H29" i="4"/>
  <c r="H24" i="4"/>
  <c r="H22" i="4"/>
  <c r="H20" i="4"/>
  <c r="H18" i="4"/>
  <c r="H16" i="4"/>
  <c r="I375" i="4" l="1"/>
  <c r="K376" i="4"/>
  <c r="K375" i="4" s="1"/>
  <c r="K372" i="4" s="1"/>
  <c r="K371" i="4" s="1"/>
  <c r="I379" i="4"/>
  <c r="I378" i="4" s="1"/>
  <c r="I377" i="4" s="1"/>
  <c r="K380" i="4"/>
  <c r="K379" i="4" s="1"/>
  <c r="K378" i="4" s="1"/>
  <c r="K377" i="4" s="1"/>
  <c r="K498" i="4"/>
  <c r="H48" i="12" s="1"/>
  <c r="H44" i="12" s="1"/>
  <c r="K352" i="4"/>
  <c r="K494" i="4" s="1"/>
  <c r="I326" i="4"/>
  <c r="K327" i="4"/>
  <c r="K326" i="4" s="1"/>
  <c r="K248" i="4"/>
  <c r="K520" i="4"/>
  <c r="K523" i="4" s="1"/>
  <c r="K196" i="4"/>
  <c r="K535" i="4"/>
  <c r="I61" i="4"/>
  <c r="K62" i="4"/>
  <c r="K61" i="4" s="1"/>
  <c r="K60" i="4" s="1"/>
  <c r="K59" i="4" s="1"/>
  <c r="K58" i="4" s="1"/>
  <c r="I18" i="4"/>
  <c r="K19" i="4"/>
  <c r="K18" i="4" s="1"/>
  <c r="I449" i="4"/>
  <c r="I448" i="4" s="1"/>
  <c r="K450" i="4"/>
  <c r="K449" i="4" s="1"/>
  <c r="K448" i="4" s="1"/>
  <c r="I452" i="4"/>
  <c r="I451" i="4" s="1"/>
  <c r="K453" i="4"/>
  <c r="K452" i="4" s="1"/>
  <c r="K451" i="4" s="1"/>
  <c r="K506" i="4"/>
  <c r="H56" i="12" s="1"/>
  <c r="I437" i="4"/>
  <c r="I436" i="4" s="1"/>
  <c r="I435" i="4" s="1"/>
  <c r="I434" i="4" s="1"/>
  <c r="I504" i="4" s="1"/>
  <c r="F54" i="12" s="1"/>
  <c r="K438" i="4"/>
  <c r="K437" i="4" s="1"/>
  <c r="K436" i="4" s="1"/>
  <c r="K435" i="4" s="1"/>
  <c r="I406" i="4"/>
  <c r="I405" i="4" s="1"/>
  <c r="I404" i="4" s="1"/>
  <c r="I403" i="4" s="1"/>
  <c r="K407" i="4"/>
  <c r="K406" i="4" s="1"/>
  <c r="K405" i="4" s="1"/>
  <c r="K404" i="4" s="1"/>
  <c r="I340" i="4"/>
  <c r="I339" i="4" s="1"/>
  <c r="I338" i="4" s="1"/>
  <c r="I337" i="4" s="1"/>
  <c r="K341" i="4"/>
  <c r="K340" i="4" s="1"/>
  <c r="K339" i="4" s="1"/>
  <c r="K338" i="4" s="1"/>
  <c r="I350" i="4"/>
  <c r="I349" i="4" s="1"/>
  <c r="I348" i="4" s="1"/>
  <c r="I343" i="4" s="1"/>
  <c r="I342" i="4" s="1"/>
  <c r="K351" i="4"/>
  <c r="K350" i="4" s="1"/>
  <c r="K349" i="4" s="1"/>
  <c r="K348" i="4" s="1"/>
  <c r="H51" i="4"/>
  <c r="H50" i="4" s="1"/>
  <c r="H49" i="4" s="1"/>
  <c r="H487" i="4" s="1"/>
  <c r="I51" i="4"/>
  <c r="I50" i="4" s="1"/>
  <c r="I49" i="4" s="1"/>
  <c r="H28" i="4"/>
  <c r="H459" i="4"/>
  <c r="E9" i="12" s="1"/>
  <c r="I524" i="4"/>
  <c r="H535" i="4"/>
  <c r="H97" i="4"/>
  <c r="H116" i="4"/>
  <c r="H465" i="4" s="1"/>
  <c r="E15" i="12" s="1"/>
  <c r="H526" i="4"/>
  <c r="I97" i="4"/>
  <c r="H493" i="4"/>
  <c r="E43" i="12" s="1"/>
  <c r="E41" i="12" s="1"/>
  <c r="H524" i="4"/>
  <c r="I515" i="4"/>
  <c r="F65" i="12" s="1"/>
  <c r="I542" i="4"/>
  <c r="H129" i="4"/>
  <c r="H467" i="4" s="1"/>
  <c r="H468" i="4"/>
  <c r="E18" i="12" s="1"/>
  <c r="E17" i="12" s="1"/>
  <c r="I129" i="4"/>
  <c r="I467" i="4" s="1"/>
  <c r="I468" i="4"/>
  <c r="F18" i="12" s="1"/>
  <c r="F17" i="12" s="1"/>
  <c r="I336" i="4"/>
  <c r="I482" i="4"/>
  <c r="F32" i="12" s="1"/>
  <c r="I483" i="4"/>
  <c r="F33" i="12" s="1"/>
  <c r="I447" i="4"/>
  <c r="I443" i="4"/>
  <c r="I442" i="4" s="1"/>
  <c r="I441" i="4" s="1"/>
  <c r="I440" i="4" s="1"/>
  <c r="I506" i="4" s="1"/>
  <c r="F56" i="12" s="1"/>
  <c r="I412" i="4"/>
  <c r="I411" i="4" s="1"/>
  <c r="I410" i="4" s="1"/>
  <c r="H366" i="4"/>
  <c r="H502" i="4" s="1"/>
  <c r="E52" i="12" s="1"/>
  <c r="H250" i="4"/>
  <c r="H249" i="4" s="1"/>
  <c r="I394" i="4"/>
  <c r="I393" i="4" s="1"/>
  <c r="I392" i="4" s="1"/>
  <c r="I391" i="4" s="1"/>
  <c r="I390" i="4" s="1"/>
  <c r="I372" i="4"/>
  <c r="I371" i="4" s="1"/>
  <c r="I366" i="4" s="1"/>
  <c r="I502" i="4" s="1"/>
  <c r="F52" i="12" s="1"/>
  <c r="H359" i="4"/>
  <c r="H500" i="4" s="1"/>
  <c r="E50" i="12" s="1"/>
  <c r="E49" i="12" s="1"/>
  <c r="I359" i="4"/>
  <c r="I500" i="4" s="1"/>
  <c r="F50" i="12" s="1"/>
  <c r="I356" i="4"/>
  <c r="I355" i="4" s="1"/>
  <c r="I354" i="4" s="1"/>
  <c r="I353" i="4" s="1"/>
  <c r="I320" i="4"/>
  <c r="I319" i="4" s="1"/>
  <c r="H323" i="4"/>
  <c r="H302" i="4"/>
  <c r="H301" i="4" s="1"/>
  <c r="I302" i="4"/>
  <c r="I301" i="4" s="1"/>
  <c r="I298" i="4"/>
  <c r="I297" i="4" s="1"/>
  <c r="I296" i="4" s="1"/>
  <c r="I295" i="4" s="1"/>
  <c r="I479" i="4" s="1"/>
  <c r="F29" i="12" s="1"/>
  <c r="I251" i="4"/>
  <c r="I261" i="4"/>
  <c r="I260" i="4" s="1"/>
  <c r="I259" i="4" s="1"/>
  <c r="I258" i="4" s="1"/>
  <c r="I476" i="4" s="1"/>
  <c r="F26" i="12" s="1"/>
  <c r="H236" i="4"/>
  <c r="H472" i="4" s="1"/>
  <c r="E22" i="12" s="1"/>
  <c r="I220" i="4"/>
  <c r="I219" i="4" s="1"/>
  <c r="I218" i="4" s="1"/>
  <c r="H27" i="4"/>
  <c r="H26" i="4" s="1"/>
  <c r="H486" i="4" s="1"/>
  <c r="H207" i="4"/>
  <c r="H206" i="4" s="1"/>
  <c r="H196" i="4" s="1"/>
  <c r="I207" i="4"/>
  <c r="I206" i="4" s="1"/>
  <c r="H13" i="4"/>
  <c r="H193" i="4"/>
  <c r="H464" i="4" s="1"/>
  <c r="E14" i="12" s="1"/>
  <c r="I193" i="4"/>
  <c r="I464" i="4" s="1"/>
  <c r="F14" i="12" s="1"/>
  <c r="H163" i="4"/>
  <c r="H162" i="4" s="1"/>
  <c r="I151" i="4"/>
  <c r="I150" i="4" s="1"/>
  <c r="H138" i="4"/>
  <c r="H137" i="4" s="1"/>
  <c r="I138" i="4"/>
  <c r="I137" i="4" s="1"/>
  <c r="I143" i="4"/>
  <c r="I514" i="4" s="1"/>
  <c r="F64" i="12" s="1"/>
  <c r="H143" i="4"/>
  <c r="H514" i="4" s="1"/>
  <c r="E64" i="12" s="1"/>
  <c r="H104" i="4"/>
  <c r="H103" i="4" s="1"/>
  <c r="H102" i="4" s="1"/>
  <c r="I112" i="4"/>
  <c r="I111" i="4" s="1"/>
  <c r="I110" i="4" s="1"/>
  <c r="H60" i="4"/>
  <c r="H59" i="4" s="1"/>
  <c r="H58" i="4" s="1"/>
  <c r="H489" i="4" s="1"/>
  <c r="E39" i="12" s="1"/>
  <c r="H72" i="4"/>
  <c r="H71" i="4" s="1"/>
  <c r="H66" i="4" s="1"/>
  <c r="I63" i="4"/>
  <c r="I60" i="4" s="1"/>
  <c r="I59" i="4" s="1"/>
  <c r="I58" i="4" s="1"/>
  <c r="I489" i="4" s="1"/>
  <c r="F39" i="12" s="1"/>
  <c r="I328" i="4"/>
  <c r="I323" i="4" s="1"/>
  <c r="I175" i="4"/>
  <c r="I174" i="4" s="1"/>
  <c r="I173" i="4" s="1"/>
  <c r="H318" i="4"/>
  <c r="H536" i="4" s="1"/>
  <c r="I92" i="4"/>
  <c r="H397" i="4"/>
  <c r="H156" i="4"/>
  <c r="H188" i="4"/>
  <c r="H187" i="4" s="1"/>
  <c r="I156" i="4"/>
  <c r="I214" i="4"/>
  <c r="I213" i="4" s="1"/>
  <c r="I212" i="4" s="1"/>
  <c r="H227" i="4"/>
  <c r="H226" i="4" s="1"/>
  <c r="I244" i="4"/>
  <c r="I227" i="4"/>
  <c r="I226" i="4" s="1"/>
  <c r="I122" i="4"/>
  <c r="I433" i="4"/>
  <c r="H439" i="4"/>
  <c r="H505" i="4" s="1"/>
  <c r="H88" i="4"/>
  <c r="H122" i="4"/>
  <c r="H384" i="4"/>
  <c r="H508" i="4" s="1"/>
  <c r="H433" i="4"/>
  <c r="L16" i="4"/>
  <c r="L18" i="4"/>
  <c r="L20" i="4"/>
  <c r="L22" i="4"/>
  <c r="L24" i="4"/>
  <c r="L29" i="4"/>
  <c r="L31" i="4"/>
  <c r="L33" i="4"/>
  <c r="L35" i="4"/>
  <c r="L37" i="4"/>
  <c r="L39" i="4"/>
  <c r="L41" i="4"/>
  <c r="L43" i="4"/>
  <c r="L45" i="4"/>
  <c r="L52" i="4"/>
  <c r="L54" i="4"/>
  <c r="L61" i="4"/>
  <c r="L63" i="4"/>
  <c r="L69" i="4"/>
  <c r="L68" i="4" s="1"/>
  <c r="L67" i="4" s="1"/>
  <c r="L73" i="4"/>
  <c r="L84" i="4"/>
  <c r="L78" i="4" s="1"/>
  <c r="L92" i="4"/>
  <c r="L91" i="4" s="1"/>
  <c r="L90" i="4" s="1"/>
  <c r="L89" i="4" s="1"/>
  <c r="L503" i="4" s="1"/>
  <c r="I53" i="12" s="1"/>
  <c r="L100" i="4"/>
  <c r="L99" i="4" s="1"/>
  <c r="L98" i="4" s="1"/>
  <c r="L105" i="4"/>
  <c r="L107" i="4"/>
  <c r="L110" i="4"/>
  <c r="L126" i="4"/>
  <c r="L125" i="4" s="1"/>
  <c r="L124" i="4" s="1"/>
  <c r="L133" i="4"/>
  <c r="L139" i="4"/>
  <c r="L141" i="4"/>
  <c r="L146" i="4"/>
  <c r="L145" i="4" s="1"/>
  <c r="L144" i="4" s="1"/>
  <c r="L150" i="4"/>
  <c r="L154" i="4"/>
  <c r="L157" i="4"/>
  <c r="L159" i="4"/>
  <c r="L164" i="4"/>
  <c r="L171" i="4"/>
  <c r="L170" i="4" s="1"/>
  <c r="L169" i="4" s="1"/>
  <c r="L175" i="4"/>
  <c r="L174" i="4" s="1"/>
  <c r="L173" i="4" s="1"/>
  <c r="L180" i="4"/>
  <c r="L179" i="4" s="1"/>
  <c r="L178" i="4" s="1"/>
  <c r="L189" i="4"/>
  <c r="L191" i="4"/>
  <c r="L194" i="4"/>
  <c r="L203" i="4"/>
  <c r="L202" i="4" s="1"/>
  <c r="L201" i="4" s="1"/>
  <c r="L208" i="4"/>
  <c r="L210" i="4"/>
  <c r="L214" i="4"/>
  <c r="L213" i="4" s="1"/>
  <c r="L212" i="4" s="1"/>
  <c r="L217" i="4"/>
  <c r="L228" i="4"/>
  <c r="L244" i="4"/>
  <c r="L241" i="4" s="1"/>
  <c r="L237" i="4" s="1"/>
  <c r="L254" i="4"/>
  <c r="L256" i="4"/>
  <c r="L259" i="4"/>
  <c r="L258" i="4" s="1"/>
  <c r="L476" i="4" s="1"/>
  <c r="I26" i="12" s="1"/>
  <c r="L305" i="4"/>
  <c r="L307" i="4"/>
  <c r="L326" i="4"/>
  <c r="L328" i="4"/>
  <c r="L352" i="4"/>
  <c r="L494" i="4" s="1"/>
  <c r="L364" i="4"/>
  <c r="L369" i="4"/>
  <c r="L368" i="4" s="1"/>
  <c r="L367" i="4" s="1"/>
  <c r="L375" i="4"/>
  <c r="L372" i="4" s="1"/>
  <c r="L371" i="4" s="1"/>
  <c r="L379" i="4"/>
  <c r="L378" i="4" s="1"/>
  <c r="L377" i="4" s="1"/>
  <c r="L401" i="4"/>
  <c r="L400" i="4" s="1"/>
  <c r="L399" i="4" s="1"/>
  <c r="L398" i="4" s="1"/>
  <c r="L423" i="4"/>
  <c r="L422" i="4" s="1"/>
  <c r="L421" i="4" s="1"/>
  <c r="L420" i="4" s="1"/>
  <c r="K366" i="4" l="1"/>
  <c r="K323" i="4"/>
  <c r="K318" i="4"/>
  <c r="K475" i="4"/>
  <c r="H25" i="12" s="1"/>
  <c r="H23" i="12" s="1"/>
  <c r="K247" i="4"/>
  <c r="K473" i="4" s="1"/>
  <c r="K466" i="4"/>
  <c r="H16" i="12" s="1"/>
  <c r="H8" i="12" s="1"/>
  <c r="K149" i="4"/>
  <c r="K458" i="4" s="1"/>
  <c r="K447" i="4"/>
  <c r="K446" i="4" s="1"/>
  <c r="K434" i="4"/>
  <c r="K527" i="4"/>
  <c r="K403" i="4"/>
  <c r="K526" i="4"/>
  <c r="K343" i="4"/>
  <c r="K337" i="4"/>
  <c r="K536" i="4"/>
  <c r="K537" i="4" s="1"/>
  <c r="L51" i="4"/>
  <c r="H520" i="4"/>
  <c r="I153" i="4"/>
  <c r="I460" i="4" s="1"/>
  <c r="F10" i="12" s="1"/>
  <c r="H153" i="4"/>
  <c r="H460" i="4" s="1"/>
  <c r="E10" i="12" s="1"/>
  <c r="H541" i="4"/>
  <c r="E36" i="12"/>
  <c r="L28" i="4"/>
  <c r="L27" i="4" s="1"/>
  <c r="L26" i="4" s="1"/>
  <c r="L486" i="4" s="1"/>
  <c r="L459" i="4"/>
  <c r="I9" i="12" s="1"/>
  <c r="I459" i="4"/>
  <c r="F9" i="12" s="1"/>
  <c r="H510" i="4"/>
  <c r="H466" i="4"/>
  <c r="E16" i="12" s="1"/>
  <c r="I409" i="4"/>
  <c r="I492" i="4" s="1"/>
  <c r="F42" i="12" s="1"/>
  <c r="L526" i="4"/>
  <c r="H531" i="4"/>
  <c r="E37" i="12"/>
  <c r="H525" i="4"/>
  <c r="L527" i="4"/>
  <c r="L535" i="4"/>
  <c r="I531" i="4"/>
  <c r="I217" i="4"/>
  <c r="I538" i="4"/>
  <c r="I539" i="4" s="1"/>
  <c r="H248" i="4"/>
  <c r="H475" i="4" s="1"/>
  <c r="E25" i="12" s="1"/>
  <c r="E23" i="12" s="1"/>
  <c r="I527" i="4"/>
  <c r="H530" i="4"/>
  <c r="L493" i="4"/>
  <c r="I43" i="12" s="1"/>
  <c r="I41" i="12" s="1"/>
  <c r="L524" i="4"/>
  <c r="L116" i="4"/>
  <c r="L465" i="4" s="1"/>
  <c r="I15" i="12" s="1"/>
  <c r="L97" i="4"/>
  <c r="I225" i="4"/>
  <c r="I471" i="4" s="1"/>
  <c r="F21" i="12" s="1"/>
  <c r="I534" i="4"/>
  <c r="H225" i="4"/>
  <c r="H471" i="4" s="1"/>
  <c r="E21" i="12" s="1"/>
  <c r="E19" i="12" s="1"/>
  <c r="H534" i="4"/>
  <c r="H537" i="4" s="1"/>
  <c r="H161" i="4"/>
  <c r="H461" i="4" s="1"/>
  <c r="E11" i="12" s="1"/>
  <c r="H519" i="4"/>
  <c r="I446" i="4"/>
  <c r="I507" i="4" s="1"/>
  <c r="F57" i="12" s="1"/>
  <c r="F55" i="12" s="1"/>
  <c r="I510" i="4"/>
  <c r="H463" i="4"/>
  <c r="E13" i="12" s="1"/>
  <c r="I352" i="4"/>
  <c r="I494" i="4" s="1"/>
  <c r="I498" i="4"/>
  <c r="F48" i="12" s="1"/>
  <c r="I511" i="4"/>
  <c r="F61" i="12" s="1"/>
  <c r="F60" i="12" s="1"/>
  <c r="L250" i="4"/>
  <c r="L249" i="4" s="1"/>
  <c r="I250" i="4"/>
  <c r="I249" i="4" s="1"/>
  <c r="I520" i="4" s="1"/>
  <c r="L366" i="4"/>
  <c r="L502" i="4" s="1"/>
  <c r="I52" i="12" s="1"/>
  <c r="L359" i="4"/>
  <c r="L500" i="4" s="1"/>
  <c r="I50" i="12" s="1"/>
  <c r="H300" i="4"/>
  <c r="H480" i="4" s="1"/>
  <c r="E30" i="12" s="1"/>
  <c r="E28" i="12" s="1"/>
  <c r="L323" i="4"/>
  <c r="L302" i="4"/>
  <c r="L301" i="4" s="1"/>
  <c r="L236" i="4"/>
  <c r="L472" i="4" s="1"/>
  <c r="I22" i="12" s="1"/>
  <c r="L13" i="4"/>
  <c r="L207" i="4"/>
  <c r="L206" i="4" s="1"/>
  <c r="L196" i="4" s="1"/>
  <c r="L193" i="4"/>
  <c r="L464" i="4" s="1"/>
  <c r="I14" i="12" s="1"/>
  <c r="L163" i="4"/>
  <c r="L162" i="4" s="1"/>
  <c r="L138" i="4"/>
  <c r="L137" i="4" s="1"/>
  <c r="L136" i="4" s="1"/>
  <c r="L513" i="4" s="1"/>
  <c r="I63" i="12" s="1"/>
  <c r="H136" i="4"/>
  <c r="I136" i="4"/>
  <c r="I513" i="4" s="1"/>
  <c r="F63" i="12" s="1"/>
  <c r="F62" i="12" s="1"/>
  <c r="L143" i="4"/>
  <c r="L514" i="4" s="1"/>
  <c r="I64" i="12" s="1"/>
  <c r="L123" i="4"/>
  <c r="L132" i="4"/>
  <c r="L131" i="4" s="1"/>
  <c r="L130" i="4" s="1"/>
  <c r="L104" i="4"/>
  <c r="L103" i="4" s="1"/>
  <c r="L102" i="4" s="1"/>
  <c r="H490" i="4"/>
  <c r="E40" i="12" s="1"/>
  <c r="L60" i="4"/>
  <c r="L59" i="4" s="1"/>
  <c r="L58" i="4" s="1"/>
  <c r="L489" i="4" s="1"/>
  <c r="I39" i="12" s="1"/>
  <c r="I91" i="4"/>
  <c r="I90" i="4" s="1"/>
  <c r="I89" i="4" s="1"/>
  <c r="I503" i="4" s="1"/>
  <c r="F53" i="12" s="1"/>
  <c r="F49" i="12" s="1"/>
  <c r="H12" i="4"/>
  <c r="H96" i="4"/>
  <c r="I318" i="4"/>
  <c r="I536" i="4" s="1"/>
  <c r="H408" i="4"/>
  <c r="H491" i="4" s="1"/>
  <c r="L397" i="4"/>
  <c r="L227" i="4"/>
  <c r="L226" i="4" s="1"/>
  <c r="L507" i="4"/>
  <c r="I57" i="12" s="1"/>
  <c r="I55" i="12" s="1"/>
  <c r="L88" i="4"/>
  <c r="L75" i="4"/>
  <c r="L72" i="4" s="1"/>
  <c r="L71" i="4" s="1"/>
  <c r="L66" i="4" s="1"/>
  <c r="L318" i="4"/>
  <c r="L536" i="4" s="1"/>
  <c r="L156" i="4"/>
  <c r="L390" i="4"/>
  <c r="L384" i="4"/>
  <c r="L508" i="4" s="1"/>
  <c r="L433" i="4"/>
  <c r="L188" i="4"/>
  <c r="L187" i="4" s="1"/>
  <c r="K502" i="4" l="1"/>
  <c r="H52" i="12" s="1"/>
  <c r="K358" i="4"/>
  <c r="K507" i="4"/>
  <c r="H57" i="12" s="1"/>
  <c r="H55" i="12" s="1"/>
  <c r="K439" i="4"/>
  <c r="K505" i="4" s="1"/>
  <c r="K504" i="4"/>
  <c r="H54" i="12" s="1"/>
  <c r="H49" i="12" s="1"/>
  <c r="K433" i="4"/>
  <c r="K499" i="4" s="1"/>
  <c r="K397" i="4"/>
  <c r="K396" i="4" s="1"/>
  <c r="K489" i="4"/>
  <c r="H39" i="12" s="1"/>
  <c r="K483" i="4"/>
  <c r="H33" i="12" s="1"/>
  <c r="K336" i="4"/>
  <c r="K482" i="4"/>
  <c r="H32" i="12" s="1"/>
  <c r="K342" i="4"/>
  <c r="I49" i="12"/>
  <c r="H533" i="4"/>
  <c r="I62" i="12"/>
  <c r="L520" i="4"/>
  <c r="F44" i="12"/>
  <c r="L153" i="4"/>
  <c r="L460" i="4" s="1"/>
  <c r="I10" i="12" s="1"/>
  <c r="L541" i="4"/>
  <c r="I36" i="12"/>
  <c r="H149" i="4"/>
  <c r="H458" i="4" s="1"/>
  <c r="H224" i="4"/>
  <c r="H469" i="4" s="1"/>
  <c r="L466" i="4"/>
  <c r="I16" i="12" s="1"/>
  <c r="I439" i="4"/>
  <c r="I505" i="4" s="1"/>
  <c r="E8" i="12"/>
  <c r="H247" i="4"/>
  <c r="H473" i="4" s="1"/>
  <c r="L525" i="4"/>
  <c r="H523" i="4"/>
  <c r="H11" i="4"/>
  <c r="H485" i="4" s="1"/>
  <c r="E35" i="12" s="1"/>
  <c r="E34" i="12" s="1"/>
  <c r="H528" i="4"/>
  <c r="H529" i="4" s="1"/>
  <c r="L161" i="4"/>
  <c r="L461" i="4" s="1"/>
  <c r="I11" i="12" s="1"/>
  <c r="L519" i="4"/>
  <c r="I248" i="4"/>
  <c r="I475" i="4" s="1"/>
  <c r="F25" i="12" s="1"/>
  <c r="L248" i="4"/>
  <c r="L475" i="4" s="1"/>
  <c r="I25" i="12" s="1"/>
  <c r="I23" i="12" s="1"/>
  <c r="L531" i="4"/>
  <c r="L225" i="4"/>
  <c r="L471" i="4" s="1"/>
  <c r="I21" i="12" s="1"/>
  <c r="I19" i="12" s="1"/>
  <c r="L534" i="4"/>
  <c r="L537" i="4" s="1"/>
  <c r="L530" i="4"/>
  <c r="L463" i="4"/>
  <c r="I13" i="12" s="1"/>
  <c r="L129" i="4"/>
  <c r="L467" i="4" s="1"/>
  <c r="L468" i="4"/>
  <c r="I18" i="12" s="1"/>
  <c r="I17" i="12" s="1"/>
  <c r="H135" i="4"/>
  <c r="H512" i="4" s="1"/>
  <c r="H513" i="4"/>
  <c r="E63" i="12" s="1"/>
  <c r="E62" i="12" s="1"/>
  <c r="L122" i="4"/>
  <c r="L511" i="4"/>
  <c r="I61" i="12" s="1"/>
  <c r="I60" i="12" s="1"/>
  <c r="I135" i="4"/>
  <c r="L300" i="4"/>
  <c r="L480" i="4" s="1"/>
  <c r="I30" i="12" s="1"/>
  <c r="I28" i="12" s="1"/>
  <c r="H294" i="4"/>
  <c r="H478" i="4" s="1"/>
  <c r="I88" i="4"/>
  <c r="L490" i="4"/>
  <c r="I40" i="12" s="1"/>
  <c r="H10" i="4"/>
  <c r="H484" i="4" s="1"/>
  <c r="L50" i="4"/>
  <c r="L49" i="4" s="1"/>
  <c r="L12" i="4"/>
  <c r="I358" i="4"/>
  <c r="H358" i="4"/>
  <c r="H499" i="4" s="1"/>
  <c r="H396" i="4"/>
  <c r="L408" i="4"/>
  <c r="L491" i="4" s="1"/>
  <c r="L439" i="4"/>
  <c r="L505" i="4" s="1"/>
  <c r="L96" i="4"/>
  <c r="L135" i="4"/>
  <c r="H128" i="4" l="1"/>
  <c r="H95" i="4" s="1"/>
  <c r="L149" i="4"/>
  <c r="L458" i="4" s="1"/>
  <c r="L510" i="4"/>
  <c r="L224" i="4"/>
  <c r="L469" i="4" s="1"/>
  <c r="H543" i="4"/>
  <c r="E66" i="12"/>
  <c r="I8" i="12"/>
  <c r="I37" i="12"/>
  <c r="L533" i="4"/>
  <c r="L523" i="4"/>
  <c r="L11" i="4"/>
  <c r="L485" i="4" s="1"/>
  <c r="I35" i="12" s="1"/>
  <c r="L528" i="4"/>
  <c r="L529" i="4" s="1"/>
  <c r="H516" i="4"/>
  <c r="L128" i="4"/>
  <c r="L95" i="4" s="1"/>
  <c r="L512" i="4"/>
  <c r="I128" i="4"/>
  <c r="I512" i="4"/>
  <c r="I499" i="4"/>
  <c r="H9" i="4"/>
  <c r="L247" i="4"/>
  <c r="L473" i="4" s="1"/>
  <c r="H148" i="4"/>
  <c r="L396" i="4"/>
  <c r="L358" i="4"/>
  <c r="L499" i="4" s="1"/>
  <c r="L294" i="4"/>
  <c r="L478" i="4" s="1"/>
  <c r="I34" i="12" l="1"/>
  <c r="I66" i="12" s="1"/>
  <c r="L10" i="4"/>
  <c r="L543" i="4"/>
  <c r="H455" i="4"/>
  <c r="H544" i="4" s="1"/>
  <c r="L148" i="4"/>
  <c r="L9" i="4" l="1"/>
  <c r="L455" i="4" s="1"/>
  <c r="L484" i="4"/>
  <c r="L516" i="4" s="1"/>
  <c r="H457" i="4"/>
  <c r="H517" i="4"/>
  <c r="L517" i="4" l="1"/>
  <c r="L544" i="4"/>
  <c r="L457" i="4"/>
  <c r="G119" i="4" l="1"/>
  <c r="I119" i="4" s="1"/>
  <c r="I118" i="4" s="1"/>
  <c r="I117" i="4" l="1"/>
  <c r="I116" i="4" l="1"/>
  <c r="I465" i="4" s="1"/>
  <c r="F15" i="12" s="1"/>
  <c r="G30" i="4" l="1"/>
  <c r="I30" i="4" l="1"/>
  <c r="I29" i="4" s="1"/>
  <c r="G204" i="4"/>
  <c r="I204" i="4" s="1"/>
  <c r="I203" i="4" s="1"/>
  <c r="G312" i="4"/>
  <c r="G389" i="4"/>
  <c r="G167" i="4"/>
  <c r="I167" i="4" s="1"/>
  <c r="I166" i="4" s="1"/>
  <c r="G32" i="4"/>
  <c r="I32" i="4" s="1"/>
  <c r="I31" i="4" s="1"/>
  <c r="G33" i="4"/>
  <c r="G17" i="4"/>
  <c r="I17" i="4" s="1"/>
  <c r="I16" i="4" s="1"/>
  <c r="G281" i="4"/>
  <c r="G243" i="4"/>
  <c r="G190" i="4"/>
  <c r="I190" i="4" s="1"/>
  <c r="I189" i="4" s="1"/>
  <c r="I188" i="4" s="1"/>
  <c r="I541" i="4" s="1"/>
  <c r="G165" i="4"/>
  <c r="I165" i="4" s="1"/>
  <c r="I164" i="4" s="1"/>
  <c r="G108" i="4"/>
  <c r="I108" i="4" s="1"/>
  <c r="I107" i="4" s="1"/>
  <c r="I104" i="4" s="1"/>
  <c r="I103" i="4" s="1"/>
  <c r="I102" i="4" s="1"/>
  <c r="G274" i="4"/>
  <c r="G282" i="4"/>
  <c r="I282" i="4" s="1"/>
  <c r="G313" i="4"/>
  <c r="I313" i="4" s="1"/>
  <c r="K313" i="4" s="1"/>
  <c r="K311" i="4" s="1"/>
  <c r="K310" i="4" s="1"/>
  <c r="K309" i="4" s="1"/>
  <c r="G402" i="4"/>
  <c r="I402" i="4" s="1"/>
  <c r="I401" i="4" s="1"/>
  <c r="I400" i="4" s="1"/>
  <c r="I399" i="4" s="1"/>
  <c r="I398" i="4" s="1"/>
  <c r="G83" i="4"/>
  <c r="G76" i="4"/>
  <c r="I76" i="4" s="1"/>
  <c r="G77" i="4"/>
  <c r="I77" i="4" s="1"/>
  <c r="G74" i="4"/>
  <c r="I74" i="4" s="1"/>
  <c r="I73" i="4" s="1"/>
  <c r="G36" i="4"/>
  <c r="I36" i="4" s="1"/>
  <c r="G25" i="4"/>
  <c r="I25" i="4" s="1"/>
  <c r="I24" i="4" s="1"/>
  <c r="G21" i="4"/>
  <c r="I21" i="4" s="1"/>
  <c r="G42" i="4"/>
  <c r="I42" i="4" s="1"/>
  <c r="I41" i="4" s="1"/>
  <c r="G23" i="4"/>
  <c r="I23" i="4" s="1"/>
  <c r="I22" i="4" s="1"/>
  <c r="K300" i="4" l="1"/>
  <c r="K532" i="4"/>
  <c r="K533" i="4" s="1"/>
  <c r="I35" i="4"/>
  <c r="K36" i="4"/>
  <c r="K35" i="4" s="1"/>
  <c r="K28" i="4" s="1"/>
  <c r="K27" i="4" s="1"/>
  <c r="K26" i="4" s="1"/>
  <c r="K486" i="4" s="1"/>
  <c r="I20" i="4"/>
  <c r="K21" i="4"/>
  <c r="K20" i="4" s="1"/>
  <c r="K13" i="4" s="1"/>
  <c r="K12" i="4" s="1"/>
  <c r="I487" i="4"/>
  <c r="F37" i="12" s="1"/>
  <c r="I28" i="4"/>
  <c r="I27" i="4" s="1"/>
  <c r="I26" i="4" s="1"/>
  <c r="I486" i="4" s="1"/>
  <c r="I83" i="4"/>
  <c r="I82" i="4" s="1"/>
  <c r="I79" i="4" s="1"/>
  <c r="I78" i="4" s="1"/>
  <c r="G82" i="4"/>
  <c r="G79" i="4" s="1"/>
  <c r="I96" i="4"/>
  <c r="I95" i="4" s="1"/>
  <c r="I530" i="4"/>
  <c r="I187" i="4"/>
  <c r="I389" i="4"/>
  <c r="I388" i="4" s="1"/>
  <c r="I387" i="4" s="1"/>
  <c r="I386" i="4" s="1"/>
  <c r="G388" i="4"/>
  <c r="G387" i="4" s="1"/>
  <c r="G386" i="4" s="1"/>
  <c r="I312" i="4"/>
  <c r="I311" i="4" s="1"/>
  <c r="I310" i="4" s="1"/>
  <c r="I309" i="4" s="1"/>
  <c r="I300" i="4" s="1"/>
  <c r="I480" i="4" s="1"/>
  <c r="F30" i="12" s="1"/>
  <c r="F28" i="12" s="1"/>
  <c r="G311" i="4"/>
  <c r="G310" i="4" s="1"/>
  <c r="G309" i="4" s="1"/>
  <c r="I281" i="4"/>
  <c r="I280" i="4" s="1"/>
  <c r="I279" i="4" s="1"/>
  <c r="I278" i="4" s="1"/>
  <c r="G280" i="4"/>
  <c r="G279" i="4" s="1"/>
  <c r="G278" i="4" s="1"/>
  <c r="G532" i="4" s="1"/>
  <c r="I274" i="4"/>
  <c r="I273" i="4" s="1"/>
  <c r="I272" i="4" s="1"/>
  <c r="I271" i="4" s="1"/>
  <c r="I522" i="4" s="1"/>
  <c r="G273" i="4"/>
  <c r="G272" i="4" s="1"/>
  <c r="G271" i="4" s="1"/>
  <c r="G522" i="4" s="1"/>
  <c r="I243" i="4"/>
  <c r="G242" i="4"/>
  <c r="I13" i="4"/>
  <c r="I202" i="4"/>
  <c r="I201" i="4" s="1"/>
  <c r="I196" i="4" s="1"/>
  <c r="I163" i="4"/>
  <c r="I162" i="4" s="1"/>
  <c r="I75" i="4"/>
  <c r="I397" i="4"/>
  <c r="K480" i="4" l="1"/>
  <c r="H30" i="12" s="1"/>
  <c r="H28" i="12" s="1"/>
  <c r="K294" i="4"/>
  <c r="K11" i="4"/>
  <c r="K528" i="4"/>
  <c r="K529" i="4" s="1"/>
  <c r="K543" i="4" s="1"/>
  <c r="F36" i="12"/>
  <c r="I532" i="4"/>
  <c r="I533" i="4" s="1"/>
  <c r="I161" i="4"/>
  <c r="I519" i="4"/>
  <c r="I466" i="4"/>
  <c r="F16" i="12" s="1"/>
  <c r="I385" i="4"/>
  <c r="I509" i="4" s="1"/>
  <c r="F59" i="12" s="1"/>
  <c r="F58" i="12" s="1"/>
  <c r="I521" i="4"/>
  <c r="G385" i="4"/>
  <c r="G509" i="4" s="1"/>
  <c r="D59" i="12" s="1"/>
  <c r="D58" i="12" s="1"/>
  <c r="G521" i="4"/>
  <c r="I463" i="4"/>
  <c r="F13" i="12" s="1"/>
  <c r="I384" i="4"/>
  <c r="I508" i="4" s="1"/>
  <c r="G263" i="4"/>
  <c r="G477" i="4" s="1"/>
  <c r="D27" i="12" s="1"/>
  <c r="I263" i="4"/>
  <c r="I477" i="4" s="1"/>
  <c r="F27" i="12" s="1"/>
  <c r="F23" i="12" s="1"/>
  <c r="I242" i="4"/>
  <c r="I241" i="4" s="1"/>
  <c r="I72" i="4"/>
  <c r="I71" i="4" s="1"/>
  <c r="I66" i="4" s="1"/>
  <c r="I12" i="4"/>
  <c r="I294" i="4"/>
  <c r="I478" i="4" s="1"/>
  <c r="K478" i="4" l="1"/>
  <c r="K148" i="4"/>
  <c r="K485" i="4"/>
  <c r="H35" i="12" s="1"/>
  <c r="H34" i="12" s="1"/>
  <c r="H66" i="12" s="1"/>
  <c r="K10" i="4"/>
  <c r="I461" i="4"/>
  <c r="F11" i="12" s="1"/>
  <c r="I149" i="4"/>
  <c r="I458" i="4" s="1"/>
  <c r="F8" i="12"/>
  <c r="I490" i="4"/>
  <c r="F40" i="12" s="1"/>
  <c r="I525" i="4"/>
  <c r="I523" i="4"/>
  <c r="I11" i="4"/>
  <c r="I528" i="4"/>
  <c r="I237" i="4"/>
  <c r="I247" i="4"/>
  <c r="I473" i="4" s="1"/>
  <c r="G217" i="4"/>
  <c r="G428" i="4"/>
  <c r="I485" i="4" l="1"/>
  <c r="F35" i="12" s="1"/>
  <c r="F34" i="12" s="1"/>
  <c r="K9" i="4"/>
  <c r="K455" i="4" s="1"/>
  <c r="K484" i="4"/>
  <c r="K516" i="4" s="1"/>
  <c r="I10" i="4"/>
  <c r="I9" i="4" s="1"/>
  <c r="I236" i="4"/>
  <c r="I224" i="4" s="1"/>
  <c r="I535" i="4"/>
  <c r="I537" i="4" s="1"/>
  <c r="I472" i="4"/>
  <c r="F22" i="12" s="1"/>
  <c r="F19" i="12" s="1"/>
  <c r="I428" i="4"/>
  <c r="I427" i="4" s="1"/>
  <c r="I426" i="4" s="1"/>
  <c r="I425" i="4" s="1"/>
  <c r="I420" i="4" s="1"/>
  <c r="G427" i="4"/>
  <c r="G426" i="4" s="1"/>
  <c r="G425" i="4" s="1"/>
  <c r="G214" i="4"/>
  <c r="G213" i="4" s="1"/>
  <c r="G212" i="4" s="1"/>
  <c r="K544" i="4" l="1"/>
  <c r="K517" i="4"/>
  <c r="K457" i="4"/>
  <c r="I484" i="4"/>
  <c r="I469" i="4"/>
  <c r="I148" i="4"/>
  <c r="I493" i="4"/>
  <c r="F43" i="12" s="1"/>
  <c r="F41" i="12" s="1"/>
  <c r="F66" i="12" s="1"/>
  <c r="I526" i="4"/>
  <c r="I529" i="4" s="1"/>
  <c r="I543" i="4" s="1"/>
  <c r="I408" i="4" l="1"/>
  <c r="I491" i="4" s="1"/>
  <c r="I516" i="4" s="1"/>
  <c r="I396" i="4" l="1"/>
  <c r="I455" i="4" s="1"/>
  <c r="I517" i="4" s="1"/>
  <c r="I457" i="4" l="1"/>
  <c r="I544" i="4"/>
  <c r="G41" i="4" l="1"/>
  <c r="G16" i="4"/>
  <c r="G18" i="4"/>
  <c r="G20" i="4"/>
  <c r="G22" i="4"/>
  <c r="G24" i="4"/>
  <c r="G29" i="4"/>
  <c r="G31" i="4"/>
  <c r="G35" i="4"/>
  <c r="G37" i="4"/>
  <c r="G39" i="4"/>
  <c r="G43" i="4"/>
  <c r="G45" i="4"/>
  <c r="G52" i="4"/>
  <c r="G54" i="4"/>
  <c r="G61" i="4"/>
  <c r="G63" i="4"/>
  <c r="G69" i="4"/>
  <c r="G68" i="4" s="1"/>
  <c r="G67" i="4" s="1"/>
  <c r="G73" i="4"/>
  <c r="G75" i="4"/>
  <c r="G84" i="4"/>
  <c r="G78" i="4" s="1"/>
  <c r="G92" i="4"/>
  <c r="G100" i="4"/>
  <c r="G99" i="4" s="1"/>
  <c r="G98" i="4" s="1"/>
  <c r="G105" i="4"/>
  <c r="G107" i="4"/>
  <c r="G110" i="4"/>
  <c r="G118" i="4"/>
  <c r="G126" i="4"/>
  <c r="G125" i="4" s="1"/>
  <c r="G124" i="4" s="1"/>
  <c r="G133" i="4"/>
  <c r="G132" i="4" s="1"/>
  <c r="G131" i="4" s="1"/>
  <c r="G130" i="4" s="1"/>
  <c r="G139" i="4"/>
  <c r="G141" i="4"/>
  <c r="G146" i="4"/>
  <c r="G145" i="4" s="1"/>
  <c r="G144" i="4" s="1"/>
  <c r="G143" i="4" s="1"/>
  <c r="G514" i="4" s="1"/>
  <c r="D64" i="12" s="1"/>
  <c r="G150" i="4"/>
  <c r="G154" i="4"/>
  <c r="G157" i="4"/>
  <c r="G159" i="4"/>
  <c r="G164" i="4"/>
  <c r="G166" i="4"/>
  <c r="G171" i="4"/>
  <c r="G170" i="4" s="1"/>
  <c r="G169" i="4" s="1"/>
  <c r="G175" i="4"/>
  <c r="G174" i="4" s="1"/>
  <c r="G173" i="4" s="1"/>
  <c r="G180" i="4"/>
  <c r="G179" i="4" s="1"/>
  <c r="G178" i="4" s="1"/>
  <c r="G189" i="4"/>
  <c r="G191" i="4"/>
  <c r="G194" i="4"/>
  <c r="G193" i="4" s="1"/>
  <c r="G464" i="4" s="1"/>
  <c r="D14" i="12" s="1"/>
  <c r="G203" i="4"/>
  <c r="G202" i="4" s="1"/>
  <c r="G201" i="4" s="1"/>
  <c r="G208" i="4"/>
  <c r="G210" i="4"/>
  <c r="G228" i="4"/>
  <c r="G244" i="4"/>
  <c r="G241" i="4" s="1"/>
  <c r="G237" i="4" s="1"/>
  <c r="G535" i="4" s="1"/>
  <c r="G254" i="4"/>
  <c r="G256" i="4"/>
  <c r="G259" i="4"/>
  <c r="G258" i="4" s="1"/>
  <c r="G476" i="4" s="1"/>
  <c r="D26" i="12" s="1"/>
  <c r="G305" i="4"/>
  <c r="G307" i="4"/>
  <c r="G326" i="4"/>
  <c r="G328" i="4"/>
  <c r="G318" i="4" s="1"/>
  <c r="G352" i="4"/>
  <c r="G494" i="4" s="1"/>
  <c r="G364" i="4"/>
  <c r="G359" i="4" s="1"/>
  <c r="G500" i="4" s="1"/>
  <c r="D50" i="12" s="1"/>
  <c r="G369" i="4"/>
  <c r="G368" i="4" s="1"/>
  <c r="G367" i="4" s="1"/>
  <c r="G375" i="4"/>
  <c r="G372" i="4" s="1"/>
  <c r="G371" i="4" s="1"/>
  <c r="G379" i="4"/>
  <c r="G378" i="4" s="1"/>
  <c r="G377" i="4" s="1"/>
  <c r="G384" i="4"/>
  <c r="G508" i="4" s="1"/>
  <c r="G390" i="4"/>
  <c r="G401" i="4"/>
  <c r="G400" i="4" s="1"/>
  <c r="G399" i="4" s="1"/>
  <c r="G398" i="4" s="1"/>
  <c r="G423" i="4"/>
  <c r="G422" i="4" s="1"/>
  <c r="G421" i="4" s="1"/>
  <c r="G420" i="4" s="1"/>
  <c r="G51" i="4" l="1"/>
  <c r="G50" i="4" s="1"/>
  <c r="G49" i="4" s="1"/>
  <c r="G487" i="4" s="1"/>
  <c r="G28" i="4"/>
  <c r="G27" i="4" s="1"/>
  <c r="G26" i="4" s="1"/>
  <c r="G486" i="4" s="1"/>
  <c r="G459" i="4"/>
  <c r="D9" i="12" s="1"/>
  <c r="G117" i="4"/>
  <c r="G493" i="4"/>
  <c r="D43" i="12" s="1"/>
  <c r="D41" i="12" s="1"/>
  <c r="G524" i="4"/>
  <c r="G536" i="4"/>
  <c r="G97" i="4"/>
  <c r="G526" i="4"/>
  <c r="G527" i="4"/>
  <c r="G129" i="4"/>
  <c r="G467" i="4" s="1"/>
  <c r="G468" i="4"/>
  <c r="D18" i="12" s="1"/>
  <c r="D17" i="12" s="1"/>
  <c r="G366" i="4"/>
  <c r="G502" i="4" s="1"/>
  <c r="D52" i="12" s="1"/>
  <c r="G250" i="4"/>
  <c r="G249" i="4" s="1"/>
  <c r="G323" i="4"/>
  <c r="G302" i="4"/>
  <c r="G301" i="4" s="1"/>
  <c r="G236" i="4"/>
  <c r="G472" i="4" s="1"/>
  <c r="D22" i="12" s="1"/>
  <c r="G207" i="4"/>
  <c r="G206" i="4" s="1"/>
  <c r="G196" i="4" s="1"/>
  <c r="G13" i="4"/>
  <c r="G12" i="4" s="1"/>
  <c r="G163" i="4"/>
  <c r="G162" i="4" s="1"/>
  <c r="G138" i="4"/>
  <c r="G137" i="4" s="1"/>
  <c r="G123" i="4"/>
  <c r="G104" i="4"/>
  <c r="G103" i="4" s="1"/>
  <c r="G102" i="4" s="1"/>
  <c r="G91" i="4"/>
  <c r="G90" i="4" s="1"/>
  <c r="G89" i="4" s="1"/>
  <c r="G72" i="4"/>
  <c r="G71" i="4" s="1"/>
  <c r="G60" i="4"/>
  <c r="G59" i="4" s="1"/>
  <c r="G58" i="4" s="1"/>
  <c r="G489" i="4" s="1"/>
  <c r="D39" i="12" s="1"/>
  <c r="G433" i="4"/>
  <c r="G397" i="4"/>
  <c r="G227" i="4"/>
  <c r="G226" i="4" s="1"/>
  <c r="G188" i="4"/>
  <c r="G187" i="4" s="1"/>
  <c r="G156" i="4"/>
  <c r="G507" i="4"/>
  <c r="D57" i="12" s="1"/>
  <c r="D55" i="12" s="1"/>
  <c r="G153" i="4" l="1"/>
  <c r="G460" i="4" s="1"/>
  <c r="D10" i="12" s="1"/>
  <c r="G541" i="4"/>
  <c r="G300" i="4"/>
  <c r="G480" i="4" s="1"/>
  <c r="D30" i="12" s="1"/>
  <c r="D28" i="12" s="1"/>
  <c r="G520" i="4"/>
  <c r="D36" i="12"/>
  <c r="G531" i="4"/>
  <c r="G466" i="4"/>
  <c r="D16" i="12" s="1"/>
  <c r="G66" i="4"/>
  <c r="G490" i="4" s="1"/>
  <c r="D40" i="12" s="1"/>
  <c r="G116" i="4"/>
  <c r="G465" i="4" s="1"/>
  <c r="D15" i="12" s="1"/>
  <c r="D37" i="12"/>
  <c r="G525" i="4"/>
  <c r="G530" i="4"/>
  <c r="G225" i="4"/>
  <c r="G471" i="4" s="1"/>
  <c r="D21" i="12" s="1"/>
  <c r="D19" i="12" s="1"/>
  <c r="G534" i="4"/>
  <c r="G537" i="4" s="1"/>
  <c r="G161" i="4"/>
  <c r="G461" i="4" s="1"/>
  <c r="D11" i="12" s="1"/>
  <c r="G519" i="4"/>
  <c r="G11" i="4"/>
  <c r="G485" i="4" s="1"/>
  <c r="D35" i="12" s="1"/>
  <c r="G528" i="4"/>
  <c r="G248" i="4"/>
  <c r="G475" i="4" s="1"/>
  <c r="D25" i="12" s="1"/>
  <c r="D23" i="12" s="1"/>
  <c r="G88" i="4"/>
  <c r="G503" i="4"/>
  <c r="D53" i="12" s="1"/>
  <c r="D49" i="12" s="1"/>
  <c r="G463" i="4"/>
  <c r="D13" i="12" s="1"/>
  <c r="G122" i="4"/>
  <c r="G510" i="4" s="1"/>
  <c r="G511" i="4"/>
  <c r="D61" i="12" s="1"/>
  <c r="D60" i="12" s="1"/>
  <c r="G136" i="4"/>
  <c r="G358" i="4"/>
  <c r="G408" i="4"/>
  <c r="G491" i="4" s="1"/>
  <c r="G439" i="4"/>
  <c r="G505" i="4" s="1"/>
  <c r="G294" i="4" l="1"/>
  <c r="G478" i="4" s="1"/>
  <c r="G533" i="4"/>
  <c r="G149" i="4"/>
  <c r="G96" i="4"/>
  <c r="G224" i="4"/>
  <c r="G469" i="4" s="1"/>
  <c r="G10" i="4"/>
  <c r="G484" i="4" s="1"/>
  <c r="D34" i="12"/>
  <c r="D8" i="12"/>
  <c r="G247" i="4"/>
  <c r="G473" i="4" s="1"/>
  <c r="G529" i="4"/>
  <c r="G523" i="4"/>
  <c r="G135" i="4"/>
  <c r="G513" i="4"/>
  <c r="G499" i="4"/>
  <c r="G396" i="4"/>
  <c r="G9" i="4" l="1"/>
  <c r="G148" i="4"/>
  <c r="D63" i="12"/>
  <c r="D62" i="12" s="1"/>
  <c r="D66" i="12" s="1"/>
  <c r="G543" i="4"/>
  <c r="G458" i="4"/>
  <c r="G128" i="4"/>
  <c r="G95" i="4" s="1"/>
  <c r="G512" i="4"/>
  <c r="G455" i="4" l="1"/>
  <c r="G544" i="4" s="1"/>
  <c r="G516" i="4"/>
  <c r="G457" i="4" l="1"/>
  <c r="G517" i="4"/>
</calcChain>
</file>

<file path=xl/sharedStrings.xml><?xml version="1.0" encoding="utf-8"?>
<sst xmlns="http://schemas.openxmlformats.org/spreadsheetml/2006/main" count="3445" uniqueCount="567">
  <si>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</si>
  <si>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</si>
  <si>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</si>
  <si>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</si>
  <si>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</si>
  <si>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</si>
  <si>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</si>
  <si>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</si>
  <si>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</si>
  <si>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</si>
  <si>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</si>
  <si>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</si>
  <si>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</si>
  <si>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</si>
  <si>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</si>
  <si>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</si>
  <si>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</si>
  <si>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</si>
  <si>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</si>
  <si>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</si>
  <si>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</si>
  <si>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</si>
  <si>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</si>
  <si>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</si>
  <si>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</si>
  <si>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</si>
  <si>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</si>
  <si>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</si>
  <si>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</si>
  <si>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</si>
  <si>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</si>
  <si>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</si>
  <si>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</si>
  <si>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</si>
  <si>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</si>
  <si>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</si>
  <si>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</si>
  <si>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</si>
  <si>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</si>
  <si>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</si>
  <si>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</si>
  <si>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</si>
  <si>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</si>
  <si>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</si>
  <si>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</si>
  <si>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</si>
  <si>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</si>
  <si>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</si>
  <si>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</si>
  <si>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</si>
  <si>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</si>
  <si>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</si>
  <si>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</si>
  <si>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</si>
  <si>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</si>
  <si>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</si>
  <si>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</si>
  <si>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</si>
  <si>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</si>
  <si>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</si>
  <si>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</si>
  <si>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</si>
  <si>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</si>
  <si>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</si>
  <si>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01102R0182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</si>
  <si>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</si>
  <si>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</si>
  <si>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</si>
  <si>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</si>
  <si>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</si>
  <si>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</si>
  <si>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</si>
  <si>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</si>
  <si>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</si>
  <si>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</si>
  <si>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</si>
  <si>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</si>
  <si>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</si>
  <si>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</si>
  <si>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020А110110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</si>
  <si>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</si>
  <si>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</si>
  <si>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</si>
  <si>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</si>
  <si>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</si>
  <si>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</si>
  <si>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</si>
  <si>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</si>
  <si>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</si>
  <si>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020Ц274000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</si>
  <si>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</si>
  <si>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</si>
  <si>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</si>
  <si>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</si>
  <si>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</si>
  <si>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>020Ц174000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</si>
  <si>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</si>
  <si>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</si>
  <si>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</si>
  <si>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</si>
  <si>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</si>
  <si>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</si>
  <si>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</si>
  <si>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</si>
  <si>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</si>
  <si>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</si>
  <si>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</si>
  <si>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</si>
  <si>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</si>
  <si>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</si>
  <si>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</si>
  <si>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</si>
  <si>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</si>
  <si>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</si>
  <si>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</si>
  <si>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</si>
  <si>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</si>
  <si>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</si>
  <si>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</si>
  <si>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</si>
  <si>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</si>
  <si>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</si>
  <si>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</si>
  <si>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</si>
  <si>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</si>
  <si>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0230244500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</si>
  <si>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</si>
  <si>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</si>
  <si>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</si>
  <si>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</si>
  <si>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</si>
  <si>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</si>
  <si>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</si>
  <si>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</si>
  <si>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</si>
  <si>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</si>
  <si>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</si>
  <si>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</si>
  <si>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</si>
  <si>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</si>
  <si>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</si>
  <si>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</si>
  <si>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</si>
  <si>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</si>
  <si>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01102R018П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</si>
  <si>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</si>
  <si>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</si>
  <si>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</si>
  <si>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</si>
  <si>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</si>
  <si>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</si>
  <si>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</si>
  <si>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</si>
  <si>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</si>
  <si>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</si>
  <si>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</si>
  <si>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</si>
  <si>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</si>
  <si>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</si>
  <si>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</si>
  <si>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</si>
  <si>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</si>
  <si>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</si>
  <si>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</si>
  <si>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</si>
  <si>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</si>
  <si>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</si>
  <si>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</si>
  <si>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</si>
  <si>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</si>
  <si>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</si>
  <si>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</si>
  <si>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</si>
  <si>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</si>
  <si>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</si>
  <si>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</si>
  <si>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</si>
  <si>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</si>
  <si>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</si>
  <si>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</si>
  <si>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</si>
  <si>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</si>
  <si>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</si>
  <si>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</si>
  <si>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</si>
  <si>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</si>
  <si>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</si>
  <si>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</si>
  <si>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</si>
  <si>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</si>
  <si>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</si>
  <si>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</si>
  <si>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</si>
  <si>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</si>
  <si>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</si>
  <si>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</si>
  <si>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</si>
  <si>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</si>
  <si>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</si>
  <si>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</si>
  <si>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</si>
  <si>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</si>
  <si>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</si>
  <si>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</si>
  <si>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</si>
  <si>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</si>
  <si>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</si>
  <si>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</si>
  <si>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</si>
  <si>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</si>
  <si>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</si>
  <si>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</si>
  <si>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</si>
  <si>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</si>
  <si>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</si>
  <si>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</si>
  <si>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</si>
  <si>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</si>
  <si>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2019г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</si>
  <si>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</si>
  <si>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</si>
  <si>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</si>
  <si>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</si>
  <si>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</si>
  <si>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</si>
  <si>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</si>
  <si>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</si>
  <si>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</si>
  <si>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</si>
  <si>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</si>
  <si>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</si>
  <si>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</si>
  <si>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</si>
  <si>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</si>
  <si>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</si>
  <si>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</si>
  <si>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</si>
  <si>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</si>
  <si>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</si>
  <si>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</si>
  <si>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</si>
  <si>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</si>
  <si>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</si>
  <si>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</si>
  <si>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</si>
  <si>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</si>
  <si>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</si>
  <si>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</si>
  <si>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</si>
  <si>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</si>
  <si>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</si>
  <si>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</si>
  <si>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</si>
  <si>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</si>
  <si>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</si>
  <si>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</si>
  <si>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</si>
  <si>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</si>
  <si>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</si>
  <si>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</si>
  <si>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</si>
  <si>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</si>
  <si>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</si>
  <si>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</si>
  <si>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</si>
  <si>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</si>
  <si>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</si>
  <si>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</si>
  <si>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</si>
  <si>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</si>
  <si>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</si>
  <si>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</si>
  <si>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</si>
  <si>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</si>
  <si>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</si>
  <si>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</si>
  <si>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</si>
  <si>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</si>
  <si>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</si>
  <si>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</si>
  <si>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</si>
  <si>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</si>
  <si>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</si>
  <si>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</si>
  <si>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</si>
  <si>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</si>
  <si>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</si>
  <si>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</si>
  <si>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999</t>
  </si>
  <si>
    <t>99</t>
  </si>
  <si>
    <t>9999999999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</si>
  <si>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</si>
  <si>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</si>
  <si>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</si>
  <si>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</si>
  <si>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</si>
  <si>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</si>
  <si>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</si>
  <si>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</si>
  <si>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"Управление муниципальными финансами и имуществом 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</si>
  <si>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</si>
  <si>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</si>
  <si>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</si>
  <si>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</si>
  <si>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</si>
  <si>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</si>
  <si>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</si>
  <si>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</si>
  <si>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</si>
  <si>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</si>
  <si>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>0420147900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</si>
  <si>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</si>
  <si>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</si>
  <si>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</si>
  <si>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</si>
  <si>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</si>
  <si>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</si>
  <si>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</si>
  <si>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</si>
  <si>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</si>
  <si>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Мониторинг состояния и загрязнения окружающей  природной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</si>
  <si>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</si>
  <si>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</si>
  <si>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</si>
  <si>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</si>
  <si>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</si>
  <si>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</si>
  <si>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</si>
  <si>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</si>
  <si>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</si>
  <si>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</si>
  <si>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Приложение 17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</si>
  <si>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</si>
  <si>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</si>
  <si>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</si>
  <si>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</si>
  <si>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>Изменения +,-</t>
  </si>
  <si>
    <t>Уточненныей план 2019г</t>
  </si>
  <si>
    <t>2020г</t>
  </si>
  <si>
    <t>Изменения:+,-</t>
  </si>
  <si>
    <t>2020 год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</si>
  <si>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</si>
  <si>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</si>
  <si>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</si>
  <si>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</si>
  <si>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</si>
  <si>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</si>
  <si>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</si>
  <si>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</si>
  <si>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</si>
  <si>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</si>
  <si>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</si>
  <si>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</si>
  <si>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</si>
  <si>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</si>
  <si>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</si>
  <si>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</si>
  <si>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</si>
  <si>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</si>
  <si>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</si>
  <si>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</si>
  <si>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</si>
  <si>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</si>
  <si>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</si>
  <si>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</si>
  <si>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</si>
  <si>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</si>
  <si>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</si>
  <si>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</si>
  <si>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</si>
  <si>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</si>
  <si>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</si>
  <si>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</si>
  <si>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</si>
  <si>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</si>
  <si>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</si>
  <si>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</si>
  <si>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</si>
  <si>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</si>
  <si>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</si>
  <si>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</si>
  <si>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</si>
  <si>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</si>
  <si>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</si>
  <si>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</si>
  <si>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</si>
  <si>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</si>
  <si>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</si>
  <si>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</si>
  <si>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</si>
  <si>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</si>
  <si>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</si>
  <si>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</si>
  <si>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</si>
  <si>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</si>
  <si>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</si>
  <si>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</si>
  <si>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</si>
  <si>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</si>
  <si>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</si>
  <si>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</si>
  <si>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</si>
  <si>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</si>
  <si>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</si>
  <si>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</si>
  <si>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</si>
  <si>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</si>
  <si>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</si>
  <si>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</si>
  <si>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</si>
  <si>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</si>
  <si>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</si>
  <si>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</si>
  <si>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</si>
  <si>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</si>
  <si>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</si>
  <si>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</si>
  <si>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</si>
  <si>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</si>
  <si>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</si>
  <si>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</si>
  <si>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</si>
  <si>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</si>
  <si>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</si>
  <si>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</si>
  <si>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</si>
  <si>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</si>
  <si>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</si>
  <si>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</si>
  <si>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</si>
  <si>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</si>
  <si>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</si>
  <si>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</si>
  <si>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</si>
  <si>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</si>
  <si>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</si>
  <si>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</si>
  <si>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</si>
  <si>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>0420800000</t>
  </si>
  <si>
    <t>Мониторинг состояния и загрязнения окружающей  природной среды</t>
  </si>
  <si>
    <t>0420810000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</si>
  <si>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</si>
  <si>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</si>
  <si>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</si>
  <si>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</si>
  <si>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</si>
  <si>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</si>
  <si>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</si>
  <si>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</si>
  <si>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</si>
  <si>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</si>
  <si>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</si>
  <si>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</si>
  <si>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</si>
  <si>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</si>
  <si>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</si>
  <si>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</si>
  <si>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</si>
  <si>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</si>
  <si>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</si>
  <si>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</si>
  <si>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</si>
  <si>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</si>
  <si>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</si>
  <si>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</si>
  <si>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020А110100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</si>
  <si>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</si>
  <si>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</si>
  <si>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</si>
  <si>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</si>
  <si>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</si>
  <si>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</si>
  <si>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</si>
  <si>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</si>
  <si>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</si>
  <si>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</si>
  <si>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0420948000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</si>
  <si>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</si>
  <si>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 xml:space="preserve">Субсидии на разработку комплексной системы организации дорожного движения (КСОДД) на территории муниципального  образования </t>
  </si>
  <si>
    <t>УУР</t>
  </si>
  <si>
    <t>990000У000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</si>
  <si>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</si>
  <si>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990000Ш600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</si>
  <si>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</si>
  <si>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</si>
  <si>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</si>
  <si>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</si>
  <si>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</si>
  <si>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Резервирование средств на исполнение Указов  Президента Российской Федерации от 7 мая 2012 года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</si>
  <si>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</si>
  <si>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</si>
  <si>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</si>
  <si>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</si>
  <si>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</si>
  <si>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 xml:space="preserve">Субсидии на обеспечение питанием учащихся из малообеспеченных семей </t>
  </si>
  <si>
    <t>Субсидии на 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</si>
  <si>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</si>
  <si>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</si>
  <si>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</si>
  <si>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</si>
  <si>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</si>
  <si>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</si>
  <si>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</si>
  <si>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</si>
  <si>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</si>
  <si>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</si>
  <si>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</si>
  <si>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</si>
  <si>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Архивное дело в рамках подпрограммы "Развитие культуры" муниципальной программы МО "Онгудайский район" "Социальное развитие"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</si>
  <si>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</si>
  <si>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</si>
  <si>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</si>
  <si>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</si>
  <si>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Реализация мероприятий в частисофинансирования  капитального строительства (Строительство средней школы в с Иня онгудайского района ))</t>
  </si>
  <si>
    <t>01102L0000</t>
  </si>
  <si>
    <t>02301S4450</t>
  </si>
  <si>
    <t>04209S4800</t>
  </si>
  <si>
    <t xml:space="preserve">  Разработка комплексной системы организации дорожного движения (КСОДД) на территории муниципального  образования (Софинансирование из средств местного бюджета)</t>
  </si>
  <si>
    <t>Уточненный план 2019г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</si>
  <si>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</si>
  <si>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</si>
  <si>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</si>
  <si>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</si>
  <si>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Расходы на выплаты по оплате труда работников МКУ "Централизованная бухгалтерия"  за счет средств местного бюджета</t>
  </si>
  <si>
    <t>Ведомственная структура  расходов бюджета муниципального образования "Онгудайский район"на плановый период  2019 и 2020годов</t>
  </si>
  <si>
    <t xml:space="preserve"> Приложение 13</t>
  </si>
  <si>
    <t>бюджетных ассигнований по разделам, подразделам   классификации расходов  бюджета муниципального образования  "Онгудайский район" на плановый период  2019 и 2020 годов</t>
  </si>
  <si>
    <t>Приложение 15</t>
  </si>
  <si>
    <t xml:space="preserve">к  решению "О бюджете муниципального образования "Онгудайский район" на  2018 год и на плановый период 2019 и 2020 годов"  
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</si>
  <si>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муниципального образования "Онгудайский район" на плановый период 2019 и 2020 годов</t>
  </si>
  <si>
    <t>Коды бюджетной классификации</t>
  </si>
  <si>
    <t xml:space="preserve"> Распределение бюджетных ассигнований на реализацию муниципальных программ  и непрограммных расходов  муниципального образования"Онгудайский район" на плановый период  2019 и 2020годов</t>
  </si>
  <si>
    <t>02107L0200</t>
  </si>
  <si>
    <t>02107R0200</t>
  </si>
  <si>
    <t>Распределение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на плановый период 2019 и 2020 годов</t>
  </si>
  <si>
    <t>(тыс. рублей)</t>
  </si>
  <si>
    <t>Наименование объекта</t>
  </si>
  <si>
    <t>Сумма  на 2019год</t>
  </si>
  <si>
    <t>Изменения</t>
  </si>
  <si>
    <t>Сумма  на 2020год</t>
  </si>
  <si>
    <t>Объем расходов всего</t>
  </si>
  <si>
    <t>за счет субсидий и иных межбюджетных трансфертов из республиканского бюджета Республики Алтай</t>
  </si>
  <si>
    <t>за счет местного бюджета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</si>
  <si>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</si>
  <si>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</si>
  <si>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Реконструкция  водопровода в с Купчегень Онгудайского района  Республики Алтай</t>
  </si>
  <si>
    <t>ПИР  водопровода в с Малый Яломан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</si>
  <si>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</si>
  <si>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</si>
  <si>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Кредиторская задолженность по выполненным работам: Строительство ЦРБ в с.Онгудай (корпус Г)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</si>
  <si>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</si>
  <si>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</t>
  </si>
  <si>
    <t>Внешнее электроснабжение жилого микрорайона "Южный" в с. Онгудай Онгудайского района (1-я очередь), (2-я очередь)</t>
  </si>
  <si>
    <t>Строительство скважины для водоснабжения села Чуйозы Онгудайского района</t>
  </si>
  <si>
    <t>Всего</t>
  </si>
  <si>
    <t xml:space="preserve">Подпрограмма "Развитие конкурентоспособной экономики"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</si>
  <si>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</si>
  <si>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образования"</t>
  </si>
  <si>
    <t>Реконструкция Туектинской основной общеобразовательной школы (спортзал, пищеблок, теплый туалет) ПСД</t>
  </si>
  <si>
    <t>ПИР НОШ с.Иодро</t>
  </si>
  <si>
    <t>Уточненный план 2020г</t>
  </si>
  <si>
    <t>Уточненныей план 2020г</t>
  </si>
  <si>
    <t>Приложение 11</t>
  </si>
  <si>
    <t>к  решению "О бюджете муниципального образования "Онгудайский район" на  2018 год и на плановый период 2019 и 2020 годов"   (от 26.06.2018г № 36-2 )</t>
  </si>
  <si>
    <t>к  решению "О бюджете муниципального образования "Онгудайский район" на  2018 год и на плановый период 2019 и 2020 годов"   (от 26.06.2018г № 36-2)</t>
  </si>
  <si>
    <t>к  решению "О бюджете муниципального образования "Онгудайский район" на  2018 год и на плановый период 2019 и 2020 годов"   (от 26.06.2018г №36-2)</t>
  </si>
  <si>
    <t xml:space="preserve">Приложение 19
к  решению "О бюджете муниципального образования "Онгудайский район" на  2018 год и на плановый период 2019 и 2020 годов"  ( от26.06.2018г №36-2)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</si>
</sst>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#,##0.00_ ;\-#,##0.00\ "/>
    <numFmt numFmtId="167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6">
    <xf numFmtId="0" fontId="0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8" fillId="0" borderId="0"/>
    <xf numFmtId="0" fontId="6" fillId="0" borderId="0" applyNumberFormat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9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</cellStyleXfs>
  <cellXfs count="218">
    <xf numFmtId="0" fontId="0" fillId="0" borderId="0" xfId="0"/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16" fontId="7" fillId="0" borderId="1" xfId="1" applyNumberFormat="1" applyFont="1" applyFill="1" applyBorder="1" applyAlignment="1">
      <alignment horizontal="left" wrapText="1"/>
    </xf>
    <xf numFmtId="0" fontId="7" fillId="0" borderId="1" xfId="5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left" wrapText="1"/>
    </xf>
    <xf numFmtId="164" fontId="7" fillId="0" borderId="1" xfId="5" applyNumberFormat="1" applyFont="1" applyFill="1" applyBorder="1" applyAlignment="1">
      <alignment horizontal="right" wrapText="1"/>
    </xf>
    <xf numFmtId="0" fontId="9" fillId="0" borderId="1" xfId="3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5" applyFont="1"/>
    <xf numFmtId="0" fontId="8" fillId="0" borderId="0" xfId="0" applyFont="1"/>
    <xf numFmtId="0" fontId="8" fillId="0" borderId="0" xfId="0" applyFont="1" applyBorder="1" applyAlignment="1"/>
    <xf numFmtId="0" fontId="20" fillId="0" borderId="0" xfId="0" applyFont="1"/>
    <xf numFmtId="2" fontId="9" fillId="0" borderId="1" xfId="5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0" fontId="9" fillId="0" borderId="1" xfId="5" applyFont="1" applyBorder="1" applyAlignment="1">
      <alignment wrapText="1"/>
    </xf>
    <xf numFmtId="2" fontId="7" fillId="0" borderId="1" xfId="5" applyNumberFormat="1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0" fontId="7" fillId="0" borderId="1" xfId="5" applyFont="1" applyBorder="1" applyAlignment="1">
      <alignment wrapText="1"/>
    </xf>
    <xf numFmtId="49" fontId="7" fillId="0" borderId="5" xfId="5" applyNumberFormat="1" applyFont="1" applyFill="1" applyBorder="1" applyAlignment="1">
      <alignment horizontal="center"/>
    </xf>
    <xf numFmtId="0" fontId="7" fillId="0" borderId="1" xfId="9" applyFont="1" applyFill="1" applyBorder="1" applyAlignment="1">
      <alignment horizontal="justify" vertical="top" wrapText="1" shrinkToFit="1"/>
    </xf>
    <xf numFmtId="0" fontId="9" fillId="0" borderId="1" xfId="5" applyFont="1" applyBorder="1" applyAlignment="1">
      <alignment horizontal="center" vertical="center" wrapText="1"/>
    </xf>
    <xf numFmtId="0" fontId="7" fillId="0" borderId="0" xfId="18" applyFont="1" applyAlignment="1">
      <alignment wrapText="1"/>
    </xf>
    <xf numFmtId="0" fontId="7" fillId="0" borderId="0" xfId="5" applyFont="1" applyBorder="1"/>
    <xf numFmtId="0" fontId="7" fillId="0" borderId="0" xfId="5" applyFont="1" applyAlignment="1">
      <alignment horizontal="left" wrapText="1"/>
    </xf>
    <xf numFmtId="0" fontId="7" fillId="0" borderId="0" xfId="1" applyFont="1" applyFill="1"/>
    <xf numFmtId="0" fontId="10" fillId="0" borderId="0" xfId="1" applyFont="1" applyFill="1"/>
    <xf numFmtId="165" fontId="7" fillId="0" borderId="0" xfId="1" applyNumberFormat="1" applyFont="1" applyFill="1" applyBorder="1"/>
    <xf numFmtId="2" fontId="7" fillId="0" borderId="0" xfId="1" applyNumberFormat="1" applyFont="1" applyFill="1" applyAlignment="1"/>
    <xf numFmtId="2" fontId="7" fillId="0" borderId="0" xfId="1" applyNumberFormat="1" applyFont="1" applyFill="1" applyBorder="1"/>
    <xf numFmtId="1" fontId="7" fillId="0" borderId="0" xfId="1" applyNumberFormat="1" applyFont="1" applyFill="1" applyBorder="1"/>
    <xf numFmtId="0" fontId="7" fillId="0" borderId="0" xfId="1" applyFont="1" applyFill="1" applyBorder="1"/>
    <xf numFmtId="0" fontId="22" fillId="0" borderId="1" xfId="1" applyFont="1" applyFill="1" applyBorder="1" applyAlignment="1">
      <alignment horizontal="left"/>
    </xf>
    <xf numFmtId="0" fontId="9" fillId="0" borderId="0" xfId="1" applyFont="1" applyFill="1"/>
    <xf numFmtId="0" fontId="14" fillId="0" borderId="0" xfId="1" applyFont="1" applyFill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/>
    </xf>
    <xf numFmtId="165" fontId="7" fillId="0" borderId="0" xfId="1" applyNumberFormat="1" applyFont="1" applyFill="1" applyAlignment="1">
      <alignment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166" fontId="25" fillId="0" borderId="1" xfId="1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vertical="center"/>
    </xf>
    <xf numFmtId="166" fontId="27" fillId="2" borderId="1" xfId="0" applyNumberFormat="1" applyFont="1" applyFill="1" applyBorder="1" applyAlignment="1">
      <alignment horizontal="center" vertical="center"/>
    </xf>
    <xf numFmtId="166" fontId="28" fillId="2" borderId="1" xfId="1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wrapText="1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justify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left" vertical="top"/>
    </xf>
    <xf numFmtId="0" fontId="10" fillId="0" borderId="0" xfId="1" applyFont="1" applyFill="1" applyAlignment="1">
      <alignment horizontal="left"/>
    </xf>
    <xf numFmtId="164" fontId="7" fillId="0" borderId="0" xfId="18" applyNumberFormat="1" applyFont="1" applyFill="1" applyAlignment="1">
      <alignment horizontal="left"/>
    </xf>
    <xf numFmtId="0" fontId="22" fillId="0" borderId="1" xfId="1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wrapText="1"/>
    </xf>
    <xf numFmtId="2" fontId="7" fillId="0" borderId="0" xfId="1" applyNumberFormat="1" applyFont="1" applyFill="1" applyAlignment="1">
      <alignment horizontal="left" wrapText="1"/>
    </xf>
    <xf numFmtId="2" fontId="7" fillId="0" borderId="0" xfId="0" applyNumberFormat="1" applyFont="1" applyFill="1" applyAlignment="1">
      <alignment horizontal="right" vertical="center"/>
    </xf>
    <xf numFmtId="2" fontId="9" fillId="0" borderId="1" xfId="1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166" fontId="13" fillId="2" borderId="1" xfId="10" applyNumberFormat="1" applyFont="1" applyFill="1" applyBorder="1" applyAlignment="1">
      <alignment horizontal="center" vertical="center" wrapText="1"/>
    </xf>
    <xf numFmtId="49" fontId="9" fillId="0" borderId="2" xfId="5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 wrapText="1"/>
    </xf>
    <xf numFmtId="164" fontId="7" fillId="0" borderId="1" xfId="7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3" xfId="1" applyNumberFormat="1" applyFont="1" applyFill="1" applyBorder="1" applyAlignment="1">
      <alignment horizontal="right"/>
    </xf>
    <xf numFmtId="164" fontId="9" fillId="0" borderId="1" xfId="4" applyNumberFormat="1" applyFont="1" applyFill="1" applyBorder="1" applyAlignment="1">
      <alignment horizontal="right"/>
    </xf>
    <xf numFmtId="164" fontId="7" fillId="0" borderId="1" xfId="4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 wrapText="1" shrinkToFit="1"/>
    </xf>
    <xf numFmtId="164" fontId="10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/>
    <xf numFmtId="164" fontId="7" fillId="0" borderId="1" xfId="2" applyNumberFormat="1" applyFont="1" applyFill="1" applyBorder="1" applyAlignment="1">
      <alignment horizontal="right" vertical="top" wrapText="1"/>
    </xf>
    <xf numFmtId="164" fontId="7" fillId="0" borderId="3" xfId="2" applyNumberFormat="1" applyFont="1" applyFill="1" applyBorder="1" applyAlignment="1">
      <alignment horizontal="right" wrapText="1"/>
    </xf>
    <xf numFmtId="0" fontId="22" fillId="0" borderId="0" xfId="1" applyFont="1" applyFill="1"/>
    <xf numFmtId="49" fontId="7" fillId="0" borderId="1" xfId="1" applyNumberFormat="1" applyFont="1" applyFill="1" applyBorder="1"/>
    <xf numFmtId="0" fontId="7" fillId="0" borderId="1" xfId="1" applyFont="1" applyFill="1" applyBorder="1"/>
    <xf numFmtId="49" fontId="9" fillId="0" borderId="1" xfId="1" applyNumberFormat="1" applyFont="1" applyFill="1" applyBorder="1"/>
    <xf numFmtId="0" fontId="9" fillId="0" borderId="1" xfId="1" applyFont="1" applyFill="1" applyBorder="1"/>
    <xf numFmtId="0" fontId="7" fillId="3" borderId="0" xfId="1" applyFont="1" applyFill="1"/>
    <xf numFmtId="2" fontId="30" fillId="0" borderId="1" xfId="2" applyNumberFormat="1" applyFont="1" applyFill="1" applyBorder="1" applyAlignment="1">
      <alignment horizontal="right" wrapText="1"/>
    </xf>
    <xf numFmtId="2" fontId="8" fillId="0" borderId="1" xfId="0" applyNumberFormat="1" applyFont="1" applyBorder="1"/>
    <xf numFmtId="49" fontId="9" fillId="0" borderId="2" xfId="5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5" applyNumberFormat="1" applyFont="1" applyFill="1" applyBorder="1" applyAlignment="1">
      <alignment horizontal="center"/>
    </xf>
    <xf numFmtId="2" fontId="7" fillId="0" borderId="3" xfId="5" applyNumberFormat="1" applyFont="1" applyFill="1" applyBorder="1" applyAlignment="1">
      <alignment horizontal="center"/>
    </xf>
    <xf numFmtId="2" fontId="8" fillId="0" borderId="3" xfId="0" applyNumberFormat="1" applyFont="1" applyBorder="1"/>
    <xf numFmtId="2" fontId="30" fillId="0" borderId="3" xfId="2" applyNumberFormat="1" applyFont="1" applyFill="1" applyBorder="1" applyAlignment="1">
      <alignment horizontal="right" wrapText="1"/>
    </xf>
    <xf numFmtId="0" fontId="10" fillId="0" borderId="1" xfId="1" applyFont="1" applyFill="1" applyBorder="1" applyAlignment="1">
      <alignment horizontal="left" vertical="center" wrapText="1"/>
    </xf>
    <xf numFmtId="2" fontId="7" fillId="0" borderId="0" xfId="1" applyNumberFormat="1" applyFont="1" applyFill="1"/>
    <xf numFmtId="2" fontId="7" fillId="0" borderId="1" xfId="4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 wrapText="1"/>
    </xf>
    <xf numFmtId="2" fontId="7" fillId="0" borderId="1" xfId="2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7" fillId="0" borderId="3" xfId="2" applyNumberFormat="1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horizontal="right" wrapText="1" shrinkToFit="1"/>
    </xf>
    <xf numFmtId="2" fontId="7" fillId="0" borderId="1" xfId="2" applyNumberFormat="1" applyFont="1" applyFill="1" applyBorder="1" applyAlignment="1">
      <alignment horizontal="right" vertical="top" wrapText="1"/>
    </xf>
    <xf numFmtId="2" fontId="7" fillId="0" borderId="3" xfId="1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/>
    <xf numFmtId="2" fontId="10" fillId="0" borderId="1" xfId="1" applyNumberFormat="1" applyFont="1" applyFill="1" applyBorder="1" applyAlignment="1">
      <alignment horizontal="right" wrapText="1"/>
    </xf>
    <xf numFmtId="2" fontId="7" fillId="0" borderId="1" xfId="7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horizontal="right" wrapText="1"/>
    </xf>
    <xf numFmtId="0" fontId="21" fillId="0" borderId="0" xfId="5" applyFont="1" applyBorder="1" applyAlignment="1">
      <alignment horizontal="center" wrapText="1"/>
    </xf>
    <xf numFmtId="0" fontId="6" fillId="0" borderId="0" xfId="18" applyFont="1" applyAlignment="1">
      <alignment wrapText="1"/>
    </xf>
    <xf numFmtId="0" fontId="31" fillId="0" borderId="0" xfId="0" applyFont="1" applyFill="1" applyAlignment="1">
      <alignment horizontal="left" wrapText="1"/>
    </xf>
    <xf numFmtId="2" fontId="9" fillId="0" borderId="1" xfId="4" applyNumberFormat="1" applyFont="1" applyFill="1" applyBorder="1" applyAlignment="1">
      <alignment horizontal="right"/>
    </xf>
    <xf numFmtId="0" fontId="22" fillId="0" borderId="1" xfId="1" applyFont="1" applyFill="1" applyBorder="1" applyAlignment="1">
      <alignment horizontal="left" vertical="top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166" fontId="28" fillId="0" borderId="1" xfId="10" applyNumberFormat="1" applyFont="1" applyFill="1" applyBorder="1" applyAlignment="1">
      <alignment horizontal="center" vertical="center" wrapText="1"/>
    </xf>
    <xf numFmtId="166" fontId="13" fillId="0" borderId="1" xfId="1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/>
    </xf>
    <xf numFmtId="164" fontId="32" fillId="0" borderId="1" xfId="1" applyNumberFormat="1" applyFont="1" applyFill="1" applyBorder="1" applyAlignment="1">
      <alignment horizontal="right"/>
    </xf>
    <xf numFmtId="2" fontId="32" fillId="0" borderId="1" xfId="1" applyNumberFormat="1" applyFont="1" applyFill="1" applyBorder="1" applyAlignment="1">
      <alignment horizontal="right"/>
    </xf>
    <xf numFmtId="2" fontId="32" fillId="0" borderId="0" xfId="1" applyNumberFormat="1" applyFont="1" applyFill="1" applyAlignment="1"/>
    <xf numFmtId="0" fontId="0" fillId="0" borderId="0" xfId="0" applyAlignment="1">
      <alignment wrapText="1"/>
    </xf>
    <xf numFmtId="2" fontId="7" fillId="0" borderId="0" xfId="1" applyNumberFormat="1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2" fontId="14" fillId="0" borderId="0" xfId="1" applyNumberFormat="1" applyFont="1" applyFill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right" wrapText="1"/>
    </xf>
    <xf numFmtId="0" fontId="27" fillId="0" borderId="0" xfId="0" applyFont="1"/>
    <xf numFmtId="167" fontId="11" fillId="0" borderId="0" xfId="0" applyNumberFormat="1" applyFont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/>
    </xf>
    <xf numFmtId="0" fontId="35" fillId="0" borderId="3" xfId="144" applyFont="1" applyFill="1" applyBorder="1" applyAlignment="1">
      <alignment horizontal="left" vertical="center" wrapText="1"/>
    </xf>
    <xf numFmtId="0" fontId="36" fillId="0" borderId="1" xfId="145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 wrapText="1"/>
    </xf>
    <xf numFmtId="2" fontId="3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37" fillId="0" borderId="1" xfId="0" applyFont="1" applyBorder="1"/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right" wrapText="1"/>
    </xf>
    <xf numFmtId="0" fontId="35" fillId="0" borderId="3" xfId="143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49" fontId="14" fillId="2" borderId="0" xfId="0" applyNumberFormat="1" applyFont="1" applyFill="1" applyAlignment="1">
      <alignment horizontal="left" vertical="top"/>
    </xf>
    <xf numFmtId="0" fontId="0" fillId="0" borderId="0" xfId="0" applyAlignment="1"/>
    <xf numFmtId="0" fontId="2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2" fontId="31" fillId="0" borderId="6" xfId="0" applyNumberFormat="1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31" fillId="0" borderId="14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9" fillId="0" borderId="13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164" fontId="7" fillId="0" borderId="0" xfId="5" applyNumberFormat="1" applyFont="1" applyAlignment="1">
      <alignment horizontal="left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1" fillId="0" borderId="0" xfId="5" applyFont="1" applyBorder="1" applyAlignment="1">
      <alignment horizontal="center" wrapText="1"/>
    </xf>
    <xf numFmtId="0" fontId="6" fillId="0" borderId="0" xfId="18" applyFont="1" applyAlignment="1">
      <alignment wrapText="1"/>
    </xf>
    <xf numFmtId="0" fontId="9" fillId="0" borderId="0" xfId="5" applyFont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7" fillId="0" borderId="0" xfId="5" applyFont="1" applyAlignment="1">
      <alignment wrapText="1"/>
    </xf>
    <xf numFmtId="49" fontId="9" fillId="0" borderId="2" xfId="5" applyNumberFormat="1" applyFont="1" applyFill="1" applyBorder="1" applyAlignment="1">
      <alignment horizontal="center" wrapText="1"/>
    </xf>
    <xf numFmtId="49" fontId="9" fillId="0" borderId="2" xfId="5" applyNumberFormat="1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 vertical="top" wrapText="1"/>
    </xf>
    <xf numFmtId="167" fontId="14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46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3 3" xfId="144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Обычный_Прилож.№9 кап.стр." xfId="145"/>
    <cellStyle name="Процентный 2" xfId="130"/>
    <cellStyle name="Тысячи [0]_перечис.11" xfId="131"/>
    <cellStyle name="Тысячи_перечис.11" xfId="132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75" zoomScaleNormal="100" zoomScaleSheetLayoutView="75" workbookViewId="0">
      <selection activeCell="I6" sqref="I6"/>
    </sheetView>
  </sheetViews>
  <sheetFormatPr defaultRowHeight="15" x14ac:dyDescent="0.25"/>
  <cols>
    <col min="1" max="1" width="13" style="46" customWidth="1"/>
    <col min="2" max="2" width="58" style="47" customWidth="1"/>
    <col min="3" max="3" width="19.85546875" hidden="1" customWidth="1"/>
    <col min="4" max="4" width="14.140625" hidden="1" customWidth="1"/>
    <col min="5" max="5" width="15.140625" style="121" customWidth="1"/>
    <col min="6" max="6" width="17.7109375" customWidth="1"/>
    <col min="7" max="7" width="17.7109375" style="121" customWidth="1"/>
    <col min="8" max="8" width="17.28515625" style="121" hidden="1" customWidth="1"/>
    <col min="9" max="9" width="17.7109375" customWidth="1"/>
    <col min="10" max="10" width="17.7109375" style="121" customWidth="1"/>
  </cols>
  <sheetData>
    <row r="1" spans="1:10" ht="30.75" customHeight="1" x14ac:dyDescent="0.25">
      <c r="A1" s="60"/>
      <c r="B1" s="46"/>
      <c r="C1" s="155"/>
      <c r="D1" s="155"/>
      <c r="E1" s="156"/>
      <c r="F1" s="156"/>
      <c r="G1" s="156"/>
      <c r="H1" s="156"/>
      <c r="I1" s="156" t="s">
        <v>562</v>
      </c>
      <c r="J1" s="156"/>
    </row>
    <row r="2" spans="1:10" ht="91.5" customHeight="1" x14ac:dyDescent="0.25">
      <c r="A2" s="60"/>
      <c r="B2" s="115"/>
      <c r="C2" s="155"/>
      <c r="D2" s="155"/>
      <c r="E2" s="156"/>
      <c r="F2" s="156"/>
      <c r="G2" s="156"/>
      <c r="H2" s="156"/>
      <c r="I2" s="158" t="s">
        <v>563</v>
      </c>
      <c r="J2" s="158"/>
    </row>
    <row r="3" spans="1:10" ht="97.5" customHeight="1" x14ac:dyDescent="0.25">
      <c r="A3" s="157" t="s">
        <v>531</v>
      </c>
      <c r="B3" s="157"/>
      <c r="C3" s="158"/>
      <c r="D3" s="158"/>
      <c r="E3" s="158"/>
      <c r="F3" s="158"/>
      <c r="G3" s="158"/>
      <c r="H3" s="158"/>
      <c r="I3" s="158"/>
      <c r="J3" s="158"/>
    </row>
    <row r="4" spans="1:10" ht="18.75" x14ac:dyDescent="0.3">
      <c r="A4" s="59"/>
      <c r="B4" s="58"/>
      <c r="H4" s="121" t="s">
        <v>222</v>
      </c>
    </row>
    <row r="5" spans="1:10" ht="52.5" customHeight="1" x14ac:dyDescent="0.25">
      <c r="A5" s="57" t="s">
        <v>286</v>
      </c>
      <c r="B5" s="57" t="s">
        <v>285</v>
      </c>
      <c r="C5" s="11" t="s">
        <v>218</v>
      </c>
      <c r="D5" s="65" t="s">
        <v>339</v>
      </c>
      <c r="E5" s="11" t="s">
        <v>518</v>
      </c>
      <c r="F5" s="65" t="s">
        <v>339</v>
      </c>
      <c r="G5" s="11" t="s">
        <v>518</v>
      </c>
      <c r="H5" s="122" t="s">
        <v>340</v>
      </c>
      <c r="I5" s="65" t="s">
        <v>339</v>
      </c>
      <c r="J5" s="11" t="s">
        <v>560</v>
      </c>
    </row>
    <row r="6" spans="1:10" ht="61.5" customHeight="1" x14ac:dyDescent="0.25">
      <c r="A6" s="55" t="s">
        <v>15</v>
      </c>
      <c r="B6" s="66" t="s">
        <v>297</v>
      </c>
      <c r="C6" s="53">
        <f>'прил 15 КЦСР 19-20г'!D310</f>
        <v>16680.45</v>
      </c>
      <c r="D6" s="53">
        <f>'прил 15 КЦСР 19-20г'!E310</f>
        <v>3009.0809999999992</v>
      </c>
      <c r="E6" s="123">
        <f>'прил 15 КЦСР 19-20г'!F310</f>
        <v>19689.531000000003</v>
      </c>
      <c r="F6" s="53">
        <f>'прил 15 КЦСР 19-20г'!G310</f>
        <v>20000</v>
      </c>
      <c r="G6" s="123">
        <f>'прил 15 КЦСР 19-20г'!H310</f>
        <v>39689.530999999995</v>
      </c>
      <c r="H6" s="123">
        <f>'прил 15 КЦСР 19-20г'!I310</f>
        <v>20986.331000000002</v>
      </c>
      <c r="I6" s="53">
        <f>'прил 15 КЦСР 19-20г'!J310</f>
        <v>58152.800000000003</v>
      </c>
      <c r="J6" s="123">
        <f>'прил 15 КЦСР 19-20г'!K310</f>
        <v>79139.131000000008</v>
      </c>
    </row>
    <row r="7" spans="1:10" ht="61.5" customHeight="1" x14ac:dyDescent="0.25">
      <c r="A7" s="55" t="s">
        <v>27</v>
      </c>
      <c r="B7" s="66" t="s">
        <v>298</v>
      </c>
      <c r="C7" s="53">
        <f>'прил 15 КЦСР 19-20г'!D316</f>
        <v>281440.49</v>
      </c>
      <c r="D7" s="53">
        <f>'прил 15 КЦСР 19-20г'!E316</f>
        <v>31924.329999999998</v>
      </c>
      <c r="E7" s="123">
        <f>'прил 15 КЦСР 19-20г'!F316</f>
        <v>313364.81999999989</v>
      </c>
      <c r="F7" s="53">
        <f>'прил 15 КЦСР 19-20г'!G316</f>
        <v>-20500</v>
      </c>
      <c r="G7" s="123">
        <f>'прил 15 КЦСР 19-20г'!H316</f>
        <v>292864.82</v>
      </c>
      <c r="H7" s="123">
        <f>'прил 15 КЦСР 19-20г'!I316</f>
        <v>311235.86</v>
      </c>
      <c r="I7" s="53">
        <f>'прил 15 КЦСР 19-20г'!J316</f>
        <v>-58152.800000000003</v>
      </c>
      <c r="J7" s="123">
        <f>'прил 15 КЦСР 19-20г'!K316</f>
        <v>253083.06</v>
      </c>
    </row>
    <row r="8" spans="1:10" ht="61.5" customHeight="1" x14ac:dyDescent="0.25">
      <c r="A8" s="55" t="s">
        <v>6</v>
      </c>
      <c r="B8" s="67" t="s">
        <v>299</v>
      </c>
      <c r="C8" s="53">
        <f>'прил 15 КЦСР 19-20г'!D320</f>
        <v>42594.93</v>
      </c>
      <c r="D8" s="53">
        <f>'прил 15 КЦСР 19-20г'!E320</f>
        <v>-2911.82</v>
      </c>
      <c r="E8" s="123">
        <f>'прил 15 КЦСР 19-20г'!F320</f>
        <v>39683.11</v>
      </c>
      <c r="F8" s="53">
        <f>'прил 15 КЦСР 19-20г'!G320</f>
        <v>0</v>
      </c>
      <c r="G8" s="123">
        <f>'прил 15 КЦСР 19-20г'!H320</f>
        <v>39683.11</v>
      </c>
      <c r="H8" s="123">
        <f>'прил 15 КЦСР 19-20г'!I320</f>
        <v>39817.56</v>
      </c>
      <c r="I8" s="53">
        <f>'прил 15 КЦСР 19-20г'!J320</f>
        <v>0</v>
      </c>
      <c r="J8" s="123">
        <f>'прил 15 КЦСР 19-20г'!K320</f>
        <v>39817.56</v>
      </c>
    </row>
    <row r="9" spans="1:10" ht="61.5" customHeight="1" x14ac:dyDescent="0.25">
      <c r="A9" s="55" t="s">
        <v>59</v>
      </c>
      <c r="B9" s="66" t="s">
        <v>300</v>
      </c>
      <c r="C9" s="74">
        <f>'прил 15 КЦСР 19-20г'!D324</f>
        <v>8707.41</v>
      </c>
      <c r="D9" s="74">
        <f>'прил 15 КЦСР 19-20г'!E324</f>
        <v>1820.1500000000003</v>
      </c>
      <c r="E9" s="124">
        <f>'прил 15 КЦСР 19-20г'!F324</f>
        <v>10527.560000000001</v>
      </c>
      <c r="F9" s="74">
        <f>'прил 15 КЦСР 19-20г'!G324</f>
        <v>500</v>
      </c>
      <c r="G9" s="124">
        <f>'прил 15 КЦСР 19-20г'!H324</f>
        <v>11027.560000000001</v>
      </c>
      <c r="H9" s="124">
        <f>'прил 15 КЦСР 19-20г'!I324</f>
        <v>10685.66</v>
      </c>
      <c r="I9" s="74">
        <f>'прил 15 КЦСР 19-20г'!J324</f>
        <v>0</v>
      </c>
      <c r="J9" s="124">
        <f>'прил 15 КЦСР 19-20г'!K324</f>
        <v>10685.66</v>
      </c>
    </row>
    <row r="10" spans="1:10" ht="61.5" customHeight="1" x14ac:dyDescent="0.25">
      <c r="A10" s="55" t="s">
        <v>36</v>
      </c>
      <c r="B10" s="66" t="s">
        <v>317</v>
      </c>
      <c r="C10" s="53">
        <f>'прил 15 КЦСР 19-20г'!D326</f>
        <v>36</v>
      </c>
      <c r="D10" s="53">
        <f>'прил 15 КЦСР 19-20г'!E326</f>
        <v>-20</v>
      </c>
      <c r="E10" s="123">
        <f>'прил 15 КЦСР 19-20г'!F326</f>
        <v>16</v>
      </c>
      <c r="F10" s="53">
        <f>'прил 15 КЦСР 19-20г'!G326</f>
        <v>0</v>
      </c>
      <c r="G10" s="123">
        <f>'прил 15 КЦСР 19-20г'!H326</f>
        <v>16</v>
      </c>
      <c r="H10" s="123">
        <f>'прил 15 КЦСР 19-20г'!I326</f>
        <v>16</v>
      </c>
      <c r="I10" s="53">
        <f>'прил 15 КЦСР 19-20г'!J326</f>
        <v>0</v>
      </c>
      <c r="J10" s="123">
        <f>'прил 15 КЦСР 19-20г'!K326</f>
        <v>16</v>
      </c>
    </row>
    <row r="11" spans="1:10" ht="37.5" customHeight="1" x14ac:dyDescent="0.3">
      <c r="A11" s="55"/>
      <c r="B11" s="54" t="s">
        <v>485</v>
      </c>
      <c r="C11" s="52">
        <f>'прил 15 КЦСР 19-20г'!D328</f>
        <v>4207.16</v>
      </c>
      <c r="D11" s="52">
        <f>'прил 15 КЦСР 19-20г'!E328</f>
        <v>254.10900000000004</v>
      </c>
      <c r="E11" s="125">
        <f>'прил 15 КЦСР 19-20г'!F328</f>
        <v>4461.2690000000002</v>
      </c>
      <c r="F11" s="52">
        <f>'прил 15 КЦСР 19-20г'!G328</f>
        <v>0</v>
      </c>
      <c r="G11" s="125">
        <f>'прил 15 КЦСР 19-20г'!H328</f>
        <v>4461.2690000000002</v>
      </c>
      <c r="H11" s="125">
        <f>'прил 15 КЦСР 19-20г'!I328</f>
        <v>4461.2690000000002</v>
      </c>
      <c r="I11" s="52">
        <f>'прил 15 КЦСР 19-20г'!J328</f>
        <v>0</v>
      </c>
      <c r="J11" s="125">
        <f>'прил 15 КЦСР 19-20г'!K328</f>
        <v>4461.2690000000002</v>
      </c>
    </row>
    <row r="12" spans="1:10" ht="37.5" customHeight="1" x14ac:dyDescent="0.3">
      <c r="A12" s="55"/>
      <c r="B12" s="56" t="s">
        <v>287</v>
      </c>
      <c r="C12" s="52">
        <f>'прил 15 КЦСР 19-20г'!D329</f>
        <v>9961.7800000000007</v>
      </c>
      <c r="D12" s="52">
        <f>'прил 15 КЦСР 19-20г'!E329</f>
        <v>-4825.8500000000004</v>
      </c>
      <c r="E12" s="125">
        <f>'прил 15 КЦСР 19-20г'!F329</f>
        <v>5135.93</v>
      </c>
      <c r="F12" s="52">
        <f>'прил 15 КЦСР 19-20г'!G329</f>
        <v>0</v>
      </c>
      <c r="G12" s="125">
        <f>'прил 15 КЦСР 19-20г'!H329</f>
        <v>5135.93</v>
      </c>
      <c r="H12" s="125">
        <f>'прил 15 КЦСР 19-20г'!I329</f>
        <v>10445.19</v>
      </c>
      <c r="I12" s="52">
        <f>'прил 15 КЦСР 19-20г'!J329</f>
        <v>0</v>
      </c>
      <c r="J12" s="125">
        <f>'прил 15 КЦСР 19-20г'!K329</f>
        <v>10445.19</v>
      </c>
    </row>
    <row r="13" spans="1:10" ht="46.5" customHeight="1" x14ac:dyDescent="0.25">
      <c r="A13" s="51"/>
      <c r="B13" s="50" t="s">
        <v>284</v>
      </c>
      <c r="C13" s="49">
        <f t="shared" ref="C13:J13" si="0">SUM(C6:C12)</f>
        <v>363628.22</v>
      </c>
      <c r="D13" s="49">
        <f t="shared" si="0"/>
        <v>29250</v>
      </c>
      <c r="E13" s="49">
        <f t="shared" si="0"/>
        <v>392878.21999999991</v>
      </c>
      <c r="F13" s="49">
        <f t="shared" ref="F13:G13" si="1">SUM(F6:F12)</f>
        <v>0</v>
      </c>
      <c r="G13" s="49">
        <f t="shared" si="1"/>
        <v>392878.22000000003</v>
      </c>
      <c r="H13" s="49">
        <f t="shared" si="0"/>
        <v>397647.86999999994</v>
      </c>
      <c r="I13" s="49">
        <f t="shared" si="0"/>
        <v>0</v>
      </c>
      <c r="J13" s="49">
        <f t="shared" si="0"/>
        <v>397647.86999999994</v>
      </c>
    </row>
    <row r="18" spans="1:2" ht="18.75" x14ac:dyDescent="0.25">
      <c r="B18" s="48"/>
    </row>
    <row r="32" spans="1:2" x14ac:dyDescent="0.25">
      <c r="A32" s="45"/>
      <c r="B32" s="45"/>
    </row>
    <row r="33" spans="1:2" x14ac:dyDescent="0.25">
      <c r="A33" s="45"/>
      <c r="B33" s="45"/>
    </row>
  </sheetData>
  <mergeCells count="2">
    <mergeCell ref="A3:J3"/>
    <mergeCell ref="I2:J2"/>
  </mergeCells>
  <pageMargins left="0.70866141732283472" right="0" top="0.74803149606299213" bottom="0.55118110236220474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1"/>
  <sheetViews>
    <sheetView view="pageBreakPreview" zoomScaleNormal="100" zoomScaleSheetLayoutView="100" workbookViewId="0">
      <selection activeCell="G2" sqref="G2:K2"/>
    </sheetView>
  </sheetViews>
  <sheetFormatPr defaultRowHeight="12.75" x14ac:dyDescent="0.2"/>
  <cols>
    <col min="1" max="1" width="41.85546875" style="31" customWidth="1"/>
    <col min="2" max="2" width="15.5703125" style="30" customWidth="1"/>
    <col min="3" max="3" width="7.85546875" style="30" customWidth="1"/>
    <col min="4" max="4" width="12.85546875" style="72" hidden="1" customWidth="1"/>
    <col min="5" max="5" width="11.140625" style="72" hidden="1" customWidth="1"/>
    <col min="6" max="6" width="13.7109375" style="72" hidden="1" customWidth="1"/>
    <col min="7" max="7" width="11.140625" style="72" customWidth="1"/>
    <col min="8" max="8" width="13.7109375" style="72" customWidth="1"/>
    <col min="9" max="9" width="12.85546875" style="103" hidden="1" customWidth="1"/>
    <col min="10" max="10" width="11.140625" style="72" customWidth="1"/>
    <col min="11" max="11" width="13.7109375" style="72" customWidth="1"/>
    <col min="12" max="16384" width="9.140625" style="30"/>
  </cols>
  <sheetData>
    <row r="1" spans="1:15" ht="15" x14ac:dyDescent="0.25">
      <c r="B1" s="44"/>
      <c r="C1" s="44"/>
      <c r="D1" s="130"/>
      <c r="E1" s="165" t="s">
        <v>527</v>
      </c>
      <c r="F1" s="169"/>
      <c r="G1" s="169"/>
      <c r="H1" s="169"/>
      <c r="I1" s="131"/>
      <c r="J1" s="165"/>
      <c r="K1" s="166"/>
      <c r="L1" s="166"/>
      <c r="M1" s="166"/>
      <c r="N1" s="166"/>
      <c r="O1" s="166"/>
    </row>
    <row r="2" spans="1:15" s="43" customFormat="1" ht="34.5" customHeight="1" x14ac:dyDescent="0.25">
      <c r="A2" s="62"/>
      <c r="B2" s="61"/>
      <c r="C2" s="63"/>
      <c r="D2" s="132"/>
      <c r="E2" s="132" t="s">
        <v>528</v>
      </c>
      <c r="F2" s="131"/>
      <c r="G2" s="167" t="s">
        <v>563</v>
      </c>
      <c r="H2" s="168"/>
      <c r="I2" s="168"/>
      <c r="J2" s="168"/>
      <c r="K2" s="168"/>
      <c r="L2" s="135"/>
      <c r="M2" s="135"/>
      <c r="N2" s="135"/>
      <c r="O2" s="135"/>
    </row>
    <row r="3" spans="1:15" s="43" customFormat="1" ht="60" customHeight="1" x14ac:dyDescent="0.25">
      <c r="A3" s="170" t="s">
        <v>529</v>
      </c>
      <c r="B3" s="171"/>
      <c r="C3" s="171"/>
      <c r="D3" s="171"/>
      <c r="E3" s="172"/>
      <c r="F3" s="172"/>
      <c r="G3" s="172"/>
      <c r="H3" s="172"/>
      <c r="I3" s="172"/>
      <c r="J3" s="158"/>
      <c r="K3" s="158"/>
    </row>
    <row r="4" spans="1:15" ht="12.75" customHeight="1" x14ac:dyDescent="0.2">
      <c r="D4" s="69"/>
      <c r="E4" s="69"/>
      <c r="F4" s="69"/>
      <c r="G4" s="69"/>
      <c r="H4" s="69"/>
      <c r="I4" s="30" t="s">
        <v>222</v>
      </c>
      <c r="J4" s="69"/>
      <c r="K4" s="69"/>
    </row>
    <row r="5" spans="1:15" s="38" customFormat="1" ht="12.75" customHeight="1" x14ac:dyDescent="0.2">
      <c r="A5" s="179" t="s">
        <v>283</v>
      </c>
      <c r="B5" s="173" t="s">
        <v>530</v>
      </c>
      <c r="C5" s="174"/>
      <c r="D5" s="177" t="s">
        <v>218</v>
      </c>
      <c r="E5" s="159" t="s">
        <v>336</v>
      </c>
      <c r="F5" s="162" t="s">
        <v>337</v>
      </c>
      <c r="G5" s="159" t="s">
        <v>336</v>
      </c>
      <c r="H5" s="162" t="s">
        <v>337</v>
      </c>
      <c r="I5" s="177" t="s">
        <v>338</v>
      </c>
      <c r="J5" s="159" t="s">
        <v>336</v>
      </c>
      <c r="K5" s="162" t="s">
        <v>561</v>
      </c>
    </row>
    <row r="6" spans="1:15" s="38" customFormat="1" ht="12.75" customHeight="1" x14ac:dyDescent="0.2">
      <c r="A6" s="180"/>
      <c r="B6" s="175"/>
      <c r="C6" s="176"/>
      <c r="D6" s="182"/>
      <c r="E6" s="160"/>
      <c r="F6" s="163"/>
      <c r="G6" s="160"/>
      <c r="H6" s="163"/>
      <c r="I6" s="178"/>
      <c r="J6" s="160"/>
      <c r="K6" s="163"/>
    </row>
    <row r="7" spans="1:15" s="38" customFormat="1" ht="25.5" customHeight="1" x14ac:dyDescent="0.2">
      <c r="A7" s="181"/>
      <c r="B7" s="42" t="s">
        <v>219</v>
      </c>
      <c r="C7" s="42" t="s">
        <v>280</v>
      </c>
      <c r="D7" s="182"/>
      <c r="E7" s="161"/>
      <c r="F7" s="164"/>
      <c r="G7" s="161"/>
      <c r="H7" s="164"/>
      <c r="I7" s="178"/>
      <c r="J7" s="161"/>
      <c r="K7" s="164"/>
    </row>
    <row r="8" spans="1:15" s="39" customFormat="1" ht="11.25" customHeight="1" x14ac:dyDescent="0.25">
      <c r="A8" s="41">
        <v>1</v>
      </c>
      <c r="B8" s="41">
        <v>2</v>
      </c>
      <c r="C8" s="41">
        <v>3</v>
      </c>
      <c r="D8" s="40">
        <v>4</v>
      </c>
      <c r="E8" s="40">
        <v>4</v>
      </c>
      <c r="F8" s="40">
        <v>5</v>
      </c>
      <c r="G8" s="40">
        <v>4</v>
      </c>
      <c r="H8" s="40">
        <v>5</v>
      </c>
      <c r="I8" s="40">
        <v>6</v>
      </c>
      <c r="J8" s="40">
        <v>4</v>
      </c>
      <c r="K8" s="40">
        <v>5</v>
      </c>
    </row>
    <row r="9" spans="1:15" ht="72" x14ac:dyDescent="0.2">
      <c r="A9" s="4" t="s">
        <v>365</v>
      </c>
      <c r="B9" s="3" t="s">
        <v>203</v>
      </c>
      <c r="C9" s="3"/>
      <c r="D9" s="104">
        <f t="shared" ref="D9:K9" si="0">D10</f>
        <v>12376.61</v>
      </c>
      <c r="E9" s="104">
        <f t="shared" si="0"/>
        <v>-26.899000000000115</v>
      </c>
      <c r="F9" s="104">
        <f t="shared" si="0"/>
        <v>12349.711000000001</v>
      </c>
      <c r="G9" s="104">
        <f t="shared" si="0"/>
        <v>0</v>
      </c>
      <c r="H9" s="104">
        <f t="shared" si="0"/>
        <v>12349.711000000001</v>
      </c>
      <c r="I9" s="104">
        <f t="shared" si="0"/>
        <v>12349.710999999999</v>
      </c>
      <c r="J9" s="104">
        <f t="shared" si="0"/>
        <v>0</v>
      </c>
      <c r="K9" s="104">
        <f t="shared" si="0"/>
        <v>12349.710999999999</v>
      </c>
    </row>
    <row r="10" spans="1:15" ht="36" x14ac:dyDescent="0.2">
      <c r="A10" s="4" t="s">
        <v>364</v>
      </c>
      <c r="B10" s="3" t="s">
        <v>366</v>
      </c>
      <c r="C10" s="3"/>
      <c r="D10" s="104">
        <f t="shared" ref="D10:K10" si="1">D11+D13</f>
        <v>12376.61</v>
      </c>
      <c r="E10" s="104">
        <f t="shared" si="1"/>
        <v>-26.899000000000115</v>
      </c>
      <c r="F10" s="104">
        <f t="shared" si="1"/>
        <v>12349.711000000001</v>
      </c>
      <c r="G10" s="104">
        <f t="shared" ref="G10:H10" si="2">G11+G13</f>
        <v>0</v>
      </c>
      <c r="H10" s="104">
        <f t="shared" si="2"/>
        <v>12349.711000000001</v>
      </c>
      <c r="I10" s="104">
        <f t="shared" si="1"/>
        <v>12349.710999999999</v>
      </c>
      <c r="J10" s="104">
        <f t="shared" si="1"/>
        <v>0</v>
      </c>
      <c r="K10" s="104">
        <f t="shared" si="1"/>
        <v>12349.710999999999</v>
      </c>
    </row>
    <row r="11" spans="1:15" ht="24" x14ac:dyDescent="0.2">
      <c r="A11" s="4" t="s">
        <v>202</v>
      </c>
      <c r="B11" s="3" t="s">
        <v>201</v>
      </c>
      <c r="C11" s="3"/>
      <c r="D11" s="104">
        <f t="shared" ref="D11:K11" si="3">D12</f>
        <v>10080.040000000001</v>
      </c>
      <c r="E11" s="104">
        <f t="shared" si="3"/>
        <v>1294.271</v>
      </c>
      <c r="F11" s="104">
        <f t="shared" si="3"/>
        <v>11374.311000000002</v>
      </c>
      <c r="G11" s="104">
        <f t="shared" si="3"/>
        <v>0</v>
      </c>
      <c r="H11" s="104">
        <f t="shared" si="3"/>
        <v>11374.311000000002</v>
      </c>
      <c r="I11" s="104">
        <f t="shared" si="3"/>
        <v>11374.311</v>
      </c>
      <c r="J11" s="104">
        <f t="shared" si="3"/>
        <v>0</v>
      </c>
      <c r="K11" s="104">
        <f t="shared" si="3"/>
        <v>11374.311</v>
      </c>
    </row>
    <row r="12" spans="1:15" ht="60" x14ac:dyDescent="0.2">
      <c r="A12" s="4" t="s">
        <v>38</v>
      </c>
      <c r="B12" s="3" t="s">
        <v>201</v>
      </c>
      <c r="C12" s="3" t="s">
        <v>34</v>
      </c>
      <c r="D12" s="104">
        <f t="shared" ref="D12" si="4">9880.04+200</f>
        <v>10080.040000000001</v>
      </c>
      <c r="E12" s="104">
        <f>632.391+110.89+550.99</f>
        <v>1294.271</v>
      </c>
      <c r="F12" s="71">
        <f>D12+E12</f>
        <v>11374.311000000002</v>
      </c>
      <c r="G12" s="104"/>
      <c r="H12" s="71">
        <f>F12+G12</f>
        <v>11374.311000000002</v>
      </c>
      <c r="I12" s="104">
        <f>10823.321+550.99</f>
        <v>11374.311</v>
      </c>
      <c r="J12" s="104"/>
      <c r="K12" s="71">
        <f>I12+J12</f>
        <v>11374.311</v>
      </c>
    </row>
    <row r="13" spans="1:15" ht="24" x14ac:dyDescent="0.2">
      <c r="A13" s="4" t="s">
        <v>200</v>
      </c>
      <c r="B13" s="3" t="s">
        <v>199</v>
      </c>
      <c r="C13" s="3"/>
      <c r="D13" s="104">
        <f t="shared" ref="D13:K13" si="5">D14+D15</f>
        <v>2296.5699999999997</v>
      </c>
      <c r="E13" s="104">
        <f t="shared" si="5"/>
        <v>-1321.17</v>
      </c>
      <c r="F13" s="104">
        <f t="shared" si="5"/>
        <v>975.39999999999986</v>
      </c>
      <c r="G13" s="104">
        <f t="shared" ref="G13:H13" si="6">G14+G15</f>
        <v>0</v>
      </c>
      <c r="H13" s="104">
        <f t="shared" si="6"/>
        <v>975.39999999999986</v>
      </c>
      <c r="I13" s="104">
        <f t="shared" si="5"/>
        <v>975.4</v>
      </c>
      <c r="J13" s="104">
        <f t="shared" si="5"/>
        <v>0</v>
      </c>
      <c r="K13" s="104">
        <f t="shared" si="5"/>
        <v>975.4</v>
      </c>
    </row>
    <row r="14" spans="1:15" ht="24" x14ac:dyDescent="0.2">
      <c r="A14" s="4" t="s">
        <v>47</v>
      </c>
      <c r="B14" s="3" t="s">
        <v>199</v>
      </c>
      <c r="C14" s="3" t="s">
        <v>51</v>
      </c>
      <c r="D14" s="104">
        <f>445.22+100.45+30+40.2+900+10+96.6+91.65+21.08+199.8+50+8+43.02+70+61.2+40+58.5+396+245+50-1000</f>
        <v>1956.7199999999998</v>
      </c>
      <c r="E14" s="104">
        <f>-1054.29+5</f>
        <v>-1049.29</v>
      </c>
      <c r="F14" s="71">
        <f>D14+E14</f>
        <v>907.42999999999984</v>
      </c>
      <c r="G14" s="104"/>
      <c r="H14" s="71">
        <f>F14+G14</f>
        <v>907.42999999999984</v>
      </c>
      <c r="I14" s="104">
        <f>902.43+5</f>
        <v>907.43</v>
      </c>
      <c r="J14" s="104"/>
      <c r="K14" s="71">
        <f>I14+J14</f>
        <v>907.43</v>
      </c>
    </row>
    <row r="15" spans="1:15" ht="24" x14ac:dyDescent="0.2">
      <c r="A15" s="4" t="s">
        <v>78</v>
      </c>
      <c r="B15" s="3" t="s">
        <v>199</v>
      </c>
      <c r="C15" s="3" t="s">
        <v>90</v>
      </c>
      <c r="D15" s="104">
        <v>339.85</v>
      </c>
      <c r="E15" s="104">
        <v>-271.88</v>
      </c>
      <c r="F15" s="71">
        <f>D15+E15</f>
        <v>67.970000000000027</v>
      </c>
      <c r="G15" s="104"/>
      <c r="H15" s="71">
        <f>F15+G15</f>
        <v>67.970000000000027</v>
      </c>
      <c r="I15" s="104">
        <v>67.97</v>
      </c>
      <c r="J15" s="104"/>
      <c r="K15" s="71">
        <f>I15+J15</f>
        <v>67.97</v>
      </c>
    </row>
    <row r="16" spans="1:15" ht="60" x14ac:dyDescent="0.2">
      <c r="A16" s="4" t="s">
        <v>376</v>
      </c>
      <c r="B16" s="3" t="s">
        <v>65</v>
      </c>
      <c r="C16" s="3"/>
      <c r="D16" s="105">
        <f t="shared" ref="D16:K16" si="7">D17+D25</f>
        <v>1697.6</v>
      </c>
      <c r="E16" s="105">
        <f t="shared" si="7"/>
        <v>3872.2</v>
      </c>
      <c r="F16" s="105">
        <f t="shared" si="7"/>
        <v>5569.8</v>
      </c>
      <c r="G16" s="105">
        <f t="shared" ref="G16:H16" si="8">G17+G25</f>
        <v>20000</v>
      </c>
      <c r="H16" s="105">
        <f t="shared" si="8"/>
        <v>25569.8</v>
      </c>
      <c r="I16" s="105">
        <f t="shared" si="7"/>
        <v>6866.6</v>
      </c>
      <c r="J16" s="105">
        <f t="shared" si="7"/>
        <v>58152.800000000003</v>
      </c>
      <c r="K16" s="105">
        <f t="shared" si="7"/>
        <v>65019.400000000009</v>
      </c>
    </row>
    <row r="17" spans="1:11" ht="36" x14ac:dyDescent="0.2">
      <c r="A17" s="4" t="s">
        <v>157</v>
      </c>
      <c r="B17" s="3" t="s">
        <v>395</v>
      </c>
      <c r="C17" s="3"/>
      <c r="D17" s="105">
        <f t="shared" ref="D17:K17" si="9">D18+D21+D23</f>
        <v>1133.5999999999999</v>
      </c>
      <c r="E17" s="105">
        <f t="shared" si="9"/>
        <v>-497.8</v>
      </c>
      <c r="F17" s="105">
        <f t="shared" si="9"/>
        <v>635.80000000000007</v>
      </c>
      <c r="G17" s="105">
        <f t="shared" ref="G17:H17" si="10">G18+G21+G23</f>
        <v>0</v>
      </c>
      <c r="H17" s="105">
        <f t="shared" si="10"/>
        <v>635.80000000000007</v>
      </c>
      <c r="I17" s="105">
        <f t="shared" si="9"/>
        <v>635.79999999999995</v>
      </c>
      <c r="J17" s="105">
        <f t="shared" si="9"/>
        <v>0</v>
      </c>
      <c r="K17" s="105">
        <f t="shared" si="9"/>
        <v>635.79999999999995</v>
      </c>
    </row>
    <row r="18" spans="1:11" ht="30.75" customHeight="1" x14ac:dyDescent="0.2">
      <c r="A18" s="4" t="s">
        <v>396</v>
      </c>
      <c r="B18" s="3" t="s">
        <v>156</v>
      </c>
      <c r="C18" s="3"/>
      <c r="D18" s="105">
        <f t="shared" ref="D18:K18" si="11">D19+D20</f>
        <v>300</v>
      </c>
      <c r="E18" s="105">
        <f t="shared" si="11"/>
        <v>-260</v>
      </c>
      <c r="F18" s="105">
        <f t="shared" si="11"/>
        <v>40</v>
      </c>
      <c r="G18" s="105">
        <f t="shared" ref="G18:H18" si="12">G19+G20</f>
        <v>0</v>
      </c>
      <c r="H18" s="105">
        <f t="shared" si="12"/>
        <v>40</v>
      </c>
      <c r="I18" s="105">
        <f t="shared" si="11"/>
        <v>40</v>
      </c>
      <c r="J18" s="105">
        <f t="shared" si="11"/>
        <v>0</v>
      </c>
      <c r="K18" s="105">
        <f t="shared" si="11"/>
        <v>40</v>
      </c>
    </row>
    <row r="19" spans="1:11" ht="24" x14ac:dyDescent="0.2">
      <c r="A19" s="4" t="s">
        <v>47</v>
      </c>
      <c r="B19" s="3" t="s">
        <v>156</v>
      </c>
      <c r="C19" s="3">
        <v>200</v>
      </c>
      <c r="D19" s="105">
        <v>150</v>
      </c>
      <c r="E19" s="105">
        <v>-110</v>
      </c>
      <c r="F19" s="71">
        <f>D19+E19</f>
        <v>40</v>
      </c>
      <c r="G19" s="105"/>
      <c r="H19" s="71">
        <f>F19+G19</f>
        <v>40</v>
      </c>
      <c r="I19" s="105">
        <v>40</v>
      </c>
      <c r="J19" s="105"/>
      <c r="K19" s="71">
        <f>I19+J19</f>
        <v>40</v>
      </c>
    </row>
    <row r="20" spans="1:11" ht="24" x14ac:dyDescent="0.2">
      <c r="A20" s="4" t="s">
        <v>78</v>
      </c>
      <c r="B20" s="3" t="s">
        <v>156</v>
      </c>
      <c r="C20" s="3" t="s">
        <v>90</v>
      </c>
      <c r="D20" s="105">
        <v>150</v>
      </c>
      <c r="E20" s="105">
        <v>-150</v>
      </c>
      <c r="F20" s="71">
        <f>D20+E20</f>
        <v>0</v>
      </c>
      <c r="G20" s="105"/>
      <c r="H20" s="71">
        <f>F20+G20</f>
        <v>0</v>
      </c>
      <c r="I20" s="105">
        <v>0</v>
      </c>
      <c r="J20" s="105"/>
      <c r="K20" s="71">
        <f>I20+J20</f>
        <v>0</v>
      </c>
    </row>
    <row r="21" spans="1:11" ht="96" x14ac:dyDescent="0.2">
      <c r="A21" s="4" t="s">
        <v>503</v>
      </c>
      <c r="B21" s="3" t="s">
        <v>155</v>
      </c>
      <c r="C21" s="3"/>
      <c r="D21" s="105">
        <f t="shared" ref="D21:K21" si="13">D22</f>
        <v>431</v>
      </c>
      <c r="E21" s="105">
        <f t="shared" si="13"/>
        <v>-239.1</v>
      </c>
      <c r="F21" s="105">
        <f t="shared" si="13"/>
        <v>191.9</v>
      </c>
      <c r="G21" s="105">
        <f t="shared" si="13"/>
        <v>0</v>
      </c>
      <c r="H21" s="105">
        <f t="shared" si="13"/>
        <v>191.9</v>
      </c>
      <c r="I21" s="105">
        <f t="shared" si="13"/>
        <v>191.9</v>
      </c>
      <c r="J21" s="105">
        <f t="shared" si="13"/>
        <v>0</v>
      </c>
      <c r="K21" s="105">
        <f t="shared" si="13"/>
        <v>191.9</v>
      </c>
    </row>
    <row r="22" spans="1:11" ht="24" x14ac:dyDescent="0.2">
      <c r="A22" s="4" t="s">
        <v>47</v>
      </c>
      <c r="B22" s="3" t="s">
        <v>155</v>
      </c>
      <c r="C22" s="3" t="s">
        <v>51</v>
      </c>
      <c r="D22" s="105">
        <v>431</v>
      </c>
      <c r="E22" s="105">
        <v>-239.1</v>
      </c>
      <c r="F22" s="71">
        <f>D22+E22</f>
        <v>191.9</v>
      </c>
      <c r="G22" s="105"/>
      <c r="H22" s="71">
        <f>F22+G22</f>
        <v>191.9</v>
      </c>
      <c r="I22" s="105">
        <v>191.9</v>
      </c>
      <c r="J22" s="105"/>
      <c r="K22" s="71">
        <f>I22+J22</f>
        <v>191.9</v>
      </c>
    </row>
    <row r="23" spans="1:11" ht="36" x14ac:dyDescent="0.2">
      <c r="A23" s="4" t="s">
        <v>504</v>
      </c>
      <c r="B23" s="3" t="s">
        <v>154</v>
      </c>
      <c r="C23" s="3"/>
      <c r="D23" s="105">
        <f t="shared" ref="D23:K23" si="14">D24</f>
        <v>402.6</v>
      </c>
      <c r="E23" s="105">
        <f t="shared" si="14"/>
        <v>1.3</v>
      </c>
      <c r="F23" s="105">
        <f t="shared" si="14"/>
        <v>403.90000000000003</v>
      </c>
      <c r="G23" s="105">
        <f t="shared" si="14"/>
        <v>0</v>
      </c>
      <c r="H23" s="105">
        <f t="shared" si="14"/>
        <v>403.90000000000003</v>
      </c>
      <c r="I23" s="105">
        <f t="shared" si="14"/>
        <v>403.9</v>
      </c>
      <c r="J23" s="105">
        <f t="shared" si="14"/>
        <v>0</v>
      </c>
      <c r="K23" s="105">
        <f t="shared" si="14"/>
        <v>403.9</v>
      </c>
    </row>
    <row r="24" spans="1:11" ht="24" x14ac:dyDescent="0.2">
      <c r="A24" s="4" t="s">
        <v>47</v>
      </c>
      <c r="B24" s="3" t="s">
        <v>154</v>
      </c>
      <c r="C24" s="3" t="s">
        <v>51</v>
      </c>
      <c r="D24" s="105">
        <v>402.6</v>
      </c>
      <c r="E24" s="105">
        <v>1.3</v>
      </c>
      <c r="F24" s="71">
        <f>D24+E24</f>
        <v>403.90000000000003</v>
      </c>
      <c r="G24" s="105"/>
      <c r="H24" s="71">
        <f>F24+G24</f>
        <v>403.90000000000003</v>
      </c>
      <c r="I24" s="105">
        <v>403.9</v>
      </c>
      <c r="J24" s="105"/>
      <c r="K24" s="71">
        <f>I24+J24</f>
        <v>403.9</v>
      </c>
    </row>
    <row r="25" spans="1:11" ht="24" customHeight="1" x14ac:dyDescent="0.2">
      <c r="A25" s="4" t="s">
        <v>123</v>
      </c>
      <c r="B25" s="3" t="s">
        <v>419</v>
      </c>
      <c r="C25" s="3"/>
      <c r="D25" s="105">
        <f t="shared" ref="D25:K25" si="15">D26+D30+D32+D34+D28</f>
        <v>564</v>
      </c>
      <c r="E25" s="105">
        <f t="shared" si="15"/>
        <v>4370</v>
      </c>
      <c r="F25" s="105">
        <f t="shared" si="15"/>
        <v>4934</v>
      </c>
      <c r="G25" s="105">
        <f t="shared" ref="G25:H25" si="16">G26+G30+G32+G34+G28</f>
        <v>20000</v>
      </c>
      <c r="H25" s="105">
        <f t="shared" si="16"/>
        <v>24934</v>
      </c>
      <c r="I25" s="105">
        <f t="shared" si="15"/>
        <v>6230.8</v>
      </c>
      <c r="J25" s="105">
        <f t="shared" si="15"/>
        <v>58152.800000000003</v>
      </c>
      <c r="K25" s="105">
        <f t="shared" si="15"/>
        <v>64383.600000000006</v>
      </c>
    </row>
    <row r="26" spans="1:11" ht="18" customHeight="1" x14ac:dyDescent="0.2">
      <c r="A26" s="4" t="s">
        <v>421</v>
      </c>
      <c r="B26" s="3" t="s">
        <v>420</v>
      </c>
      <c r="C26" s="3"/>
      <c r="D26" s="105">
        <f t="shared" ref="D26:K26" si="17">D27</f>
        <v>0</v>
      </c>
      <c r="E26" s="105">
        <f t="shared" si="17"/>
        <v>0</v>
      </c>
      <c r="F26" s="105">
        <f t="shared" si="17"/>
        <v>0</v>
      </c>
      <c r="G26" s="105">
        <f t="shared" si="17"/>
        <v>0</v>
      </c>
      <c r="H26" s="105">
        <f t="shared" si="17"/>
        <v>0</v>
      </c>
      <c r="I26" s="105">
        <f t="shared" si="17"/>
        <v>0</v>
      </c>
      <c r="J26" s="105">
        <f t="shared" si="17"/>
        <v>0</v>
      </c>
      <c r="K26" s="105">
        <f t="shared" si="17"/>
        <v>0</v>
      </c>
    </row>
    <row r="27" spans="1:11" ht="24" customHeight="1" x14ac:dyDescent="0.2">
      <c r="A27" s="4" t="s">
        <v>74</v>
      </c>
      <c r="B27" s="3" t="s">
        <v>420</v>
      </c>
      <c r="C27" s="3" t="s">
        <v>73</v>
      </c>
      <c r="D27" s="105"/>
      <c r="E27" s="105"/>
      <c r="F27" s="71">
        <f>D27+E27</f>
        <v>0</v>
      </c>
      <c r="G27" s="105"/>
      <c r="H27" s="71">
        <f>F27+G27</f>
        <v>0</v>
      </c>
      <c r="I27" s="105"/>
      <c r="J27" s="105"/>
      <c r="K27" s="71">
        <f>I27+J27</f>
        <v>0</v>
      </c>
    </row>
    <row r="28" spans="1:11" ht="24" customHeight="1" x14ac:dyDescent="0.2">
      <c r="A28" s="4" t="s">
        <v>513</v>
      </c>
      <c r="B28" s="3" t="s">
        <v>514</v>
      </c>
      <c r="C28" s="3"/>
      <c r="D28" s="71">
        <f t="shared" ref="D28:K28" si="18">D29</f>
        <v>0</v>
      </c>
      <c r="E28" s="71">
        <f t="shared" si="18"/>
        <v>0</v>
      </c>
      <c r="F28" s="71">
        <f t="shared" si="18"/>
        <v>0</v>
      </c>
      <c r="G28" s="71">
        <f t="shared" si="18"/>
        <v>20000</v>
      </c>
      <c r="H28" s="71">
        <f t="shared" si="18"/>
        <v>20000</v>
      </c>
      <c r="I28" s="71">
        <f t="shared" si="18"/>
        <v>0</v>
      </c>
      <c r="J28" s="71">
        <f t="shared" si="18"/>
        <v>58152.800000000003</v>
      </c>
      <c r="K28" s="71">
        <f t="shared" si="18"/>
        <v>58152.800000000003</v>
      </c>
    </row>
    <row r="29" spans="1:11" ht="24" customHeight="1" x14ac:dyDescent="0.2">
      <c r="A29" s="4" t="s">
        <v>74</v>
      </c>
      <c r="B29" s="3" t="s">
        <v>514</v>
      </c>
      <c r="C29" s="3" t="s">
        <v>73</v>
      </c>
      <c r="D29" s="71"/>
      <c r="E29" s="71"/>
      <c r="F29" s="71">
        <f>D29+E29</f>
        <v>0</v>
      </c>
      <c r="G29" s="71">
        <v>20000</v>
      </c>
      <c r="H29" s="71">
        <f>F29+G29</f>
        <v>20000</v>
      </c>
      <c r="I29" s="71"/>
      <c r="J29" s="71">
        <v>58152.800000000003</v>
      </c>
      <c r="K29" s="71">
        <f>I29+J29</f>
        <v>58152.800000000003</v>
      </c>
    </row>
    <row r="30" spans="1:11" ht="30" hidden="1" customHeight="1" x14ac:dyDescent="0.2">
      <c r="A30" s="4" t="s">
        <v>422</v>
      </c>
      <c r="B30" s="3" t="s">
        <v>423</v>
      </c>
      <c r="C30" s="3"/>
      <c r="D30" s="106">
        <f t="shared" ref="D30:K30" si="19">D31</f>
        <v>0</v>
      </c>
      <c r="E30" s="106">
        <f t="shared" si="19"/>
        <v>0</v>
      </c>
      <c r="F30" s="106">
        <f t="shared" si="19"/>
        <v>0</v>
      </c>
      <c r="G30" s="106">
        <f t="shared" si="19"/>
        <v>0</v>
      </c>
      <c r="H30" s="106">
        <f t="shared" si="19"/>
        <v>0</v>
      </c>
      <c r="I30" s="106">
        <f t="shared" si="19"/>
        <v>0</v>
      </c>
      <c r="J30" s="106">
        <f t="shared" si="19"/>
        <v>0</v>
      </c>
      <c r="K30" s="106">
        <f t="shared" si="19"/>
        <v>0</v>
      </c>
    </row>
    <row r="31" spans="1:11" ht="24" hidden="1" customHeight="1" x14ac:dyDescent="0.2">
      <c r="A31" s="4" t="s">
        <v>74</v>
      </c>
      <c r="B31" s="3" t="s">
        <v>423</v>
      </c>
      <c r="C31" s="3">
        <v>400</v>
      </c>
      <c r="D31" s="106"/>
      <c r="E31" s="106"/>
      <c r="F31" s="71">
        <f>D31+E31</f>
        <v>0</v>
      </c>
      <c r="G31" s="106"/>
      <c r="H31" s="71">
        <f>F31+G31</f>
        <v>0</v>
      </c>
      <c r="I31" s="106"/>
      <c r="J31" s="106"/>
      <c r="K31" s="71">
        <f>I31+J31</f>
        <v>0</v>
      </c>
    </row>
    <row r="32" spans="1:11" ht="96" hidden="1" customHeight="1" x14ac:dyDescent="0.2">
      <c r="A32" s="4" t="s">
        <v>145</v>
      </c>
      <c r="B32" s="3" t="s">
        <v>144</v>
      </c>
      <c r="C32" s="3"/>
      <c r="D32" s="106">
        <f t="shared" ref="D32:K32" si="20">D33</f>
        <v>0</v>
      </c>
      <c r="E32" s="106">
        <f t="shared" si="20"/>
        <v>0</v>
      </c>
      <c r="F32" s="106">
        <f t="shared" si="20"/>
        <v>0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si="20"/>
        <v>0</v>
      </c>
    </row>
    <row r="33" spans="1:11" ht="24" hidden="1" customHeight="1" x14ac:dyDescent="0.2">
      <c r="A33" s="4" t="s">
        <v>74</v>
      </c>
      <c r="B33" s="3" t="s">
        <v>144</v>
      </c>
      <c r="C33" s="3">
        <v>400</v>
      </c>
      <c r="D33" s="106"/>
      <c r="E33" s="106"/>
      <c r="F33" s="71">
        <f>D33+E33</f>
        <v>0</v>
      </c>
      <c r="G33" s="106"/>
      <c r="H33" s="71">
        <f>F33+G33</f>
        <v>0</v>
      </c>
      <c r="I33" s="106"/>
      <c r="J33" s="106"/>
      <c r="K33" s="71">
        <f>I33+J33</f>
        <v>0</v>
      </c>
    </row>
    <row r="34" spans="1:11" s="33" customFormat="1" ht="84" x14ac:dyDescent="0.2">
      <c r="A34" s="4" t="s">
        <v>313</v>
      </c>
      <c r="B34" s="3" t="s">
        <v>64</v>
      </c>
      <c r="C34" s="3"/>
      <c r="D34" s="105">
        <f t="shared" ref="D34:K34" si="21">D35</f>
        <v>564</v>
      </c>
      <c r="E34" s="105">
        <f t="shared" si="21"/>
        <v>4370</v>
      </c>
      <c r="F34" s="105">
        <f t="shared" si="21"/>
        <v>4934</v>
      </c>
      <c r="G34" s="105">
        <f t="shared" si="21"/>
        <v>0</v>
      </c>
      <c r="H34" s="105">
        <f t="shared" si="21"/>
        <v>4934</v>
      </c>
      <c r="I34" s="105">
        <f t="shared" si="21"/>
        <v>6230.8</v>
      </c>
      <c r="J34" s="105">
        <f t="shared" si="21"/>
        <v>0</v>
      </c>
      <c r="K34" s="105">
        <f t="shared" si="21"/>
        <v>6230.8</v>
      </c>
    </row>
    <row r="35" spans="1:11" s="33" customFormat="1" x14ac:dyDescent="0.2">
      <c r="A35" s="4" t="s">
        <v>45</v>
      </c>
      <c r="B35" s="3" t="s">
        <v>64</v>
      </c>
      <c r="C35" s="3" t="s">
        <v>43</v>
      </c>
      <c r="D35" s="105">
        <v>564</v>
      </c>
      <c r="E35" s="105">
        <v>4370</v>
      </c>
      <c r="F35" s="71">
        <f>D35+E35</f>
        <v>4934</v>
      </c>
      <c r="G35" s="105"/>
      <c r="H35" s="71">
        <f>F35+G35</f>
        <v>4934</v>
      </c>
      <c r="I35" s="105">
        <v>6230.8</v>
      </c>
      <c r="J35" s="105"/>
      <c r="K35" s="71">
        <f>I35+J35</f>
        <v>6230.8</v>
      </c>
    </row>
    <row r="36" spans="1:11" ht="63" customHeight="1" x14ac:dyDescent="0.2">
      <c r="A36" s="4" t="s">
        <v>377</v>
      </c>
      <c r="B36" s="3" t="s">
        <v>31</v>
      </c>
      <c r="C36" s="3"/>
      <c r="D36" s="105">
        <f t="shared" ref="D36:K36" si="22">D37+D40</f>
        <v>1308.04</v>
      </c>
      <c r="E36" s="105">
        <f t="shared" si="22"/>
        <v>261.98</v>
      </c>
      <c r="F36" s="105">
        <f t="shared" si="22"/>
        <v>1570.02</v>
      </c>
      <c r="G36" s="105">
        <f t="shared" ref="G36:H36" si="23">G37+G40</f>
        <v>0</v>
      </c>
      <c r="H36" s="105">
        <f t="shared" si="23"/>
        <v>1570.02</v>
      </c>
      <c r="I36" s="105">
        <f t="shared" si="22"/>
        <v>1570.02</v>
      </c>
      <c r="J36" s="105">
        <f t="shared" si="22"/>
        <v>0</v>
      </c>
      <c r="K36" s="105">
        <f t="shared" si="22"/>
        <v>1570.02</v>
      </c>
    </row>
    <row r="37" spans="1:11" ht="63" customHeight="1" x14ac:dyDescent="0.2">
      <c r="A37" s="4" t="s">
        <v>378</v>
      </c>
      <c r="B37" s="3" t="s">
        <v>379</v>
      </c>
      <c r="C37" s="3"/>
      <c r="D37" s="105">
        <f t="shared" ref="D37:K37" si="24">D38</f>
        <v>0.1</v>
      </c>
      <c r="E37" s="105">
        <f t="shared" si="24"/>
        <v>0</v>
      </c>
      <c r="F37" s="105">
        <f t="shared" si="24"/>
        <v>0.1</v>
      </c>
      <c r="G37" s="105">
        <f t="shared" si="24"/>
        <v>0</v>
      </c>
      <c r="H37" s="105">
        <f t="shared" si="24"/>
        <v>0.1</v>
      </c>
      <c r="I37" s="105">
        <f t="shared" si="24"/>
        <v>0.1</v>
      </c>
      <c r="J37" s="105">
        <f t="shared" si="24"/>
        <v>0</v>
      </c>
      <c r="K37" s="105">
        <f t="shared" si="24"/>
        <v>0.1</v>
      </c>
    </row>
    <row r="38" spans="1:11" ht="36" customHeight="1" x14ac:dyDescent="0.2">
      <c r="A38" s="4" t="s">
        <v>181</v>
      </c>
      <c r="B38" s="3" t="s">
        <v>180</v>
      </c>
      <c r="C38" s="3"/>
      <c r="D38" s="105">
        <f t="shared" ref="D38:K38" si="25">D39</f>
        <v>0.1</v>
      </c>
      <c r="E38" s="105">
        <f t="shared" si="25"/>
        <v>0</v>
      </c>
      <c r="F38" s="105">
        <f t="shared" si="25"/>
        <v>0.1</v>
      </c>
      <c r="G38" s="105">
        <f t="shared" si="25"/>
        <v>0</v>
      </c>
      <c r="H38" s="105">
        <f t="shared" si="25"/>
        <v>0.1</v>
      </c>
      <c r="I38" s="105">
        <f t="shared" si="25"/>
        <v>0.1</v>
      </c>
      <c r="J38" s="105">
        <f t="shared" si="25"/>
        <v>0</v>
      </c>
      <c r="K38" s="105">
        <f t="shared" si="25"/>
        <v>0.1</v>
      </c>
    </row>
    <row r="39" spans="1:11" ht="24" customHeight="1" x14ac:dyDescent="0.2">
      <c r="A39" s="4" t="s">
        <v>47</v>
      </c>
      <c r="B39" s="3" t="s">
        <v>180</v>
      </c>
      <c r="C39" s="3">
        <v>200</v>
      </c>
      <c r="D39" s="105">
        <v>0.1</v>
      </c>
      <c r="E39" s="105"/>
      <c r="F39" s="71">
        <f>D39+E39</f>
        <v>0.1</v>
      </c>
      <c r="G39" s="105"/>
      <c r="H39" s="71">
        <f>F39+G39</f>
        <v>0.1</v>
      </c>
      <c r="I39" s="105">
        <v>0.1</v>
      </c>
      <c r="J39" s="105"/>
      <c r="K39" s="71">
        <f>I39+J39</f>
        <v>0.1</v>
      </c>
    </row>
    <row r="40" spans="1:11" s="33" customFormat="1" ht="40.5" customHeight="1" x14ac:dyDescent="0.2">
      <c r="A40" s="4" t="s">
        <v>30</v>
      </c>
      <c r="B40" s="3" t="s">
        <v>453</v>
      </c>
      <c r="C40" s="3"/>
      <c r="D40" s="105">
        <f t="shared" ref="D40:K41" si="26">D41</f>
        <v>1307.94</v>
      </c>
      <c r="E40" s="105">
        <f t="shared" si="26"/>
        <v>261.98</v>
      </c>
      <c r="F40" s="105">
        <f t="shared" si="26"/>
        <v>1569.92</v>
      </c>
      <c r="G40" s="105">
        <f t="shared" si="26"/>
        <v>0</v>
      </c>
      <c r="H40" s="105">
        <f t="shared" si="26"/>
        <v>1569.92</v>
      </c>
      <c r="I40" s="105">
        <f t="shared" si="26"/>
        <v>1569.92</v>
      </c>
      <c r="J40" s="105">
        <f t="shared" si="26"/>
        <v>0</v>
      </c>
      <c r="K40" s="105">
        <f t="shared" si="26"/>
        <v>1569.92</v>
      </c>
    </row>
    <row r="41" spans="1:11" s="33" customFormat="1" ht="27.75" customHeight="1" x14ac:dyDescent="0.2">
      <c r="A41" s="4" t="s">
        <v>454</v>
      </c>
      <c r="B41" s="3" t="s">
        <v>455</v>
      </c>
      <c r="C41" s="3"/>
      <c r="D41" s="105">
        <f t="shared" si="26"/>
        <v>1307.94</v>
      </c>
      <c r="E41" s="105">
        <f t="shared" si="26"/>
        <v>261.98</v>
      </c>
      <c r="F41" s="105">
        <f t="shared" si="26"/>
        <v>1569.92</v>
      </c>
      <c r="G41" s="105">
        <f t="shared" si="26"/>
        <v>0</v>
      </c>
      <c r="H41" s="105">
        <f t="shared" si="26"/>
        <v>1569.92</v>
      </c>
      <c r="I41" s="105">
        <f t="shared" si="26"/>
        <v>1569.92</v>
      </c>
      <c r="J41" s="105">
        <f t="shared" si="26"/>
        <v>0</v>
      </c>
      <c r="K41" s="105">
        <f t="shared" si="26"/>
        <v>1569.92</v>
      </c>
    </row>
    <row r="42" spans="1:11" s="33" customFormat="1" ht="38.25" customHeight="1" x14ac:dyDescent="0.2">
      <c r="A42" s="1" t="s">
        <v>29</v>
      </c>
      <c r="B42" s="3" t="s">
        <v>455</v>
      </c>
      <c r="C42" s="3" t="s">
        <v>26</v>
      </c>
      <c r="D42" s="105">
        <f>1607.94-300</f>
        <v>1307.94</v>
      </c>
      <c r="E42" s="105">
        <v>261.98</v>
      </c>
      <c r="F42" s="71">
        <f>D42+E42</f>
        <v>1569.92</v>
      </c>
      <c r="G42" s="105"/>
      <c r="H42" s="71">
        <f>F42+G42</f>
        <v>1569.92</v>
      </c>
      <c r="I42" s="105">
        <v>1569.92</v>
      </c>
      <c r="J42" s="105"/>
      <c r="K42" s="71">
        <f>I42+J42</f>
        <v>1569.92</v>
      </c>
    </row>
    <row r="43" spans="1:11" ht="51.75" customHeight="1" x14ac:dyDescent="0.2">
      <c r="A43" s="4" t="s">
        <v>401</v>
      </c>
      <c r="B43" s="3" t="s">
        <v>151</v>
      </c>
      <c r="C43" s="3"/>
      <c r="D43" s="107">
        <f t="shared" ref="D43:K43" si="27">D44+D47</f>
        <v>1298.2</v>
      </c>
      <c r="E43" s="107">
        <f t="shared" si="27"/>
        <v>-1098.2</v>
      </c>
      <c r="F43" s="107">
        <f t="shared" si="27"/>
        <v>200</v>
      </c>
      <c r="G43" s="107">
        <f t="shared" ref="G43:H43" si="28">G44+G47</f>
        <v>0</v>
      </c>
      <c r="H43" s="107">
        <f t="shared" si="28"/>
        <v>200</v>
      </c>
      <c r="I43" s="107">
        <f t="shared" si="27"/>
        <v>200</v>
      </c>
      <c r="J43" s="107">
        <f t="shared" si="27"/>
        <v>0</v>
      </c>
      <c r="K43" s="107">
        <f t="shared" si="27"/>
        <v>200</v>
      </c>
    </row>
    <row r="44" spans="1:11" ht="36" customHeight="1" x14ac:dyDescent="0.2">
      <c r="A44" s="4" t="s">
        <v>275</v>
      </c>
      <c r="B44" s="3" t="s">
        <v>402</v>
      </c>
      <c r="C44" s="3"/>
      <c r="D44" s="107">
        <f t="shared" ref="D44:K45" si="29">D45</f>
        <v>1106</v>
      </c>
      <c r="E44" s="107">
        <f t="shared" si="29"/>
        <v>-906</v>
      </c>
      <c r="F44" s="107">
        <f t="shared" si="29"/>
        <v>200</v>
      </c>
      <c r="G44" s="107">
        <f t="shared" si="29"/>
        <v>0</v>
      </c>
      <c r="H44" s="107">
        <f t="shared" si="29"/>
        <v>200</v>
      </c>
      <c r="I44" s="107">
        <f t="shared" si="29"/>
        <v>200</v>
      </c>
      <c r="J44" s="107">
        <f t="shared" si="29"/>
        <v>0</v>
      </c>
      <c r="K44" s="107">
        <f t="shared" si="29"/>
        <v>200</v>
      </c>
    </row>
    <row r="45" spans="1:11" ht="44.25" customHeight="1" x14ac:dyDescent="0.2">
      <c r="A45" s="4" t="s">
        <v>403</v>
      </c>
      <c r="B45" s="3" t="s">
        <v>150</v>
      </c>
      <c r="C45" s="3"/>
      <c r="D45" s="107">
        <f t="shared" si="29"/>
        <v>1106</v>
      </c>
      <c r="E45" s="107">
        <f t="shared" si="29"/>
        <v>-906</v>
      </c>
      <c r="F45" s="107">
        <f t="shared" si="29"/>
        <v>200</v>
      </c>
      <c r="G45" s="107">
        <f t="shared" si="29"/>
        <v>0</v>
      </c>
      <c r="H45" s="107">
        <f t="shared" si="29"/>
        <v>200</v>
      </c>
      <c r="I45" s="107">
        <f t="shared" si="29"/>
        <v>200</v>
      </c>
      <c r="J45" s="107">
        <f t="shared" si="29"/>
        <v>0</v>
      </c>
      <c r="K45" s="107">
        <f t="shared" si="29"/>
        <v>200</v>
      </c>
    </row>
    <row r="46" spans="1:11" ht="24" customHeight="1" x14ac:dyDescent="0.2">
      <c r="A46" s="4" t="s">
        <v>78</v>
      </c>
      <c r="B46" s="3" t="s">
        <v>150</v>
      </c>
      <c r="C46" s="3" t="s">
        <v>90</v>
      </c>
      <c r="D46" s="107">
        <f>1106</f>
        <v>1106</v>
      </c>
      <c r="E46" s="107">
        <v>-906</v>
      </c>
      <c r="F46" s="71">
        <f>D46+E46</f>
        <v>200</v>
      </c>
      <c r="G46" s="107"/>
      <c r="H46" s="71">
        <f>F46+G46</f>
        <v>200</v>
      </c>
      <c r="I46" s="107">
        <v>200</v>
      </c>
      <c r="J46" s="107"/>
      <c r="K46" s="71">
        <f>I46+J46</f>
        <v>200</v>
      </c>
    </row>
    <row r="47" spans="1:11" ht="24" customHeight="1" x14ac:dyDescent="0.2">
      <c r="A47" s="4" t="s">
        <v>406</v>
      </c>
      <c r="B47" s="3" t="s">
        <v>404</v>
      </c>
      <c r="C47" s="3"/>
      <c r="D47" s="107">
        <f t="shared" ref="D47:K47" si="30">D48</f>
        <v>192.2</v>
      </c>
      <c r="E47" s="107">
        <f t="shared" si="30"/>
        <v>-192.2</v>
      </c>
      <c r="F47" s="107">
        <f t="shared" si="30"/>
        <v>0</v>
      </c>
      <c r="G47" s="107">
        <f t="shared" si="30"/>
        <v>0</v>
      </c>
      <c r="H47" s="107">
        <f t="shared" si="30"/>
        <v>0</v>
      </c>
      <c r="I47" s="107">
        <f t="shared" si="30"/>
        <v>0</v>
      </c>
      <c r="J47" s="107">
        <f t="shared" si="30"/>
        <v>0</v>
      </c>
      <c r="K47" s="107">
        <f t="shared" si="30"/>
        <v>0</v>
      </c>
    </row>
    <row r="48" spans="1:11" ht="24" customHeight="1" x14ac:dyDescent="0.2">
      <c r="A48" s="4" t="s">
        <v>407</v>
      </c>
      <c r="B48" s="3" t="s">
        <v>405</v>
      </c>
      <c r="C48" s="3"/>
      <c r="D48" s="107">
        <f t="shared" ref="D48:K48" si="31">D49</f>
        <v>192.2</v>
      </c>
      <c r="E48" s="107">
        <f t="shared" si="31"/>
        <v>-192.2</v>
      </c>
      <c r="F48" s="107">
        <f t="shared" si="31"/>
        <v>0</v>
      </c>
      <c r="G48" s="107">
        <f t="shared" si="31"/>
        <v>0</v>
      </c>
      <c r="H48" s="107">
        <f t="shared" si="31"/>
        <v>0</v>
      </c>
      <c r="I48" s="107">
        <f t="shared" si="31"/>
        <v>0</v>
      </c>
      <c r="J48" s="107">
        <f t="shared" si="31"/>
        <v>0</v>
      </c>
      <c r="K48" s="107">
        <f t="shared" si="31"/>
        <v>0</v>
      </c>
    </row>
    <row r="49" spans="1:11" ht="24" customHeight="1" x14ac:dyDescent="0.2">
      <c r="A49" s="4" t="s">
        <v>47</v>
      </c>
      <c r="B49" s="3" t="s">
        <v>405</v>
      </c>
      <c r="C49" s="3" t="s">
        <v>51</v>
      </c>
      <c r="D49" s="107">
        <f t="shared" ref="D49" si="32">194-1.8</f>
        <v>192.2</v>
      </c>
      <c r="E49" s="107">
        <v>-192.2</v>
      </c>
      <c r="F49" s="71">
        <f>D49+E49</f>
        <v>0</v>
      </c>
      <c r="G49" s="107"/>
      <c r="H49" s="71">
        <f>F49+G49</f>
        <v>0</v>
      </c>
      <c r="I49" s="107">
        <v>0</v>
      </c>
      <c r="J49" s="107"/>
      <c r="K49" s="71">
        <f>I49+J49</f>
        <v>0</v>
      </c>
    </row>
    <row r="50" spans="1:11" s="33" customFormat="1" ht="78.75" customHeight="1" x14ac:dyDescent="0.2">
      <c r="A50" s="8" t="s">
        <v>464</v>
      </c>
      <c r="B50" s="3" t="s">
        <v>81</v>
      </c>
      <c r="C50" s="3"/>
      <c r="D50" s="71">
        <f t="shared" ref="D50" si="33">D51</f>
        <v>1041.5999999999999</v>
      </c>
      <c r="E50" s="71">
        <f t="shared" ref="E50:G50" si="34">E51</f>
        <v>76.849999999999994</v>
      </c>
      <c r="F50" s="71">
        <f t="shared" ref="F50:H50" si="35">F51</f>
        <v>1118.4499999999998</v>
      </c>
      <c r="G50" s="71">
        <f t="shared" si="34"/>
        <v>0</v>
      </c>
      <c r="H50" s="71">
        <f t="shared" si="35"/>
        <v>1118.4499999999998</v>
      </c>
      <c r="I50" s="71">
        <f t="shared" ref="I50:K50" si="36">I51</f>
        <v>1118.45</v>
      </c>
      <c r="J50" s="71">
        <f t="shared" si="36"/>
        <v>0</v>
      </c>
      <c r="K50" s="71">
        <f t="shared" si="36"/>
        <v>1118.45</v>
      </c>
    </row>
    <row r="51" spans="1:11" s="33" customFormat="1" ht="38.25" customHeight="1" x14ac:dyDescent="0.2">
      <c r="A51" s="8" t="s">
        <v>466</v>
      </c>
      <c r="B51" s="3" t="s">
        <v>465</v>
      </c>
      <c r="C51" s="3"/>
      <c r="D51" s="71">
        <f t="shared" ref="D51:K52" si="37">D52</f>
        <v>1041.5999999999999</v>
      </c>
      <c r="E51" s="71">
        <f t="shared" si="37"/>
        <v>76.849999999999994</v>
      </c>
      <c r="F51" s="71">
        <f t="shared" si="37"/>
        <v>1118.4499999999998</v>
      </c>
      <c r="G51" s="71">
        <f t="shared" si="37"/>
        <v>0</v>
      </c>
      <c r="H51" s="71">
        <f t="shared" si="37"/>
        <v>1118.4499999999998</v>
      </c>
      <c r="I51" s="71">
        <f t="shared" si="37"/>
        <v>1118.45</v>
      </c>
      <c r="J51" s="71">
        <f t="shared" si="37"/>
        <v>0</v>
      </c>
      <c r="K51" s="71">
        <f t="shared" si="37"/>
        <v>1118.45</v>
      </c>
    </row>
    <row r="52" spans="1:11" s="33" customFormat="1" ht="24" customHeight="1" x14ac:dyDescent="0.2">
      <c r="A52" s="4" t="s">
        <v>80</v>
      </c>
      <c r="B52" s="3" t="s">
        <v>79</v>
      </c>
      <c r="C52" s="3"/>
      <c r="D52" s="106">
        <f t="shared" si="37"/>
        <v>1041.5999999999999</v>
      </c>
      <c r="E52" s="106">
        <f t="shared" si="37"/>
        <v>76.849999999999994</v>
      </c>
      <c r="F52" s="106">
        <f t="shared" si="37"/>
        <v>1118.4499999999998</v>
      </c>
      <c r="G52" s="106">
        <f t="shared" si="37"/>
        <v>0</v>
      </c>
      <c r="H52" s="106">
        <f t="shared" si="37"/>
        <v>1118.4499999999998</v>
      </c>
      <c r="I52" s="106">
        <f t="shared" si="37"/>
        <v>1118.45</v>
      </c>
      <c r="J52" s="106">
        <f t="shared" si="37"/>
        <v>0</v>
      </c>
      <c r="K52" s="106">
        <f t="shared" si="37"/>
        <v>1118.45</v>
      </c>
    </row>
    <row r="53" spans="1:11" s="33" customFormat="1" ht="60" customHeight="1" x14ac:dyDescent="0.2">
      <c r="A53" s="4" t="s">
        <v>38</v>
      </c>
      <c r="B53" s="3" t="s">
        <v>79</v>
      </c>
      <c r="C53" s="3" t="s">
        <v>34</v>
      </c>
      <c r="D53" s="106">
        <v>1041.5999999999999</v>
      </c>
      <c r="E53" s="106">
        <f>33.83+43.02</f>
        <v>76.849999999999994</v>
      </c>
      <c r="F53" s="71">
        <f>D53+E53</f>
        <v>1118.4499999999998</v>
      </c>
      <c r="G53" s="106"/>
      <c r="H53" s="71">
        <f>F53+G53</f>
        <v>1118.4499999999998</v>
      </c>
      <c r="I53" s="106">
        <v>1118.45</v>
      </c>
      <c r="J53" s="106"/>
      <c r="K53" s="71">
        <f>I53+J53</f>
        <v>1118.45</v>
      </c>
    </row>
    <row r="54" spans="1:11" ht="48" customHeight="1" x14ac:dyDescent="0.2">
      <c r="A54" s="4" t="s">
        <v>350</v>
      </c>
      <c r="B54" s="3" t="s">
        <v>97</v>
      </c>
      <c r="C54" s="3"/>
      <c r="D54" s="71">
        <f t="shared" ref="D54" si="38">D55</f>
        <v>1011.65</v>
      </c>
      <c r="E54" s="71">
        <f t="shared" ref="E54:G54" si="39">E55</f>
        <v>133.21</v>
      </c>
      <c r="F54" s="71">
        <f t="shared" ref="F54:H54" si="40">F55</f>
        <v>1144.8599999999999</v>
      </c>
      <c r="G54" s="71">
        <f t="shared" si="39"/>
        <v>0</v>
      </c>
      <c r="H54" s="71">
        <f t="shared" si="40"/>
        <v>1144.8599999999999</v>
      </c>
      <c r="I54" s="71">
        <f t="shared" ref="I54:K54" si="41">I55</f>
        <v>1144.8599999999999</v>
      </c>
      <c r="J54" s="71">
        <f t="shared" si="41"/>
        <v>0</v>
      </c>
      <c r="K54" s="71">
        <f t="shared" si="41"/>
        <v>1144.8599999999999</v>
      </c>
    </row>
    <row r="55" spans="1:11" ht="48" customHeight="1" x14ac:dyDescent="0.2">
      <c r="A55" s="4" t="s">
        <v>352</v>
      </c>
      <c r="B55" s="3" t="s">
        <v>349</v>
      </c>
      <c r="C55" s="3"/>
      <c r="D55" s="71">
        <f t="shared" ref="D55:K56" si="42">D56</f>
        <v>1011.65</v>
      </c>
      <c r="E55" s="71">
        <f t="shared" si="42"/>
        <v>133.21</v>
      </c>
      <c r="F55" s="71">
        <f t="shared" si="42"/>
        <v>1144.8599999999999</v>
      </c>
      <c r="G55" s="71">
        <f t="shared" si="42"/>
        <v>0</v>
      </c>
      <c r="H55" s="71">
        <f t="shared" si="42"/>
        <v>1144.8599999999999</v>
      </c>
      <c r="I55" s="71">
        <f t="shared" si="42"/>
        <v>1144.8599999999999</v>
      </c>
      <c r="J55" s="71">
        <f t="shared" si="42"/>
        <v>0</v>
      </c>
      <c r="K55" s="71">
        <f t="shared" si="42"/>
        <v>1144.8599999999999</v>
      </c>
    </row>
    <row r="56" spans="1:11" ht="24" customHeight="1" x14ac:dyDescent="0.2">
      <c r="A56" s="4" t="s">
        <v>94</v>
      </c>
      <c r="B56" s="3" t="s">
        <v>96</v>
      </c>
      <c r="C56" s="3"/>
      <c r="D56" s="71">
        <f t="shared" si="42"/>
        <v>1011.65</v>
      </c>
      <c r="E56" s="71">
        <f t="shared" si="42"/>
        <v>133.21</v>
      </c>
      <c r="F56" s="71">
        <f t="shared" si="42"/>
        <v>1144.8599999999999</v>
      </c>
      <c r="G56" s="71">
        <f t="shared" si="42"/>
        <v>0</v>
      </c>
      <c r="H56" s="71">
        <f t="shared" si="42"/>
        <v>1144.8599999999999</v>
      </c>
      <c r="I56" s="71">
        <f t="shared" si="42"/>
        <v>1144.8599999999999</v>
      </c>
      <c r="J56" s="71">
        <f t="shared" si="42"/>
        <v>0</v>
      </c>
      <c r="K56" s="71">
        <f t="shared" si="42"/>
        <v>1144.8599999999999</v>
      </c>
    </row>
    <row r="57" spans="1:11" ht="60" customHeight="1" x14ac:dyDescent="0.2">
      <c r="A57" s="4" t="s">
        <v>38</v>
      </c>
      <c r="B57" s="3" t="s">
        <v>96</v>
      </c>
      <c r="C57" s="3" t="s">
        <v>34</v>
      </c>
      <c r="D57" s="71">
        <v>1011.65</v>
      </c>
      <c r="E57" s="71">
        <f>89.18+44.03</f>
        <v>133.21</v>
      </c>
      <c r="F57" s="71">
        <f>D57+E57</f>
        <v>1144.8599999999999</v>
      </c>
      <c r="G57" s="71"/>
      <c r="H57" s="71">
        <f>F57+G57</f>
        <v>1144.8599999999999</v>
      </c>
      <c r="I57" s="71">
        <f>1100.83+44.03</f>
        <v>1144.8599999999999</v>
      </c>
      <c r="J57" s="71"/>
      <c r="K57" s="71">
        <f>I57+J57</f>
        <v>1144.8599999999999</v>
      </c>
    </row>
    <row r="58" spans="1:11" ht="73.5" customHeight="1" x14ac:dyDescent="0.2">
      <c r="A58" s="4" t="s">
        <v>351</v>
      </c>
      <c r="B58" s="3" t="s">
        <v>95</v>
      </c>
      <c r="C58" s="3"/>
      <c r="D58" s="71">
        <f t="shared" ref="D58:K58" si="43">D59</f>
        <v>5154.3999999999996</v>
      </c>
      <c r="E58" s="71">
        <f t="shared" si="43"/>
        <v>-667.95999999999981</v>
      </c>
      <c r="F58" s="71">
        <f t="shared" si="43"/>
        <v>4486.4400000000005</v>
      </c>
      <c r="G58" s="71">
        <f t="shared" si="43"/>
        <v>0</v>
      </c>
      <c r="H58" s="71">
        <f t="shared" si="43"/>
        <v>4486.4400000000005</v>
      </c>
      <c r="I58" s="71">
        <f t="shared" si="43"/>
        <v>4486.4400000000005</v>
      </c>
      <c r="J58" s="71">
        <f t="shared" si="43"/>
        <v>0</v>
      </c>
      <c r="K58" s="71">
        <f t="shared" si="43"/>
        <v>4486.4400000000005</v>
      </c>
    </row>
    <row r="59" spans="1:11" ht="37.5" customHeight="1" x14ac:dyDescent="0.2">
      <c r="A59" s="4" t="s">
        <v>353</v>
      </c>
      <c r="B59" s="3" t="s">
        <v>354</v>
      </c>
      <c r="C59" s="3"/>
      <c r="D59" s="71">
        <f t="shared" ref="D59:K59" si="44">D60+D62</f>
        <v>5154.3999999999996</v>
      </c>
      <c r="E59" s="71">
        <f t="shared" si="44"/>
        <v>-667.95999999999981</v>
      </c>
      <c r="F59" s="71">
        <f t="shared" si="44"/>
        <v>4486.4400000000005</v>
      </c>
      <c r="G59" s="71">
        <f t="shared" ref="G59:H59" si="45">G60+G62</f>
        <v>0</v>
      </c>
      <c r="H59" s="71">
        <f t="shared" si="45"/>
        <v>4486.4400000000005</v>
      </c>
      <c r="I59" s="71">
        <f t="shared" si="44"/>
        <v>4486.4400000000005</v>
      </c>
      <c r="J59" s="71">
        <f t="shared" si="44"/>
        <v>0</v>
      </c>
      <c r="K59" s="71">
        <f t="shared" si="44"/>
        <v>4486.4400000000005</v>
      </c>
    </row>
    <row r="60" spans="1:11" ht="24" customHeight="1" x14ac:dyDescent="0.2">
      <c r="A60" s="4" t="s">
        <v>94</v>
      </c>
      <c r="B60" s="3" t="s">
        <v>93</v>
      </c>
      <c r="C60" s="3"/>
      <c r="D60" s="71">
        <f t="shared" ref="D60:K60" si="46">D61</f>
        <v>3568.96</v>
      </c>
      <c r="E60" s="71">
        <f t="shared" si="46"/>
        <v>460.98</v>
      </c>
      <c r="F60" s="71">
        <f t="shared" si="46"/>
        <v>4029.94</v>
      </c>
      <c r="G60" s="71">
        <f t="shared" si="46"/>
        <v>0</v>
      </c>
      <c r="H60" s="71">
        <f t="shared" si="46"/>
        <v>4029.94</v>
      </c>
      <c r="I60" s="71">
        <f t="shared" si="46"/>
        <v>4029.94</v>
      </c>
      <c r="J60" s="71">
        <f t="shared" si="46"/>
        <v>0</v>
      </c>
      <c r="K60" s="71">
        <f t="shared" si="46"/>
        <v>4029.94</v>
      </c>
    </row>
    <row r="61" spans="1:11" ht="60" customHeight="1" x14ac:dyDescent="0.2">
      <c r="A61" s="4" t="s">
        <v>38</v>
      </c>
      <c r="B61" s="3" t="s">
        <v>93</v>
      </c>
      <c r="C61" s="3" t="s">
        <v>34</v>
      </c>
      <c r="D61" s="71">
        <f t="shared" ref="D61" si="47">2741.14+827.82</f>
        <v>3568.96</v>
      </c>
      <c r="E61" s="71">
        <v>460.98</v>
      </c>
      <c r="F61" s="71">
        <f>D61+E61</f>
        <v>4029.94</v>
      </c>
      <c r="G61" s="71"/>
      <c r="H61" s="71">
        <f>F61+G61</f>
        <v>4029.94</v>
      </c>
      <c r="I61" s="71">
        <v>4029.94</v>
      </c>
      <c r="J61" s="71"/>
      <c r="K61" s="71">
        <f>I61+J61</f>
        <v>4029.94</v>
      </c>
    </row>
    <row r="62" spans="1:11" ht="24" customHeight="1" x14ac:dyDescent="0.2">
      <c r="A62" s="4" t="s">
        <v>92</v>
      </c>
      <c r="B62" s="3" t="s">
        <v>91</v>
      </c>
      <c r="C62" s="3"/>
      <c r="D62" s="71">
        <f t="shared" ref="D62:K62" si="48">D63+D64</f>
        <v>1585.44</v>
      </c>
      <c r="E62" s="71">
        <f t="shared" si="48"/>
        <v>-1128.9399999999998</v>
      </c>
      <c r="F62" s="71">
        <f t="shared" si="48"/>
        <v>456.50000000000023</v>
      </c>
      <c r="G62" s="71">
        <f t="shared" ref="G62:H62" si="49">G63+G64</f>
        <v>0</v>
      </c>
      <c r="H62" s="71">
        <f t="shared" si="49"/>
        <v>456.50000000000023</v>
      </c>
      <c r="I62" s="71">
        <f t="shared" si="48"/>
        <v>456.5</v>
      </c>
      <c r="J62" s="71">
        <f t="shared" si="48"/>
        <v>0</v>
      </c>
      <c r="K62" s="71">
        <f t="shared" si="48"/>
        <v>456.5</v>
      </c>
    </row>
    <row r="63" spans="1:11" ht="24" customHeight="1" x14ac:dyDescent="0.2">
      <c r="A63" s="4" t="s">
        <v>47</v>
      </c>
      <c r="B63" s="3" t="s">
        <v>91</v>
      </c>
      <c r="C63" s="3" t="s">
        <v>51</v>
      </c>
      <c r="D63" s="71">
        <f t="shared" ref="D63" si="50">100+139.7+2.3+45+350+120+11.4+16+16+3+110+150+12+50+20+80+105+175.46+50+18</f>
        <v>1573.8600000000001</v>
      </c>
      <c r="E63" s="71">
        <v>-1128.8599999999999</v>
      </c>
      <c r="F63" s="71">
        <f>D63+E63</f>
        <v>445.00000000000023</v>
      </c>
      <c r="G63" s="71"/>
      <c r="H63" s="71">
        <f>F63+G63</f>
        <v>445.00000000000023</v>
      </c>
      <c r="I63" s="71">
        <v>445</v>
      </c>
      <c r="J63" s="71"/>
      <c r="K63" s="71">
        <f>I63+J63</f>
        <v>445</v>
      </c>
    </row>
    <row r="64" spans="1:11" ht="24" customHeight="1" x14ac:dyDescent="0.2">
      <c r="A64" s="4" t="s">
        <v>78</v>
      </c>
      <c r="B64" s="3" t="s">
        <v>91</v>
      </c>
      <c r="C64" s="3" t="s">
        <v>90</v>
      </c>
      <c r="D64" s="71">
        <f t="shared" ref="D64" si="51">1.5+10.08</f>
        <v>11.58</v>
      </c>
      <c r="E64" s="71">
        <v>-0.08</v>
      </c>
      <c r="F64" s="71">
        <f>D64+E64</f>
        <v>11.5</v>
      </c>
      <c r="G64" s="71"/>
      <c r="H64" s="71">
        <f>F64+G64</f>
        <v>11.5</v>
      </c>
      <c r="I64" s="71">
        <v>11.5</v>
      </c>
      <c r="J64" s="71"/>
      <c r="K64" s="71">
        <f>I64+J64</f>
        <v>11.5</v>
      </c>
    </row>
    <row r="65" spans="1:11" ht="12.75" customHeight="1" x14ac:dyDescent="0.2">
      <c r="A65" s="4" t="s">
        <v>491</v>
      </c>
      <c r="B65" s="3" t="s">
        <v>89</v>
      </c>
      <c r="C65" s="3"/>
      <c r="D65" s="71">
        <f t="shared" ref="D65:K65" si="52">D66+D71</f>
        <v>5821.77</v>
      </c>
      <c r="E65" s="71">
        <f t="shared" si="52"/>
        <v>1086.913</v>
      </c>
      <c r="F65" s="71">
        <f t="shared" si="52"/>
        <v>6908.683</v>
      </c>
      <c r="G65" s="71">
        <f t="shared" ref="G65:H65" si="53">G66+G71</f>
        <v>0</v>
      </c>
      <c r="H65" s="71">
        <f t="shared" si="53"/>
        <v>6908.683</v>
      </c>
      <c r="I65" s="71">
        <f t="shared" si="52"/>
        <v>6908.683</v>
      </c>
      <c r="J65" s="71">
        <f t="shared" si="52"/>
        <v>0</v>
      </c>
      <c r="K65" s="71">
        <f t="shared" si="52"/>
        <v>6908.683</v>
      </c>
    </row>
    <row r="66" spans="1:11" ht="26.25" customHeight="1" x14ac:dyDescent="0.2">
      <c r="A66" s="4" t="s">
        <v>489</v>
      </c>
      <c r="B66" s="3" t="s">
        <v>490</v>
      </c>
      <c r="C66" s="3"/>
      <c r="D66" s="71">
        <f t="shared" ref="D66:K66" si="54">D67+D69</f>
        <v>1128.77</v>
      </c>
      <c r="E66" s="71">
        <f t="shared" si="54"/>
        <v>166.28</v>
      </c>
      <c r="F66" s="71">
        <f t="shared" si="54"/>
        <v>1295.05</v>
      </c>
      <c r="G66" s="71">
        <f t="shared" ref="G66:H66" si="55">G67+G69</f>
        <v>0</v>
      </c>
      <c r="H66" s="71">
        <f t="shared" si="55"/>
        <v>1295.05</v>
      </c>
      <c r="I66" s="71">
        <f t="shared" si="54"/>
        <v>1295.05</v>
      </c>
      <c r="J66" s="71">
        <f t="shared" si="54"/>
        <v>0</v>
      </c>
      <c r="K66" s="71">
        <f t="shared" si="54"/>
        <v>1295.05</v>
      </c>
    </row>
    <row r="67" spans="1:11" ht="36" customHeight="1" x14ac:dyDescent="0.2">
      <c r="A67" s="4" t="s">
        <v>523</v>
      </c>
      <c r="B67" s="3" t="s">
        <v>88</v>
      </c>
      <c r="C67" s="3"/>
      <c r="D67" s="71">
        <f t="shared" ref="D67:K67" si="56">D68</f>
        <v>984.83</v>
      </c>
      <c r="E67" s="71">
        <f t="shared" si="56"/>
        <v>100.22</v>
      </c>
      <c r="F67" s="71">
        <f t="shared" si="56"/>
        <v>1085.05</v>
      </c>
      <c r="G67" s="71">
        <f t="shared" si="56"/>
        <v>0</v>
      </c>
      <c r="H67" s="71">
        <f t="shared" si="56"/>
        <v>1085.05</v>
      </c>
      <c r="I67" s="71">
        <f t="shared" si="56"/>
        <v>1085.05</v>
      </c>
      <c r="J67" s="71">
        <f t="shared" si="56"/>
        <v>0</v>
      </c>
      <c r="K67" s="71">
        <f t="shared" si="56"/>
        <v>1085.05</v>
      </c>
    </row>
    <row r="68" spans="1:11" ht="60" customHeight="1" x14ac:dyDescent="0.2">
      <c r="A68" s="4" t="s">
        <v>38</v>
      </c>
      <c r="B68" s="3" t="s">
        <v>88</v>
      </c>
      <c r="C68" s="3" t="s">
        <v>34</v>
      </c>
      <c r="D68" s="71">
        <v>984.83</v>
      </c>
      <c r="E68" s="71">
        <v>100.22</v>
      </c>
      <c r="F68" s="71">
        <f>D68+E68</f>
        <v>1085.05</v>
      </c>
      <c r="G68" s="71"/>
      <c r="H68" s="71">
        <f>F68+G68</f>
        <v>1085.05</v>
      </c>
      <c r="I68" s="71">
        <v>1085.05</v>
      </c>
      <c r="J68" s="71"/>
      <c r="K68" s="71">
        <f>I68+J68</f>
        <v>1085.05</v>
      </c>
    </row>
    <row r="69" spans="1:11" ht="30" customHeight="1" x14ac:dyDescent="0.2">
      <c r="A69" s="4" t="s">
        <v>483</v>
      </c>
      <c r="B69" s="3" t="s">
        <v>87</v>
      </c>
      <c r="C69" s="3"/>
      <c r="D69" s="71">
        <f t="shared" ref="D69:K69" si="57">D70</f>
        <v>143.94</v>
      </c>
      <c r="E69" s="71">
        <f t="shared" si="57"/>
        <v>66.06</v>
      </c>
      <c r="F69" s="71">
        <f t="shared" si="57"/>
        <v>210</v>
      </c>
      <c r="G69" s="71">
        <f t="shared" si="57"/>
        <v>0</v>
      </c>
      <c r="H69" s="71">
        <f t="shared" si="57"/>
        <v>210</v>
      </c>
      <c r="I69" s="71">
        <f t="shared" si="57"/>
        <v>210</v>
      </c>
      <c r="J69" s="71">
        <f t="shared" si="57"/>
        <v>0</v>
      </c>
      <c r="K69" s="71">
        <f t="shared" si="57"/>
        <v>210</v>
      </c>
    </row>
    <row r="70" spans="1:11" ht="24" customHeight="1" x14ac:dyDescent="0.2">
      <c r="A70" s="4" t="s">
        <v>47</v>
      </c>
      <c r="B70" s="3" t="s">
        <v>87</v>
      </c>
      <c r="C70" s="3" t="s">
        <v>51</v>
      </c>
      <c r="D70" s="71">
        <f t="shared" ref="D70" si="58">55+12+2.3+74.64</f>
        <v>143.94</v>
      </c>
      <c r="E70" s="71">
        <v>66.06</v>
      </c>
      <c r="F70" s="71">
        <f>D70+E70</f>
        <v>210</v>
      </c>
      <c r="G70" s="71"/>
      <c r="H70" s="71">
        <f>F70+G70</f>
        <v>210</v>
      </c>
      <c r="I70" s="71">
        <v>210</v>
      </c>
      <c r="J70" s="71"/>
      <c r="K70" s="71">
        <f>I70+J70</f>
        <v>210</v>
      </c>
    </row>
    <row r="71" spans="1:11" ht="36" customHeight="1" x14ac:dyDescent="0.2">
      <c r="A71" s="4" t="s">
        <v>507</v>
      </c>
      <c r="B71" s="3" t="s">
        <v>85</v>
      </c>
      <c r="C71" s="3"/>
      <c r="D71" s="71">
        <f t="shared" ref="D71:K71" si="59">D72</f>
        <v>4693</v>
      </c>
      <c r="E71" s="71">
        <f t="shared" si="59"/>
        <v>920.63300000000004</v>
      </c>
      <c r="F71" s="71">
        <f t="shared" si="59"/>
        <v>5613.6329999999998</v>
      </c>
      <c r="G71" s="71">
        <f t="shared" si="59"/>
        <v>0</v>
      </c>
      <c r="H71" s="71">
        <f t="shared" si="59"/>
        <v>5613.6329999999998</v>
      </c>
      <c r="I71" s="71">
        <f t="shared" si="59"/>
        <v>5613.6329999999998</v>
      </c>
      <c r="J71" s="71">
        <f t="shared" si="59"/>
        <v>0</v>
      </c>
      <c r="K71" s="71">
        <f t="shared" si="59"/>
        <v>5613.6329999999998</v>
      </c>
    </row>
    <row r="72" spans="1:11" ht="60" customHeight="1" x14ac:dyDescent="0.2">
      <c r="A72" s="4" t="s">
        <v>38</v>
      </c>
      <c r="B72" s="3" t="s">
        <v>85</v>
      </c>
      <c r="C72" s="3" t="s">
        <v>34</v>
      </c>
      <c r="D72" s="71">
        <v>4693</v>
      </c>
      <c r="E72" s="71">
        <v>920.63300000000004</v>
      </c>
      <c r="F72" s="71">
        <f>D72+E72</f>
        <v>5613.6329999999998</v>
      </c>
      <c r="G72" s="71"/>
      <c r="H72" s="71">
        <f>F72+G72</f>
        <v>5613.6329999999998</v>
      </c>
      <c r="I72" s="71">
        <v>5613.6329999999998</v>
      </c>
      <c r="J72" s="71"/>
      <c r="K72" s="71">
        <f>I72+J72</f>
        <v>5613.6329999999998</v>
      </c>
    </row>
    <row r="73" spans="1:11" s="33" customFormat="1" ht="24" customHeight="1" x14ac:dyDescent="0.2">
      <c r="A73" s="4" t="s">
        <v>380</v>
      </c>
      <c r="B73" s="3" t="s">
        <v>41</v>
      </c>
      <c r="C73" s="3"/>
      <c r="D73" s="105">
        <f t="shared" ref="D73:K73" si="60">D74+D78+D82+D85+D92+D96</f>
        <v>22100.499999999996</v>
      </c>
      <c r="E73" s="105">
        <f t="shared" si="60"/>
        <v>631.86000000000013</v>
      </c>
      <c r="F73" s="105">
        <f t="shared" si="60"/>
        <v>22732.360000000004</v>
      </c>
      <c r="G73" s="105">
        <f t="shared" si="60"/>
        <v>0</v>
      </c>
      <c r="H73" s="105">
        <f t="shared" si="60"/>
        <v>22732.360000000004</v>
      </c>
      <c r="I73" s="105">
        <f t="shared" si="60"/>
        <v>22715.26</v>
      </c>
      <c r="J73" s="105">
        <f t="shared" si="60"/>
        <v>0</v>
      </c>
      <c r="K73" s="105">
        <f t="shared" si="60"/>
        <v>22715.26</v>
      </c>
    </row>
    <row r="74" spans="1:11" s="33" customFormat="1" ht="27.75" customHeight="1" x14ac:dyDescent="0.2">
      <c r="A74" s="4" t="s">
        <v>40</v>
      </c>
      <c r="B74" s="3" t="s">
        <v>448</v>
      </c>
      <c r="C74" s="3"/>
      <c r="D74" s="105">
        <f>D75</f>
        <v>10451.34</v>
      </c>
      <c r="E74" s="105">
        <f t="shared" ref="E74:K74" si="61">E75</f>
        <v>768.85</v>
      </c>
      <c r="F74" s="105">
        <f t="shared" si="61"/>
        <v>11220.19</v>
      </c>
      <c r="G74" s="105">
        <f t="shared" si="61"/>
        <v>0</v>
      </c>
      <c r="H74" s="105">
        <f t="shared" si="61"/>
        <v>11220.19</v>
      </c>
      <c r="I74" s="105">
        <f t="shared" si="61"/>
        <v>11220.19</v>
      </c>
      <c r="J74" s="105">
        <f t="shared" si="61"/>
        <v>0</v>
      </c>
      <c r="K74" s="105">
        <f t="shared" si="61"/>
        <v>11220.19</v>
      </c>
    </row>
    <row r="75" spans="1:11" s="33" customFormat="1" ht="24" customHeight="1" x14ac:dyDescent="0.2">
      <c r="A75" s="4" t="s">
        <v>460</v>
      </c>
      <c r="B75" s="3" t="s">
        <v>39</v>
      </c>
      <c r="C75" s="3"/>
      <c r="D75" s="106">
        <f t="shared" ref="D75:K75" si="62">D76+D77</f>
        <v>10451.34</v>
      </c>
      <c r="E75" s="106">
        <f t="shared" si="62"/>
        <v>768.85</v>
      </c>
      <c r="F75" s="106">
        <f t="shared" si="62"/>
        <v>11220.19</v>
      </c>
      <c r="G75" s="106">
        <f t="shared" ref="G75:H75" si="63">G76+G77</f>
        <v>0</v>
      </c>
      <c r="H75" s="106">
        <f t="shared" si="63"/>
        <v>11220.19</v>
      </c>
      <c r="I75" s="106">
        <f t="shared" si="62"/>
        <v>11220.19</v>
      </c>
      <c r="J75" s="106">
        <f t="shared" si="62"/>
        <v>0</v>
      </c>
      <c r="K75" s="106">
        <f t="shared" si="62"/>
        <v>11220.19</v>
      </c>
    </row>
    <row r="76" spans="1:11" s="33" customFormat="1" ht="24" hidden="1" customHeight="1" x14ac:dyDescent="0.2">
      <c r="A76" s="4" t="s">
        <v>47</v>
      </c>
      <c r="B76" s="3" t="s">
        <v>39</v>
      </c>
      <c r="C76" s="3" t="s">
        <v>51</v>
      </c>
      <c r="D76" s="106"/>
      <c r="E76" s="106"/>
      <c r="F76" s="71">
        <f>D76+E76</f>
        <v>0</v>
      </c>
      <c r="G76" s="106"/>
      <c r="H76" s="71">
        <f>F76+G76</f>
        <v>0</v>
      </c>
      <c r="I76" s="106"/>
      <c r="J76" s="106"/>
      <c r="K76" s="71">
        <f>I76+J76</f>
        <v>0</v>
      </c>
    </row>
    <row r="77" spans="1:11" s="33" customFormat="1" ht="24" customHeight="1" x14ac:dyDescent="0.2">
      <c r="A77" s="4" t="s">
        <v>29</v>
      </c>
      <c r="B77" s="3" t="s">
        <v>39</v>
      </c>
      <c r="C77" s="3" t="s">
        <v>26</v>
      </c>
      <c r="D77" s="106">
        <f>9984.74+466.6</f>
        <v>10451.34</v>
      </c>
      <c r="E77" s="106">
        <f>1235.45-466.6</f>
        <v>768.85</v>
      </c>
      <c r="F77" s="71">
        <f>D77+E77</f>
        <v>11220.19</v>
      </c>
      <c r="G77" s="106"/>
      <c r="H77" s="71">
        <f>F77+G77</f>
        <v>11220.19</v>
      </c>
      <c r="I77" s="106">
        <v>11220.19</v>
      </c>
      <c r="J77" s="106"/>
      <c r="K77" s="71">
        <f>I77+J77</f>
        <v>11220.19</v>
      </c>
    </row>
    <row r="78" spans="1:11" ht="53.25" customHeight="1" x14ac:dyDescent="0.2">
      <c r="A78" s="4" t="s">
        <v>508</v>
      </c>
      <c r="B78" s="3" t="s">
        <v>381</v>
      </c>
      <c r="C78" s="3"/>
      <c r="D78" s="105">
        <f t="shared" ref="D78:K78" si="64">D79</f>
        <v>657.5</v>
      </c>
      <c r="E78" s="105">
        <f t="shared" si="64"/>
        <v>-45.8</v>
      </c>
      <c r="F78" s="105">
        <f t="shared" si="64"/>
        <v>611.70000000000005</v>
      </c>
      <c r="G78" s="105">
        <f t="shared" si="64"/>
        <v>0</v>
      </c>
      <c r="H78" s="105">
        <f t="shared" si="64"/>
        <v>611.70000000000005</v>
      </c>
      <c r="I78" s="105">
        <f t="shared" si="64"/>
        <v>594.6</v>
      </c>
      <c r="J78" s="105">
        <f t="shared" si="64"/>
        <v>0</v>
      </c>
      <c r="K78" s="105">
        <f t="shared" si="64"/>
        <v>594.6</v>
      </c>
    </row>
    <row r="79" spans="1:11" ht="48" customHeight="1" x14ac:dyDescent="0.2">
      <c r="A79" s="4" t="s">
        <v>179</v>
      </c>
      <c r="B79" s="3" t="s">
        <v>178</v>
      </c>
      <c r="C79" s="3"/>
      <c r="D79" s="105">
        <f>D80+D81</f>
        <v>657.5</v>
      </c>
      <c r="E79" s="105">
        <f t="shared" ref="E79:F79" si="65">E80+E81</f>
        <v>-45.8</v>
      </c>
      <c r="F79" s="105">
        <f t="shared" si="65"/>
        <v>611.70000000000005</v>
      </c>
      <c r="G79" s="105">
        <f t="shared" ref="G79:H79" si="66">G80+G81</f>
        <v>0</v>
      </c>
      <c r="H79" s="105">
        <f t="shared" si="66"/>
        <v>611.70000000000005</v>
      </c>
      <c r="I79" s="105">
        <f>I80+I81</f>
        <v>594.6</v>
      </c>
      <c r="J79" s="105">
        <f t="shared" ref="J79:K79" si="67">J80+J81</f>
        <v>0</v>
      </c>
      <c r="K79" s="105">
        <f t="shared" si="67"/>
        <v>594.6</v>
      </c>
    </row>
    <row r="80" spans="1:11" ht="24" customHeight="1" x14ac:dyDescent="0.2">
      <c r="A80" s="4" t="s">
        <v>38</v>
      </c>
      <c r="B80" s="3" t="s">
        <v>178</v>
      </c>
      <c r="C80" s="3" t="s">
        <v>34</v>
      </c>
      <c r="D80" s="105">
        <f>419+131+6</f>
        <v>556</v>
      </c>
      <c r="E80" s="105"/>
      <c r="F80" s="71">
        <f>D80+E80</f>
        <v>556</v>
      </c>
      <c r="G80" s="105"/>
      <c r="H80" s="71">
        <f>F80+G80</f>
        <v>556</v>
      </c>
      <c r="I80" s="105">
        <v>556</v>
      </c>
      <c r="J80" s="105"/>
      <c r="K80" s="71">
        <f>I80+J80</f>
        <v>556</v>
      </c>
    </row>
    <row r="81" spans="1:11" ht="24" customHeight="1" x14ac:dyDescent="0.2">
      <c r="A81" s="4" t="s">
        <v>47</v>
      </c>
      <c r="B81" s="3" t="s">
        <v>178</v>
      </c>
      <c r="C81" s="3" t="s">
        <v>51</v>
      </c>
      <c r="D81" s="105">
        <v>101.5</v>
      </c>
      <c r="E81" s="105">
        <v>-45.8</v>
      </c>
      <c r="F81" s="71">
        <f>D81+E81</f>
        <v>55.7</v>
      </c>
      <c r="G81" s="105"/>
      <c r="H81" s="71">
        <f>F81+G81</f>
        <v>55.7</v>
      </c>
      <c r="I81" s="105">
        <v>38.6</v>
      </c>
      <c r="J81" s="105"/>
      <c r="K81" s="71">
        <f>I81+J81</f>
        <v>38.6</v>
      </c>
    </row>
    <row r="82" spans="1:11" s="33" customFormat="1" ht="36" customHeight="1" x14ac:dyDescent="0.2">
      <c r="A82" s="4" t="s">
        <v>309</v>
      </c>
      <c r="B82" s="3" t="s">
        <v>461</v>
      </c>
      <c r="C82" s="3"/>
      <c r="D82" s="106">
        <f t="shared" ref="D82:K83" si="68">D83</f>
        <v>8952.26</v>
      </c>
      <c r="E82" s="106">
        <f t="shared" si="68"/>
        <v>167.12000000000012</v>
      </c>
      <c r="F82" s="106">
        <f t="shared" si="68"/>
        <v>9119.380000000001</v>
      </c>
      <c r="G82" s="106">
        <f t="shared" si="68"/>
        <v>0</v>
      </c>
      <c r="H82" s="106">
        <f t="shared" si="68"/>
        <v>9119.380000000001</v>
      </c>
      <c r="I82" s="106">
        <f t="shared" si="68"/>
        <v>9119.3799999999992</v>
      </c>
      <c r="J82" s="106">
        <f t="shared" si="68"/>
        <v>0</v>
      </c>
      <c r="K82" s="106">
        <f t="shared" si="68"/>
        <v>9119.3799999999992</v>
      </c>
    </row>
    <row r="83" spans="1:11" s="33" customFormat="1" ht="28.5" customHeight="1" x14ac:dyDescent="0.2">
      <c r="A83" s="4" t="s">
        <v>463</v>
      </c>
      <c r="B83" s="3" t="s">
        <v>462</v>
      </c>
      <c r="C83" s="3"/>
      <c r="D83" s="106">
        <f t="shared" si="68"/>
        <v>8952.26</v>
      </c>
      <c r="E83" s="106">
        <f t="shared" si="68"/>
        <v>167.12000000000012</v>
      </c>
      <c r="F83" s="106">
        <f t="shared" si="68"/>
        <v>9119.380000000001</v>
      </c>
      <c r="G83" s="106">
        <f t="shared" si="68"/>
        <v>0</v>
      </c>
      <c r="H83" s="106">
        <f t="shared" si="68"/>
        <v>9119.380000000001</v>
      </c>
      <c r="I83" s="106">
        <f t="shared" si="68"/>
        <v>9119.3799999999992</v>
      </c>
      <c r="J83" s="106">
        <f t="shared" si="68"/>
        <v>0</v>
      </c>
      <c r="K83" s="106">
        <f t="shared" si="68"/>
        <v>9119.3799999999992</v>
      </c>
    </row>
    <row r="84" spans="1:11" s="33" customFormat="1" ht="24" customHeight="1" x14ac:dyDescent="0.2">
      <c r="A84" s="4" t="s">
        <v>29</v>
      </c>
      <c r="B84" s="3" t="s">
        <v>462</v>
      </c>
      <c r="C84" s="3" t="s">
        <v>26</v>
      </c>
      <c r="D84" s="106">
        <f>7491.19+1461.07</f>
        <v>8952.26</v>
      </c>
      <c r="E84" s="106">
        <f>1628.19-1461.07</f>
        <v>167.12000000000012</v>
      </c>
      <c r="F84" s="71">
        <f>D84+E84</f>
        <v>9119.380000000001</v>
      </c>
      <c r="G84" s="106"/>
      <c r="H84" s="71">
        <f>F84+G84</f>
        <v>9119.380000000001</v>
      </c>
      <c r="I84" s="106">
        <v>9119.3799999999992</v>
      </c>
      <c r="J84" s="106"/>
      <c r="K84" s="71">
        <f>I84+J84</f>
        <v>9119.3799999999992</v>
      </c>
    </row>
    <row r="85" spans="1:11" s="33" customFormat="1" ht="36" customHeight="1" x14ac:dyDescent="0.2">
      <c r="A85" s="4" t="s">
        <v>274</v>
      </c>
      <c r="B85" s="3" t="s">
        <v>457</v>
      </c>
      <c r="C85" s="3"/>
      <c r="D85" s="106">
        <f>D86+D88+D90</f>
        <v>354.8</v>
      </c>
      <c r="E85" s="106">
        <f t="shared" ref="E85:K85" si="69">E86+E88+E90</f>
        <v>-254.8</v>
      </c>
      <c r="F85" s="106">
        <f t="shared" si="69"/>
        <v>100</v>
      </c>
      <c r="G85" s="106">
        <f t="shared" ref="G85:H85" si="70">G86+G88+G90</f>
        <v>0</v>
      </c>
      <c r="H85" s="106">
        <f t="shared" si="70"/>
        <v>100</v>
      </c>
      <c r="I85" s="106">
        <f t="shared" si="69"/>
        <v>100</v>
      </c>
      <c r="J85" s="106">
        <f t="shared" si="69"/>
        <v>0</v>
      </c>
      <c r="K85" s="106">
        <f t="shared" si="69"/>
        <v>100</v>
      </c>
    </row>
    <row r="86" spans="1:11" s="33" customFormat="1" ht="27" customHeight="1" x14ac:dyDescent="0.2">
      <c r="A86" s="4" t="s">
        <v>459</v>
      </c>
      <c r="B86" s="3" t="s">
        <v>458</v>
      </c>
      <c r="C86" s="3"/>
      <c r="D86" s="106">
        <f t="shared" ref="D86:K86" si="71">D87</f>
        <v>80</v>
      </c>
      <c r="E86" s="106">
        <f t="shared" si="71"/>
        <v>-80</v>
      </c>
      <c r="F86" s="106">
        <f t="shared" si="71"/>
        <v>0</v>
      </c>
      <c r="G86" s="106">
        <f t="shared" si="71"/>
        <v>0</v>
      </c>
      <c r="H86" s="106">
        <f t="shared" si="71"/>
        <v>0</v>
      </c>
      <c r="I86" s="106">
        <f t="shared" si="71"/>
        <v>0</v>
      </c>
      <c r="J86" s="106">
        <f t="shared" si="71"/>
        <v>0</v>
      </c>
      <c r="K86" s="106">
        <f t="shared" si="71"/>
        <v>0</v>
      </c>
    </row>
    <row r="87" spans="1:11" s="33" customFormat="1" ht="24" customHeight="1" x14ac:dyDescent="0.2">
      <c r="A87" s="4" t="s">
        <v>47</v>
      </c>
      <c r="B87" s="3" t="s">
        <v>458</v>
      </c>
      <c r="C87" s="3" t="s">
        <v>51</v>
      </c>
      <c r="D87" s="106">
        <v>80</v>
      </c>
      <c r="E87" s="106">
        <v>-80</v>
      </c>
      <c r="F87" s="71">
        <f>D87+E87</f>
        <v>0</v>
      </c>
      <c r="G87" s="106"/>
      <c r="H87" s="71">
        <f>F87+G87</f>
        <v>0</v>
      </c>
      <c r="I87" s="106"/>
      <c r="J87" s="106"/>
      <c r="K87" s="71">
        <f>I87+J87</f>
        <v>0</v>
      </c>
    </row>
    <row r="88" spans="1:11" s="128" customFormat="1" ht="36" customHeight="1" x14ac:dyDescent="0.2">
      <c r="A88" s="4" t="s">
        <v>449</v>
      </c>
      <c r="B88" s="3" t="s">
        <v>532</v>
      </c>
      <c r="C88" s="3"/>
      <c r="D88" s="105">
        <f t="shared" ref="D88:K88" si="72">D89</f>
        <v>165</v>
      </c>
      <c r="E88" s="105">
        <f t="shared" si="72"/>
        <v>-65</v>
      </c>
      <c r="F88" s="105">
        <f t="shared" si="72"/>
        <v>100</v>
      </c>
      <c r="G88" s="105">
        <f t="shared" si="72"/>
        <v>0</v>
      </c>
      <c r="H88" s="105">
        <f t="shared" si="72"/>
        <v>100</v>
      </c>
      <c r="I88" s="105">
        <f t="shared" si="72"/>
        <v>100</v>
      </c>
      <c r="J88" s="105">
        <f t="shared" si="72"/>
        <v>0</v>
      </c>
      <c r="K88" s="105">
        <f t="shared" si="72"/>
        <v>100</v>
      </c>
    </row>
    <row r="89" spans="1:11" s="128" customFormat="1" ht="12.75" customHeight="1" x14ac:dyDescent="0.2">
      <c r="A89" s="4" t="s">
        <v>45</v>
      </c>
      <c r="B89" s="3" t="s">
        <v>532</v>
      </c>
      <c r="C89" s="3" t="s">
        <v>43</v>
      </c>
      <c r="D89" s="105">
        <v>165</v>
      </c>
      <c r="E89" s="105">
        <v>-65</v>
      </c>
      <c r="F89" s="71">
        <f>D89+E89</f>
        <v>100</v>
      </c>
      <c r="G89" s="105"/>
      <c r="H89" s="71">
        <f>F89+G89</f>
        <v>100</v>
      </c>
      <c r="I89" s="105">
        <v>100</v>
      </c>
      <c r="J89" s="105"/>
      <c r="K89" s="71">
        <f>I89+J89</f>
        <v>100</v>
      </c>
    </row>
    <row r="90" spans="1:11" s="128" customFormat="1" ht="27" customHeight="1" x14ac:dyDescent="0.2">
      <c r="A90" s="4" t="s">
        <v>63</v>
      </c>
      <c r="B90" s="3" t="s">
        <v>533</v>
      </c>
      <c r="C90" s="3"/>
      <c r="D90" s="105">
        <f t="shared" ref="D90:K90" si="73">D91</f>
        <v>109.8</v>
      </c>
      <c r="E90" s="105">
        <f t="shared" si="73"/>
        <v>-109.8</v>
      </c>
      <c r="F90" s="105">
        <f t="shared" si="73"/>
        <v>0</v>
      </c>
      <c r="G90" s="105">
        <f t="shared" si="73"/>
        <v>0</v>
      </c>
      <c r="H90" s="105">
        <f t="shared" si="73"/>
        <v>0</v>
      </c>
      <c r="I90" s="105">
        <f t="shared" si="73"/>
        <v>0</v>
      </c>
      <c r="J90" s="105">
        <f t="shared" si="73"/>
        <v>0</v>
      </c>
      <c r="K90" s="105">
        <f t="shared" si="73"/>
        <v>0</v>
      </c>
    </row>
    <row r="91" spans="1:11" s="128" customFormat="1" ht="12.75" customHeight="1" x14ac:dyDescent="0.2">
      <c r="A91" s="4" t="s">
        <v>45</v>
      </c>
      <c r="B91" s="3" t="s">
        <v>533</v>
      </c>
      <c r="C91" s="3" t="s">
        <v>43</v>
      </c>
      <c r="D91" s="105">
        <v>109.8</v>
      </c>
      <c r="E91" s="105">
        <v>-109.8</v>
      </c>
      <c r="F91" s="71">
        <f>D91+E91</f>
        <v>0</v>
      </c>
      <c r="G91" s="105"/>
      <c r="H91" s="71">
        <f>F91+G91</f>
        <v>0</v>
      </c>
      <c r="I91" s="105">
        <v>0</v>
      </c>
      <c r="J91" s="105"/>
      <c r="K91" s="71">
        <f>I91+J91</f>
        <v>0</v>
      </c>
    </row>
    <row r="92" spans="1:11" s="33" customFormat="1" ht="39.75" customHeight="1" x14ac:dyDescent="0.2">
      <c r="A92" s="4" t="s">
        <v>48</v>
      </c>
      <c r="B92" s="3" t="s">
        <v>469</v>
      </c>
      <c r="C92" s="3"/>
      <c r="D92" s="105">
        <f t="shared" ref="D92:K92" si="74">D93</f>
        <v>960</v>
      </c>
      <c r="E92" s="105">
        <f t="shared" si="74"/>
        <v>-770</v>
      </c>
      <c r="F92" s="105">
        <f t="shared" si="74"/>
        <v>190</v>
      </c>
      <c r="G92" s="105">
        <f t="shared" si="74"/>
        <v>0</v>
      </c>
      <c r="H92" s="105">
        <f t="shared" si="74"/>
        <v>190</v>
      </c>
      <c r="I92" s="105">
        <f t="shared" si="74"/>
        <v>190</v>
      </c>
      <c r="J92" s="105">
        <f t="shared" si="74"/>
        <v>0</v>
      </c>
      <c r="K92" s="105">
        <f t="shared" si="74"/>
        <v>190</v>
      </c>
    </row>
    <row r="93" spans="1:11" s="33" customFormat="1" ht="21" customHeight="1" x14ac:dyDescent="0.2">
      <c r="A93" s="4" t="s">
        <v>471</v>
      </c>
      <c r="B93" s="3" t="s">
        <v>470</v>
      </c>
      <c r="C93" s="3"/>
      <c r="D93" s="105">
        <f t="shared" ref="D93:K93" si="75">D94+D95</f>
        <v>960</v>
      </c>
      <c r="E93" s="105">
        <f t="shared" si="75"/>
        <v>-770</v>
      </c>
      <c r="F93" s="105">
        <f t="shared" si="75"/>
        <v>190</v>
      </c>
      <c r="G93" s="105">
        <f t="shared" ref="G93:H93" si="76">G94+G95</f>
        <v>0</v>
      </c>
      <c r="H93" s="105">
        <f t="shared" si="76"/>
        <v>190</v>
      </c>
      <c r="I93" s="105">
        <f t="shared" si="75"/>
        <v>190</v>
      </c>
      <c r="J93" s="105">
        <f t="shared" si="75"/>
        <v>0</v>
      </c>
      <c r="K93" s="105">
        <f t="shared" si="75"/>
        <v>190</v>
      </c>
    </row>
    <row r="94" spans="1:11" s="33" customFormat="1" ht="60" customHeight="1" x14ac:dyDescent="0.2">
      <c r="A94" s="4" t="s">
        <v>38</v>
      </c>
      <c r="B94" s="3" t="s">
        <v>470</v>
      </c>
      <c r="C94" s="3">
        <v>100</v>
      </c>
      <c r="D94" s="105">
        <v>260</v>
      </c>
      <c r="E94" s="105">
        <v>-260</v>
      </c>
      <c r="F94" s="71">
        <f>D94+E94</f>
        <v>0</v>
      </c>
      <c r="G94" s="105"/>
      <c r="H94" s="71">
        <f>F94+G94</f>
        <v>0</v>
      </c>
      <c r="I94" s="105">
        <v>0</v>
      </c>
      <c r="J94" s="105"/>
      <c r="K94" s="71">
        <f>I94+J94</f>
        <v>0</v>
      </c>
    </row>
    <row r="95" spans="1:11" s="33" customFormat="1" ht="24" customHeight="1" x14ac:dyDescent="0.2">
      <c r="A95" s="4" t="s">
        <v>47</v>
      </c>
      <c r="B95" s="3" t="s">
        <v>470</v>
      </c>
      <c r="C95" s="3">
        <v>200</v>
      </c>
      <c r="D95" s="105">
        <v>700</v>
      </c>
      <c r="E95" s="105">
        <v>-510</v>
      </c>
      <c r="F95" s="71">
        <f>D95+E95</f>
        <v>190</v>
      </c>
      <c r="G95" s="105"/>
      <c r="H95" s="71">
        <f>F95+G95</f>
        <v>190</v>
      </c>
      <c r="I95" s="105">
        <v>190</v>
      </c>
      <c r="J95" s="105"/>
      <c r="K95" s="71">
        <f>I95+J95</f>
        <v>190</v>
      </c>
    </row>
    <row r="96" spans="1:11" s="33" customFormat="1" ht="51" customHeight="1" x14ac:dyDescent="0.2">
      <c r="A96" s="4" t="s">
        <v>467</v>
      </c>
      <c r="B96" s="3" t="s">
        <v>35</v>
      </c>
      <c r="C96" s="3"/>
      <c r="D96" s="108">
        <f t="shared" ref="D96:K96" si="77">D97+D98+D99</f>
        <v>724.59999999999991</v>
      </c>
      <c r="E96" s="108">
        <f t="shared" si="77"/>
        <v>766.49</v>
      </c>
      <c r="F96" s="108">
        <f t="shared" si="77"/>
        <v>1491.09</v>
      </c>
      <c r="G96" s="108">
        <f t="shared" ref="G96:H96" si="78">G97+G98+G99</f>
        <v>0</v>
      </c>
      <c r="H96" s="108">
        <f t="shared" si="78"/>
        <v>1491.09</v>
      </c>
      <c r="I96" s="108">
        <f t="shared" si="77"/>
        <v>1491.0900000000001</v>
      </c>
      <c r="J96" s="108">
        <f t="shared" si="77"/>
        <v>0</v>
      </c>
      <c r="K96" s="108">
        <f t="shared" si="77"/>
        <v>1491.0900000000001</v>
      </c>
    </row>
    <row r="97" spans="1:11" s="33" customFormat="1" ht="60" customHeight="1" x14ac:dyDescent="0.2">
      <c r="A97" s="4" t="s">
        <v>38</v>
      </c>
      <c r="B97" s="3" t="s">
        <v>35</v>
      </c>
      <c r="C97" s="3" t="s">
        <v>34</v>
      </c>
      <c r="D97" s="106">
        <f t="shared" ref="D97" si="79">504.65-165.35</f>
        <v>339.29999999999995</v>
      </c>
      <c r="E97" s="108">
        <v>371.59</v>
      </c>
      <c r="F97" s="71">
        <f>D97+E97</f>
        <v>710.88999999999987</v>
      </c>
      <c r="G97" s="108"/>
      <c r="H97" s="71">
        <f>F97+G97</f>
        <v>710.88999999999987</v>
      </c>
      <c r="I97" s="106">
        <v>710.89</v>
      </c>
      <c r="J97" s="108"/>
      <c r="K97" s="71">
        <f>I97+J97</f>
        <v>710.89</v>
      </c>
    </row>
    <row r="98" spans="1:11" s="33" customFormat="1" ht="24" customHeight="1" x14ac:dyDescent="0.2">
      <c r="A98" s="4" t="s">
        <v>47</v>
      </c>
      <c r="B98" s="3" t="s">
        <v>35</v>
      </c>
      <c r="C98" s="3" t="s">
        <v>51</v>
      </c>
      <c r="D98" s="106">
        <v>366.4</v>
      </c>
      <c r="E98" s="108">
        <v>382.3</v>
      </c>
      <c r="F98" s="71">
        <f>D98+E98</f>
        <v>748.7</v>
      </c>
      <c r="G98" s="108"/>
      <c r="H98" s="71">
        <f>F98+G98</f>
        <v>748.7</v>
      </c>
      <c r="I98" s="106">
        <v>748.7</v>
      </c>
      <c r="J98" s="108"/>
      <c r="K98" s="71">
        <f>I98+J98</f>
        <v>748.7</v>
      </c>
    </row>
    <row r="99" spans="1:11" s="33" customFormat="1" ht="24" customHeight="1" x14ac:dyDescent="0.2">
      <c r="A99" s="8" t="s">
        <v>78</v>
      </c>
      <c r="B99" s="3" t="s">
        <v>35</v>
      </c>
      <c r="C99" s="3">
        <v>800</v>
      </c>
      <c r="D99" s="106">
        <v>18.899999999999999</v>
      </c>
      <c r="E99" s="108">
        <v>12.6</v>
      </c>
      <c r="F99" s="71">
        <f>D99+E99</f>
        <v>31.5</v>
      </c>
      <c r="G99" s="108"/>
      <c r="H99" s="71">
        <f>F99+G99</f>
        <v>31.5</v>
      </c>
      <c r="I99" s="106">
        <v>31.5</v>
      </c>
      <c r="J99" s="108"/>
      <c r="K99" s="71">
        <f>I99+J99</f>
        <v>31.5</v>
      </c>
    </row>
    <row r="100" spans="1:11" ht="68.25" customHeight="1" x14ac:dyDescent="0.2">
      <c r="A100" s="9" t="s">
        <v>367</v>
      </c>
      <c r="B100" s="3" t="s">
        <v>57</v>
      </c>
      <c r="C100" s="3"/>
      <c r="D100" s="109">
        <f t="shared" ref="D100:K100" si="80">D101+D108</f>
        <v>1085.4000000000001</v>
      </c>
      <c r="E100" s="109">
        <f t="shared" si="80"/>
        <v>-507.1</v>
      </c>
      <c r="F100" s="109">
        <f t="shared" si="80"/>
        <v>578.29999999999995</v>
      </c>
      <c r="G100" s="109">
        <f t="shared" ref="G100:H100" si="81">G101+G108</f>
        <v>0</v>
      </c>
      <c r="H100" s="109">
        <f t="shared" si="81"/>
        <v>578.29999999999995</v>
      </c>
      <c r="I100" s="109">
        <f t="shared" si="80"/>
        <v>578.29999999999995</v>
      </c>
      <c r="J100" s="109">
        <f t="shared" si="80"/>
        <v>0</v>
      </c>
      <c r="K100" s="109">
        <f t="shared" si="80"/>
        <v>578.29999999999995</v>
      </c>
    </row>
    <row r="101" spans="1:11" s="33" customFormat="1" ht="24" customHeight="1" x14ac:dyDescent="0.2">
      <c r="A101" s="4" t="s">
        <v>55</v>
      </c>
      <c r="B101" s="3" t="s">
        <v>368</v>
      </c>
      <c r="C101" s="3"/>
      <c r="D101" s="71">
        <f t="shared" ref="D101:K101" si="82">D102+D104+D106</f>
        <v>885.40000000000009</v>
      </c>
      <c r="E101" s="71">
        <f t="shared" si="82"/>
        <v>-807.1</v>
      </c>
      <c r="F101" s="71">
        <f t="shared" si="82"/>
        <v>78.3</v>
      </c>
      <c r="G101" s="71">
        <f t="shared" ref="G101:H101" si="83">G102+G104+G106</f>
        <v>0</v>
      </c>
      <c r="H101" s="71">
        <f t="shared" si="83"/>
        <v>78.3</v>
      </c>
      <c r="I101" s="71">
        <f t="shared" si="82"/>
        <v>78.3</v>
      </c>
      <c r="J101" s="71">
        <f t="shared" si="82"/>
        <v>0</v>
      </c>
      <c r="K101" s="71">
        <f t="shared" si="82"/>
        <v>78.3</v>
      </c>
    </row>
    <row r="102" spans="1:11" s="33" customFormat="1" ht="36" customHeight="1" x14ac:dyDescent="0.2">
      <c r="A102" s="4" t="s">
        <v>468</v>
      </c>
      <c r="B102" s="3" t="s">
        <v>52</v>
      </c>
      <c r="C102" s="3"/>
      <c r="D102" s="71">
        <f t="shared" ref="D102:K102" si="84">D103</f>
        <v>200</v>
      </c>
      <c r="E102" s="71">
        <f t="shared" si="84"/>
        <v>-200</v>
      </c>
      <c r="F102" s="71">
        <f t="shared" si="84"/>
        <v>0</v>
      </c>
      <c r="G102" s="71">
        <f t="shared" si="84"/>
        <v>0</v>
      </c>
      <c r="H102" s="71">
        <f t="shared" si="84"/>
        <v>0</v>
      </c>
      <c r="I102" s="71">
        <f t="shared" si="84"/>
        <v>0</v>
      </c>
      <c r="J102" s="71">
        <f t="shared" si="84"/>
        <v>0</v>
      </c>
      <c r="K102" s="71">
        <f t="shared" si="84"/>
        <v>0</v>
      </c>
    </row>
    <row r="103" spans="1:11" s="33" customFormat="1" ht="24" customHeight="1" x14ac:dyDescent="0.2">
      <c r="A103" s="4" t="s">
        <v>47</v>
      </c>
      <c r="B103" s="3" t="s">
        <v>52</v>
      </c>
      <c r="C103" s="3" t="s">
        <v>51</v>
      </c>
      <c r="D103" s="71">
        <v>200</v>
      </c>
      <c r="E103" s="71">
        <v>-200</v>
      </c>
      <c r="F103" s="71">
        <f>D103+E103</f>
        <v>0</v>
      </c>
      <c r="G103" s="71"/>
      <c r="H103" s="71">
        <f>F103+G103</f>
        <v>0</v>
      </c>
      <c r="I103" s="71">
        <v>0</v>
      </c>
      <c r="J103" s="71"/>
      <c r="K103" s="71">
        <f>I103+J103</f>
        <v>0</v>
      </c>
    </row>
    <row r="104" spans="1:11" ht="51" customHeight="1" x14ac:dyDescent="0.2">
      <c r="A104" s="9" t="s">
        <v>499</v>
      </c>
      <c r="B104" s="3" t="s">
        <v>56</v>
      </c>
      <c r="C104" s="3"/>
      <c r="D104" s="109">
        <f t="shared" ref="D104:K104" si="85">D105</f>
        <v>76.2</v>
      </c>
      <c r="E104" s="109">
        <f t="shared" si="85"/>
        <v>2.1</v>
      </c>
      <c r="F104" s="109">
        <f t="shared" si="85"/>
        <v>78.3</v>
      </c>
      <c r="G104" s="109">
        <f t="shared" si="85"/>
        <v>0</v>
      </c>
      <c r="H104" s="109">
        <f t="shared" si="85"/>
        <v>78.3</v>
      </c>
      <c r="I104" s="109">
        <f t="shared" si="85"/>
        <v>78.3</v>
      </c>
      <c r="J104" s="109">
        <f t="shared" si="85"/>
        <v>0</v>
      </c>
      <c r="K104" s="109">
        <f t="shared" si="85"/>
        <v>78.3</v>
      </c>
    </row>
    <row r="105" spans="1:11" ht="60" customHeight="1" x14ac:dyDescent="0.2">
      <c r="A105" s="4" t="s">
        <v>38</v>
      </c>
      <c r="B105" s="3" t="s">
        <v>56</v>
      </c>
      <c r="C105" s="3" t="s">
        <v>34</v>
      </c>
      <c r="D105" s="109">
        <v>76.2</v>
      </c>
      <c r="E105" s="109">
        <v>2.1</v>
      </c>
      <c r="F105" s="71">
        <f>D105+E105</f>
        <v>78.3</v>
      </c>
      <c r="G105" s="109"/>
      <c r="H105" s="71">
        <f>F105+G105</f>
        <v>78.3</v>
      </c>
      <c r="I105" s="109">
        <v>78.3</v>
      </c>
      <c r="J105" s="109"/>
      <c r="K105" s="71">
        <f>I105+J105</f>
        <v>78.3</v>
      </c>
    </row>
    <row r="106" spans="1:11" s="33" customFormat="1" ht="58.5" customHeight="1" x14ac:dyDescent="0.2">
      <c r="A106" s="4" t="s">
        <v>308</v>
      </c>
      <c r="B106" s="3" t="s">
        <v>62</v>
      </c>
      <c r="C106" s="3"/>
      <c r="D106" s="105">
        <f t="shared" ref="D106:K106" si="86">D107</f>
        <v>609.20000000000005</v>
      </c>
      <c r="E106" s="105">
        <f t="shared" si="86"/>
        <v>-609.20000000000005</v>
      </c>
      <c r="F106" s="105">
        <f t="shared" si="86"/>
        <v>0</v>
      </c>
      <c r="G106" s="105">
        <f t="shared" si="86"/>
        <v>0</v>
      </c>
      <c r="H106" s="105">
        <f t="shared" si="86"/>
        <v>0</v>
      </c>
      <c r="I106" s="105">
        <f t="shared" si="86"/>
        <v>0</v>
      </c>
      <c r="J106" s="105">
        <f t="shared" si="86"/>
        <v>0</v>
      </c>
      <c r="K106" s="105">
        <f t="shared" si="86"/>
        <v>0</v>
      </c>
    </row>
    <row r="107" spans="1:11" s="33" customFormat="1" ht="12.75" customHeight="1" x14ac:dyDescent="0.2">
      <c r="A107" s="4" t="s">
        <v>45</v>
      </c>
      <c r="B107" s="3" t="s">
        <v>62</v>
      </c>
      <c r="C107" s="3" t="s">
        <v>43</v>
      </c>
      <c r="D107" s="105">
        <v>609.20000000000005</v>
      </c>
      <c r="E107" s="105">
        <v>-609.20000000000005</v>
      </c>
      <c r="F107" s="71">
        <f>D107+E107</f>
        <v>0</v>
      </c>
      <c r="G107" s="105"/>
      <c r="H107" s="71">
        <f>F107+G107</f>
        <v>0</v>
      </c>
      <c r="I107" s="105">
        <v>0</v>
      </c>
      <c r="J107" s="105"/>
      <c r="K107" s="71">
        <f>I107+J107</f>
        <v>0</v>
      </c>
    </row>
    <row r="108" spans="1:11" ht="41.25" customHeight="1" x14ac:dyDescent="0.2">
      <c r="A108" s="4" t="s">
        <v>330</v>
      </c>
      <c r="B108" s="3" t="s">
        <v>442</v>
      </c>
      <c r="C108" s="3"/>
      <c r="D108" s="104">
        <f t="shared" ref="D108:K108" si="87">D109+D111+D113</f>
        <v>200</v>
      </c>
      <c r="E108" s="104">
        <f t="shared" si="87"/>
        <v>300</v>
      </c>
      <c r="F108" s="104">
        <f t="shared" si="87"/>
        <v>500</v>
      </c>
      <c r="G108" s="104">
        <f t="shared" ref="G108:H108" si="88">G109+G111+G113</f>
        <v>0</v>
      </c>
      <c r="H108" s="104">
        <f t="shared" si="88"/>
        <v>500</v>
      </c>
      <c r="I108" s="104">
        <f t="shared" si="87"/>
        <v>500</v>
      </c>
      <c r="J108" s="104">
        <f t="shared" si="87"/>
        <v>0</v>
      </c>
      <c r="K108" s="104">
        <f t="shared" si="87"/>
        <v>500</v>
      </c>
    </row>
    <row r="109" spans="1:11" ht="41.25" customHeight="1" x14ac:dyDescent="0.2">
      <c r="A109" s="4" t="s">
        <v>444</v>
      </c>
      <c r="B109" s="3" t="s">
        <v>443</v>
      </c>
      <c r="C109" s="3"/>
      <c r="D109" s="104">
        <f t="shared" ref="D109:K109" si="89">D110</f>
        <v>200</v>
      </c>
      <c r="E109" s="104">
        <f t="shared" si="89"/>
        <v>-200</v>
      </c>
      <c r="F109" s="104">
        <f t="shared" si="89"/>
        <v>0</v>
      </c>
      <c r="G109" s="104">
        <f t="shared" si="89"/>
        <v>0</v>
      </c>
      <c r="H109" s="104">
        <f t="shared" si="89"/>
        <v>0</v>
      </c>
      <c r="I109" s="104">
        <f t="shared" si="89"/>
        <v>0</v>
      </c>
      <c r="J109" s="104">
        <f t="shared" si="89"/>
        <v>0</v>
      </c>
      <c r="K109" s="104">
        <f t="shared" si="89"/>
        <v>0</v>
      </c>
    </row>
    <row r="110" spans="1:11" ht="24" customHeight="1" x14ac:dyDescent="0.2">
      <c r="A110" s="4" t="s">
        <v>47</v>
      </c>
      <c r="B110" s="3" t="s">
        <v>443</v>
      </c>
      <c r="C110" s="3">
        <v>200</v>
      </c>
      <c r="D110" s="104">
        <v>200</v>
      </c>
      <c r="E110" s="104">
        <v>-200</v>
      </c>
      <c r="F110" s="71">
        <f>D110+E110</f>
        <v>0</v>
      </c>
      <c r="G110" s="104"/>
      <c r="H110" s="71">
        <f>F110+G110</f>
        <v>0</v>
      </c>
      <c r="I110" s="104"/>
      <c r="J110" s="104"/>
      <c r="K110" s="71">
        <f>I110+J110</f>
        <v>0</v>
      </c>
    </row>
    <row r="111" spans="1:11" ht="28.5" customHeight="1" x14ac:dyDescent="0.2">
      <c r="A111" s="4" t="s">
        <v>445</v>
      </c>
      <c r="B111" s="3" t="s">
        <v>446</v>
      </c>
      <c r="C111" s="3"/>
      <c r="D111" s="71">
        <f t="shared" ref="D111:K111" si="90">D112</f>
        <v>0</v>
      </c>
      <c r="E111" s="71">
        <f t="shared" si="90"/>
        <v>500</v>
      </c>
      <c r="F111" s="71">
        <f t="shared" si="90"/>
        <v>500</v>
      </c>
      <c r="G111" s="71">
        <f t="shared" si="90"/>
        <v>0</v>
      </c>
      <c r="H111" s="71">
        <f t="shared" si="90"/>
        <v>500</v>
      </c>
      <c r="I111" s="71">
        <f t="shared" si="90"/>
        <v>500</v>
      </c>
      <c r="J111" s="71">
        <f t="shared" si="90"/>
        <v>0</v>
      </c>
      <c r="K111" s="71">
        <f t="shared" si="90"/>
        <v>500</v>
      </c>
    </row>
    <row r="112" spans="1:11" ht="12.75" customHeight="1" x14ac:dyDescent="0.2">
      <c r="A112" s="4" t="s">
        <v>45</v>
      </c>
      <c r="B112" s="3" t="s">
        <v>446</v>
      </c>
      <c r="C112" s="3" t="s">
        <v>43</v>
      </c>
      <c r="D112" s="106"/>
      <c r="E112" s="106">
        <v>500</v>
      </c>
      <c r="F112" s="71">
        <f>D112+E112</f>
        <v>500</v>
      </c>
      <c r="G112" s="106"/>
      <c r="H112" s="71">
        <f>F112+G112</f>
        <v>500</v>
      </c>
      <c r="I112" s="106">
        <v>500</v>
      </c>
      <c r="J112" s="106"/>
      <c r="K112" s="71">
        <f>I112+J112</f>
        <v>500</v>
      </c>
    </row>
    <row r="113" spans="1:11" s="33" customFormat="1" ht="51.75" hidden="1" customHeight="1" x14ac:dyDescent="0.2">
      <c r="A113" s="4" t="s">
        <v>451</v>
      </c>
      <c r="B113" s="3" t="s">
        <v>450</v>
      </c>
      <c r="C113" s="3"/>
      <c r="D113" s="71">
        <f t="shared" ref="D113:K113" si="91">D114</f>
        <v>0</v>
      </c>
      <c r="E113" s="71">
        <f t="shared" si="91"/>
        <v>0</v>
      </c>
      <c r="F113" s="71">
        <f t="shared" si="91"/>
        <v>0</v>
      </c>
      <c r="G113" s="71">
        <f t="shared" si="91"/>
        <v>0</v>
      </c>
      <c r="H113" s="71">
        <f t="shared" si="91"/>
        <v>0</v>
      </c>
      <c r="I113" s="71">
        <f t="shared" si="91"/>
        <v>0</v>
      </c>
      <c r="J113" s="71">
        <f t="shared" si="91"/>
        <v>0</v>
      </c>
      <c r="K113" s="71">
        <f t="shared" si="91"/>
        <v>0</v>
      </c>
    </row>
    <row r="114" spans="1:11" s="33" customFormat="1" ht="30.75" hidden="1" customHeight="1" x14ac:dyDescent="0.2">
      <c r="A114" s="4" t="s">
        <v>45</v>
      </c>
      <c r="B114" s="3" t="s">
        <v>450</v>
      </c>
      <c r="C114" s="3" t="s">
        <v>43</v>
      </c>
      <c r="D114" s="106"/>
      <c r="E114" s="106"/>
      <c r="F114" s="71">
        <f>D114+E114</f>
        <v>0</v>
      </c>
      <c r="G114" s="106"/>
      <c r="H114" s="71">
        <f>F114+G114</f>
        <v>0</v>
      </c>
      <c r="I114" s="106"/>
      <c r="J114" s="106"/>
      <c r="K114" s="71">
        <f>I114+J114</f>
        <v>0</v>
      </c>
    </row>
    <row r="115" spans="1:11" ht="36" x14ac:dyDescent="0.2">
      <c r="A115" s="4" t="s">
        <v>341</v>
      </c>
      <c r="B115" s="3" t="s">
        <v>60</v>
      </c>
      <c r="C115" s="3"/>
      <c r="D115" s="71">
        <f t="shared" ref="D115:K115" si="92">D116+D139+D155+D162+D166</f>
        <v>245225.17</v>
      </c>
      <c r="E115" s="71">
        <f t="shared" si="92"/>
        <v>31170.556999999997</v>
      </c>
      <c r="F115" s="71">
        <f t="shared" si="92"/>
        <v>276395.7269999999</v>
      </c>
      <c r="G115" s="71">
        <f t="shared" ref="G115:H115" si="93">G116+G139+G155+G162+G166</f>
        <v>-20500</v>
      </c>
      <c r="H115" s="71">
        <f t="shared" si="93"/>
        <v>255895.72700000001</v>
      </c>
      <c r="I115" s="71">
        <f t="shared" si="92"/>
        <v>274283.86699999997</v>
      </c>
      <c r="J115" s="71">
        <f t="shared" si="92"/>
        <v>-58152.800000000003</v>
      </c>
      <c r="K115" s="71">
        <f t="shared" si="92"/>
        <v>216131.06700000001</v>
      </c>
    </row>
    <row r="116" spans="1:11" ht="24" customHeight="1" x14ac:dyDescent="0.2">
      <c r="A116" s="4" t="s">
        <v>122</v>
      </c>
      <c r="B116" s="3" t="s">
        <v>121</v>
      </c>
      <c r="C116" s="3"/>
      <c r="D116" s="71">
        <f t="shared" ref="D116:K116" si="94">D117+D119+D123+D125+D129+D131+D133+D135+D127+D121+D137</f>
        <v>169472.41200000001</v>
      </c>
      <c r="E116" s="71">
        <f t="shared" si="94"/>
        <v>16070.702000000001</v>
      </c>
      <c r="F116" s="71">
        <f t="shared" si="94"/>
        <v>185543.11399999997</v>
      </c>
      <c r="G116" s="71">
        <f t="shared" ref="G116:H116" si="95">G117+G119+G123+G125+G129+G131+G133+G135+G127+G121+G137</f>
        <v>-15829.23</v>
      </c>
      <c r="H116" s="71">
        <f t="shared" si="95"/>
        <v>169713.88399999999</v>
      </c>
      <c r="I116" s="71">
        <f t="shared" si="94"/>
        <v>183721.204</v>
      </c>
      <c r="J116" s="71">
        <f t="shared" si="94"/>
        <v>-58152.800000000003</v>
      </c>
      <c r="K116" s="71">
        <f t="shared" si="94"/>
        <v>125568.40399999999</v>
      </c>
    </row>
    <row r="117" spans="1:11" ht="48" customHeight="1" x14ac:dyDescent="0.2">
      <c r="A117" s="4" t="s">
        <v>120</v>
      </c>
      <c r="B117" s="3" t="s">
        <v>100</v>
      </c>
      <c r="C117" s="3"/>
      <c r="D117" s="71">
        <f>D118</f>
        <v>25459.7</v>
      </c>
      <c r="E117" s="71">
        <f t="shared" ref="E117:K117" si="96">E118</f>
        <v>-3292.1699999999992</v>
      </c>
      <c r="F117" s="71">
        <f t="shared" si="96"/>
        <v>22167.530000000002</v>
      </c>
      <c r="G117" s="71">
        <f t="shared" si="96"/>
        <v>-13649.23</v>
      </c>
      <c r="H117" s="71">
        <f t="shared" si="96"/>
        <v>8518.3000000000029</v>
      </c>
      <c r="I117" s="71">
        <f>I118</f>
        <v>20345.62</v>
      </c>
      <c r="J117" s="71">
        <f t="shared" si="96"/>
        <v>-20345.62</v>
      </c>
      <c r="K117" s="71">
        <f t="shared" si="96"/>
        <v>0</v>
      </c>
    </row>
    <row r="118" spans="1:11" ht="24" customHeight="1" x14ac:dyDescent="0.2">
      <c r="A118" s="4" t="s">
        <v>29</v>
      </c>
      <c r="B118" s="3" t="s">
        <v>100</v>
      </c>
      <c r="C118" s="3">
        <v>600</v>
      </c>
      <c r="D118" s="71">
        <f>32167.48+80-150-6652.28+12.5+2</f>
        <v>25459.7</v>
      </c>
      <c r="E118" s="71">
        <f>6956.81-10248.98</f>
        <v>-3292.1699999999992</v>
      </c>
      <c r="F118" s="71">
        <f>D118+E118</f>
        <v>22167.530000000002</v>
      </c>
      <c r="G118" s="71">
        <v>-13649.23</v>
      </c>
      <c r="H118" s="71">
        <f>F118+G118</f>
        <v>8518.3000000000029</v>
      </c>
      <c r="I118" s="71">
        <v>20345.62</v>
      </c>
      <c r="J118" s="71">
        <v>-20345.62</v>
      </c>
      <c r="K118" s="71">
        <f>I118+J118</f>
        <v>0</v>
      </c>
    </row>
    <row r="119" spans="1:11" ht="34.5" customHeight="1" x14ac:dyDescent="0.2">
      <c r="A119" s="4" t="s">
        <v>329</v>
      </c>
      <c r="B119" s="3" t="s">
        <v>118</v>
      </c>
      <c r="C119" s="3"/>
      <c r="D119" s="71">
        <f>D120</f>
        <v>25104.879999999997</v>
      </c>
      <c r="E119" s="71">
        <f t="shared" ref="E119:K119" si="97">E120</f>
        <v>14483.609999999999</v>
      </c>
      <c r="F119" s="71">
        <f t="shared" si="97"/>
        <v>39588.49</v>
      </c>
      <c r="G119" s="71">
        <f t="shared" si="97"/>
        <v>0</v>
      </c>
      <c r="H119" s="71">
        <f t="shared" si="97"/>
        <v>39588.49</v>
      </c>
      <c r="I119" s="71">
        <f>I120</f>
        <v>39588.49</v>
      </c>
      <c r="J119" s="71">
        <f t="shared" si="97"/>
        <v>-37807.18</v>
      </c>
      <c r="K119" s="71">
        <f t="shared" si="97"/>
        <v>1781.3099999999977</v>
      </c>
    </row>
    <row r="120" spans="1:11" ht="24" customHeight="1" x14ac:dyDescent="0.2">
      <c r="A120" s="4" t="s">
        <v>29</v>
      </c>
      <c r="B120" s="3" t="s">
        <v>118</v>
      </c>
      <c r="C120" s="3" t="s">
        <v>26</v>
      </c>
      <c r="D120" s="71">
        <f>27989.42-2715.46-169.08</f>
        <v>25104.879999999997</v>
      </c>
      <c r="E120" s="71">
        <f>13740.22+743.39</f>
        <v>14483.609999999999</v>
      </c>
      <c r="F120" s="71">
        <f>D120+E120</f>
        <v>39588.49</v>
      </c>
      <c r="G120" s="71"/>
      <c r="H120" s="71">
        <f>F120+G120</f>
        <v>39588.49</v>
      </c>
      <c r="I120" s="71">
        <f>38845.1+743.39</f>
        <v>39588.49</v>
      </c>
      <c r="J120" s="71">
        <v>-37807.18</v>
      </c>
      <c r="K120" s="71">
        <f>I120+J120</f>
        <v>1781.3099999999977</v>
      </c>
    </row>
    <row r="121" spans="1:11" ht="36" x14ac:dyDescent="0.2">
      <c r="A121" s="4" t="s">
        <v>334</v>
      </c>
      <c r="B121" s="3" t="s">
        <v>335</v>
      </c>
      <c r="C121" s="3"/>
      <c r="D121" s="106">
        <f t="shared" ref="D121:K121" si="98">D122</f>
        <v>0</v>
      </c>
      <c r="E121" s="106">
        <f t="shared" si="98"/>
        <v>0</v>
      </c>
      <c r="F121" s="106">
        <f t="shared" si="98"/>
        <v>0</v>
      </c>
      <c r="G121" s="106">
        <f t="shared" si="98"/>
        <v>700</v>
      </c>
      <c r="H121" s="106">
        <f t="shared" si="98"/>
        <v>700</v>
      </c>
      <c r="I121" s="106">
        <f t="shared" si="98"/>
        <v>0</v>
      </c>
      <c r="J121" s="106">
        <f t="shared" si="98"/>
        <v>0</v>
      </c>
      <c r="K121" s="106">
        <f t="shared" si="98"/>
        <v>0</v>
      </c>
    </row>
    <row r="122" spans="1:11" s="73" customFormat="1" ht="24" x14ac:dyDescent="0.2">
      <c r="A122" s="8" t="s">
        <v>74</v>
      </c>
      <c r="B122" s="3" t="s">
        <v>335</v>
      </c>
      <c r="C122" s="3" t="s">
        <v>73</v>
      </c>
      <c r="D122" s="110"/>
      <c r="E122" s="106"/>
      <c r="F122" s="71">
        <f>D122+E122</f>
        <v>0</v>
      </c>
      <c r="G122" s="106">
        <v>700</v>
      </c>
      <c r="H122" s="71">
        <f>F122+G122</f>
        <v>700</v>
      </c>
      <c r="I122" s="110"/>
      <c r="J122" s="106"/>
      <c r="K122" s="71">
        <f>I122+J122</f>
        <v>0</v>
      </c>
    </row>
    <row r="123" spans="1:11" ht="48" customHeight="1" x14ac:dyDescent="0.2">
      <c r="A123" s="4" t="s">
        <v>117</v>
      </c>
      <c r="B123" s="3" t="s">
        <v>116</v>
      </c>
      <c r="C123" s="3"/>
      <c r="D123" s="71">
        <f>D124</f>
        <v>3682</v>
      </c>
      <c r="E123" s="71">
        <f t="shared" ref="E123:K123" si="99">E124</f>
        <v>-802</v>
      </c>
      <c r="F123" s="71">
        <f t="shared" si="99"/>
        <v>2880</v>
      </c>
      <c r="G123" s="71">
        <f t="shared" si="99"/>
        <v>-2880</v>
      </c>
      <c r="H123" s="71">
        <f t="shared" si="99"/>
        <v>0</v>
      </c>
      <c r="I123" s="71">
        <f>I124</f>
        <v>2880</v>
      </c>
      <c r="J123" s="71">
        <f t="shared" si="99"/>
        <v>0</v>
      </c>
      <c r="K123" s="71">
        <f t="shared" si="99"/>
        <v>2880</v>
      </c>
    </row>
    <row r="124" spans="1:11" ht="24" customHeight="1" x14ac:dyDescent="0.2">
      <c r="A124" s="4" t="s">
        <v>29</v>
      </c>
      <c r="B124" s="3" t="s">
        <v>116</v>
      </c>
      <c r="C124" s="3" t="s">
        <v>26</v>
      </c>
      <c r="D124" s="71">
        <v>3682</v>
      </c>
      <c r="E124" s="71">
        <v>-802</v>
      </c>
      <c r="F124" s="71">
        <f>D124+E124</f>
        <v>2880</v>
      </c>
      <c r="G124" s="71">
        <v>-2880</v>
      </c>
      <c r="H124" s="71">
        <f>F124+G124</f>
        <v>0</v>
      </c>
      <c r="I124" s="71">
        <v>2880</v>
      </c>
      <c r="J124" s="71"/>
      <c r="K124" s="71">
        <f>I124+J124</f>
        <v>2880</v>
      </c>
    </row>
    <row r="125" spans="1:11" ht="35.25" customHeight="1" x14ac:dyDescent="0.2">
      <c r="A125" s="4" t="s">
        <v>343</v>
      </c>
      <c r="B125" s="3" t="s">
        <v>115</v>
      </c>
      <c r="C125" s="3"/>
      <c r="D125" s="71">
        <f>D126</f>
        <v>852.49</v>
      </c>
      <c r="E125" s="71">
        <f t="shared" ref="E125:K125" si="100">E126</f>
        <v>-852.49</v>
      </c>
      <c r="F125" s="71">
        <f t="shared" si="100"/>
        <v>0</v>
      </c>
      <c r="G125" s="71">
        <f t="shared" si="100"/>
        <v>0</v>
      </c>
      <c r="H125" s="71">
        <f t="shared" si="100"/>
        <v>0</v>
      </c>
      <c r="I125" s="71">
        <f>I126</f>
        <v>0</v>
      </c>
      <c r="J125" s="71">
        <f t="shared" si="100"/>
        <v>0</v>
      </c>
      <c r="K125" s="71">
        <f t="shared" si="100"/>
        <v>0</v>
      </c>
    </row>
    <row r="126" spans="1:11" ht="24" customHeight="1" x14ac:dyDescent="0.2">
      <c r="A126" s="4" t="s">
        <v>29</v>
      </c>
      <c r="B126" s="3" t="s">
        <v>115</v>
      </c>
      <c r="C126" s="3" t="s">
        <v>26</v>
      </c>
      <c r="D126" s="71">
        <f t="shared" ref="D126" si="101">501.24+218.25+133</f>
        <v>852.49</v>
      </c>
      <c r="E126" s="71">
        <v>-852.49</v>
      </c>
      <c r="F126" s="71">
        <f>D126+E126</f>
        <v>0</v>
      </c>
      <c r="G126" s="71"/>
      <c r="H126" s="71">
        <f>F126+G126</f>
        <v>0</v>
      </c>
      <c r="I126" s="71">
        <v>0</v>
      </c>
      <c r="J126" s="71"/>
      <c r="K126" s="71">
        <f>I126+J126</f>
        <v>0</v>
      </c>
    </row>
    <row r="127" spans="1:11" ht="48" hidden="1" customHeight="1" x14ac:dyDescent="0.2">
      <c r="A127" s="4" t="s">
        <v>114</v>
      </c>
      <c r="B127" s="3" t="s">
        <v>113</v>
      </c>
      <c r="C127" s="3"/>
      <c r="D127" s="71">
        <f>D128</f>
        <v>0</v>
      </c>
      <c r="E127" s="71">
        <f t="shared" ref="E127:K127" si="102">E128</f>
        <v>0</v>
      </c>
      <c r="F127" s="71">
        <f t="shared" si="102"/>
        <v>0</v>
      </c>
      <c r="G127" s="71">
        <f t="shared" si="102"/>
        <v>0</v>
      </c>
      <c r="H127" s="71">
        <f t="shared" si="102"/>
        <v>0</v>
      </c>
      <c r="I127" s="71">
        <f>I128</f>
        <v>0</v>
      </c>
      <c r="J127" s="71">
        <f t="shared" si="102"/>
        <v>0</v>
      </c>
      <c r="K127" s="71">
        <f t="shared" si="102"/>
        <v>0</v>
      </c>
    </row>
    <row r="128" spans="1:11" ht="24" hidden="1" customHeight="1" x14ac:dyDescent="0.2">
      <c r="A128" s="4" t="s">
        <v>29</v>
      </c>
      <c r="B128" s="3" t="s">
        <v>113</v>
      </c>
      <c r="C128" s="3" t="s">
        <v>26</v>
      </c>
      <c r="D128" s="71"/>
      <c r="E128" s="71"/>
      <c r="F128" s="71">
        <f>D128+E128</f>
        <v>0</v>
      </c>
      <c r="G128" s="71"/>
      <c r="H128" s="71">
        <f>F128+G128</f>
        <v>0</v>
      </c>
      <c r="I128" s="71"/>
      <c r="J128" s="71"/>
      <c r="K128" s="71">
        <f>I128+J128</f>
        <v>0</v>
      </c>
    </row>
    <row r="129" spans="1:11" ht="24" hidden="1" customHeight="1" x14ac:dyDescent="0.2">
      <c r="A129" s="4" t="s">
        <v>112</v>
      </c>
      <c r="B129" s="3" t="s">
        <v>111</v>
      </c>
      <c r="C129" s="3"/>
      <c r="D129" s="71">
        <f>D130</f>
        <v>0</v>
      </c>
      <c r="E129" s="71">
        <f t="shared" ref="E129:K129" si="103">E130</f>
        <v>0</v>
      </c>
      <c r="F129" s="71">
        <f t="shared" si="103"/>
        <v>0</v>
      </c>
      <c r="G129" s="71">
        <f t="shared" si="103"/>
        <v>0</v>
      </c>
      <c r="H129" s="71">
        <f t="shared" si="103"/>
        <v>0</v>
      </c>
      <c r="I129" s="71">
        <f>I130</f>
        <v>0</v>
      </c>
      <c r="J129" s="71">
        <f t="shared" si="103"/>
        <v>0</v>
      </c>
      <c r="K129" s="71">
        <f t="shared" si="103"/>
        <v>0</v>
      </c>
    </row>
    <row r="130" spans="1:11" ht="24" hidden="1" customHeight="1" x14ac:dyDescent="0.2">
      <c r="A130" s="4" t="s">
        <v>29</v>
      </c>
      <c r="B130" s="3" t="s">
        <v>111</v>
      </c>
      <c r="C130" s="3" t="s">
        <v>26</v>
      </c>
      <c r="D130" s="71"/>
      <c r="E130" s="71"/>
      <c r="F130" s="71">
        <f>D130+E130</f>
        <v>0</v>
      </c>
      <c r="G130" s="71"/>
      <c r="H130" s="71">
        <f>F130+G130</f>
        <v>0</v>
      </c>
      <c r="I130" s="71"/>
      <c r="J130" s="71"/>
      <c r="K130" s="71">
        <f>I130+J130</f>
        <v>0</v>
      </c>
    </row>
    <row r="131" spans="1:11" ht="120" customHeight="1" x14ac:dyDescent="0.2">
      <c r="A131" s="4" t="s">
        <v>492</v>
      </c>
      <c r="B131" s="3" t="s">
        <v>110</v>
      </c>
      <c r="C131" s="3"/>
      <c r="D131" s="71">
        <f>D132</f>
        <v>110361.60000000001</v>
      </c>
      <c r="E131" s="71">
        <f t="shared" ref="E131:K131" si="104">E132</f>
        <v>7053.4840000000004</v>
      </c>
      <c r="F131" s="71">
        <f t="shared" si="104"/>
        <v>117415.084</v>
      </c>
      <c r="G131" s="71">
        <f t="shared" si="104"/>
        <v>0</v>
      </c>
      <c r="H131" s="71">
        <f t="shared" si="104"/>
        <v>117415.084</v>
      </c>
      <c r="I131" s="71">
        <f>I132</f>
        <v>117415.084</v>
      </c>
      <c r="J131" s="71">
        <f t="shared" si="104"/>
        <v>0</v>
      </c>
      <c r="K131" s="71">
        <f t="shared" si="104"/>
        <v>117415.084</v>
      </c>
    </row>
    <row r="132" spans="1:11" ht="24" customHeight="1" x14ac:dyDescent="0.2">
      <c r="A132" s="4" t="s">
        <v>29</v>
      </c>
      <c r="B132" s="3" t="s">
        <v>110</v>
      </c>
      <c r="C132" s="3" t="s">
        <v>26</v>
      </c>
      <c r="D132" s="71">
        <f>115054.6-4693</f>
        <v>110361.60000000001</v>
      </c>
      <c r="E132" s="71">
        <v>7053.4840000000004</v>
      </c>
      <c r="F132" s="71">
        <f>D132+E132</f>
        <v>117415.084</v>
      </c>
      <c r="G132" s="71"/>
      <c r="H132" s="71">
        <f>F132+G132</f>
        <v>117415.084</v>
      </c>
      <c r="I132" s="71">
        <v>117415.084</v>
      </c>
      <c r="J132" s="71"/>
      <c r="K132" s="71">
        <f>I132+J132</f>
        <v>117415.084</v>
      </c>
    </row>
    <row r="133" spans="1:11" ht="24" customHeight="1" x14ac:dyDescent="0.2">
      <c r="A133" s="4" t="s">
        <v>494</v>
      </c>
      <c r="B133" s="3" t="s">
        <v>109</v>
      </c>
      <c r="C133" s="3"/>
      <c r="D133" s="71">
        <f>D134</f>
        <v>2501.4</v>
      </c>
      <c r="E133" s="71">
        <f t="shared" ref="E133:K133" si="105">E134</f>
        <v>60.6</v>
      </c>
      <c r="F133" s="71">
        <f t="shared" si="105"/>
        <v>2562</v>
      </c>
      <c r="G133" s="71">
        <f t="shared" si="105"/>
        <v>0</v>
      </c>
      <c r="H133" s="71">
        <f t="shared" si="105"/>
        <v>2562</v>
      </c>
      <c r="I133" s="71">
        <f>I134</f>
        <v>2562</v>
      </c>
      <c r="J133" s="71">
        <f t="shared" si="105"/>
        <v>0</v>
      </c>
      <c r="K133" s="71">
        <f t="shared" si="105"/>
        <v>2562</v>
      </c>
    </row>
    <row r="134" spans="1:11" ht="24" customHeight="1" x14ac:dyDescent="0.2">
      <c r="A134" s="4" t="s">
        <v>29</v>
      </c>
      <c r="B134" s="3" t="s">
        <v>109</v>
      </c>
      <c r="C134" s="3" t="s">
        <v>26</v>
      </c>
      <c r="D134" s="71">
        <v>2501.4</v>
      </c>
      <c r="E134" s="71">
        <v>60.6</v>
      </c>
      <c r="F134" s="71">
        <f>D134+E134</f>
        <v>2562</v>
      </c>
      <c r="G134" s="71"/>
      <c r="H134" s="71">
        <f>F134+G134</f>
        <v>2562</v>
      </c>
      <c r="I134" s="71">
        <v>2562</v>
      </c>
      <c r="J134" s="71"/>
      <c r="K134" s="71">
        <f>I134+J134</f>
        <v>2562</v>
      </c>
    </row>
    <row r="135" spans="1:11" ht="36" customHeight="1" x14ac:dyDescent="0.2">
      <c r="A135" s="4" t="s">
        <v>493</v>
      </c>
      <c r="B135" s="3" t="s">
        <v>108</v>
      </c>
      <c r="C135" s="3"/>
      <c r="D135" s="71">
        <f>D136</f>
        <v>1510.3420000000001</v>
      </c>
      <c r="E135" s="71">
        <f t="shared" ref="E135:K135" si="106">E136</f>
        <v>-600.19200000000001</v>
      </c>
      <c r="F135" s="71">
        <f t="shared" si="106"/>
        <v>910.15000000000009</v>
      </c>
      <c r="G135" s="71">
        <f t="shared" si="106"/>
        <v>0</v>
      </c>
      <c r="H135" s="71">
        <f t="shared" si="106"/>
        <v>910.15000000000009</v>
      </c>
      <c r="I135" s="71">
        <f>I136</f>
        <v>910.15</v>
      </c>
      <c r="J135" s="71">
        <f t="shared" si="106"/>
        <v>0</v>
      </c>
      <c r="K135" s="71">
        <f t="shared" si="106"/>
        <v>910.15</v>
      </c>
    </row>
    <row r="136" spans="1:11" ht="24" customHeight="1" x14ac:dyDescent="0.2">
      <c r="A136" s="4" t="s">
        <v>29</v>
      </c>
      <c r="B136" s="3" t="s">
        <v>108</v>
      </c>
      <c r="C136" s="3" t="s">
        <v>26</v>
      </c>
      <c r="D136" s="71">
        <v>1510.3420000000001</v>
      </c>
      <c r="E136" s="71">
        <v>-600.19200000000001</v>
      </c>
      <c r="F136" s="71">
        <f>D136+E136</f>
        <v>910.15000000000009</v>
      </c>
      <c r="G136" s="71"/>
      <c r="H136" s="71">
        <f>F136+G136</f>
        <v>910.15000000000009</v>
      </c>
      <c r="I136" s="71">
        <v>910.15</v>
      </c>
      <c r="J136" s="71"/>
      <c r="K136" s="71">
        <f>I136+J136</f>
        <v>910.15</v>
      </c>
    </row>
    <row r="137" spans="1:11" ht="41.25" customHeight="1" x14ac:dyDescent="0.2">
      <c r="A137" s="4" t="s">
        <v>521</v>
      </c>
      <c r="B137" s="3" t="s">
        <v>515</v>
      </c>
      <c r="C137" s="3"/>
      <c r="D137" s="71">
        <f>D138</f>
        <v>0</v>
      </c>
      <c r="E137" s="71">
        <f t="shared" ref="E137:K137" si="107">E138</f>
        <v>19.86</v>
      </c>
      <c r="F137" s="71">
        <f t="shared" si="107"/>
        <v>19.86</v>
      </c>
      <c r="G137" s="71">
        <f t="shared" si="107"/>
        <v>0</v>
      </c>
      <c r="H137" s="71">
        <f t="shared" si="107"/>
        <v>19.86</v>
      </c>
      <c r="I137" s="71">
        <f>I138</f>
        <v>19.86</v>
      </c>
      <c r="J137" s="71">
        <f t="shared" si="107"/>
        <v>0</v>
      </c>
      <c r="K137" s="71">
        <f t="shared" si="107"/>
        <v>19.86</v>
      </c>
    </row>
    <row r="138" spans="1:11" ht="24" customHeight="1" x14ac:dyDescent="0.2">
      <c r="A138" s="4" t="s">
        <v>29</v>
      </c>
      <c r="B138" s="3" t="s">
        <v>515</v>
      </c>
      <c r="C138" s="3" t="s">
        <v>26</v>
      </c>
      <c r="D138" s="71"/>
      <c r="E138" s="71">
        <v>19.86</v>
      </c>
      <c r="F138" s="71">
        <f>D138+E138</f>
        <v>19.86</v>
      </c>
      <c r="G138" s="71"/>
      <c r="H138" s="71">
        <f>F138+G138</f>
        <v>19.86</v>
      </c>
      <c r="I138" s="71">
        <v>19.86</v>
      </c>
      <c r="J138" s="71"/>
      <c r="K138" s="71">
        <f>I138+J138</f>
        <v>19.86</v>
      </c>
    </row>
    <row r="139" spans="1:11" ht="24" x14ac:dyDescent="0.2">
      <c r="A139" s="4" t="s">
        <v>132</v>
      </c>
      <c r="B139" s="3" t="s">
        <v>131</v>
      </c>
      <c r="C139" s="3"/>
      <c r="D139" s="71">
        <f t="shared" ref="D139:K139" si="108">D140+D148+D150+D144+D146+D142+D152</f>
        <v>52853.908000000003</v>
      </c>
      <c r="E139" s="71">
        <f t="shared" si="108"/>
        <v>15450.125</v>
      </c>
      <c r="F139" s="71">
        <f t="shared" si="108"/>
        <v>68304.032999999996</v>
      </c>
      <c r="G139" s="71">
        <f t="shared" ref="G139:H139" si="109">G140+G148+G150+G144+G146+G142+G152</f>
        <v>0</v>
      </c>
      <c r="H139" s="71">
        <f t="shared" si="109"/>
        <v>68304.032999999996</v>
      </c>
      <c r="I139" s="71">
        <f t="shared" si="108"/>
        <v>68014.082999999999</v>
      </c>
      <c r="J139" s="71">
        <f t="shared" si="108"/>
        <v>0</v>
      </c>
      <c r="K139" s="71">
        <f t="shared" si="108"/>
        <v>68014.082999999999</v>
      </c>
    </row>
    <row r="140" spans="1:11" ht="48" x14ac:dyDescent="0.2">
      <c r="A140" s="4" t="s">
        <v>279</v>
      </c>
      <c r="B140" s="3" t="s">
        <v>130</v>
      </c>
      <c r="C140" s="3"/>
      <c r="D140" s="71">
        <f t="shared" ref="D140:K140" si="110">D141</f>
        <v>5749.76</v>
      </c>
      <c r="E140" s="71">
        <f t="shared" si="110"/>
        <v>-1933.47</v>
      </c>
      <c r="F140" s="71">
        <f t="shared" si="110"/>
        <v>3816.29</v>
      </c>
      <c r="G140" s="71">
        <f t="shared" si="110"/>
        <v>0</v>
      </c>
      <c r="H140" s="71">
        <f t="shared" si="110"/>
        <v>3816.29</v>
      </c>
      <c r="I140" s="71">
        <f t="shared" si="110"/>
        <v>3526.34</v>
      </c>
      <c r="J140" s="71">
        <f t="shared" si="110"/>
        <v>0</v>
      </c>
      <c r="K140" s="71">
        <f t="shared" si="110"/>
        <v>3526.34</v>
      </c>
    </row>
    <row r="141" spans="1:11" ht="24" x14ac:dyDescent="0.2">
      <c r="A141" s="4" t="s">
        <v>29</v>
      </c>
      <c r="B141" s="3" t="s">
        <v>130</v>
      </c>
      <c r="C141" s="3" t="s">
        <v>26</v>
      </c>
      <c r="D141" s="71">
        <v>5749.76</v>
      </c>
      <c r="E141" s="71">
        <f>-2295.06+1993.5-1631.91</f>
        <v>-1933.47</v>
      </c>
      <c r="F141" s="71">
        <f>D141+E141</f>
        <v>3816.29</v>
      </c>
      <c r="G141" s="71"/>
      <c r="H141" s="71">
        <f>F141+G141</f>
        <v>3816.29</v>
      </c>
      <c r="I141" s="71">
        <v>3526.34</v>
      </c>
      <c r="J141" s="71"/>
      <c r="K141" s="71">
        <f>I141+J141</f>
        <v>3526.34</v>
      </c>
    </row>
    <row r="142" spans="1:11" ht="24" x14ac:dyDescent="0.2">
      <c r="A142" s="4" t="s">
        <v>119</v>
      </c>
      <c r="B142" s="3" t="s">
        <v>129</v>
      </c>
      <c r="C142" s="3"/>
      <c r="D142" s="71">
        <f>D143</f>
        <v>12240.92</v>
      </c>
      <c r="E142" s="71">
        <f t="shared" ref="E142:K142" si="111">E143</f>
        <v>6479.79</v>
      </c>
      <c r="F142" s="71">
        <f t="shared" si="111"/>
        <v>18720.71</v>
      </c>
      <c r="G142" s="71">
        <f t="shared" si="111"/>
        <v>0</v>
      </c>
      <c r="H142" s="71">
        <f t="shared" si="111"/>
        <v>18720.71</v>
      </c>
      <c r="I142" s="71">
        <f>I143</f>
        <v>18720.71</v>
      </c>
      <c r="J142" s="71">
        <f t="shared" si="111"/>
        <v>0</v>
      </c>
      <c r="K142" s="71">
        <f t="shared" si="111"/>
        <v>18720.71</v>
      </c>
    </row>
    <row r="143" spans="1:11" ht="24" x14ac:dyDescent="0.2">
      <c r="A143" s="4" t="s">
        <v>29</v>
      </c>
      <c r="B143" s="3" t="s">
        <v>129</v>
      </c>
      <c r="C143" s="3" t="s">
        <v>26</v>
      </c>
      <c r="D143" s="71">
        <f>2790.15+9810.28-359.51</f>
        <v>12240.92</v>
      </c>
      <c r="E143" s="71">
        <v>6479.79</v>
      </c>
      <c r="F143" s="71">
        <f>D143+E143</f>
        <v>18720.71</v>
      </c>
      <c r="G143" s="71"/>
      <c r="H143" s="71">
        <f>F143+G143</f>
        <v>18720.71</v>
      </c>
      <c r="I143" s="71">
        <v>18720.71</v>
      </c>
      <c r="J143" s="71"/>
      <c r="K143" s="71">
        <f>I143+J143</f>
        <v>18720.71</v>
      </c>
    </row>
    <row r="144" spans="1:11" ht="48" x14ac:dyDescent="0.2">
      <c r="A144" s="8" t="s">
        <v>117</v>
      </c>
      <c r="B144" s="3" t="s">
        <v>128</v>
      </c>
      <c r="C144" s="3"/>
      <c r="D144" s="71">
        <f>D145</f>
        <v>318</v>
      </c>
      <c r="E144" s="71">
        <f t="shared" ref="E144:K144" si="112">E145</f>
        <v>-318</v>
      </c>
      <c r="F144" s="71">
        <f t="shared" si="112"/>
        <v>0</v>
      </c>
      <c r="G144" s="71">
        <f t="shared" si="112"/>
        <v>0</v>
      </c>
      <c r="H144" s="71">
        <f t="shared" si="112"/>
        <v>0</v>
      </c>
      <c r="I144" s="71">
        <f>I145</f>
        <v>0</v>
      </c>
      <c r="J144" s="71">
        <f t="shared" si="112"/>
        <v>0</v>
      </c>
      <c r="K144" s="71">
        <f t="shared" si="112"/>
        <v>0</v>
      </c>
    </row>
    <row r="145" spans="1:11" ht="24" x14ac:dyDescent="0.2">
      <c r="A145" s="4" t="s">
        <v>29</v>
      </c>
      <c r="B145" s="3" t="s">
        <v>128</v>
      </c>
      <c r="C145" s="3" t="s">
        <v>26</v>
      </c>
      <c r="D145" s="71">
        <v>318</v>
      </c>
      <c r="E145" s="71">
        <v>-318</v>
      </c>
      <c r="F145" s="71">
        <f>D145+E145</f>
        <v>0</v>
      </c>
      <c r="G145" s="71"/>
      <c r="H145" s="71">
        <f>F145+G145</f>
        <v>0</v>
      </c>
      <c r="I145" s="71">
        <v>0</v>
      </c>
      <c r="J145" s="71"/>
      <c r="K145" s="71">
        <f>I145+J145</f>
        <v>0</v>
      </c>
    </row>
    <row r="146" spans="1:11" ht="36" x14ac:dyDescent="0.2">
      <c r="A146" s="4" t="s">
        <v>342</v>
      </c>
      <c r="B146" s="3" t="s">
        <v>127</v>
      </c>
      <c r="C146" s="3"/>
      <c r="D146" s="71">
        <f>D147</f>
        <v>308.87</v>
      </c>
      <c r="E146" s="71">
        <f t="shared" ref="E146:K146" si="113">E147</f>
        <v>-308.87</v>
      </c>
      <c r="F146" s="71">
        <f t="shared" si="113"/>
        <v>0</v>
      </c>
      <c r="G146" s="71">
        <f t="shared" si="113"/>
        <v>0</v>
      </c>
      <c r="H146" s="71">
        <f t="shared" si="113"/>
        <v>0</v>
      </c>
      <c r="I146" s="71">
        <f>I147</f>
        <v>0</v>
      </c>
      <c r="J146" s="71">
        <f t="shared" si="113"/>
        <v>0</v>
      </c>
      <c r="K146" s="71">
        <f t="shared" si="113"/>
        <v>0</v>
      </c>
    </row>
    <row r="147" spans="1:11" ht="24" x14ac:dyDescent="0.2">
      <c r="A147" s="4" t="s">
        <v>29</v>
      </c>
      <c r="B147" s="3" t="s">
        <v>127</v>
      </c>
      <c r="C147" s="3" t="s">
        <v>26</v>
      </c>
      <c r="D147" s="71">
        <f t="shared" ref="D147" si="114">120.96+48.24+19.43+48.24+18+54</f>
        <v>308.87</v>
      </c>
      <c r="E147" s="71">
        <v>-308.87</v>
      </c>
      <c r="F147" s="71">
        <f>D147+E147</f>
        <v>0</v>
      </c>
      <c r="G147" s="71"/>
      <c r="H147" s="71">
        <f>F147+G147</f>
        <v>0</v>
      </c>
      <c r="I147" s="71">
        <v>0</v>
      </c>
      <c r="J147" s="71"/>
      <c r="K147" s="71">
        <f>I147+J147</f>
        <v>0</v>
      </c>
    </row>
    <row r="148" spans="1:11" ht="120" x14ac:dyDescent="0.2">
      <c r="A148" s="4" t="s">
        <v>492</v>
      </c>
      <c r="B148" s="3" t="s">
        <v>126</v>
      </c>
      <c r="C148" s="3"/>
      <c r="D148" s="71">
        <f>D149</f>
        <v>31288</v>
      </c>
      <c r="E148" s="71">
        <f t="shared" ref="E148:K148" si="115">E149</f>
        <v>9047.8829999999998</v>
      </c>
      <c r="F148" s="71">
        <f t="shared" si="115"/>
        <v>40335.883000000002</v>
      </c>
      <c r="G148" s="71">
        <f t="shared" si="115"/>
        <v>0</v>
      </c>
      <c r="H148" s="71">
        <f t="shared" si="115"/>
        <v>40335.883000000002</v>
      </c>
      <c r="I148" s="71">
        <f>I149</f>
        <v>40335.883000000002</v>
      </c>
      <c r="J148" s="71">
        <f t="shared" si="115"/>
        <v>0</v>
      </c>
      <c r="K148" s="71">
        <f t="shared" si="115"/>
        <v>40335.883000000002</v>
      </c>
    </row>
    <row r="149" spans="1:11" ht="24" x14ac:dyDescent="0.2">
      <c r="A149" s="4" t="s">
        <v>29</v>
      </c>
      <c r="B149" s="3" t="s">
        <v>126</v>
      </c>
      <c r="C149" s="3" t="s">
        <v>26</v>
      </c>
      <c r="D149" s="71">
        <f>11838+19450</f>
        <v>31288</v>
      </c>
      <c r="E149" s="71">
        <v>9047.8829999999998</v>
      </c>
      <c r="F149" s="71">
        <f>D149+E149</f>
        <v>40335.883000000002</v>
      </c>
      <c r="G149" s="71"/>
      <c r="H149" s="71">
        <f>F149+G149</f>
        <v>40335.883000000002</v>
      </c>
      <c r="I149" s="71">
        <v>40335.883000000002</v>
      </c>
      <c r="J149" s="71"/>
      <c r="K149" s="71">
        <f>I149+J149</f>
        <v>40335.883000000002</v>
      </c>
    </row>
    <row r="150" spans="1:11" ht="36" x14ac:dyDescent="0.2">
      <c r="A150" s="4" t="s">
        <v>301</v>
      </c>
      <c r="B150" s="3" t="s">
        <v>125</v>
      </c>
      <c r="C150" s="3"/>
      <c r="D150" s="71">
        <f>D151</f>
        <v>177.958</v>
      </c>
      <c r="E150" s="71">
        <f t="shared" ref="E150:K150" si="116">E151</f>
        <v>-115.208</v>
      </c>
      <c r="F150" s="71">
        <f t="shared" si="116"/>
        <v>62.75</v>
      </c>
      <c r="G150" s="71">
        <f t="shared" si="116"/>
        <v>0</v>
      </c>
      <c r="H150" s="71">
        <f t="shared" si="116"/>
        <v>62.75</v>
      </c>
      <c r="I150" s="71">
        <f>I151</f>
        <v>62.75</v>
      </c>
      <c r="J150" s="71">
        <f t="shared" si="116"/>
        <v>0</v>
      </c>
      <c r="K150" s="71">
        <f t="shared" si="116"/>
        <v>62.75</v>
      </c>
    </row>
    <row r="151" spans="1:11" ht="24" x14ac:dyDescent="0.2">
      <c r="A151" s="4" t="s">
        <v>29</v>
      </c>
      <c r="B151" s="3" t="s">
        <v>125</v>
      </c>
      <c r="C151" s="3" t="s">
        <v>26</v>
      </c>
      <c r="D151" s="71">
        <f t="shared" ref="D151" si="117">115.63+62.328</f>
        <v>177.958</v>
      </c>
      <c r="E151" s="71">
        <v>-115.208</v>
      </c>
      <c r="F151" s="71">
        <f>D151+E151</f>
        <v>62.75</v>
      </c>
      <c r="G151" s="71"/>
      <c r="H151" s="71">
        <f>F151+G151</f>
        <v>62.75</v>
      </c>
      <c r="I151" s="71">
        <v>62.75</v>
      </c>
      <c r="J151" s="71"/>
      <c r="K151" s="71">
        <f>I151+J151</f>
        <v>62.75</v>
      </c>
    </row>
    <row r="152" spans="1:11" ht="60" customHeight="1" x14ac:dyDescent="0.2">
      <c r="A152" s="4" t="s">
        <v>497</v>
      </c>
      <c r="B152" s="3" t="s">
        <v>355</v>
      </c>
      <c r="C152" s="3"/>
      <c r="D152" s="71">
        <f t="shared" ref="D152:K152" si="118">D154+D153</f>
        <v>2770.4</v>
      </c>
      <c r="E152" s="71">
        <f t="shared" si="118"/>
        <v>2598</v>
      </c>
      <c r="F152" s="71">
        <f t="shared" si="118"/>
        <v>5368.4</v>
      </c>
      <c r="G152" s="71">
        <f t="shared" ref="G152:H152" si="119">G154+G153</f>
        <v>0</v>
      </c>
      <c r="H152" s="71">
        <f t="shared" si="119"/>
        <v>5368.4</v>
      </c>
      <c r="I152" s="71">
        <f t="shared" si="118"/>
        <v>5368.4</v>
      </c>
      <c r="J152" s="71">
        <f t="shared" si="118"/>
        <v>0</v>
      </c>
      <c r="K152" s="71">
        <f t="shared" si="118"/>
        <v>5368.4</v>
      </c>
    </row>
    <row r="153" spans="1:11" ht="24" customHeight="1" x14ac:dyDescent="0.2">
      <c r="A153" s="4" t="s">
        <v>47</v>
      </c>
      <c r="B153" s="3" t="s">
        <v>355</v>
      </c>
      <c r="C153" s="3" t="s">
        <v>51</v>
      </c>
      <c r="D153" s="2">
        <v>8.31</v>
      </c>
      <c r="E153" s="71">
        <v>7.8</v>
      </c>
      <c r="F153" s="71">
        <f>D153+E153</f>
        <v>16.11</v>
      </c>
      <c r="G153" s="71"/>
      <c r="H153" s="71">
        <f>F153+G153</f>
        <v>16.11</v>
      </c>
      <c r="I153" s="71">
        <v>16.11</v>
      </c>
      <c r="J153" s="71"/>
      <c r="K153" s="71">
        <f>I153+J153</f>
        <v>16.11</v>
      </c>
    </row>
    <row r="154" spans="1:11" ht="12.75" customHeight="1" x14ac:dyDescent="0.2">
      <c r="A154" s="4" t="s">
        <v>45</v>
      </c>
      <c r="B154" s="3" t="s">
        <v>355</v>
      </c>
      <c r="C154" s="3" t="s">
        <v>43</v>
      </c>
      <c r="D154" s="2">
        <v>2762.09</v>
      </c>
      <c r="E154" s="71">
        <v>2590.1999999999998</v>
      </c>
      <c r="F154" s="71">
        <f>D154+E154</f>
        <v>5352.29</v>
      </c>
      <c r="G154" s="71"/>
      <c r="H154" s="71">
        <f>F154+G154</f>
        <v>5352.29</v>
      </c>
      <c r="I154" s="71">
        <v>5352.29</v>
      </c>
      <c r="J154" s="71"/>
      <c r="K154" s="71">
        <f>I154+J154</f>
        <v>5352.29</v>
      </c>
    </row>
    <row r="155" spans="1:11" ht="24" customHeight="1" x14ac:dyDescent="0.2">
      <c r="A155" s="4" t="s">
        <v>107</v>
      </c>
      <c r="B155" s="3" t="s">
        <v>106</v>
      </c>
      <c r="C155" s="3"/>
      <c r="D155" s="71">
        <f t="shared" ref="D155:K155" si="120">D156+D158+D160</f>
        <v>20452.849999999999</v>
      </c>
      <c r="E155" s="71">
        <f t="shared" si="120"/>
        <v>-129.47</v>
      </c>
      <c r="F155" s="71">
        <f t="shared" si="120"/>
        <v>20323.38</v>
      </c>
      <c r="G155" s="71">
        <f t="shared" ref="G155:H155" si="121">G156+G158+G160</f>
        <v>-4670.7700000000004</v>
      </c>
      <c r="H155" s="71">
        <f t="shared" si="121"/>
        <v>15652.61</v>
      </c>
      <c r="I155" s="71">
        <f t="shared" si="120"/>
        <v>20323.38</v>
      </c>
      <c r="J155" s="71">
        <f t="shared" si="120"/>
        <v>0</v>
      </c>
      <c r="K155" s="71">
        <f t="shared" si="120"/>
        <v>20323.38</v>
      </c>
    </row>
    <row r="156" spans="1:11" ht="41.25" customHeight="1" x14ac:dyDescent="0.2">
      <c r="A156" s="8" t="s">
        <v>105</v>
      </c>
      <c r="B156" s="3" t="s">
        <v>104</v>
      </c>
      <c r="C156" s="3"/>
      <c r="D156" s="71">
        <f>D157</f>
        <v>11225.86</v>
      </c>
      <c r="E156" s="71">
        <f t="shared" ref="E156:K156" si="122">E157</f>
        <v>50.05</v>
      </c>
      <c r="F156" s="71">
        <f t="shared" si="122"/>
        <v>11275.91</v>
      </c>
      <c r="G156" s="71">
        <f t="shared" si="122"/>
        <v>0</v>
      </c>
      <c r="H156" s="71">
        <f t="shared" si="122"/>
        <v>11275.91</v>
      </c>
      <c r="I156" s="71">
        <f>I157</f>
        <v>11275.91</v>
      </c>
      <c r="J156" s="71">
        <f t="shared" si="122"/>
        <v>0</v>
      </c>
      <c r="K156" s="71">
        <f t="shared" si="122"/>
        <v>11275.91</v>
      </c>
    </row>
    <row r="157" spans="1:11" ht="24" customHeight="1" x14ac:dyDescent="0.2">
      <c r="A157" s="4" t="s">
        <v>29</v>
      </c>
      <c r="B157" s="3" t="s">
        <v>104</v>
      </c>
      <c r="C157" s="3" t="s">
        <v>26</v>
      </c>
      <c r="D157" s="71">
        <v>11225.86</v>
      </c>
      <c r="E157" s="71">
        <v>50.05</v>
      </c>
      <c r="F157" s="71">
        <f>D157+E157</f>
        <v>11275.91</v>
      </c>
      <c r="G157" s="71"/>
      <c r="H157" s="71">
        <f>F157+G157</f>
        <v>11275.91</v>
      </c>
      <c r="I157" s="71">
        <v>11275.91</v>
      </c>
      <c r="J157" s="71"/>
      <c r="K157" s="71">
        <f>I157+J157</f>
        <v>11275.91</v>
      </c>
    </row>
    <row r="158" spans="1:11" ht="36" customHeight="1" x14ac:dyDescent="0.2">
      <c r="A158" s="4" t="s">
        <v>103</v>
      </c>
      <c r="B158" s="3" t="s">
        <v>102</v>
      </c>
      <c r="C158" s="3"/>
      <c r="D158" s="71">
        <f>D159</f>
        <v>4727.16</v>
      </c>
      <c r="E158" s="71">
        <f t="shared" ref="E158:K158" si="123">E159</f>
        <v>-56.39</v>
      </c>
      <c r="F158" s="71">
        <f t="shared" si="123"/>
        <v>4670.7699999999995</v>
      </c>
      <c r="G158" s="71">
        <f t="shared" si="123"/>
        <v>-4670.7700000000004</v>
      </c>
      <c r="H158" s="71">
        <f t="shared" si="123"/>
        <v>0</v>
      </c>
      <c r="I158" s="71">
        <f>I159</f>
        <v>4670.7700000000004</v>
      </c>
      <c r="J158" s="71">
        <f t="shared" si="123"/>
        <v>0</v>
      </c>
      <c r="K158" s="71">
        <f t="shared" si="123"/>
        <v>4670.7700000000004</v>
      </c>
    </row>
    <row r="159" spans="1:11" ht="24" customHeight="1" x14ac:dyDescent="0.2">
      <c r="A159" s="4" t="s">
        <v>29</v>
      </c>
      <c r="B159" s="3" t="s">
        <v>102</v>
      </c>
      <c r="C159" s="3" t="s">
        <v>26</v>
      </c>
      <c r="D159" s="71">
        <v>4727.16</v>
      </c>
      <c r="E159" s="71">
        <v>-56.39</v>
      </c>
      <c r="F159" s="71">
        <f>D159+E159</f>
        <v>4670.7699999999995</v>
      </c>
      <c r="G159" s="71">
        <v>-4670.7700000000004</v>
      </c>
      <c r="H159" s="71">
        <f>F159+G159</f>
        <v>0</v>
      </c>
      <c r="I159" s="71">
        <v>4670.7700000000004</v>
      </c>
      <c r="J159" s="71"/>
      <c r="K159" s="71">
        <f>I159+J159</f>
        <v>4670.7700000000004</v>
      </c>
    </row>
    <row r="160" spans="1:11" s="33" customFormat="1" ht="38.25" customHeight="1" x14ac:dyDescent="0.2">
      <c r="A160" s="8" t="s">
        <v>101</v>
      </c>
      <c r="B160" s="3" t="s">
        <v>332</v>
      </c>
      <c r="C160" s="3"/>
      <c r="D160" s="106">
        <f t="shared" ref="D160:K160" si="124">D161</f>
        <v>4499.83</v>
      </c>
      <c r="E160" s="106">
        <f t="shared" si="124"/>
        <v>-123.13</v>
      </c>
      <c r="F160" s="106">
        <f t="shared" si="124"/>
        <v>4376.7</v>
      </c>
      <c r="G160" s="106">
        <f t="shared" si="124"/>
        <v>0</v>
      </c>
      <c r="H160" s="106">
        <f t="shared" si="124"/>
        <v>4376.7</v>
      </c>
      <c r="I160" s="106">
        <f t="shared" si="124"/>
        <v>4376.7</v>
      </c>
      <c r="J160" s="106">
        <f t="shared" si="124"/>
        <v>0</v>
      </c>
      <c r="K160" s="106">
        <f t="shared" si="124"/>
        <v>4376.7</v>
      </c>
    </row>
    <row r="161" spans="1:11" s="33" customFormat="1" ht="24" customHeight="1" x14ac:dyDescent="0.2">
      <c r="A161" s="4" t="s">
        <v>29</v>
      </c>
      <c r="B161" s="3" t="s">
        <v>332</v>
      </c>
      <c r="C161" s="3">
        <v>600</v>
      </c>
      <c r="D161" s="106">
        <f t="shared" ref="D161" si="125">4499.83</f>
        <v>4499.83</v>
      </c>
      <c r="E161" s="106">
        <v>-123.13</v>
      </c>
      <c r="F161" s="71">
        <f>D161+E161</f>
        <v>4376.7</v>
      </c>
      <c r="G161" s="106"/>
      <c r="H161" s="71">
        <f>F161+G161</f>
        <v>4376.7</v>
      </c>
      <c r="I161" s="106">
        <v>4376.7</v>
      </c>
      <c r="J161" s="106"/>
      <c r="K161" s="71">
        <f>I161+J161</f>
        <v>4376.7</v>
      </c>
    </row>
    <row r="162" spans="1:11" ht="36" customHeight="1" x14ac:dyDescent="0.2">
      <c r="A162" s="4" t="s">
        <v>369</v>
      </c>
      <c r="B162" s="3" t="s">
        <v>371</v>
      </c>
      <c r="C162" s="3"/>
      <c r="D162" s="109">
        <f t="shared" ref="D162:K162" si="126">D163</f>
        <v>798</v>
      </c>
      <c r="E162" s="109">
        <f t="shared" si="126"/>
        <v>1.0999999999999996</v>
      </c>
      <c r="F162" s="109">
        <f t="shared" si="126"/>
        <v>799.1</v>
      </c>
      <c r="G162" s="109">
        <f t="shared" si="126"/>
        <v>0</v>
      </c>
      <c r="H162" s="109">
        <f t="shared" si="126"/>
        <v>799.1</v>
      </c>
      <c r="I162" s="109">
        <f t="shared" si="126"/>
        <v>799.1</v>
      </c>
      <c r="J162" s="109">
        <f t="shared" si="126"/>
        <v>0</v>
      </c>
      <c r="K162" s="109">
        <f t="shared" si="126"/>
        <v>799.1</v>
      </c>
    </row>
    <row r="163" spans="1:11" ht="60" customHeight="1" x14ac:dyDescent="0.2">
      <c r="A163" s="4" t="s">
        <v>370</v>
      </c>
      <c r="B163" s="3" t="s">
        <v>372</v>
      </c>
      <c r="C163" s="3"/>
      <c r="D163" s="109">
        <f t="shared" ref="D163:K163" si="127">D164+D165</f>
        <v>798</v>
      </c>
      <c r="E163" s="109">
        <f t="shared" si="127"/>
        <v>1.0999999999999996</v>
      </c>
      <c r="F163" s="109">
        <f t="shared" si="127"/>
        <v>799.1</v>
      </c>
      <c r="G163" s="109">
        <f t="shared" ref="G163:H163" si="128">G164+G165</f>
        <v>0</v>
      </c>
      <c r="H163" s="109">
        <f t="shared" si="128"/>
        <v>799.1</v>
      </c>
      <c r="I163" s="109">
        <f t="shared" si="127"/>
        <v>799.1</v>
      </c>
      <c r="J163" s="109">
        <f t="shared" si="127"/>
        <v>0</v>
      </c>
      <c r="K163" s="109">
        <f t="shared" si="127"/>
        <v>799.1</v>
      </c>
    </row>
    <row r="164" spans="1:11" ht="60" customHeight="1" x14ac:dyDescent="0.2">
      <c r="A164" s="4" t="s">
        <v>38</v>
      </c>
      <c r="B164" s="3" t="s">
        <v>372</v>
      </c>
      <c r="C164" s="3" t="s">
        <v>34</v>
      </c>
      <c r="D164" s="109">
        <v>624</v>
      </c>
      <c r="E164" s="109">
        <v>-13.907999999999999</v>
      </c>
      <c r="F164" s="71">
        <f>D164+E164</f>
        <v>610.09199999999998</v>
      </c>
      <c r="G164" s="109"/>
      <c r="H164" s="71">
        <f>F164+G164</f>
        <v>610.09199999999998</v>
      </c>
      <c r="I164" s="109">
        <v>610.09199999999998</v>
      </c>
      <c r="J164" s="109"/>
      <c r="K164" s="71">
        <f>I164+J164</f>
        <v>610.09199999999998</v>
      </c>
    </row>
    <row r="165" spans="1:11" ht="24" customHeight="1" x14ac:dyDescent="0.2">
      <c r="A165" s="4" t="s">
        <v>47</v>
      </c>
      <c r="B165" s="3" t="s">
        <v>372</v>
      </c>
      <c r="C165" s="3" t="s">
        <v>51</v>
      </c>
      <c r="D165" s="109">
        <v>174</v>
      </c>
      <c r="E165" s="109">
        <v>15.007999999999999</v>
      </c>
      <c r="F165" s="71">
        <f>D165+E165</f>
        <v>189.00800000000001</v>
      </c>
      <c r="G165" s="109"/>
      <c r="H165" s="71">
        <f>F165+G165</f>
        <v>189.00800000000001</v>
      </c>
      <c r="I165" s="109">
        <v>189.00800000000001</v>
      </c>
      <c r="J165" s="109"/>
      <c r="K165" s="71">
        <f>I165+J165</f>
        <v>189.00800000000001</v>
      </c>
    </row>
    <row r="166" spans="1:11" ht="26.25" customHeight="1" x14ac:dyDescent="0.2">
      <c r="A166" s="4" t="s">
        <v>344</v>
      </c>
      <c r="B166" s="3" t="s">
        <v>345</v>
      </c>
      <c r="C166" s="3"/>
      <c r="D166" s="106">
        <f t="shared" ref="D166:K166" si="129">D167+D169</f>
        <v>1648</v>
      </c>
      <c r="E166" s="106">
        <f t="shared" si="129"/>
        <v>-221.90000000000009</v>
      </c>
      <c r="F166" s="106">
        <f t="shared" si="129"/>
        <v>1426.1</v>
      </c>
      <c r="G166" s="106">
        <f t="shared" ref="G166:H166" si="130">G167+G169</f>
        <v>0</v>
      </c>
      <c r="H166" s="106">
        <f t="shared" si="130"/>
        <v>1426.1</v>
      </c>
      <c r="I166" s="106">
        <f t="shared" si="129"/>
        <v>1426.1</v>
      </c>
      <c r="J166" s="106">
        <f t="shared" si="129"/>
        <v>0</v>
      </c>
      <c r="K166" s="106">
        <f t="shared" si="129"/>
        <v>1426.1</v>
      </c>
    </row>
    <row r="167" spans="1:11" ht="27" customHeight="1" x14ac:dyDescent="0.2">
      <c r="A167" s="4" t="s">
        <v>346</v>
      </c>
      <c r="B167" s="3" t="s">
        <v>347</v>
      </c>
      <c r="C167" s="3"/>
      <c r="D167" s="106">
        <f t="shared" ref="D167:K167" si="131">D168</f>
        <v>150</v>
      </c>
      <c r="E167" s="106">
        <f t="shared" si="131"/>
        <v>-150</v>
      </c>
      <c r="F167" s="106">
        <f t="shared" si="131"/>
        <v>0</v>
      </c>
      <c r="G167" s="106">
        <f t="shared" si="131"/>
        <v>0</v>
      </c>
      <c r="H167" s="106">
        <f t="shared" si="131"/>
        <v>0</v>
      </c>
      <c r="I167" s="106">
        <f t="shared" si="131"/>
        <v>0</v>
      </c>
      <c r="J167" s="106">
        <f t="shared" si="131"/>
        <v>0</v>
      </c>
      <c r="K167" s="106">
        <f t="shared" si="131"/>
        <v>0</v>
      </c>
    </row>
    <row r="168" spans="1:11" ht="24" customHeight="1" x14ac:dyDescent="0.2">
      <c r="A168" s="4" t="s">
        <v>29</v>
      </c>
      <c r="B168" s="3" t="s">
        <v>347</v>
      </c>
      <c r="C168" s="3" t="s">
        <v>26</v>
      </c>
      <c r="D168" s="106">
        <v>150</v>
      </c>
      <c r="E168" s="106">
        <v>-150</v>
      </c>
      <c r="F168" s="71">
        <f>D168+E168</f>
        <v>0</v>
      </c>
      <c r="G168" s="106"/>
      <c r="H168" s="71">
        <f>F168+G168</f>
        <v>0</v>
      </c>
      <c r="I168" s="106">
        <v>0</v>
      </c>
      <c r="J168" s="106"/>
      <c r="K168" s="71">
        <f>I168+J168</f>
        <v>0</v>
      </c>
    </row>
    <row r="169" spans="1:11" ht="36" customHeight="1" x14ac:dyDescent="0.2">
      <c r="A169" s="4" t="s">
        <v>496</v>
      </c>
      <c r="B169" s="3" t="s">
        <v>348</v>
      </c>
      <c r="C169" s="3"/>
      <c r="D169" s="106">
        <f t="shared" ref="D169:K169" si="132">D171+D170</f>
        <v>1498</v>
      </c>
      <c r="E169" s="106">
        <f t="shared" si="132"/>
        <v>-71.900000000000091</v>
      </c>
      <c r="F169" s="106">
        <f t="shared" si="132"/>
        <v>1426.1</v>
      </c>
      <c r="G169" s="106">
        <f t="shared" ref="G169:H169" si="133">G171+G170</f>
        <v>0</v>
      </c>
      <c r="H169" s="106">
        <f t="shared" si="133"/>
        <v>1426.1</v>
      </c>
      <c r="I169" s="106">
        <f t="shared" si="132"/>
        <v>1426.1</v>
      </c>
      <c r="J169" s="106">
        <f t="shared" si="132"/>
        <v>0</v>
      </c>
      <c r="K169" s="106">
        <f t="shared" si="132"/>
        <v>1426.1</v>
      </c>
    </row>
    <row r="170" spans="1:11" ht="12.75" customHeight="1" x14ac:dyDescent="0.2">
      <c r="A170" s="4" t="s">
        <v>45</v>
      </c>
      <c r="B170" s="3" t="s">
        <v>348</v>
      </c>
      <c r="C170" s="3" t="s">
        <v>43</v>
      </c>
      <c r="D170" s="106">
        <v>1498</v>
      </c>
      <c r="E170" s="106">
        <v>-1222.7</v>
      </c>
      <c r="F170" s="71">
        <f>D170+E170</f>
        <v>275.29999999999995</v>
      </c>
      <c r="G170" s="106"/>
      <c r="H170" s="71">
        <f>F170+G170</f>
        <v>275.29999999999995</v>
      </c>
      <c r="I170" s="106">
        <v>275.3</v>
      </c>
      <c r="J170" s="106"/>
      <c r="K170" s="71">
        <f>I170+J170</f>
        <v>275.3</v>
      </c>
    </row>
    <row r="171" spans="1:11" ht="24" customHeight="1" x14ac:dyDescent="0.2">
      <c r="A171" s="4" t="s">
        <v>29</v>
      </c>
      <c r="B171" s="3" t="s">
        <v>348</v>
      </c>
      <c r="C171" s="3" t="s">
        <v>26</v>
      </c>
      <c r="D171" s="106"/>
      <c r="E171" s="106">
        <v>1150.8</v>
      </c>
      <c r="F171" s="71">
        <f>D171+E171</f>
        <v>1150.8</v>
      </c>
      <c r="G171" s="106"/>
      <c r="H171" s="71">
        <f>F171+G171</f>
        <v>1150.8</v>
      </c>
      <c r="I171" s="106">
        <v>1150.8</v>
      </c>
      <c r="J171" s="106"/>
      <c r="K171" s="71">
        <f>I171+J171</f>
        <v>1150.8</v>
      </c>
    </row>
    <row r="172" spans="1:11" ht="77.25" customHeight="1" x14ac:dyDescent="0.2">
      <c r="A172" s="4" t="s">
        <v>356</v>
      </c>
      <c r="B172" s="3" t="s">
        <v>197</v>
      </c>
      <c r="C172" s="3"/>
      <c r="D172" s="71">
        <f t="shared" ref="D172:K172" si="134">D173</f>
        <v>5780.45</v>
      </c>
      <c r="E172" s="71">
        <f t="shared" si="134"/>
        <v>-614.81000000000006</v>
      </c>
      <c r="F172" s="71">
        <f t="shared" si="134"/>
        <v>5165.6400000000003</v>
      </c>
      <c r="G172" s="71">
        <f t="shared" si="134"/>
        <v>0</v>
      </c>
      <c r="H172" s="71">
        <f t="shared" si="134"/>
        <v>5165.6400000000003</v>
      </c>
      <c r="I172" s="71">
        <f t="shared" si="134"/>
        <v>5165.6400000000003</v>
      </c>
      <c r="J172" s="71">
        <f t="shared" si="134"/>
        <v>0</v>
      </c>
      <c r="K172" s="71">
        <f t="shared" si="134"/>
        <v>5165.6400000000003</v>
      </c>
    </row>
    <row r="173" spans="1:11" ht="36" x14ac:dyDescent="0.2">
      <c r="A173" s="4" t="s">
        <v>357</v>
      </c>
      <c r="B173" s="3" t="s">
        <v>358</v>
      </c>
      <c r="C173" s="3"/>
      <c r="D173" s="71">
        <f t="shared" ref="D173:K173" si="135">D174+D176</f>
        <v>5780.45</v>
      </c>
      <c r="E173" s="71">
        <f t="shared" si="135"/>
        <v>-614.81000000000006</v>
      </c>
      <c r="F173" s="71">
        <f t="shared" si="135"/>
        <v>5165.6400000000003</v>
      </c>
      <c r="G173" s="71">
        <f t="shared" ref="G173:H173" si="136">G174+G176</f>
        <v>0</v>
      </c>
      <c r="H173" s="71">
        <f t="shared" si="136"/>
        <v>5165.6400000000003</v>
      </c>
      <c r="I173" s="71">
        <f t="shared" si="135"/>
        <v>5165.6400000000003</v>
      </c>
      <c r="J173" s="71">
        <f t="shared" si="135"/>
        <v>0</v>
      </c>
      <c r="K173" s="71">
        <f t="shared" si="135"/>
        <v>5165.6400000000003</v>
      </c>
    </row>
    <row r="174" spans="1:11" ht="36" customHeight="1" x14ac:dyDescent="0.2">
      <c r="A174" s="4" t="s">
        <v>196</v>
      </c>
      <c r="B174" s="3" t="s">
        <v>194</v>
      </c>
      <c r="C174" s="3"/>
      <c r="D174" s="71">
        <f t="shared" ref="D174:K174" si="137">D175</f>
        <v>5141.75</v>
      </c>
      <c r="E174" s="71">
        <f t="shared" si="137"/>
        <v>-244.21</v>
      </c>
      <c r="F174" s="71">
        <f t="shared" si="137"/>
        <v>4897.54</v>
      </c>
      <c r="G174" s="71">
        <f t="shared" si="137"/>
        <v>0</v>
      </c>
      <c r="H174" s="71">
        <f t="shared" si="137"/>
        <v>4897.54</v>
      </c>
      <c r="I174" s="71">
        <f t="shared" si="137"/>
        <v>4897.54</v>
      </c>
      <c r="J174" s="71">
        <f t="shared" si="137"/>
        <v>0</v>
      </c>
      <c r="K174" s="71">
        <f t="shared" si="137"/>
        <v>4897.54</v>
      </c>
    </row>
    <row r="175" spans="1:11" ht="60" customHeight="1" x14ac:dyDescent="0.2">
      <c r="A175" s="4" t="s">
        <v>38</v>
      </c>
      <c r="B175" s="3" t="s">
        <v>194</v>
      </c>
      <c r="C175" s="3" t="s">
        <v>34</v>
      </c>
      <c r="D175" s="71">
        <f>1552.44+3589.31</f>
        <v>5141.75</v>
      </c>
      <c r="E175" s="71">
        <f>-276.44+32.23</f>
        <v>-244.21</v>
      </c>
      <c r="F175" s="71">
        <f>D175+E175</f>
        <v>4897.54</v>
      </c>
      <c r="G175" s="71"/>
      <c r="H175" s="71">
        <f>F175+G175</f>
        <v>4897.54</v>
      </c>
      <c r="I175" s="71">
        <f>1276+3621.54</f>
        <v>4897.54</v>
      </c>
      <c r="J175" s="71"/>
      <c r="K175" s="71">
        <f>I175+J175</f>
        <v>4897.54</v>
      </c>
    </row>
    <row r="176" spans="1:11" ht="24" customHeight="1" x14ac:dyDescent="0.2">
      <c r="A176" s="4" t="s">
        <v>195</v>
      </c>
      <c r="B176" s="3" t="s">
        <v>328</v>
      </c>
      <c r="C176" s="3"/>
      <c r="D176" s="71">
        <f t="shared" ref="D176:K176" si="138">D177+D178</f>
        <v>638.70000000000005</v>
      </c>
      <c r="E176" s="71">
        <f t="shared" si="138"/>
        <v>-370.6</v>
      </c>
      <c r="F176" s="71">
        <f t="shared" si="138"/>
        <v>268.10000000000002</v>
      </c>
      <c r="G176" s="71">
        <f t="shared" ref="G176:H176" si="139">G177+G178</f>
        <v>0</v>
      </c>
      <c r="H176" s="71">
        <f t="shared" si="139"/>
        <v>268.10000000000002</v>
      </c>
      <c r="I176" s="71">
        <f t="shared" si="138"/>
        <v>268.10000000000002</v>
      </c>
      <c r="J176" s="71">
        <f t="shared" si="138"/>
        <v>0</v>
      </c>
      <c r="K176" s="71">
        <f t="shared" si="138"/>
        <v>268.10000000000002</v>
      </c>
    </row>
    <row r="177" spans="1:11" ht="24" customHeight="1" x14ac:dyDescent="0.2">
      <c r="A177" s="4" t="s">
        <v>47</v>
      </c>
      <c r="B177" s="3" t="s">
        <v>328</v>
      </c>
      <c r="C177" s="3" t="s">
        <v>51</v>
      </c>
      <c r="D177" s="71">
        <f t="shared" ref="D177" si="140">628.7-1</f>
        <v>627.70000000000005</v>
      </c>
      <c r="E177" s="71">
        <v>-370.6</v>
      </c>
      <c r="F177" s="71">
        <f>D177+E177</f>
        <v>257.10000000000002</v>
      </c>
      <c r="G177" s="71"/>
      <c r="H177" s="71">
        <f>F177+G177</f>
        <v>257.10000000000002</v>
      </c>
      <c r="I177" s="71">
        <v>257.10000000000002</v>
      </c>
      <c r="J177" s="71"/>
      <c r="K177" s="71">
        <f>I177+J177</f>
        <v>257.10000000000002</v>
      </c>
    </row>
    <row r="178" spans="1:11" ht="24" customHeight="1" x14ac:dyDescent="0.2">
      <c r="A178" s="4" t="s">
        <v>78</v>
      </c>
      <c r="B178" s="3" t="s">
        <v>328</v>
      </c>
      <c r="C178" s="3" t="s">
        <v>90</v>
      </c>
      <c r="D178" s="71">
        <v>11</v>
      </c>
      <c r="E178" s="71"/>
      <c r="F178" s="71">
        <f>D178+E178</f>
        <v>11</v>
      </c>
      <c r="G178" s="71"/>
      <c r="H178" s="71">
        <f>F178+G178</f>
        <v>11</v>
      </c>
      <c r="I178" s="71">
        <v>11</v>
      </c>
      <c r="J178" s="71"/>
      <c r="K178" s="71">
        <f>I178+J178</f>
        <v>11</v>
      </c>
    </row>
    <row r="179" spans="1:11" ht="60" customHeight="1" x14ac:dyDescent="0.2">
      <c r="A179" s="4" t="s">
        <v>359</v>
      </c>
      <c r="B179" s="3" t="s">
        <v>12</v>
      </c>
      <c r="C179" s="3"/>
      <c r="D179" s="106">
        <f t="shared" ref="D179:K179" si="141">D180+D189</f>
        <v>28321.8</v>
      </c>
      <c r="E179" s="106">
        <f t="shared" si="141"/>
        <v>-1033.2</v>
      </c>
      <c r="F179" s="106">
        <f t="shared" si="141"/>
        <v>27288.6</v>
      </c>
      <c r="G179" s="106">
        <f t="shared" ref="G179:H179" si="142">G180+G189</f>
        <v>0</v>
      </c>
      <c r="H179" s="106">
        <f t="shared" si="142"/>
        <v>27288.6</v>
      </c>
      <c r="I179" s="106">
        <f t="shared" si="141"/>
        <v>27311.9</v>
      </c>
      <c r="J179" s="106">
        <f t="shared" si="141"/>
        <v>0</v>
      </c>
      <c r="K179" s="106">
        <f t="shared" si="141"/>
        <v>27311.9</v>
      </c>
    </row>
    <row r="180" spans="1:11" ht="36" customHeight="1" x14ac:dyDescent="0.2">
      <c r="A180" s="4" t="s">
        <v>11</v>
      </c>
      <c r="B180" s="3" t="s">
        <v>10</v>
      </c>
      <c r="C180" s="3"/>
      <c r="D180" s="106">
        <f t="shared" ref="D180:K180" si="143">D181+D183+D187+D185</f>
        <v>27174.5</v>
      </c>
      <c r="E180" s="106">
        <f t="shared" si="143"/>
        <v>-1106.5</v>
      </c>
      <c r="F180" s="106">
        <f t="shared" si="143"/>
        <v>26068</v>
      </c>
      <c r="G180" s="106">
        <f t="shared" ref="G180:H180" si="144">G181+G183+G187+G185</f>
        <v>0</v>
      </c>
      <c r="H180" s="106">
        <f t="shared" si="144"/>
        <v>26068</v>
      </c>
      <c r="I180" s="106">
        <f t="shared" si="143"/>
        <v>26068</v>
      </c>
      <c r="J180" s="106">
        <f t="shared" si="143"/>
        <v>0</v>
      </c>
      <c r="K180" s="106">
        <f t="shared" si="143"/>
        <v>26068</v>
      </c>
    </row>
    <row r="181" spans="1:11" ht="50.25" customHeight="1" x14ac:dyDescent="0.2">
      <c r="A181" s="4" t="s">
        <v>456</v>
      </c>
      <c r="B181" s="3" t="s">
        <v>23</v>
      </c>
      <c r="C181" s="3"/>
      <c r="D181" s="106">
        <f t="shared" ref="D181:K181" si="145">D182</f>
        <v>200</v>
      </c>
      <c r="E181" s="106">
        <f t="shared" si="145"/>
        <v>-102</v>
      </c>
      <c r="F181" s="106">
        <f t="shared" si="145"/>
        <v>98</v>
      </c>
      <c r="G181" s="106">
        <f t="shared" si="145"/>
        <v>0</v>
      </c>
      <c r="H181" s="106">
        <f t="shared" si="145"/>
        <v>98</v>
      </c>
      <c r="I181" s="106">
        <f t="shared" si="145"/>
        <v>98</v>
      </c>
      <c r="J181" s="106">
        <f t="shared" si="145"/>
        <v>0</v>
      </c>
      <c r="K181" s="106">
        <f t="shared" si="145"/>
        <v>98</v>
      </c>
    </row>
    <row r="182" spans="1:11" ht="24" customHeight="1" x14ac:dyDescent="0.2">
      <c r="A182" s="4" t="s">
        <v>22</v>
      </c>
      <c r="B182" s="3" t="s">
        <v>23</v>
      </c>
      <c r="C182" s="3" t="s">
        <v>21</v>
      </c>
      <c r="D182" s="106">
        <v>200</v>
      </c>
      <c r="E182" s="106">
        <v>-102</v>
      </c>
      <c r="F182" s="71">
        <f>D182+E182</f>
        <v>98</v>
      </c>
      <c r="G182" s="106"/>
      <c r="H182" s="71">
        <f>F182+G182</f>
        <v>98</v>
      </c>
      <c r="I182" s="106">
        <v>98</v>
      </c>
      <c r="J182" s="106"/>
      <c r="K182" s="71">
        <f>I182+J182</f>
        <v>98</v>
      </c>
    </row>
    <row r="183" spans="1:11" ht="36" customHeight="1" x14ac:dyDescent="0.2">
      <c r="A183" s="4" t="s">
        <v>17</v>
      </c>
      <c r="B183" s="3" t="s">
        <v>16</v>
      </c>
      <c r="C183" s="3"/>
      <c r="D183" s="106">
        <f t="shared" ref="D183:K183" si="146">D184</f>
        <v>21107</v>
      </c>
      <c r="E183" s="106">
        <f t="shared" si="146"/>
        <v>-1000</v>
      </c>
      <c r="F183" s="106">
        <f t="shared" si="146"/>
        <v>20107</v>
      </c>
      <c r="G183" s="106">
        <f t="shared" si="146"/>
        <v>0</v>
      </c>
      <c r="H183" s="106">
        <f t="shared" si="146"/>
        <v>20107</v>
      </c>
      <c r="I183" s="106">
        <f t="shared" si="146"/>
        <v>20107</v>
      </c>
      <c r="J183" s="106">
        <f t="shared" si="146"/>
        <v>0</v>
      </c>
      <c r="K183" s="106">
        <f t="shared" si="146"/>
        <v>20107</v>
      </c>
    </row>
    <row r="184" spans="1:11" ht="12.75" customHeight="1" x14ac:dyDescent="0.2">
      <c r="A184" s="4" t="s">
        <v>8</v>
      </c>
      <c r="B184" s="3" t="s">
        <v>16</v>
      </c>
      <c r="C184" s="3" t="s">
        <v>5</v>
      </c>
      <c r="D184" s="106">
        <v>21107</v>
      </c>
      <c r="E184" s="106">
        <v>-1000</v>
      </c>
      <c r="F184" s="71">
        <f>D184+E184</f>
        <v>20107</v>
      </c>
      <c r="G184" s="106"/>
      <c r="H184" s="71">
        <f>F184+G184</f>
        <v>20107</v>
      </c>
      <c r="I184" s="106">
        <v>20107</v>
      </c>
      <c r="J184" s="106"/>
      <c r="K184" s="71">
        <f>I184+J184</f>
        <v>20107</v>
      </c>
    </row>
    <row r="185" spans="1:11" ht="12.75" customHeight="1" x14ac:dyDescent="0.2">
      <c r="A185" s="4" t="s">
        <v>9</v>
      </c>
      <c r="B185" s="3" t="s">
        <v>363</v>
      </c>
      <c r="C185" s="3"/>
      <c r="D185" s="71">
        <f t="shared" ref="D185:K185" si="147">D186</f>
        <v>0</v>
      </c>
      <c r="E185" s="111">
        <f t="shared" si="147"/>
        <v>0</v>
      </c>
      <c r="F185" s="111">
        <f t="shared" si="147"/>
        <v>0</v>
      </c>
      <c r="G185" s="111">
        <f t="shared" si="147"/>
        <v>0</v>
      </c>
      <c r="H185" s="111">
        <f t="shared" si="147"/>
        <v>0</v>
      </c>
      <c r="I185" s="71">
        <f t="shared" si="147"/>
        <v>0</v>
      </c>
      <c r="J185" s="111">
        <f t="shared" si="147"/>
        <v>0</v>
      </c>
      <c r="K185" s="111">
        <f t="shared" si="147"/>
        <v>0</v>
      </c>
    </row>
    <row r="186" spans="1:11" ht="12.75" customHeight="1" x14ac:dyDescent="0.2">
      <c r="A186" s="4" t="s">
        <v>8</v>
      </c>
      <c r="B186" s="3" t="s">
        <v>363</v>
      </c>
      <c r="C186" s="3" t="s">
        <v>5</v>
      </c>
      <c r="D186" s="71"/>
      <c r="E186" s="111">
        <v>0</v>
      </c>
      <c r="F186" s="71">
        <f>D186+E186</f>
        <v>0</v>
      </c>
      <c r="G186" s="111">
        <v>0</v>
      </c>
      <c r="H186" s="71">
        <f>F186+G186</f>
        <v>0</v>
      </c>
      <c r="I186" s="71">
        <v>0</v>
      </c>
      <c r="J186" s="111">
        <v>0</v>
      </c>
      <c r="K186" s="71">
        <f>I186+J186</f>
        <v>0</v>
      </c>
    </row>
    <row r="187" spans="1:11" ht="36" customHeight="1" x14ac:dyDescent="0.2">
      <c r="A187" s="4" t="s">
        <v>509</v>
      </c>
      <c r="B187" s="3" t="s">
        <v>14</v>
      </c>
      <c r="C187" s="3"/>
      <c r="D187" s="106">
        <f t="shared" ref="D187:K187" si="148">D188</f>
        <v>5867.5</v>
      </c>
      <c r="E187" s="106">
        <f t="shared" si="148"/>
        <v>-4.5</v>
      </c>
      <c r="F187" s="106">
        <f t="shared" si="148"/>
        <v>5863</v>
      </c>
      <c r="G187" s="106">
        <f t="shared" si="148"/>
        <v>0</v>
      </c>
      <c r="H187" s="106">
        <f t="shared" si="148"/>
        <v>5863</v>
      </c>
      <c r="I187" s="106">
        <f t="shared" si="148"/>
        <v>5863</v>
      </c>
      <c r="J187" s="106">
        <f t="shared" si="148"/>
        <v>0</v>
      </c>
      <c r="K187" s="106">
        <f t="shared" si="148"/>
        <v>5863</v>
      </c>
    </row>
    <row r="188" spans="1:11" ht="12.75" customHeight="1" x14ac:dyDescent="0.2">
      <c r="A188" s="4" t="s">
        <v>8</v>
      </c>
      <c r="B188" s="3" t="s">
        <v>14</v>
      </c>
      <c r="C188" s="3" t="s">
        <v>5</v>
      </c>
      <c r="D188" s="106">
        <v>5867.5</v>
      </c>
      <c r="E188" s="106">
        <v>-4.5</v>
      </c>
      <c r="F188" s="71">
        <f>D188+E188</f>
        <v>5863</v>
      </c>
      <c r="G188" s="106"/>
      <c r="H188" s="71">
        <f>F188+G188</f>
        <v>5863</v>
      </c>
      <c r="I188" s="106">
        <v>5863</v>
      </c>
      <c r="J188" s="106"/>
      <c r="K188" s="71">
        <f>I188+J188</f>
        <v>5863</v>
      </c>
    </row>
    <row r="189" spans="1:11" ht="48" customHeight="1" x14ac:dyDescent="0.2">
      <c r="A189" s="4" t="s">
        <v>193</v>
      </c>
      <c r="B189" s="3" t="s">
        <v>360</v>
      </c>
      <c r="C189" s="3"/>
      <c r="D189" s="71">
        <f t="shared" ref="D189:K189" si="149">D190+D192+D194+D196+D198</f>
        <v>1147.3000000000002</v>
      </c>
      <c r="E189" s="71">
        <f t="shared" si="149"/>
        <v>73.3</v>
      </c>
      <c r="F189" s="71">
        <f t="shared" si="149"/>
        <v>1220.5999999999999</v>
      </c>
      <c r="G189" s="71">
        <f t="shared" ref="G189:H189" si="150">G190+G192+G194+G196+G198</f>
        <v>0</v>
      </c>
      <c r="H189" s="71">
        <f t="shared" si="150"/>
        <v>1220.5999999999999</v>
      </c>
      <c r="I189" s="71">
        <f t="shared" si="149"/>
        <v>1243.8999999999999</v>
      </c>
      <c r="J189" s="71">
        <f t="shared" si="149"/>
        <v>0</v>
      </c>
      <c r="K189" s="71">
        <f t="shared" si="149"/>
        <v>1243.8999999999999</v>
      </c>
    </row>
    <row r="190" spans="1:11" ht="24" customHeight="1" x14ac:dyDescent="0.2">
      <c r="A190" s="4" t="s">
        <v>361</v>
      </c>
      <c r="B190" s="3" t="s">
        <v>293</v>
      </c>
      <c r="C190" s="3"/>
      <c r="D190" s="71">
        <f t="shared" ref="D190:K190" si="151">D191</f>
        <v>429.1</v>
      </c>
      <c r="E190" s="71">
        <f t="shared" si="151"/>
        <v>26.2</v>
      </c>
      <c r="F190" s="71">
        <f t="shared" si="151"/>
        <v>455.3</v>
      </c>
      <c r="G190" s="71">
        <f t="shared" si="151"/>
        <v>0</v>
      </c>
      <c r="H190" s="71">
        <f t="shared" si="151"/>
        <v>455.3</v>
      </c>
      <c r="I190" s="71">
        <f t="shared" si="151"/>
        <v>455.3</v>
      </c>
      <c r="J190" s="71">
        <f t="shared" si="151"/>
        <v>0</v>
      </c>
      <c r="K190" s="71">
        <f t="shared" si="151"/>
        <v>455.3</v>
      </c>
    </row>
    <row r="191" spans="1:11" ht="24" customHeight="1" x14ac:dyDescent="0.2">
      <c r="A191" s="4" t="s">
        <v>47</v>
      </c>
      <c r="B191" s="3" t="s">
        <v>293</v>
      </c>
      <c r="C191" s="3" t="s">
        <v>51</v>
      </c>
      <c r="D191" s="71">
        <v>429.1</v>
      </c>
      <c r="E191" s="71">
        <v>26.2</v>
      </c>
      <c r="F191" s="71">
        <f>D191+E191</f>
        <v>455.3</v>
      </c>
      <c r="G191" s="71"/>
      <c r="H191" s="71">
        <f>F191+G191</f>
        <v>455.3</v>
      </c>
      <c r="I191" s="71">
        <v>455.3</v>
      </c>
      <c r="J191" s="71"/>
      <c r="K191" s="71">
        <f>I191+J191</f>
        <v>455.3</v>
      </c>
    </row>
    <row r="192" spans="1:11" ht="36" customHeight="1" x14ac:dyDescent="0.2">
      <c r="A192" s="4" t="s">
        <v>501</v>
      </c>
      <c r="B192" s="3" t="s">
        <v>175</v>
      </c>
      <c r="C192" s="3"/>
      <c r="D192" s="105">
        <f t="shared" ref="D192:K192" si="152">D193</f>
        <v>51.7</v>
      </c>
      <c r="E192" s="105">
        <f t="shared" si="152"/>
        <v>-0.1</v>
      </c>
      <c r="F192" s="105">
        <f t="shared" si="152"/>
        <v>51.6</v>
      </c>
      <c r="G192" s="105">
        <f t="shared" si="152"/>
        <v>0</v>
      </c>
      <c r="H192" s="105">
        <f t="shared" si="152"/>
        <v>51.6</v>
      </c>
      <c r="I192" s="105">
        <f t="shared" si="152"/>
        <v>51.6</v>
      </c>
      <c r="J192" s="105">
        <f t="shared" si="152"/>
        <v>0</v>
      </c>
      <c r="K192" s="105">
        <f t="shared" si="152"/>
        <v>51.6</v>
      </c>
    </row>
    <row r="193" spans="1:11" ht="24" customHeight="1" x14ac:dyDescent="0.2">
      <c r="A193" s="4" t="s">
        <v>47</v>
      </c>
      <c r="B193" s="3" t="s">
        <v>175</v>
      </c>
      <c r="C193" s="3" t="s">
        <v>51</v>
      </c>
      <c r="D193" s="105">
        <v>51.7</v>
      </c>
      <c r="E193" s="105">
        <v>-0.1</v>
      </c>
      <c r="F193" s="71">
        <f>D193+E193</f>
        <v>51.6</v>
      </c>
      <c r="G193" s="105"/>
      <c r="H193" s="71">
        <f>F193+G193</f>
        <v>51.6</v>
      </c>
      <c r="I193" s="105">
        <v>51.6</v>
      </c>
      <c r="J193" s="105"/>
      <c r="K193" s="71">
        <f>I193+J193</f>
        <v>51.6</v>
      </c>
    </row>
    <row r="194" spans="1:11" ht="60" customHeight="1" x14ac:dyDescent="0.2">
      <c r="A194" s="4" t="s">
        <v>502</v>
      </c>
      <c r="B194" s="3" t="s">
        <v>174</v>
      </c>
      <c r="C194" s="3"/>
      <c r="D194" s="105">
        <f t="shared" ref="D194:K194" si="153">D195</f>
        <v>185.9</v>
      </c>
      <c r="E194" s="105">
        <f t="shared" si="153"/>
        <v>0</v>
      </c>
      <c r="F194" s="105">
        <f t="shared" si="153"/>
        <v>185.9</v>
      </c>
      <c r="G194" s="105">
        <f t="shared" si="153"/>
        <v>0</v>
      </c>
      <c r="H194" s="105">
        <f t="shared" si="153"/>
        <v>185.9</v>
      </c>
      <c r="I194" s="105">
        <f t="shared" si="153"/>
        <v>185.9</v>
      </c>
      <c r="J194" s="105">
        <f t="shared" si="153"/>
        <v>0</v>
      </c>
      <c r="K194" s="105">
        <f t="shared" si="153"/>
        <v>185.9</v>
      </c>
    </row>
    <row r="195" spans="1:11" ht="60" customHeight="1" x14ac:dyDescent="0.2">
      <c r="A195" s="4" t="s">
        <v>38</v>
      </c>
      <c r="B195" s="3" t="s">
        <v>174</v>
      </c>
      <c r="C195" s="3" t="s">
        <v>34</v>
      </c>
      <c r="D195" s="105">
        <v>185.9</v>
      </c>
      <c r="E195" s="105"/>
      <c r="F195" s="71">
        <f>D195+E195</f>
        <v>185.9</v>
      </c>
      <c r="G195" s="105"/>
      <c r="H195" s="71">
        <f>F195+G195</f>
        <v>185.9</v>
      </c>
      <c r="I195" s="105">
        <v>185.9</v>
      </c>
      <c r="J195" s="105"/>
      <c r="K195" s="71">
        <f>I195+J195</f>
        <v>185.9</v>
      </c>
    </row>
    <row r="196" spans="1:11" ht="24" customHeight="1" x14ac:dyDescent="0.2">
      <c r="A196" s="4" t="s">
        <v>498</v>
      </c>
      <c r="B196" s="3" t="s">
        <v>171</v>
      </c>
      <c r="C196" s="3"/>
      <c r="D196" s="71">
        <f>D197</f>
        <v>480.6</v>
      </c>
      <c r="E196" s="71">
        <f t="shared" ref="E196:K196" si="154">E197</f>
        <v>39.6</v>
      </c>
      <c r="F196" s="71">
        <f t="shared" si="154"/>
        <v>520.20000000000005</v>
      </c>
      <c r="G196" s="71">
        <f t="shared" si="154"/>
        <v>0</v>
      </c>
      <c r="H196" s="71">
        <f t="shared" si="154"/>
        <v>520.20000000000005</v>
      </c>
      <c r="I196" s="71">
        <f t="shared" si="154"/>
        <v>538.79999999999995</v>
      </c>
      <c r="J196" s="71">
        <f t="shared" si="154"/>
        <v>0</v>
      </c>
      <c r="K196" s="71">
        <f t="shared" si="154"/>
        <v>538.79999999999995</v>
      </c>
    </row>
    <row r="197" spans="1:11" ht="12.75" customHeight="1" x14ac:dyDescent="0.2">
      <c r="A197" s="4" t="s">
        <v>8</v>
      </c>
      <c r="B197" s="3" t="s">
        <v>171</v>
      </c>
      <c r="C197" s="3" t="s">
        <v>5</v>
      </c>
      <c r="D197" s="71">
        <v>480.6</v>
      </c>
      <c r="E197" s="71">
        <v>39.6</v>
      </c>
      <c r="F197" s="71">
        <f>D197+E197</f>
        <v>520.20000000000005</v>
      </c>
      <c r="G197" s="71"/>
      <c r="H197" s="71">
        <f>F197+G197</f>
        <v>520.20000000000005</v>
      </c>
      <c r="I197" s="71">
        <v>538.79999999999995</v>
      </c>
      <c r="J197" s="71"/>
      <c r="K197" s="71">
        <f>I197+J197</f>
        <v>538.79999999999995</v>
      </c>
    </row>
    <row r="198" spans="1:11" ht="48" customHeight="1" x14ac:dyDescent="0.2">
      <c r="A198" s="4" t="s">
        <v>177</v>
      </c>
      <c r="B198" s="3" t="s">
        <v>176</v>
      </c>
      <c r="C198" s="3"/>
      <c r="D198" s="105">
        <f t="shared" ref="D198:K198" si="155">D199</f>
        <v>0</v>
      </c>
      <c r="E198" s="105">
        <f t="shared" si="155"/>
        <v>7.6</v>
      </c>
      <c r="F198" s="105">
        <f t="shared" si="155"/>
        <v>7.6</v>
      </c>
      <c r="G198" s="105">
        <f t="shared" si="155"/>
        <v>0</v>
      </c>
      <c r="H198" s="105">
        <f t="shared" si="155"/>
        <v>7.6</v>
      </c>
      <c r="I198" s="105">
        <f t="shared" si="155"/>
        <v>12.3</v>
      </c>
      <c r="J198" s="105">
        <f t="shared" si="155"/>
        <v>0</v>
      </c>
      <c r="K198" s="105">
        <f t="shared" si="155"/>
        <v>12.3</v>
      </c>
    </row>
    <row r="199" spans="1:11" ht="24" customHeight="1" x14ac:dyDescent="0.2">
      <c r="A199" s="4" t="s">
        <v>47</v>
      </c>
      <c r="B199" s="3" t="s">
        <v>176</v>
      </c>
      <c r="C199" s="3" t="s">
        <v>51</v>
      </c>
      <c r="D199" s="105"/>
      <c r="E199" s="105">
        <v>7.6</v>
      </c>
      <c r="F199" s="71">
        <f>D199+E199</f>
        <v>7.6</v>
      </c>
      <c r="G199" s="105"/>
      <c r="H199" s="71">
        <f>F199+G199</f>
        <v>7.6</v>
      </c>
      <c r="I199" s="105">
        <v>12.3</v>
      </c>
      <c r="J199" s="105"/>
      <c r="K199" s="71">
        <f>I199+J199</f>
        <v>12.3</v>
      </c>
    </row>
    <row r="200" spans="1:11" ht="48" customHeight="1" x14ac:dyDescent="0.2">
      <c r="A200" s="4" t="s">
        <v>410</v>
      </c>
      <c r="B200" s="3" t="s">
        <v>143</v>
      </c>
      <c r="C200" s="3"/>
      <c r="D200" s="107">
        <f t="shared" ref="D200:K200" si="156">D201+D205</f>
        <v>8492.68</v>
      </c>
      <c r="E200" s="107">
        <f t="shared" si="156"/>
        <v>-1263.81</v>
      </c>
      <c r="F200" s="107">
        <f t="shared" si="156"/>
        <v>7228.87</v>
      </c>
      <c r="G200" s="107">
        <f t="shared" ref="G200:H200" si="157">G201+G205</f>
        <v>0</v>
      </c>
      <c r="H200" s="107">
        <f t="shared" si="157"/>
        <v>7228.87</v>
      </c>
      <c r="I200" s="107">
        <f t="shared" si="156"/>
        <v>7340.0199999999995</v>
      </c>
      <c r="J200" s="107">
        <f t="shared" si="156"/>
        <v>0</v>
      </c>
      <c r="K200" s="107">
        <f t="shared" si="156"/>
        <v>7340.0199999999995</v>
      </c>
    </row>
    <row r="201" spans="1:11" ht="48" customHeight="1" x14ac:dyDescent="0.2">
      <c r="A201" s="4" t="s">
        <v>142</v>
      </c>
      <c r="B201" s="3" t="s">
        <v>411</v>
      </c>
      <c r="C201" s="3"/>
      <c r="D201" s="107">
        <f t="shared" ref="D201:K201" si="158">D202</f>
        <v>8492.68</v>
      </c>
      <c r="E201" s="107">
        <f t="shared" si="158"/>
        <v>-1263.81</v>
      </c>
      <c r="F201" s="107">
        <f t="shared" si="158"/>
        <v>7228.87</v>
      </c>
      <c r="G201" s="107">
        <f t="shared" si="158"/>
        <v>0</v>
      </c>
      <c r="H201" s="107">
        <f t="shared" si="158"/>
        <v>7228.87</v>
      </c>
      <c r="I201" s="107">
        <f t="shared" si="158"/>
        <v>7340.0199999999995</v>
      </c>
      <c r="J201" s="107">
        <f t="shared" si="158"/>
        <v>0</v>
      </c>
      <c r="K201" s="107">
        <f t="shared" si="158"/>
        <v>7340.0199999999995</v>
      </c>
    </row>
    <row r="202" spans="1:11" ht="48" customHeight="1" x14ac:dyDescent="0.2">
      <c r="A202" s="4" t="s">
        <v>412</v>
      </c>
      <c r="B202" s="3" t="s">
        <v>141</v>
      </c>
      <c r="C202" s="3"/>
      <c r="D202" s="107">
        <f t="shared" ref="D202:K202" si="159">D203+D204</f>
        <v>8492.68</v>
      </c>
      <c r="E202" s="107">
        <f t="shared" si="159"/>
        <v>-1263.81</v>
      </c>
      <c r="F202" s="107">
        <f t="shared" si="159"/>
        <v>7228.87</v>
      </c>
      <c r="G202" s="107">
        <f t="shared" ref="G202:H202" si="160">G203+G204</f>
        <v>0</v>
      </c>
      <c r="H202" s="107">
        <f t="shared" si="160"/>
        <v>7228.87</v>
      </c>
      <c r="I202" s="107">
        <f t="shared" si="159"/>
        <v>7340.0199999999995</v>
      </c>
      <c r="J202" s="107">
        <f t="shared" si="159"/>
        <v>0</v>
      </c>
      <c r="K202" s="107">
        <f t="shared" si="159"/>
        <v>7340.0199999999995</v>
      </c>
    </row>
    <row r="203" spans="1:11" ht="24" customHeight="1" x14ac:dyDescent="0.2">
      <c r="A203" s="4" t="s">
        <v>47</v>
      </c>
      <c r="B203" s="3" t="s">
        <v>141</v>
      </c>
      <c r="C203" s="3" t="s">
        <v>51</v>
      </c>
      <c r="D203" s="107">
        <f>1129+2545+71.2+50+95+570+600+1064+78+100+84-2000+2712.33</f>
        <v>7098.53</v>
      </c>
      <c r="E203" s="107">
        <f>-1308.31+380.37-8.92</f>
        <v>-936.8599999999999</v>
      </c>
      <c r="F203" s="71">
        <f>D203+E203</f>
        <v>6161.67</v>
      </c>
      <c r="G203" s="107"/>
      <c r="H203" s="71">
        <f>F203+G203</f>
        <v>6161.67</v>
      </c>
      <c r="I203" s="107">
        <f>3077.89+3092.7+102.23</f>
        <v>6272.82</v>
      </c>
      <c r="J203" s="107"/>
      <c r="K203" s="71">
        <f>I203+J203</f>
        <v>6272.82</v>
      </c>
    </row>
    <row r="204" spans="1:11" ht="24" customHeight="1" x14ac:dyDescent="0.2">
      <c r="A204" s="4" t="s">
        <v>78</v>
      </c>
      <c r="B204" s="3" t="s">
        <v>141</v>
      </c>
      <c r="C204" s="3" t="s">
        <v>90</v>
      </c>
      <c r="D204" s="107">
        <f>47.05+1042.26+19.84+285</f>
        <v>1394.1499999999999</v>
      </c>
      <c r="E204" s="107">
        <f>-41.95-285</f>
        <v>-326.95</v>
      </c>
      <c r="F204" s="71">
        <f>D204+E204</f>
        <v>1067.1999999999998</v>
      </c>
      <c r="G204" s="107"/>
      <c r="H204" s="71">
        <f>F204+G204</f>
        <v>1067.1999999999998</v>
      </c>
      <c r="I204" s="107">
        <v>1067.2</v>
      </c>
      <c r="J204" s="107"/>
      <c r="K204" s="71">
        <f>I204+J204</f>
        <v>1067.2</v>
      </c>
    </row>
    <row r="205" spans="1:11" ht="25.5" hidden="1" customHeight="1" x14ac:dyDescent="0.2">
      <c r="A205" s="4" t="s">
        <v>321</v>
      </c>
      <c r="B205" s="3" t="s">
        <v>416</v>
      </c>
      <c r="C205" s="3"/>
      <c r="D205" s="112">
        <f t="shared" ref="D205:K206" si="161">D206</f>
        <v>0</v>
      </c>
      <c r="E205" s="112">
        <f t="shared" si="161"/>
        <v>0</v>
      </c>
      <c r="F205" s="112">
        <f t="shared" si="161"/>
        <v>0</v>
      </c>
      <c r="G205" s="112">
        <f t="shared" si="161"/>
        <v>0</v>
      </c>
      <c r="H205" s="112">
        <f t="shared" si="161"/>
        <v>0</v>
      </c>
      <c r="I205" s="112">
        <f t="shared" si="161"/>
        <v>0</v>
      </c>
      <c r="J205" s="112">
        <f t="shared" si="161"/>
        <v>0</v>
      </c>
      <c r="K205" s="112">
        <f t="shared" si="161"/>
        <v>0</v>
      </c>
    </row>
    <row r="206" spans="1:11" ht="24" hidden="1" customHeight="1" x14ac:dyDescent="0.2">
      <c r="A206" s="4" t="s">
        <v>418</v>
      </c>
      <c r="B206" s="3" t="s">
        <v>417</v>
      </c>
      <c r="C206" s="3"/>
      <c r="D206" s="112">
        <f t="shared" si="161"/>
        <v>0</v>
      </c>
      <c r="E206" s="112">
        <f t="shared" si="161"/>
        <v>0</v>
      </c>
      <c r="F206" s="112">
        <f t="shared" si="161"/>
        <v>0</v>
      </c>
      <c r="G206" s="112">
        <f t="shared" si="161"/>
        <v>0</v>
      </c>
      <c r="H206" s="112">
        <f t="shared" si="161"/>
        <v>0</v>
      </c>
      <c r="I206" s="112">
        <f t="shared" si="161"/>
        <v>0</v>
      </c>
      <c r="J206" s="112">
        <f t="shared" si="161"/>
        <v>0</v>
      </c>
      <c r="K206" s="112">
        <f t="shared" si="161"/>
        <v>0</v>
      </c>
    </row>
    <row r="207" spans="1:11" ht="24" hidden="1" customHeight="1" x14ac:dyDescent="0.2">
      <c r="A207" s="4" t="s">
        <v>47</v>
      </c>
      <c r="B207" s="3" t="s">
        <v>417</v>
      </c>
      <c r="C207" s="3" t="s">
        <v>51</v>
      </c>
      <c r="D207" s="71"/>
      <c r="E207" s="71"/>
      <c r="F207" s="71">
        <f>D207+E207</f>
        <v>0</v>
      </c>
      <c r="G207" s="71"/>
      <c r="H207" s="71">
        <f>F207+G207</f>
        <v>0</v>
      </c>
      <c r="I207" s="71"/>
      <c r="J207" s="71"/>
      <c r="K207" s="71">
        <f>I207+J207</f>
        <v>0</v>
      </c>
    </row>
    <row r="208" spans="1:11" ht="59.25" customHeight="1" x14ac:dyDescent="0.2">
      <c r="A208" s="4" t="s">
        <v>486</v>
      </c>
      <c r="B208" s="3" t="s">
        <v>303</v>
      </c>
      <c r="C208" s="3"/>
      <c r="D208" s="106">
        <f t="shared" ref="D208:K208" si="162">D209</f>
        <v>1945.71</v>
      </c>
      <c r="E208" s="106">
        <f t="shared" si="162"/>
        <v>814.09</v>
      </c>
      <c r="F208" s="106">
        <f t="shared" si="162"/>
        <v>2759.8</v>
      </c>
      <c r="G208" s="106">
        <f t="shared" si="162"/>
        <v>0</v>
      </c>
      <c r="H208" s="106">
        <f t="shared" si="162"/>
        <v>2759.8</v>
      </c>
      <c r="I208" s="106">
        <f t="shared" si="162"/>
        <v>2759.8</v>
      </c>
      <c r="J208" s="106">
        <f t="shared" si="162"/>
        <v>0</v>
      </c>
      <c r="K208" s="106">
        <f t="shared" si="162"/>
        <v>2759.8</v>
      </c>
    </row>
    <row r="209" spans="1:11" ht="24" customHeight="1" x14ac:dyDescent="0.2">
      <c r="A209" s="4" t="s">
        <v>487</v>
      </c>
      <c r="B209" s="3" t="s">
        <v>168</v>
      </c>
      <c r="C209" s="3"/>
      <c r="D209" s="106">
        <f t="shared" ref="D209:K209" si="163">D210+D212</f>
        <v>1945.71</v>
      </c>
      <c r="E209" s="106">
        <f t="shared" si="163"/>
        <v>814.09</v>
      </c>
      <c r="F209" s="106">
        <f t="shared" si="163"/>
        <v>2759.8</v>
      </c>
      <c r="G209" s="106">
        <f t="shared" ref="G209:H209" si="164">G210+G212</f>
        <v>0</v>
      </c>
      <c r="H209" s="106">
        <f t="shared" si="164"/>
        <v>2759.8</v>
      </c>
      <c r="I209" s="106">
        <f t="shared" si="163"/>
        <v>2759.8</v>
      </c>
      <c r="J209" s="106">
        <f t="shared" si="163"/>
        <v>0</v>
      </c>
      <c r="K209" s="106">
        <f t="shared" si="163"/>
        <v>2759.8</v>
      </c>
    </row>
    <row r="210" spans="1:11" ht="24" customHeight="1" x14ac:dyDescent="0.2">
      <c r="A210" s="4" t="s">
        <v>294</v>
      </c>
      <c r="B210" s="3" t="s">
        <v>167</v>
      </c>
      <c r="C210" s="3"/>
      <c r="D210" s="106">
        <f t="shared" ref="D210:K210" si="165">D211</f>
        <v>1909.71</v>
      </c>
      <c r="E210" s="106">
        <f t="shared" si="165"/>
        <v>834.09</v>
      </c>
      <c r="F210" s="106">
        <f t="shared" si="165"/>
        <v>2743.8</v>
      </c>
      <c r="G210" s="106">
        <f t="shared" si="165"/>
        <v>0</v>
      </c>
      <c r="H210" s="106">
        <f t="shared" si="165"/>
        <v>2743.8</v>
      </c>
      <c r="I210" s="106">
        <f t="shared" si="165"/>
        <v>2743.8</v>
      </c>
      <c r="J210" s="106">
        <f t="shared" si="165"/>
        <v>0</v>
      </c>
      <c r="K210" s="106">
        <f t="shared" si="165"/>
        <v>2743.8</v>
      </c>
    </row>
    <row r="211" spans="1:11" ht="60" customHeight="1" x14ac:dyDescent="0.2">
      <c r="A211" s="4" t="s">
        <v>38</v>
      </c>
      <c r="B211" s="3" t="s">
        <v>167</v>
      </c>
      <c r="C211" s="3">
        <v>100</v>
      </c>
      <c r="D211" s="106">
        <v>1909.71</v>
      </c>
      <c r="E211" s="106">
        <v>834.09</v>
      </c>
      <c r="F211" s="71">
        <f>D211+E211</f>
        <v>2743.8</v>
      </c>
      <c r="G211" s="106"/>
      <c r="H211" s="71">
        <f>F211+G211</f>
        <v>2743.8</v>
      </c>
      <c r="I211" s="106">
        <v>2743.8</v>
      </c>
      <c r="J211" s="106"/>
      <c r="K211" s="71">
        <f>I211+J211</f>
        <v>2743.8</v>
      </c>
    </row>
    <row r="212" spans="1:11" ht="24" customHeight="1" x14ac:dyDescent="0.2">
      <c r="A212" s="4" t="s">
        <v>295</v>
      </c>
      <c r="B212" s="3" t="s">
        <v>166</v>
      </c>
      <c r="C212" s="3"/>
      <c r="D212" s="106">
        <f t="shared" ref="D212:K212" si="166">D213+D214</f>
        <v>36</v>
      </c>
      <c r="E212" s="106">
        <f t="shared" si="166"/>
        <v>-20</v>
      </c>
      <c r="F212" s="106">
        <f t="shared" si="166"/>
        <v>16</v>
      </c>
      <c r="G212" s="106">
        <f t="shared" ref="G212:H212" si="167">G213+G214</f>
        <v>0</v>
      </c>
      <c r="H212" s="106">
        <f t="shared" si="167"/>
        <v>16</v>
      </c>
      <c r="I212" s="106">
        <f t="shared" si="166"/>
        <v>16</v>
      </c>
      <c r="J212" s="106">
        <f t="shared" si="166"/>
        <v>0</v>
      </c>
      <c r="K212" s="106">
        <f t="shared" si="166"/>
        <v>16</v>
      </c>
    </row>
    <row r="213" spans="1:11" ht="24" customHeight="1" x14ac:dyDescent="0.2">
      <c r="A213" s="4" t="s">
        <v>47</v>
      </c>
      <c r="B213" s="3" t="s">
        <v>166</v>
      </c>
      <c r="C213" s="3" t="s">
        <v>51</v>
      </c>
      <c r="D213" s="106">
        <v>36</v>
      </c>
      <c r="E213" s="106">
        <v>-21</v>
      </c>
      <c r="F213" s="71">
        <f>D213+E213</f>
        <v>15</v>
      </c>
      <c r="G213" s="106"/>
      <c r="H213" s="71">
        <f>F213+G213</f>
        <v>15</v>
      </c>
      <c r="I213" s="106">
        <v>15</v>
      </c>
      <c r="J213" s="106"/>
      <c r="K213" s="71">
        <f>I213+J213</f>
        <v>15</v>
      </c>
    </row>
    <row r="214" spans="1:11" ht="24" customHeight="1" x14ac:dyDescent="0.2">
      <c r="A214" s="4" t="s">
        <v>78</v>
      </c>
      <c r="B214" s="3" t="s">
        <v>166</v>
      </c>
      <c r="C214" s="3" t="s">
        <v>90</v>
      </c>
      <c r="D214" s="106"/>
      <c r="E214" s="106">
        <v>1</v>
      </c>
      <c r="F214" s="71">
        <f>D214+E214</f>
        <v>1</v>
      </c>
      <c r="G214" s="106"/>
      <c r="H214" s="71">
        <f>F214+G214</f>
        <v>1</v>
      </c>
      <c r="I214" s="106">
        <v>1</v>
      </c>
      <c r="J214" s="106"/>
      <c r="K214" s="71">
        <f>I214+J214</f>
        <v>1</v>
      </c>
    </row>
    <row r="215" spans="1:11" ht="48" customHeight="1" x14ac:dyDescent="0.2">
      <c r="A215" s="4" t="s">
        <v>408</v>
      </c>
      <c r="B215" s="4" t="s">
        <v>302</v>
      </c>
      <c r="C215" s="4"/>
      <c r="D215" s="113">
        <f t="shared" ref="D215:K215" si="168">D216</f>
        <v>0</v>
      </c>
      <c r="E215" s="113">
        <f t="shared" si="168"/>
        <v>1078.96</v>
      </c>
      <c r="F215" s="113">
        <f t="shared" si="168"/>
        <v>1078.96</v>
      </c>
      <c r="G215" s="113">
        <f t="shared" si="168"/>
        <v>0</v>
      </c>
      <c r="H215" s="113">
        <f t="shared" si="168"/>
        <v>1078.96</v>
      </c>
      <c r="I215" s="113">
        <f t="shared" si="168"/>
        <v>1078.96</v>
      </c>
      <c r="J215" s="113">
        <f t="shared" si="168"/>
        <v>0</v>
      </c>
      <c r="K215" s="113">
        <f t="shared" si="168"/>
        <v>1078.96</v>
      </c>
    </row>
    <row r="216" spans="1:11" ht="40.5" customHeight="1" x14ac:dyDescent="0.2">
      <c r="A216" s="4" t="s">
        <v>388</v>
      </c>
      <c r="B216" s="4" t="s">
        <v>409</v>
      </c>
      <c r="C216" s="4"/>
      <c r="D216" s="113">
        <f t="shared" ref="D216:K216" si="169">D217+D219</f>
        <v>0</v>
      </c>
      <c r="E216" s="113">
        <f t="shared" si="169"/>
        <v>1078.96</v>
      </c>
      <c r="F216" s="113">
        <f t="shared" si="169"/>
        <v>1078.96</v>
      </c>
      <c r="G216" s="113">
        <f t="shared" ref="G216:H216" si="170">G217+G219</f>
        <v>0</v>
      </c>
      <c r="H216" s="113">
        <f t="shared" si="170"/>
        <v>1078.96</v>
      </c>
      <c r="I216" s="113">
        <f t="shared" si="169"/>
        <v>1078.96</v>
      </c>
      <c r="J216" s="113">
        <f t="shared" si="169"/>
        <v>0</v>
      </c>
      <c r="K216" s="113">
        <f t="shared" si="169"/>
        <v>1078.96</v>
      </c>
    </row>
    <row r="217" spans="1:11" ht="36" customHeight="1" x14ac:dyDescent="0.2">
      <c r="A217" s="4" t="s">
        <v>304</v>
      </c>
      <c r="B217" s="4" t="s">
        <v>292</v>
      </c>
      <c r="C217" s="4"/>
      <c r="D217" s="113">
        <f t="shared" ref="D217:K217" si="171">D218</f>
        <v>0</v>
      </c>
      <c r="E217" s="113">
        <f t="shared" si="171"/>
        <v>865.76</v>
      </c>
      <c r="F217" s="113">
        <f t="shared" si="171"/>
        <v>865.76</v>
      </c>
      <c r="G217" s="113">
        <f t="shared" si="171"/>
        <v>0</v>
      </c>
      <c r="H217" s="113">
        <f t="shared" si="171"/>
        <v>865.76</v>
      </c>
      <c r="I217" s="113">
        <f t="shared" si="171"/>
        <v>865.76</v>
      </c>
      <c r="J217" s="113">
        <f t="shared" si="171"/>
        <v>0</v>
      </c>
      <c r="K217" s="113">
        <f t="shared" si="171"/>
        <v>865.76</v>
      </c>
    </row>
    <row r="218" spans="1:11" ht="60" customHeight="1" x14ac:dyDescent="0.2">
      <c r="A218" s="4" t="s">
        <v>38</v>
      </c>
      <c r="B218" s="4" t="s">
        <v>292</v>
      </c>
      <c r="C218" s="4" t="s">
        <v>34</v>
      </c>
      <c r="D218" s="113"/>
      <c r="E218" s="113">
        <v>865.76</v>
      </c>
      <c r="F218" s="71">
        <f>D218+E218</f>
        <v>865.76</v>
      </c>
      <c r="G218" s="113"/>
      <c r="H218" s="71">
        <f>F218+G218</f>
        <v>865.76</v>
      </c>
      <c r="I218" s="113">
        <v>865.76</v>
      </c>
      <c r="J218" s="113"/>
      <c r="K218" s="71">
        <f>I218+J218</f>
        <v>865.76</v>
      </c>
    </row>
    <row r="219" spans="1:11" ht="36" customHeight="1" x14ac:dyDescent="0.2">
      <c r="A219" s="4" t="s">
        <v>305</v>
      </c>
      <c r="B219" s="4" t="s">
        <v>291</v>
      </c>
      <c r="C219" s="4"/>
      <c r="D219" s="113">
        <f t="shared" ref="D219:K219" si="172">D220+D221</f>
        <v>0</v>
      </c>
      <c r="E219" s="113">
        <f t="shared" si="172"/>
        <v>213.2</v>
      </c>
      <c r="F219" s="113">
        <f t="shared" si="172"/>
        <v>213.2</v>
      </c>
      <c r="G219" s="113">
        <f t="shared" ref="G219:H219" si="173">G220+G221</f>
        <v>0</v>
      </c>
      <c r="H219" s="113">
        <f t="shared" si="173"/>
        <v>213.2</v>
      </c>
      <c r="I219" s="113">
        <f t="shared" si="172"/>
        <v>213.2</v>
      </c>
      <c r="J219" s="113">
        <f t="shared" si="172"/>
        <v>0</v>
      </c>
      <c r="K219" s="113">
        <f t="shared" si="172"/>
        <v>213.2</v>
      </c>
    </row>
    <row r="220" spans="1:11" ht="24" customHeight="1" x14ac:dyDescent="0.2">
      <c r="A220" s="4" t="s">
        <v>47</v>
      </c>
      <c r="B220" s="4" t="s">
        <v>291</v>
      </c>
      <c r="C220" s="4" t="s">
        <v>51</v>
      </c>
      <c r="D220" s="113"/>
      <c r="E220" s="113">
        <v>171.2</v>
      </c>
      <c r="F220" s="71">
        <f>D220+E220</f>
        <v>171.2</v>
      </c>
      <c r="G220" s="113"/>
      <c r="H220" s="71">
        <f>F220+G220</f>
        <v>171.2</v>
      </c>
      <c r="I220" s="113">
        <v>171.2</v>
      </c>
      <c r="J220" s="113"/>
      <c r="K220" s="71">
        <f>I220+J220</f>
        <v>171.2</v>
      </c>
    </row>
    <row r="221" spans="1:11" ht="24" customHeight="1" x14ac:dyDescent="0.2">
      <c r="A221" s="4" t="s">
        <v>78</v>
      </c>
      <c r="B221" s="4" t="s">
        <v>291</v>
      </c>
      <c r="C221" s="4" t="s">
        <v>90</v>
      </c>
      <c r="D221" s="113"/>
      <c r="E221" s="113">
        <v>42</v>
      </c>
      <c r="F221" s="71">
        <f>D221+E221</f>
        <v>42</v>
      </c>
      <c r="G221" s="113"/>
      <c r="H221" s="71">
        <f>F221+G221</f>
        <v>42</v>
      </c>
      <c r="I221" s="113">
        <v>42</v>
      </c>
      <c r="J221" s="113"/>
      <c r="K221" s="71">
        <f>I221+J221</f>
        <v>42</v>
      </c>
    </row>
    <row r="222" spans="1:11" ht="51" customHeight="1" x14ac:dyDescent="0.2">
      <c r="A222" s="4" t="s">
        <v>382</v>
      </c>
      <c r="B222" s="3" t="s">
        <v>140</v>
      </c>
      <c r="C222" s="3"/>
      <c r="D222" s="106">
        <f t="shared" ref="D222:K222" si="174">D223+D229+D235+D238</f>
        <v>696.1</v>
      </c>
      <c r="E222" s="106">
        <f t="shared" si="174"/>
        <v>-98</v>
      </c>
      <c r="F222" s="106">
        <f t="shared" si="174"/>
        <v>598.1</v>
      </c>
      <c r="G222" s="106">
        <f t="shared" ref="G222:H222" si="175">G223+G229+G235+G238</f>
        <v>500</v>
      </c>
      <c r="H222" s="106">
        <f t="shared" si="175"/>
        <v>1098.0999999999999</v>
      </c>
      <c r="I222" s="106">
        <f t="shared" si="174"/>
        <v>598.1</v>
      </c>
      <c r="J222" s="106">
        <f t="shared" si="174"/>
        <v>0</v>
      </c>
      <c r="K222" s="106">
        <f t="shared" si="174"/>
        <v>598.1</v>
      </c>
    </row>
    <row r="223" spans="1:11" ht="48" customHeight="1" x14ac:dyDescent="0.2">
      <c r="A223" s="4" t="s">
        <v>384</v>
      </c>
      <c r="B223" s="3" t="s">
        <v>385</v>
      </c>
      <c r="C223" s="3"/>
      <c r="D223" s="106">
        <f t="shared" ref="D223:K223" si="176">D224+D226</f>
        <v>20</v>
      </c>
      <c r="E223" s="106">
        <f t="shared" si="176"/>
        <v>-5</v>
      </c>
      <c r="F223" s="106">
        <f t="shared" si="176"/>
        <v>15</v>
      </c>
      <c r="G223" s="106">
        <f t="shared" ref="G223:H223" si="177">G224+G226</f>
        <v>0</v>
      </c>
      <c r="H223" s="106">
        <f t="shared" si="177"/>
        <v>15</v>
      </c>
      <c r="I223" s="106">
        <f t="shared" si="176"/>
        <v>15</v>
      </c>
      <c r="J223" s="106">
        <f t="shared" si="176"/>
        <v>0</v>
      </c>
      <c r="K223" s="106">
        <f t="shared" si="176"/>
        <v>15</v>
      </c>
    </row>
    <row r="224" spans="1:11" ht="24" x14ac:dyDescent="0.2">
      <c r="A224" s="4" t="s">
        <v>390</v>
      </c>
      <c r="B224" s="3" t="s">
        <v>162</v>
      </c>
      <c r="C224" s="3"/>
      <c r="D224" s="106">
        <f t="shared" ref="D224:K224" si="178">D225</f>
        <v>0</v>
      </c>
      <c r="E224" s="106">
        <f t="shared" si="178"/>
        <v>15</v>
      </c>
      <c r="F224" s="106">
        <f t="shared" si="178"/>
        <v>15</v>
      </c>
      <c r="G224" s="106">
        <f t="shared" si="178"/>
        <v>0</v>
      </c>
      <c r="H224" s="106">
        <f t="shared" si="178"/>
        <v>15</v>
      </c>
      <c r="I224" s="106">
        <f t="shared" si="178"/>
        <v>15</v>
      </c>
      <c r="J224" s="106">
        <f t="shared" si="178"/>
        <v>0</v>
      </c>
      <c r="K224" s="106">
        <f t="shared" si="178"/>
        <v>15</v>
      </c>
    </row>
    <row r="225" spans="1:11" ht="24" customHeight="1" x14ac:dyDescent="0.2">
      <c r="A225" s="4" t="s">
        <v>47</v>
      </c>
      <c r="B225" s="3" t="s">
        <v>162</v>
      </c>
      <c r="C225" s="3">
        <v>200</v>
      </c>
      <c r="D225" s="106"/>
      <c r="E225" s="106">
        <v>15</v>
      </c>
      <c r="F225" s="71">
        <f>D225+E225</f>
        <v>15</v>
      </c>
      <c r="G225" s="106"/>
      <c r="H225" s="71">
        <f>F225+G225</f>
        <v>15</v>
      </c>
      <c r="I225" s="106">
        <v>15</v>
      </c>
      <c r="J225" s="106"/>
      <c r="K225" s="71">
        <f>I225+J225</f>
        <v>15</v>
      </c>
    </row>
    <row r="226" spans="1:11" ht="36" customHeight="1" x14ac:dyDescent="0.2">
      <c r="A226" s="4" t="s">
        <v>510</v>
      </c>
      <c r="B226" s="3" t="s">
        <v>160</v>
      </c>
      <c r="C226" s="3"/>
      <c r="D226" s="106">
        <f t="shared" ref="D226:K226" si="179">D227+D228</f>
        <v>20</v>
      </c>
      <c r="E226" s="106">
        <f t="shared" si="179"/>
        <v>-20</v>
      </c>
      <c r="F226" s="106">
        <f t="shared" si="179"/>
        <v>0</v>
      </c>
      <c r="G226" s="106">
        <f t="shared" ref="G226:H226" si="180">G227+G228</f>
        <v>0</v>
      </c>
      <c r="H226" s="106">
        <f t="shared" si="180"/>
        <v>0</v>
      </c>
      <c r="I226" s="106">
        <f t="shared" si="179"/>
        <v>0</v>
      </c>
      <c r="J226" s="106">
        <f t="shared" si="179"/>
        <v>0</v>
      </c>
      <c r="K226" s="106">
        <f t="shared" si="179"/>
        <v>0</v>
      </c>
    </row>
    <row r="227" spans="1:11" ht="24" hidden="1" customHeight="1" x14ac:dyDescent="0.2">
      <c r="A227" s="4" t="s">
        <v>47</v>
      </c>
      <c r="B227" s="3" t="s">
        <v>160</v>
      </c>
      <c r="C227" s="3">
        <v>200</v>
      </c>
      <c r="D227" s="106"/>
      <c r="E227" s="106"/>
      <c r="F227" s="71">
        <f>D227+E227</f>
        <v>0</v>
      </c>
      <c r="G227" s="106"/>
      <c r="H227" s="71">
        <f>F227+G227</f>
        <v>0</v>
      </c>
      <c r="I227" s="106"/>
      <c r="J227" s="106"/>
      <c r="K227" s="71">
        <f>I227+J227</f>
        <v>0</v>
      </c>
    </row>
    <row r="228" spans="1:11" ht="12.75" customHeight="1" x14ac:dyDescent="0.2">
      <c r="A228" s="4" t="s">
        <v>45</v>
      </c>
      <c r="B228" s="3" t="s">
        <v>160</v>
      </c>
      <c r="C228" s="3" t="s">
        <v>43</v>
      </c>
      <c r="D228" s="106">
        <v>20</v>
      </c>
      <c r="E228" s="106">
        <v>-20</v>
      </c>
      <c r="F228" s="71">
        <f>D228+E228</f>
        <v>0</v>
      </c>
      <c r="G228" s="106"/>
      <c r="H228" s="71">
        <f>F228+G228</f>
        <v>0</v>
      </c>
      <c r="I228" s="106">
        <v>0</v>
      </c>
      <c r="J228" s="106"/>
      <c r="K228" s="71">
        <f>I228+J228</f>
        <v>0</v>
      </c>
    </row>
    <row r="229" spans="1:11" ht="48" customHeight="1" x14ac:dyDescent="0.2">
      <c r="A229" s="4" t="s">
        <v>161</v>
      </c>
      <c r="B229" s="3" t="s">
        <v>391</v>
      </c>
      <c r="C229" s="3"/>
      <c r="D229" s="106">
        <f t="shared" ref="D229" si="181">D230+D232</f>
        <v>118</v>
      </c>
      <c r="E229" s="106">
        <f t="shared" ref="E229:G229" si="182">E230+E232</f>
        <v>-93</v>
      </c>
      <c r="F229" s="106">
        <f t="shared" ref="F229:H229" si="183">F230+F232</f>
        <v>25</v>
      </c>
      <c r="G229" s="106">
        <f t="shared" si="182"/>
        <v>0</v>
      </c>
      <c r="H229" s="106">
        <f t="shared" si="183"/>
        <v>25</v>
      </c>
      <c r="I229" s="106">
        <f t="shared" ref="I229:K229" si="184">I230+I232</f>
        <v>25</v>
      </c>
      <c r="J229" s="106">
        <f t="shared" si="184"/>
        <v>0</v>
      </c>
      <c r="K229" s="106">
        <f t="shared" si="184"/>
        <v>25</v>
      </c>
    </row>
    <row r="230" spans="1:11" ht="36" customHeight="1" x14ac:dyDescent="0.2">
      <c r="A230" s="4" t="s">
        <v>393</v>
      </c>
      <c r="B230" s="3" t="s">
        <v>392</v>
      </c>
      <c r="C230" s="3"/>
      <c r="D230" s="106">
        <f t="shared" ref="D230" si="185">D231</f>
        <v>118</v>
      </c>
      <c r="E230" s="106">
        <f t="shared" ref="E230:G230" si="186">E231</f>
        <v>-93</v>
      </c>
      <c r="F230" s="106">
        <f t="shared" ref="F230:H230" si="187">F231</f>
        <v>25</v>
      </c>
      <c r="G230" s="106">
        <f t="shared" si="186"/>
        <v>0</v>
      </c>
      <c r="H230" s="106">
        <f t="shared" si="187"/>
        <v>25</v>
      </c>
      <c r="I230" s="106">
        <f t="shared" ref="I230:K230" si="188">I231</f>
        <v>25</v>
      </c>
      <c r="J230" s="106">
        <f t="shared" si="188"/>
        <v>0</v>
      </c>
      <c r="K230" s="106">
        <f t="shared" si="188"/>
        <v>25</v>
      </c>
    </row>
    <row r="231" spans="1:11" ht="24" customHeight="1" x14ac:dyDescent="0.2">
      <c r="A231" s="4" t="s">
        <v>47</v>
      </c>
      <c r="B231" s="3" t="s">
        <v>392</v>
      </c>
      <c r="C231" s="3">
        <v>200</v>
      </c>
      <c r="D231" s="106">
        <f t="shared" ref="D231" si="189">120-2</f>
        <v>118</v>
      </c>
      <c r="E231" s="106">
        <v>-93</v>
      </c>
      <c r="F231" s="71">
        <f>D231+E231</f>
        <v>25</v>
      </c>
      <c r="G231" s="106"/>
      <c r="H231" s="71">
        <f>F231+G231</f>
        <v>25</v>
      </c>
      <c r="I231" s="106">
        <v>25</v>
      </c>
      <c r="J231" s="106"/>
      <c r="K231" s="71">
        <f>I231+J231</f>
        <v>25</v>
      </c>
    </row>
    <row r="232" spans="1:11" ht="60" hidden="1" customHeight="1" x14ac:dyDescent="0.2">
      <c r="A232" s="4" t="s">
        <v>312</v>
      </c>
      <c r="B232" s="3" t="s">
        <v>394</v>
      </c>
      <c r="C232" s="3"/>
      <c r="D232" s="106">
        <f t="shared" ref="D232:K232" si="190">D233+D234</f>
        <v>0</v>
      </c>
      <c r="E232" s="106">
        <f t="shared" si="190"/>
        <v>0</v>
      </c>
      <c r="F232" s="106">
        <f t="shared" si="190"/>
        <v>0</v>
      </c>
      <c r="G232" s="106">
        <f t="shared" ref="G232:H232" si="191">G233+G234</f>
        <v>0</v>
      </c>
      <c r="H232" s="106">
        <f t="shared" si="191"/>
        <v>0</v>
      </c>
      <c r="I232" s="106">
        <f t="shared" si="190"/>
        <v>0</v>
      </c>
      <c r="J232" s="106">
        <f t="shared" si="190"/>
        <v>0</v>
      </c>
      <c r="K232" s="106">
        <f t="shared" si="190"/>
        <v>0</v>
      </c>
    </row>
    <row r="233" spans="1:11" ht="24" hidden="1" customHeight="1" x14ac:dyDescent="0.2">
      <c r="A233" s="4" t="s">
        <v>47</v>
      </c>
      <c r="B233" s="3" t="s">
        <v>394</v>
      </c>
      <c r="C233" s="3">
        <v>200</v>
      </c>
      <c r="D233" s="106"/>
      <c r="E233" s="106"/>
      <c r="F233" s="71">
        <f>D233+E233</f>
        <v>0</v>
      </c>
      <c r="G233" s="106"/>
      <c r="H233" s="71">
        <f>F233+G233</f>
        <v>0</v>
      </c>
      <c r="I233" s="106"/>
      <c r="J233" s="106"/>
      <c r="K233" s="71">
        <f>I233+J233</f>
        <v>0</v>
      </c>
    </row>
    <row r="234" spans="1:11" ht="12.75" hidden="1" customHeight="1" x14ac:dyDescent="0.2">
      <c r="A234" s="4" t="s">
        <v>45</v>
      </c>
      <c r="B234" s="3" t="s">
        <v>394</v>
      </c>
      <c r="C234" s="3" t="s">
        <v>43</v>
      </c>
      <c r="D234" s="106"/>
      <c r="E234" s="106"/>
      <c r="F234" s="71">
        <f>D234+E234</f>
        <v>0</v>
      </c>
      <c r="G234" s="106"/>
      <c r="H234" s="71">
        <f>F234+G234</f>
        <v>0</v>
      </c>
      <c r="I234" s="106"/>
      <c r="J234" s="106"/>
      <c r="K234" s="71">
        <f>I234+J234</f>
        <v>0</v>
      </c>
    </row>
    <row r="235" spans="1:11" ht="36" customHeight="1" x14ac:dyDescent="0.2">
      <c r="A235" s="4" t="s">
        <v>139</v>
      </c>
      <c r="B235" s="3" t="s">
        <v>425</v>
      </c>
      <c r="C235" s="3"/>
      <c r="D235" s="105">
        <f t="shared" ref="D235:K236" si="192">D236</f>
        <v>558.1</v>
      </c>
      <c r="E235" s="105">
        <f t="shared" si="192"/>
        <v>0</v>
      </c>
      <c r="F235" s="105">
        <f t="shared" si="192"/>
        <v>558.1</v>
      </c>
      <c r="G235" s="105">
        <f t="shared" si="192"/>
        <v>0</v>
      </c>
      <c r="H235" s="105">
        <f t="shared" si="192"/>
        <v>558.1</v>
      </c>
      <c r="I235" s="105">
        <f t="shared" si="192"/>
        <v>558.1</v>
      </c>
      <c r="J235" s="105">
        <f t="shared" si="192"/>
        <v>0</v>
      </c>
      <c r="K235" s="105">
        <f t="shared" si="192"/>
        <v>558.1</v>
      </c>
    </row>
    <row r="236" spans="1:11" ht="36" customHeight="1" x14ac:dyDescent="0.2">
      <c r="A236" s="4" t="s">
        <v>426</v>
      </c>
      <c r="B236" s="3" t="s">
        <v>427</v>
      </c>
      <c r="C236" s="3"/>
      <c r="D236" s="105">
        <f t="shared" si="192"/>
        <v>558.1</v>
      </c>
      <c r="E236" s="105">
        <f t="shared" si="192"/>
        <v>0</v>
      </c>
      <c r="F236" s="105">
        <f t="shared" si="192"/>
        <v>558.1</v>
      </c>
      <c r="G236" s="105">
        <f t="shared" si="192"/>
        <v>0</v>
      </c>
      <c r="H236" s="105">
        <f t="shared" si="192"/>
        <v>558.1</v>
      </c>
      <c r="I236" s="105">
        <f t="shared" si="192"/>
        <v>558.1</v>
      </c>
      <c r="J236" s="105">
        <f t="shared" si="192"/>
        <v>0</v>
      </c>
      <c r="K236" s="105">
        <f t="shared" si="192"/>
        <v>558.1</v>
      </c>
    </row>
    <row r="237" spans="1:11" ht="24" customHeight="1" x14ac:dyDescent="0.2">
      <c r="A237" s="4" t="s">
        <v>47</v>
      </c>
      <c r="B237" s="3" t="s">
        <v>427</v>
      </c>
      <c r="C237" s="3" t="s">
        <v>51</v>
      </c>
      <c r="D237" s="105">
        <v>558.1</v>
      </c>
      <c r="E237" s="105"/>
      <c r="F237" s="71">
        <f>D237+E237</f>
        <v>558.1</v>
      </c>
      <c r="G237" s="105"/>
      <c r="H237" s="71">
        <f>F237+G237</f>
        <v>558.1</v>
      </c>
      <c r="I237" s="105">
        <v>558.1</v>
      </c>
      <c r="J237" s="105"/>
      <c r="K237" s="71">
        <f>I237+J237</f>
        <v>558.1</v>
      </c>
    </row>
    <row r="238" spans="1:11" ht="60" customHeight="1" x14ac:dyDescent="0.2">
      <c r="A238" s="4" t="s">
        <v>165</v>
      </c>
      <c r="B238" s="3" t="s">
        <v>389</v>
      </c>
      <c r="C238" s="3"/>
      <c r="D238" s="106">
        <f t="shared" ref="D238:K238" si="193">D239</f>
        <v>0</v>
      </c>
      <c r="E238" s="106">
        <f t="shared" si="193"/>
        <v>0</v>
      </c>
      <c r="F238" s="106">
        <f t="shared" si="193"/>
        <v>0</v>
      </c>
      <c r="G238" s="106">
        <f t="shared" si="193"/>
        <v>500</v>
      </c>
      <c r="H238" s="106">
        <f t="shared" si="193"/>
        <v>500</v>
      </c>
      <c r="I238" s="106">
        <f t="shared" si="193"/>
        <v>0</v>
      </c>
      <c r="J238" s="106">
        <f t="shared" si="193"/>
        <v>0</v>
      </c>
      <c r="K238" s="106">
        <f t="shared" si="193"/>
        <v>0</v>
      </c>
    </row>
    <row r="239" spans="1:11" ht="24" customHeight="1" x14ac:dyDescent="0.2">
      <c r="A239" s="4" t="s">
        <v>47</v>
      </c>
      <c r="B239" s="3" t="s">
        <v>389</v>
      </c>
      <c r="C239" s="3" t="s">
        <v>51</v>
      </c>
      <c r="D239" s="106"/>
      <c r="E239" s="106"/>
      <c r="F239" s="71">
        <f>D239+E239</f>
        <v>0</v>
      </c>
      <c r="G239" s="106">
        <v>500</v>
      </c>
      <c r="H239" s="71">
        <f>F239+G239</f>
        <v>500</v>
      </c>
      <c r="I239" s="106"/>
      <c r="J239" s="106"/>
      <c r="K239" s="71">
        <f>I239+J239</f>
        <v>0</v>
      </c>
    </row>
    <row r="240" spans="1:11" ht="50.25" customHeight="1" x14ac:dyDescent="0.2">
      <c r="A240" s="4" t="s">
        <v>373</v>
      </c>
      <c r="B240" s="3" t="s">
        <v>135</v>
      </c>
      <c r="C240" s="3"/>
      <c r="D240" s="109">
        <f t="shared" ref="D240:K240" si="194">D241+D247+D255+D258+D261+D264+D267</f>
        <v>6065.6</v>
      </c>
      <c r="E240" s="109">
        <f t="shared" si="194"/>
        <v>25.100000000000136</v>
      </c>
      <c r="F240" s="109">
        <f t="shared" si="194"/>
        <v>6090.7</v>
      </c>
      <c r="G240" s="109">
        <f t="shared" ref="G240:H240" si="195">G241+G247+G255+G258+G261+G264+G267</f>
        <v>0</v>
      </c>
      <c r="H240" s="109">
        <f t="shared" si="195"/>
        <v>6090.7</v>
      </c>
      <c r="I240" s="109">
        <f t="shared" si="194"/>
        <v>6248.8</v>
      </c>
      <c r="J240" s="109">
        <f t="shared" si="194"/>
        <v>0</v>
      </c>
      <c r="K240" s="109">
        <f t="shared" si="194"/>
        <v>6248.8</v>
      </c>
    </row>
    <row r="241" spans="1:11" ht="48" customHeight="1" x14ac:dyDescent="0.2">
      <c r="A241" s="4" t="s">
        <v>138</v>
      </c>
      <c r="B241" s="3" t="s">
        <v>374</v>
      </c>
      <c r="C241" s="3"/>
      <c r="D241" s="105">
        <f t="shared" ref="D241:K241" si="196">D242+D245</f>
        <v>20.399999999999999</v>
      </c>
      <c r="E241" s="105">
        <f t="shared" si="196"/>
        <v>130.9</v>
      </c>
      <c r="F241" s="105">
        <f t="shared" si="196"/>
        <v>151.30000000000001</v>
      </c>
      <c r="G241" s="105">
        <f t="shared" ref="G241:H241" si="197">G242+G245</f>
        <v>0</v>
      </c>
      <c r="H241" s="105">
        <f t="shared" si="197"/>
        <v>151.30000000000001</v>
      </c>
      <c r="I241" s="105">
        <f t="shared" si="196"/>
        <v>151.30000000000001</v>
      </c>
      <c r="J241" s="105">
        <f t="shared" si="196"/>
        <v>0</v>
      </c>
      <c r="K241" s="105">
        <f t="shared" si="196"/>
        <v>151.30000000000001</v>
      </c>
    </row>
    <row r="242" spans="1:11" ht="24" x14ac:dyDescent="0.2">
      <c r="A242" s="4" t="s">
        <v>428</v>
      </c>
      <c r="B242" s="3" t="s">
        <v>429</v>
      </c>
      <c r="C242" s="3"/>
      <c r="D242" s="105">
        <f t="shared" ref="D242:K242" si="198">D243+D244</f>
        <v>20</v>
      </c>
      <c r="E242" s="105">
        <f t="shared" si="198"/>
        <v>131</v>
      </c>
      <c r="F242" s="105">
        <f t="shared" si="198"/>
        <v>151</v>
      </c>
      <c r="G242" s="105">
        <f t="shared" ref="G242:H242" si="199">G243+G244</f>
        <v>0</v>
      </c>
      <c r="H242" s="105">
        <f t="shared" si="199"/>
        <v>151</v>
      </c>
      <c r="I242" s="105">
        <f t="shared" si="198"/>
        <v>151</v>
      </c>
      <c r="J242" s="105">
        <f t="shared" si="198"/>
        <v>0</v>
      </c>
      <c r="K242" s="105">
        <f t="shared" si="198"/>
        <v>151</v>
      </c>
    </row>
    <row r="243" spans="1:11" ht="24" customHeight="1" x14ac:dyDescent="0.2">
      <c r="A243" s="4" t="s">
        <v>47</v>
      </c>
      <c r="B243" s="3" t="s">
        <v>429</v>
      </c>
      <c r="C243" s="3">
        <v>200</v>
      </c>
      <c r="D243" s="105">
        <v>20</v>
      </c>
      <c r="E243" s="105">
        <v>131</v>
      </c>
      <c r="F243" s="71">
        <f>D243+E243</f>
        <v>151</v>
      </c>
      <c r="G243" s="105"/>
      <c r="H243" s="71">
        <f>F243+G243</f>
        <v>151</v>
      </c>
      <c r="I243" s="105">
        <v>151</v>
      </c>
      <c r="J243" s="105"/>
      <c r="K243" s="71">
        <f>I243+J243</f>
        <v>151</v>
      </c>
    </row>
    <row r="244" spans="1:11" ht="24" hidden="1" customHeight="1" x14ac:dyDescent="0.2">
      <c r="A244" s="4" t="s">
        <v>74</v>
      </c>
      <c r="B244" s="3" t="s">
        <v>429</v>
      </c>
      <c r="C244" s="3" t="s">
        <v>73</v>
      </c>
      <c r="D244" s="105"/>
      <c r="E244" s="105"/>
      <c r="F244" s="71">
        <f>D244+E244</f>
        <v>0</v>
      </c>
      <c r="G244" s="105"/>
      <c r="H244" s="71">
        <f>F244+G244</f>
        <v>0</v>
      </c>
      <c r="I244" s="105"/>
      <c r="J244" s="105"/>
      <c r="K244" s="71">
        <f>I244+J244</f>
        <v>0</v>
      </c>
    </row>
    <row r="245" spans="1:11" ht="48" customHeight="1" x14ac:dyDescent="0.2">
      <c r="A245" s="4" t="s">
        <v>500</v>
      </c>
      <c r="B245" s="3" t="s">
        <v>375</v>
      </c>
      <c r="C245" s="3"/>
      <c r="D245" s="109">
        <f t="shared" ref="D245:K245" si="200">D246</f>
        <v>0.4</v>
      </c>
      <c r="E245" s="109">
        <f t="shared" si="200"/>
        <v>-0.1</v>
      </c>
      <c r="F245" s="109">
        <f t="shared" si="200"/>
        <v>0.30000000000000004</v>
      </c>
      <c r="G245" s="109">
        <f t="shared" si="200"/>
        <v>0</v>
      </c>
      <c r="H245" s="109">
        <f t="shared" si="200"/>
        <v>0.30000000000000004</v>
      </c>
      <c r="I245" s="109">
        <f t="shared" si="200"/>
        <v>0.3</v>
      </c>
      <c r="J245" s="109">
        <f t="shared" si="200"/>
        <v>0</v>
      </c>
      <c r="K245" s="109">
        <f t="shared" si="200"/>
        <v>0.3</v>
      </c>
    </row>
    <row r="246" spans="1:11" ht="24" customHeight="1" x14ac:dyDescent="0.2">
      <c r="A246" s="4" t="s">
        <v>47</v>
      </c>
      <c r="B246" s="3" t="s">
        <v>375</v>
      </c>
      <c r="C246" s="3" t="s">
        <v>51</v>
      </c>
      <c r="D246" s="109">
        <v>0.4</v>
      </c>
      <c r="E246" s="109">
        <v>-0.1</v>
      </c>
      <c r="F246" s="71">
        <f>D246+E246</f>
        <v>0.30000000000000004</v>
      </c>
      <c r="G246" s="109"/>
      <c r="H246" s="71">
        <f>F246+G246</f>
        <v>0.30000000000000004</v>
      </c>
      <c r="I246" s="109">
        <v>0.3</v>
      </c>
      <c r="J246" s="109"/>
      <c r="K246" s="71">
        <f>I246+J246</f>
        <v>0.3</v>
      </c>
    </row>
    <row r="247" spans="1:11" ht="24" customHeight="1" x14ac:dyDescent="0.2">
      <c r="A247" s="4" t="s">
        <v>430</v>
      </c>
      <c r="B247" s="3" t="s">
        <v>432</v>
      </c>
      <c r="C247" s="3"/>
      <c r="D247" s="105">
        <f t="shared" ref="D247:K247" si="201">D248+D250+D252</f>
        <v>1404</v>
      </c>
      <c r="E247" s="105">
        <f t="shared" si="201"/>
        <v>-1304.5</v>
      </c>
      <c r="F247" s="105">
        <f t="shared" si="201"/>
        <v>99.5</v>
      </c>
      <c r="G247" s="105">
        <f t="shared" ref="G247:H247" si="202">G248+G250+G252</f>
        <v>0</v>
      </c>
      <c r="H247" s="105">
        <f t="shared" si="202"/>
        <v>99.5</v>
      </c>
      <c r="I247" s="105">
        <f t="shared" si="201"/>
        <v>99.5</v>
      </c>
      <c r="J247" s="105">
        <f t="shared" si="201"/>
        <v>0</v>
      </c>
      <c r="K247" s="105">
        <f t="shared" si="201"/>
        <v>99.5</v>
      </c>
    </row>
    <row r="248" spans="1:11" ht="24" hidden="1" customHeight="1" x14ac:dyDescent="0.2">
      <c r="A248" s="4" t="s">
        <v>431</v>
      </c>
      <c r="B248" s="3" t="s">
        <v>433</v>
      </c>
      <c r="C248" s="3"/>
      <c r="D248" s="105">
        <f t="shared" ref="D248:K248" si="203">D249</f>
        <v>0</v>
      </c>
      <c r="E248" s="105">
        <f t="shared" si="203"/>
        <v>0</v>
      </c>
      <c r="F248" s="105">
        <f t="shared" si="203"/>
        <v>0</v>
      </c>
      <c r="G248" s="105">
        <f t="shared" si="203"/>
        <v>0</v>
      </c>
      <c r="H248" s="105">
        <f t="shared" si="203"/>
        <v>0</v>
      </c>
      <c r="I248" s="105">
        <f t="shared" si="203"/>
        <v>0</v>
      </c>
      <c r="J248" s="105">
        <f t="shared" si="203"/>
        <v>0</v>
      </c>
      <c r="K248" s="105">
        <f t="shared" si="203"/>
        <v>0</v>
      </c>
    </row>
    <row r="249" spans="1:11" ht="24" hidden="1" customHeight="1" x14ac:dyDescent="0.2">
      <c r="A249" s="4" t="s">
        <v>78</v>
      </c>
      <c r="B249" s="3" t="s">
        <v>433</v>
      </c>
      <c r="C249" s="3" t="s">
        <v>90</v>
      </c>
      <c r="D249" s="105"/>
      <c r="E249" s="105"/>
      <c r="F249" s="71">
        <f>D249+E249</f>
        <v>0</v>
      </c>
      <c r="G249" s="105"/>
      <c r="H249" s="71">
        <f>F249+G249</f>
        <v>0</v>
      </c>
      <c r="I249" s="105"/>
      <c r="J249" s="105"/>
      <c r="K249" s="71">
        <f>I249+J249</f>
        <v>0</v>
      </c>
    </row>
    <row r="250" spans="1:11" ht="48" customHeight="1" x14ac:dyDescent="0.2">
      <c r="A250" s="8" t="s">
        <v>520</v>
      </c>
      <c r="B250" s="3" t="s">
        <v>434</v>
      </c>
      <c r="C250" s="3"/>
      <c r="D250" s="105">
        <f t="shared" ref="D250:K250" si="204">D251</f>
        <v>800</v>
      </c>
      <c r="E250" s="105">
        <f t="shared" si="204"/>
        <v>-800</v>
      </c>
      <c r="F250" s="105">
        <f t="shared" si="204"/>
        <v>0</v>
      </c>
      <c r="G250" s="105">
        <f t="shared" si="204"/>
        <v>0</v>
      </c>
      <c r="H250" s="105">
        <f t="shared" si="204"/>
        <v>0</v>
      </c>
      <c r="I250" s="105">
        <f t="shared" si="204"/>
        <v>0</v>
      </c>
      <c r="J250" s="105">
        <f t="shared" si="204"/>
        <v>0</v>
      </c>
      <c r="K250" s="105">
        <f t="shared" si="204"/>
        <v>0</v>
      </c>
    </row>
    <row r="251" spans="1:11" ht="24" customHeight="1" x14ac:dyDescent="0.2">
      <c r="A251" s="4" t="s">
        <v>74</v>
      </c>
      <c r="B251" s="3" t="s">
        <v>434</v>
      </c>
      <c r="C251" s="3" t="s">
        <v>51</v>
      </c>
      <c r="D251" s="105">
        <v>800</v>
      </c>
      <c r="E251" s="105">
        <v>-800</v>
      </c>
      <c r="F251" s="71">
        <f>D251+E251</f>
        <v>0</v>
      </c>
      <c r="G251" s="105"/>
      <c r="H251" s="71">
        <f>F251+G251</f>
        <v>0</v>
      </c>
      <c r="I251" s="105">
        <v>0</v>
      </c>
      <c r="J251" s="105"/>
      <c r="K251" s="71">
        <f>I251+J251</f>
        <v>0</v>
      </c>
    </row>
    <row r="252" spans="1:11" ht="60" customHeight="1" x14ac:dyDescent="0.2">
      <c r="A252" s="4" t="s">
        <v>505</v>
      </c>
      <c r="B252" s="3" t="s">
        <v>137</v>
      </c>
      <c r="C252" s="3"/>
      <c r="D252" s="105">
        <f t="shared" ref="D252:K252" si="205">D253+D254</f>
        <v>604</v>
      </c>
      <c r="E252" s="105">
        <f t="shared" si="205"/>
        <v>-504.5</v>
      </c>
      <c r="F252" s="105">
        <f t="shared" si="205"/>
        <v>99.5</v>
      </c>
      <c r="G252" s="105">
        <f t="shared" ref="G252:H252" si="206">G253+G254</f>
        <v>0</v>
      </c>
      <c r="H252" s="105">
        <f t="shared" si="206"/>
        <v>99.5</v>
      </c>
      <c r="I252" s="105">
        <f t="shared" si="205"/>
        <v>99.5</v>
      </c>
      <c r="J252" s="105">
        <f t="shared" si="205"/>
        <v>0</v>
      </c>
      <c r="K252" s="105">
        <f t="shared" si="205"/>
        <v>99.5</v>
      </c>
    </row>
    <row r="253" spans="1:11" ht="24" hidden="1" customHeight="1" x14ac:dyDescent="0.2">
      <c r="A253" s="4" t="s">
        <v>47</v>
      </c>
      <c r="B253" s="3" t="s">
        <v>137</v>
      </c>
      <c r="C253" s="3" t="s">
        <v>51</v>
      </c>
      <c r="D253" s="105"/>
      <c r="E253" s="105"/>
      <c r="F253" s="71">
        <f>D253+E253</f>
        <v>0</v>
      </c>
      <c r="G253" s="105"/>
      <c r="H253" s="71">
        <f>F253+G253</f>
        <v>0</v>
      </c>
      <c r="I253" s="105"/>
      <c r="J253" s="105"/>
      <c r="K253" s="71">
        <f>I253+J253</f>
        <v>0</v>
      </c>
    </row>
    <row r="254" spans="1:11" ht="24" customHeight="1" x14ac:dyDescent="0.2">
      <c r="A254" s="4" t="s">
        <v>78</v>
      </c>
      <c r="B254" s="3" t="s">
        <v>137</v>
      </c>
      <c r="C254" s="3" t="s">
        <v>90</v>
      </c>
      <c r="D254" s="105">
        <v>604</v>
      </c>
      <c r="E254" s="105">
        <v>-504.5</v>
      </c>
      <c r="F254" s="71">
        <f>D254+E254</f>
        <v>99.5</v>
      </c>
      <c r="G254" s="105"/>
      <c r="H254" s="71">
        <f>F254+G254</f>
        <v>99.5</v>
      </c>
      <c r="I254" s="105">
        <v>99.5</v>
      </c>
      <c r="J254" s="105"/>
      <c r="K254" s="71">
        <f>I254+J254</f>
        <v>99.5</v>
      </c>
    </row>
    <row r="255" spans="1:11" ht="24" customHeight="1" x14ac:dyDescent="0.2">
      <c r="A255" s="4" t="s">
        <v>397</v>
      </c>
      <c r="B255" s="3" t="s">
        <v>398</v>
      </c>
      <c r="C255" s="3"/>
      <c r="D255" s="106">
        <f t="shared" ref="D255:K256" si="207">D256</f>
        <v>4391.2</v>
      </c>
      <c r="E255" s="106">
        <f t="shared" si="207"/>
        <v>948.7</v>
      </c>
      <c r="F255" s="106">
        <f t="shared" si="207"/>
        <v>5339.9</v>
      </c>
      <c r="G255" s="106">
        <f t="shared" si="207"/>
        <v>0</v>
      </c>
      <c r="H255" s="106">
        <f t="shared" si="207"/>
        <v>5339.9</v>
      </c>
      <c r="I255" s="106">
        <f t="shared" si="207"/>
        <v>5498</v>
      </c>
      <c r="J255" s="106">
        <f t="shared" si="207"/>
        <v>0</v>
      </c>
      <c r="K255" s="106">
        <f t="shared" si="207"/>
        <v>5498</v>
      </c>
    </row>
    <row r="256" spans="1:11" ht="36.75" customHeight="1" x14ac:dyDescent="0.2">
      <c r="A256" s="4" t="s">
        <v>400</v>
      </c>
      <c r="B256" s="3" t="s">
        <v>399</v>
      </c>
      <c r="C256" s="3"/>
      <c r="D256" s="106">
        <f t="shared" si="207"/>
        <v>4391.2</v>
      </c>
      <c r="E256" s="106">
        <f t="shared" si="207"/>
        <v>948.7</v>
      </c>
      <c r="F256" s="106">
        <f t="shared" si="207"/>
        <v>5339.9</v>
      </c>
      <c r="G256" s="106">
        <f t="shared" si="207"/>
        <v>0</v>
      </c>
      <c r="H256" s="106">
        <f t="shared" si="207"/>
        <v>5339.9</v>
      </c>
      <c r="I256" s="106">
        <f t="shared" si="207"/>
        <v>5498</v>
      </c>
      <c r="J256" s="106">
        <f t="shared" si="207"/>
        <v>0</v>
      </c>
      <c r="K256" s="106">
        <f t="shared" si="207"/>
        <v>5498</v>
      </c>
    </row>
    <row r="257" spans="1:11" ht="24" customHeight="1" x14ac:dyDescent="0.2">
      <c r="A257" s="4" t="s">
        <v>47</v>
      </c>
      <c r="B257" s="3" t="s">
        <v>399</v>
      </c>
      <c r="C257" s="3" t="s">
        <v>51</v>
      </c>
      <c r="D257" s="106">
        <v>4391.2</v>
      </c>
      <c r="E257" s="106">
        <v>948.7</v>
      </c>
      <c r="F257" s="71">
        <f>D257+E257</f>
        <v>5339.9</v>
      </c>
      <c r="G257" s="106"/>
      <c r="H257" s="71">
        <f>F257+G257</f>
        <v>5339.9</v>
      </c>
      <c r="I257" s="106">
        <v>5498</v>
      </c>
      <c r="J257" s="106"/>
      <c r="K257" s="71">
        <f>I257+J257</f>
        <v>5498</v>
      </c>
    </row>
    <row r="258" spans="1:11" ht="24" customHeight="1" x14ac:dyDescent="0.2">
      <c r="A258" s="4" t="s">
        <v>296</v>
      </c>
      <c r="B258" s="3" t="s">
        <v>435</v>
      </c>
      <c r="C258" s="3"/>
      <c r="D258" s="106">
        <f t="shared" ref="D258:K259" si="208">D259</f>
        <v>200</v>
      </c>
      <c r="E258" s="106">
        <f t="shared" si="208"/>
        <v>300</v>
      </c>
      <c r="F258" s="106">
        <f t="shared" si="208"/>
        <v>500</v>
      </c>
      <c r="G258" s="106">
        <f t="shared" si="208"/>
        <v>0</v>
      </c>
      <c r="H258" s="106">
        <f t="shared" si="208"/>
        <v>500</v>
      </c>
      <c r="I258" s="106">
        <f t="shared" si="208"/>
        <v>500</v>
      </c>
      <c r="J258" s="106">
        <f t="shared" si="208"/>
        <v>0</v>
      </c>
      <c r="K258" s="106">
        <f t="shared" si="208"/>
        <v>500</v>
      </c>
    </row>
    <row r="259" spans="1:11" ht="24" customHeight="1" x14ac:dyDescent="0.2">
      <c r="A259" s="4" t="s">
        <v>437</v>
      </c>
      <c r="B259" s="3" t="s">
        <v>436</v>
      </c>
      <c r="C259" s="3"/>
      <c r="D259" s="106">
        <f t="shared" si="208"/>
        <v>200</v>
      </c>
      <c r="E259" s="106">
        <f t="shared" si="208"/>
        <v>300</v>
      </c>
      <c r="F259" s="106">
        <f t="shared" si="208"/>
        <v>500</v>
      </c>
      <c r="G259" s="106">
        <f t="shared" si="208"/>
        <v>0</v>
      </c>
      <c r="H259" s="106">
        <f t="shared" si="208"/>
        <v>500</v>
      </c>
      <c r="I259" s="106">
        <f t="shared" si="208"/>
        <v>500</v>
      </c>
      <c r="J259" s="106">
        <f t="shared" si="208"/>
        <v>0</v>
      </c>
      <c r="K259" s="106">
        <f t="shared" si="208"/>
        <v>500</v>
      </c>
    </row>
    <row r="260" spans="1:11" ht="24" customHeight="1" x14ac:dyDescent="0.2">
      <c r="A260" s="4" t="s">
        <v>47</v>
      </c>
      <c r="B260" s="3" t="s">
        <v>436</v>
      </c>
      <c r="C260" s="3" t="s">
        <v>51</v>
      </c>
      <c r="D260" s="106">
        <v>200</v>
      </c>
      <c r="E260" s="106">
        <v>300</v>
      </c>
      <c r="F260" s="71">
        <f>D260+E260</f>
        <v>500</v>
      </c>
      <c r="G260" s="106"/>
      <c r="H260" s="71">
        <f>F260+G260</f>
        <v>500</v>
      </c>
      <c r="I260" s="106">
        <v>500</v>
      </c>
      <c r="J260" s="106"/>
      <c r="K260" s="71">
        <f>I260+J260</f>
        <v>500</v>
      </c>
    </row>
    <row r="261" spans="1:11" ht="27" hidden="1" customHeight="1" x14ac:dyDescent="0.2">
      <c r="A261" s="4" t="s">
        <v>149</v>
      </c>
      <c r="B261" s="3" t="s">
        <v>413</v>
      </c>
      <c r="C261" s="3"/>
      <c r="D261" s="107">
        <f t="shared" ref="D261:K261" si="209">D262</f>
        <v>0</v>
      </c>
      <c r="E261" s="107">
        <f t="shared" si="209"/>
        <v>0</v>
      </c>
      <c r="F261" s="107">
        <f t="shared" si="209"/>
        <v>0</v>
      </c>
      <c r="G261" s="107">
        <f t="shared" si="209"/>
        <v>0</v>
      </c>
      <c r="H261" s="107">
        <f t="shared" si="209"/>
        <v>0</v>
      </c>
      <c r="I261" s="107">
        <f t="shared" si="209"/>
        <v>0</v>
      </c>
      <c r="J261" s="107">
        <f t="shared" si="209"/>
        <v>0</v>
      </c>
      <c r="K261" s="107">
        <f t="shared" si="209"/>
        <v>0</v>
      </c>
    </row>
    <row r="262" spans="1:11" ht="30.75" hidden="1" customHeight="1" x14ac:dyDescent="0.2">
      <c r="A262" s="4" t="s">
        <v>415</v>
      </c>
      <c r="B262" s="3" t="s">
        <v>414</v>
      </c>
      <c r="C262" s="3"/>
      <c r="D262" s="107">
        <f t="shared" ref="D262:K262" si="210">D263</f>
        <v>0</v>
      </c>
      <c r="E262" s="107">
        <f t="shared" si="210"/>
        <v>0</v>
      </c>
      <c r="F262" s="107">
        <f t="shared" si="210"/>
        <v>0</v>
      </c>
      <c r="G262" s="107">
        <f t="shared" si="210"/>
        <v>0</v>
      </c>
      <c r="H262" s="107">
        <f t="shared" si="210"/>
        <v>0</v>
      </c>
      <c r="I262" s="107">
        <f t="shared" si="210"/>
        <v>0</v>
      </c>
      <c r="J262" s="107">
        <f t="shared" si="210"/>
        <v>0</v>
      </c>
      <c r="K262" s="107">
        <f t="shared" si="210"/>
        <v>0</v>
      </c>
    </row>
    <row r="263" spans="1:11" ht="24" hidden="1" x14ac:dyDescent="0.2">
      <c r="A263" s="4" t="s">
        <v>47</v>
      </c>
      <c r="B263" s="3" t="s">
        <v>414</v>
      </c>
      <c r="C263" s="3" t="s">
        <v>51</v>
      </c>
      <c r="D263" s="107"/>
      <c r="E263" s="107"/>
      <c r="F263" s="71">
        <f>D263+E263</f>
        <v>0</v>
      </c>
      <c r="G263" s="107"/>
      <c r="H263" s="71">
        <f>F263+G263</f>
        <v>0</v>
      </c>
      <c r="I263" s="107"/>
      <c r="J263" s="107"/>
      <c r="K263" s="71">
        <f>I263+J263</f>
        <v>0</v>
      </c>
    </row>
    <row r="264" spans="1:11" ht="24" customHeight="1" x14ac:dyDescent="0.2">
      <c r="A264" s="4" t="s">
        <v>320</v>
      </c>
      <c r="B264" s="3" t="s">
        <v>438</v>
      </c>
      <c r="C264" s="3"/>
      <c r="D264" s="106">
        <f t="shared" ref="D264:K264" si="211">D265</f>
        <v>50</v>
      </c>
      <c r="E264" s="106">
        <f t="shared" si="211"/>
        <v>-50</v>
      </c>
      <c r="F264" s="106">
        <f t="shared" si="211"/>
        <v>0</v>
      </c>
      <c r="G264" s="106">
        <f t="shared" si="211"/>
        <v>0</v>
      </c>
      <c r="H264" s="106">
        <f t="shared" si="211"/>
        <v>0</v>
      </c>
      <c r="I264" s="106">
        <f t="shared" si="211"/>
        <v>0</v>
      </c>
      <c r="J264" s="106">
        <f t="shared" si="211"/>
        <v>0</v>
      </c>
      <c r="K264" s="106">
        <f t="shared" si="211"/>
        <v>0</v>
      </c>
    </row>
    <row r="265" spans="1:11" ht="24" customHeight="1" x14ac:dyDescent="0.2">
      <c r="A265" s="4" t="s">
        <v>439</v>
      </c>
      <c r="B265" s="3" t="s">
        <v>440</v>
      </c>
      <c r="C265" s="3"/>
      <c r="D265" s="106">
        <f t="shared" ref="D265:K265" si="212">D266</f>
        <v>50</v>
      </c>
      <c r="E265" s="106">
        <f t="shared" si="212"/>
        <v>-50</v>
      </c>
      <c r="F265" s="106">
        <f t="shared" si="212"/>
        <v>0</v>
      </c>
      <c r="G265" s="106">
        <f t="shared" si="212"/>
        <v>0</v>
      </c>
      <c r="H265" s="106">
        <f t="shared" si="212"/>
        <v>0</v>
      </c>
      <c r="I265" s="106">
        <f t="shared" si="212"/>
        <v>0</v>
      </c>
      <c r="J265" s="106">
        <f t="shared" si="212"/>
        <v>0</v>
      </c>
      <c r="K265" s="106">
        <f t="shared" si="212"/>
        <v>0</v>
      </c>
    </row>
    <row r="266" spans="1:11" ht="24" customHeight="1" x14ac:dyDescent="0.2">
      <c r="A266" s="4" t="s">
        <v>47</v>
      </c>
      <c r="B266" s="3" t="s">
        <v>440</v>
      </c>
      <c r="C266" s="3" t="s">
        <v>51</v>
      </c>
      <c r="D266" s="106">
        <v>50</v>
      </c>
      <c r="E266" s="106">
        <v>-50</v>
      </c>
      <c r="F266" s="71">
        <f>D266+E266</f>
        <v>0</v>
      </c>
      <c r="G266" s="106"/>
      <c r="H266" s="71">
        <f>F266+G266</f>
        <v>0</v>
      </c>
      <c r="I266" s="106">
        <v>0</v>
      </c>
      <c r="J266" s="106"/>
      <c r="K266" s="71">
        <f>I266+J266</f>
        <v>0</v>
      </c>
    </row>
    <row r="267" spans="1:11" ht="49.5" hidden="1" customHeight="1" x14ac:dyDescent="0.2">
      <c r="A267" s="4" t="s">
        <v>477</v>
      </c>
      <c r="B267" s="3" t="s">
        <v>475</v>
      </c>
      <c r="C267" s="3"/>
      <c r="D267" s="107">
        <f t="shared" ref="D267:K267" si="213">D268+D270</f>
        <v>0</v>
      </c>
      <c r="E267" s="107">
        <f t="shared" si="213"/>
        <v>0</v>
      </c>
      <c r="F267" s="107">
        <f t="shared" si="213"/>
        <v>0</v>
      </c>
      <c r="G267" s="107">
        <f t="shared" ref="G267:H267" si="214">G268+G270</f>
        <v>0</v>
      </c>
      <c r="H267" s="107">
        <f t="shared" si="214"/>
        <v>0</v>
      </c>
      <c r="I267" s="107">
        <f t="shared" si="213"/>
        <v>0</v>
      </c>
      <c r="J267" s="107">
        <f t="shared" si="213"/>
        <v>0</v>
      </c>
      <c r="K267" s="107">
        <f t="shared" si="213"/>
        <v>0</v>
      </c>
    </row>
    <row r="268" spans="1:11" ht="39.75" hidden="1" customHeight="1" x14ac:dyDescent="0.2">
      <c r="A268" s="4" t="s">
        <v>478</v>
      </c>
      <c r="B268" s="3" t="s">
        <v>476</v>
      </c>
      <c r="C268" s="3"/>
      <c r="D268" s="107">
        <f t="shared" ref="D268:K268" si="215">D269</f>
        <v>0</v>
      </c>
      <c r="E268" s="107">
        <f t="shared" si="215"/>
        <v>0</v>
      </c>
      <c r="F268" s="107">
        <f t="shared" si="215"/>
        <v>0</v>
      </c>
      <c r="G268" s="107">
        <f t="shared" si="215"/>
        <v>0</v>
      </c>
      <c r="H268" s="107">
        <f t="shared" si="215"/>
        <v>0</v>
      </c>
      <c r="I268" s="107">
        <f t="shared" si="215"/>
        <v>0</v>
      </c>
      <c r="J268" s="107">
        <f t="shared" si="215"/>
        <v>0</v>
      </c>
      <c r="K268" s="107">
        <f t="shared" si="215"/>
        <v>0</v>
      </c>
    </row>
    <row r="269" spans="1:11" ht="24" hidden="1" customHeight="1" x14ac:dyDescent="0.2">
      <c r="A269" s="4" t="s">
        <v>47</v>
      </c>
      <c r="B269" s="3" t="s">
        <v>476</v>
      </c>
      <c r="C269" s="3" t="s">
        <v>51</v>
      </c>
      <c r="D269" s="107"/>
      <c r="E269" s="107">
        <v>0</v>
      </c>
      <c r="F269" s="71">
        <f>D269+E269</f>
        <v>0</v>
      </c>
      <c r="G269" s="107">
        <v>0</v>
      </c>
      <c r="H269" s="71">
        <f>F269+G269</f>
        <v>0</v>
      </c>
      <c r="I269" s="107">
        <v>0</v>
      </c>
      <c r="J269" s="107">
        <v>0</v>
      </c>
      <c r="K269" s="71">
        <f>I269+J269</f>
        <v>0</v>
      </c>
    </row>
    <row r="270" spans="1:11" ht="24" hidden="1" customHeight="1" x14ac:dyDescent="0.2">
      <c r="A270" s="4" t="s">
        <v>517</v>
      </c>
      <c r="B270" s="3" t="s">
        <v>516</v>
      </c>
      <c r="C270" s="3"/>
      <c r="D270" s="107">
        <f t="shared" ref="D270:K270" si="216">D271</f>
        <v>0</v>
      </c>
      <c r="E270" s="107">
        <f t="shared" si="216"/>
        <v>0</v>
      </c>
      <c r="F270" s="107">
        <f t="shared" si="216"/>
        <v>0</v>
      </c>
      <c r="G270" s="107">
        <f t="shared" si="216"/>
        <v>0</v>
      </c>
      <c r="H270" s="107">
        <f t="shared" si="216"/>
        <v>0</v>
      </c>
      <c r="I270" s="107">
        <f t="shared" si="216"/>
        <v>0</v>
      </c>
      <c r="J270" s="107">
        <f t="shared" si="216"/>
        <v>0</v>
      </c>
      <c r="K270" s="107">
        <f t="shared" si="216"/>
        <v>0</v>
      </c>
    </row>
    <row r="271" spans="1:11" ht="24" hidden="1" customHeight="1" x14ac:dyDescent="0.2">
      <c r="A271" s="4" t="s">
        <v>47</v>
      </c>
      <c r="B271" s="3" t="s">
        <v>516</v>
      </c>
      <c r="C271" s="3" t="s">
        <v>51</v>
      </c>
      <c r="D271" s="107"/>
      <c r="E271" s="107">
        <v>0</v>
      </c>
      <c r="F271" s="71">
        <f>D271+E271</f>
        <v>0</v>
      </c>
      <c r="G271" s="107">
        <v>0</v>
      </c>
      <c r="H271" s="71">
        <f>F271+G271</f>
        <v>0</v>
      </c>
      <c r="I271" s="107">
        <v>0</v>
      </c>
      <c r="J271" s="107">
        <v>0</v>
      </c>
      <c r="K271" s="71">
        <f>I271+J271</f>
        <v>0</v>
      </c>
    </row>
    <row r="272" spans="1:11" ht="57" customHeight="1" x14ac:dyDescent="0.2">
      <c r="A272" s="4" t="s">
        <v>386</v>
      </c>
      <c r="B272" s="3" t="s">
        <v>315</v>
      </c>
      <c r="C272" s="3"/>
      <c r="D272" s="106">
        <f t="shared" ref="D272:K274" si="217">D273</f>
        <v>36</v>
      </c>
      <c r="E272" s="106">
        <f t="shared" si="217"/>
        <v>-20</v>
      </c>
      <c r="F272" s="106">
        <f t="shared" si="217"/>
        <v>16</v>
      </c>
      <c r="G272" s="106">
        <f t="shared" si="217"/>
        <v>0</v>
      </c>
      <c r="H272" s="106">
        <f t="shared" si="217"/>
        <v>16</v>
      </c>
      <c r="I272" s="106">
        <f t="shared" si="217"/>
        <v>16</v>
      </c>
      <c r="J272" s="106">
        <f t="shared" si="217"/>
        <v>0</v>
      </c>
      <c r="K272" s="106">
        <f t="shared" si="217"/>
        <v>16</v>
      </c>
    </row>
    <row r="273" spans="1:11" ht="36" customHeight="1" x14ac:dyDescent="0.2">
      <c r="A273" s="4" t="s">
        <v>318</v>
      </c>
      <c r="B273" s="3" t="s">
        <v>387</v>
      </c>
      <c r="C273" s="3"/>
      <c r="D273" s="106">
        <f t="shared" si="217"/>
        <v>36</v>
      </c>
      <c r="E273" s="106">
        <f t="shared" si="217"/>
        <v>-20</v>
      </c>
      <c r="F273" s="106">
        <f t="shared" si="217"/>
        <v>16</v>
      </c>
      <c r="G273" s="106">
        <f t="shared" si="217"/>
        <v>0</v>
      </c>
      <c r="H273" s="106">
        <f t="shared" si="217"/>
        <v>16</v>
      </c>
      <c r="I273" s="106">
        <f t="shared" si="217"/>
        <v>16</v>
      </c>
      <c r="J273" s="106">
        <f t="shared" si="217"/>
        <v>0</v>
      </c>
      <c r="K273" s="106">
        <f t="shared" si="217"/>
        <v>16</v>
      </c>
    </row>
    <row r="274" spans="1:11" ht="28.5" customHeight="1" x14ac:dyDescent="0.2">
      <c r="A274" s="4" t="s">
        <v>519</v>
      </c>
      <c r="B274" s="3" t="s">
        <v>316</v>
      </c>
      <c r="C274" s="3"/>
      <c r="D274" s="106">
        <f t="shared" si="217"/>
        <v>36</v>
      </c>
      <c r="E274" s="106">
        <f t="shared" si="217"/>
        <v>-20</v>
      </c>
      <c r="F274" s="106">
        <f t="shared" si="217"/>
        <v>16</v>
      </c>
      <c r="G274" s="106">
        <f t="shared" si="217"/>
        <v>0</v>
      </c>
      <c r="H274" s="106">
        <f t="shared" si="217"/>
        <v>16</v>
      </c>
      <c r="I274" s="106">
        <f t="shared" si="217"/>
        <v>16</v>
      </c>
      <c r="J274" s="106">
        <f t="shared" si="217"/>
        <v>0</v>
      </c>
      <c r="K274" s="106">
        <f t="shared" si="217"/>
        <v>16</v>
      </c>
    </row>
    <row r="275" spans="1:11" ht="24" customHeight="1" x14ac:dyDescent="0.2">
      <c r="A275" s="4" t="s">
        <v>47</v>
      </c>
      <c r="B275" s="3" t="s">
        <v>316</v>
      </c>
      <c r="C275" s="3" t="s">
        <v>51</v>
      </c>
      <c r="D275" s="106">
        <v>36</v>
      </c>
      <c r="E275" s="106">
        <v>-20</v>
      </c>
      <c r="F275" s="71">
        <f>D275+E275</f>
        <v>16</v>
      </c>
      <c r="G275" s="106"/>
      <c r="H275" s="71">
        <f>F275+G275</f>
        <v>16</v>
      </c>
      <c r="I275" s="106">
        <v>16</v>
      </c>
      <c r="J275" s="106"/>
      <c r="K275" s="71">
        <f>I275+J275</f>
        <v>16</v>
      </c>
    </row>
    <row r="276" spans="1:11" ht="24" customHeight="1" x14ac:dyDescent="0.2">
      <c r="A276" s="4" t="s">
        <v>183</v>
      </c>
      <c r="B276" s="3" t="s">
        <v>362</v>
      </c>
      <c r="C276" s="3"/>
      <c r="D276" s="114">
        <f t="shared" ref="D276:K276" si="218">D277</f>
        <v>500</v>
      </c>
      <c r="E276" s="114">
        <f t="shared" si="218"/>
        <v>0</v>
      </c>
      <c r="F276" s="114">
        <f t="shared" si="218"/>
        <v>500</v>
      </c>
      <c r="G276" s="114">
        <f t="shared" si="218"/>
        <v>0</v>
      </c>
      <c r="H276" s="114">
        <f t="shared" si="218"/>
        <v>500</v>
      </c>
      <c r="I276" s="114">
        <f t="shared" si="218"/>
        <v>500</v>
      </c>
      <c r="J276" s="114">
        <f t="shared" si="218"/>
        <v>0</v>
      </c>
      <c r="K276" s="114">
        <f t="shared" si="218"/>
        <v>500</v>
      </c>
    </row>
    <row r="277" spans="1:11" ht="12.75" customHeight="1" x14ac:dyDescent="0.2">
      <c r="A277" s="4" t="s">
        <v>46</v>
      </c>
      <c r="B277" s="3" t="s">
        <v>44</v>
      </c>
      <c r="C277" s="3"/>
      <c r="D277" s="114">
        <f t="shared" ref="D277:K277" si="219">D278</f>
        <v>500</v>
      </c>
      <c r="E277" s="114">
        <f t="shared" si="219"/>
        <v>0</v>
      </c>
      <c r="F277" s="114">
        <f t="shared" si="219"/>
        <v>500</v>
      </c>
      <c r="G277" s="114">
        <f t="shared" si="219"/>
        <v>0</v>
      </c>
      <c r="H277" s="114">
        <f t="shared" si="219"/>
        <v>500</v>
      </c>
      <c r="I277" s="114">
        <f t="shared" si="219"/>
        <v>500</v>
      </c>
      <c r="J277" s="114">
        <f t="shared" si="219"/>
        <v>0</v>
      </c>
      <c r="K277" s="114">
        <f t="shared" si="219"/>
        <v>500</v>
      </c>
    </row>
    <row r="278" spans="1:11" ht="24" customHeight="1" x14ac:dyDescent="0.2">
      <c r="A278" s="4" t="s">
        <v>78</v>
      </c>
      <c r="B278" s="3" t="s">
        <v>44</v>
      </c>
      <c r="C278" s="3" t="s">
        <v>90</v>
      </c>
      <c r="D278" s="114">
        <f>300+200</f>
        <v>500</v>
      </c>
      <c r="E278" s="114"/>
      <c r="F278" s="71">
        <f>D278+E278</f>
        <v>500</v>
      </c>
      <c r="G278" s="114"/>
      <c r="H278" s="71">
        <f>F278+G278</f>
        <v>500</v>
      </c>
      <c r="I278" s="114">
        <v>500</v>
      </c>
      <c r="J278" s="114"/>
      <c r="K278" s="71">
        <f>I278+J278</f>
        <v>500</v>
      </c>
    </row>
    <row r="279" spans="1:11" ht="24" hidden="1" customHeight="1" x14ac:dyDescent="0.2">
      <c r="A279" s="4" t="s">
        <v>512</v>
      </c>
      <c r="B279" s="3" t="s">
        <v>511</v>
      </c>
      <c r="C279" s="3"/>
      <c r="D279" s="114">
        <f t="shared" ref="D279:K279" si="220">D280</f>
        <v>0</v>
      </c>
      <c r="E279" s="114">
        <f t="shared" si="220"/>
        <v>0</v>
      </c>
      <c r="F279" s="114">
        <f t="shared" si="220"/>
        <v>0</v>
      </c>
      <c r="G279" s="114">
        <f t="shared" si="220"/>
        <v>0</v>
      </c>
      <c r="H279" s="114">
        <f t="shared" si="220"/>
        <v>0</v>
      </c>
      <c r="I279" s="114">
        <f t="shared" si="220"/>
        <v>0</v>
      </c>
      <c r="J279" s="114">
        <f t="shared" si="220"/>
        <v>0</v>
      </c>
      <c r="K279" s="114">
        <f t="shared" si="220"/>
        <v>0</v>
      </c>
    </row>
    <row r="280" spans="1:11" ht="24" hidden="1" customHeight="1" x14ac:dyDescent="0.2">
      <c r="A280" s="4" t="s">
        <v>38</v>
      </c>
      <c r="B280" s="3" t="s">
        <v>511</v>
      </c>
      <c r="C280" s="3" t="s">
        <v>34</v>
      </c>
      <c r="D280" s="114"/>
      <c r="E280" s="114"/>
      <c r="F280" s="71">
        <f>D280+E280</f>
        <v>0</v>
      </c>
      <c r="G280" s="114"/>
      <c r="H280" s="71">
        <f>F280+G280</f>
        <v>0</v>
      </c>
      <c r="I280" s="114"/>
      <c r="J280" s="114"/>
      <c r="K280" s="71">
        <f>I280+J280</f>
        <v>0</v>
      </c>
    </row>
    <row r="281" spans="1:11" s="93" customFormat="1" ht="29.25" hidden="1" customHeight="1" x14ac:dyDescent="0.2">
      <c r="A281" s="4" t="s">
        <v>488</v>
      </c>
      <c r="B281" s="3" t="s">
        <v>480</v>
      </c>
      <c r="C281" s="3"/>
      <c r="D281" s="114">
        <f t="shared" ref="D281:K281" si="221">D282</f>
        <v>0</v>
      </c>
      <c r="E281" s="114">
        <f t="shared" si="221"/>
        <v>0</v>
      </c>
      <c r="F281" s="114">
        <f t="shared" si="221"/>
        <v>0</v>
      </c>
      <c r="G281" s="114">
        <f t="shared" si="221"/>
        <v>0</v>
      </c>
      <c r="H281" s="114">
        <f t="shared" si="221"/>
        <v>0</v>
      </c>
      <c r="I281" s="114">
        <f t="shared" si="221"/>
        <v>0</v>
      </c>
      <c r="J281" s="114">
        <f t="shared" si="221"/>
        <v>0</v>
      </c>
      <c r="K281" s="114">
        <f t="shared" si="221"/>
        <v>0</v>
      </c>
    </row>
    <row r="282" spans="1:11" s="93" customFormat="1" ht="40.5" hidden="1" customHeight="1" x14ac:dyDescent="0.2">
      <c r="A282" s="4" t="s">
        <v>29</v>
      </c>
      <c r="B282" s="3" t="s">
        <v>480</v>
      </c>
      <c r="C282" s="3" t="s">
        <v>26</v>
      </c>
      <c r="D282" s="114"/>
      <c r="E282" s="114"/>
      <c r="F282" s="71">
        <f>D282+E282</f>
        <v>0</v>
      </c>
      <c r="G282" s="114"/>
      <c r="H282" s="71">
        <f>F282+G282</f>
        <v>0</v>
      </c>
      <c r="I282" s="114"/>
      <c r="J282" s="114"/>
      <c r="K282" s="71">
        <f>I282+J282</f>
        <v>0</v>
      </c>
    </row>
    <row r="283" spans="1:11" ht="24" customHeight="1" x14ac:dyDescent="0.2">
      <c r="A283" s="4" t="s">
        <v>215</v>
      </c>
      <c r="B283" s="3" t="s">
        <v>214</v>
      </c>
      <c r="C283" s="3"/>
      <c r="D283" s="104">
        <f t="shared" ref="D283:K283" si="222">D284</f>
        <v>1371.02</v>
      </c>
      <c r="E283" s="104">
        <f t="shared" si="222"/>
        <v>0</v>
      </c>
      <c r="F283" s="104">
        <f t="shared" si="222"/>
        <v>1371.02</v>
      </c>
      <c r="G283" s="104">
        <f t="shared" si="222"/>
        <v>0</v>
      </c>
      <c r="H283" s="104">
        <f t="shared" si="222"/>
        <v>1371.02</v>
      </c>
      <c r="I283" s="104">
        <f t="shared" si="222"/>
        <v>1371.02</v>
      </c>
      <c r="J283" s="104">
        <f t="shared" si="222"/>
        <v>0</v>
      </c>
      <c r="K283" s="104">
        <f t="shared" si="222"/>
        <v>1371.02</v>
      </c>
    </row>
    <row r="284" spans="1:11" ht="60" customHeight="1" x14ac:dyDescent="0.2">
      <c r="A284" s="4" t="s">
        <v>38</v>
      </c>
      <c r="B284" s="3" t="s">
        <v>214</v>
      </c>
      <c r="C284" s="3" t="s">
        <v>34</v>
      </c>
      <c r="D284" s="104">
        <v>1371.02</v>
      </c>
      <c r="E284" s="104"/>
      <c r="F284" s="71">
        <f>D284+E284</f>
        <v>1371.02</v>
      </c>
      <c r="G284" s="104"/>
      <c r="H284" s="71">
        <f>F284+G284</f>
        <v>1371.02</v>
      </c>
      <c r="I284" s="104">
        <v>1371.02</v>
      </c>
      <c r="J284" s="104"/>
      <c r="K284" s="71">
        <f>I284+J284</f>
        <v>1371.02</v>
      </c>
    </row>
    <row r="285" spans="1:11" ht="24" customHeight="1" x14ac:dyDescent="0.2">
      <c r="A285" s="4" t="s">
        <v>212</v>
      </c>
      <c r="B285" s="3" t="s">
        <v>211</v>
      </c>
      <c r="C285" s="3"/>
      <c r="D285" s="104">
        <f t="shared" ref="D285:K285" si="223">D286</f>
        <v>953.75</v>
      </c>
      <c r="E285" s="104">
        <f t="shared" si="223"/>
        <v>141.47800000000001</v>
      </c>
      <c r="F285" s="104">
        <f t="shared" si="223"/>
        <v>1095.2280000000001</v>
      </c>
      <c r="G285" s="104">
        <f t="shared" si="223"/>
        <v>0</v>
      </c>
      <c r="H285" s="104">
        <f t="shared" si="223"/>
        <v>1095.2280000000001</v>
      </c>
      <c r="I285" s="104">
        <f t="shared" si="223"/>
        <v>1095.2280000000001</v>
      </c>
      <c r="J285" s="104">
        <f t="shared" si="223"/>
        <v>0</v>
      </c>
      <c r="K285" s="104">
        <f t="shared" si="223"/>
        <v>1095.2280000000001</v>
      </c>
    </row>
    <row r="286" spans="1:11" ht="60" customHeight="1" x14ac:dyDescent="0.2">
      <c r="A286" s="4" t="s">
        <v>38</v>
      </c>
      <c r="B286" s="3" t="s">
        <v>211</v>
      </c>
      <c r="C286" s="3" t="s">
        <v>34</v>
      </c>
      <c r="D286" s="104">
        <v>953.75</v>
      </c>
      <c r="E286" s="104">
        <v>141.47800000000001</v>
      </c>
      <c r="F286" s="71">
        <f>D286+E286</f>
        <v>1095.2280000000001</v>
      </c>
      <c r="G286" s="104"/>
      <c r="H286" s="71">
        <f>F286+G286</f>
        <v>1095.2280000000001</v>
      </c>
      <c r="I286" s="104">
        <v>1095.2280000000001</v>
      </c>
      <c r="J286" s="104"/>
      <c r="K286" s="71">
        <f>I286+J286</f>
        <v>1095.2280000000001</v>
      </c>
    </row>
    <row r="287" spans="1:11" ht="24" customHeight="1" x14ac:dyDescent="0.2">
      <c r="A287" s="4" t="s">
        <v>210</v>
      </c>
      <c r="B287" s="3" t="s">
        <v>209</v>
      </c>
      <c r="C287" s="3"/>
      <c r="D287" s="104">
        <f t="shared" ref="D287:K287" si="224">D288+D290</f>
        <v>704.02</v>
      </c>
      <c r="E287" s="104">
        <f t="shared" si="224"/>
        <v>-22.138999999999999</v>
      </c>
      <c r="F287" s="104">
        <f t="shared" si="224"/>
        <v>681.88099999999997</v>
      </c>
      <c r="G287" s="104">
        <f t="shared" ref="G287:H287" si="225">G288+G290</f>
        <v>0</v>
      </c>
      <c r="H287" s="104">
        <f t="shared" si="225"/>
        <v>681.88099999999997</v>
      </c>
      <c r="I287" s="104">
        <f t="shared" si="224"/>
        <v>681.88099999999997</v>
      </c>
      <c r="J287" s="104">
        <f t="shared" si="224"/>
        <v>0</v>
      </c>
      <c r="K287" s="104">
        <f t="shared" si="224"/>
        <v>681.88099999999997</v>
      </c>
    </row>
    <row r="288" spans="1:11" ht="36" customHeight="1" x14ac:dyDescent="0.2">
      <c r="A288" s="4" t="s">
        <v>208</v>
      </c>
      <c r="B288" s="3" t="s">
        <v>207</v>
      </c>
      <c r="C288" s="3"/>
      <c r="D288" s="104">
        <f t="shared" ref="D288:K288" si="226">D289</f>
        <v>704.02</v>
      </c>
      <c r="E288" s="104">
        <f t="shared" si="226"/>
        <v>-22.138999999999999</v>
      </c>
      <c r="F288" s="104">
        <f t="shared" si="226"/>
        <v>681.88099999999997</v>
      </c>
      <c r="G288" s="104">
        <f t="shared" si="226"/>
        <v>0</v>
      </c>
      <c r="H288" s="104">
        <f t="shared" si="226"/>
        <v>681.88099999999997</v>
      </c>
      <c r="I288" s="104">
        <f t="shared" si="226"/>
        <v>681.88099999999997</v>
      </c>
      <c r="J288" s="104">
        <f t="shared" si="226"/>
        <v>0</v>
      </c>
      <c r="K288" s="104">
        <f t="shared" si="226"/>
        <v>681.88099999999997</v>
      </c>
    </row>
    <row r="289" spans="1:11" ht="60" customHeight="1" x14ac:dyDescent="0.2">
      <c r="A289" s="4" t="s">
        <v>38</v>
      </c>
      <c r="B289" s="3" t="s">
        <v>207</v>
      </c>
      <c r="C289" s="3" t="s">
        <v>34</v>
      </c>
      <c r="D289" s="104">
        <v>704.02</v>
      </c>
      <c r="E289" s="104">
        <v>-22.138999999999999</v>
      </c>
      <c r="F289" s="71">
        <f>D289+E289</f>
        <v>681.88099999999997</v>
      </c>
      <c r="G289" s="104"/>
      <c r="H289" s="71">
        <f>F289+G289</f>
        <v>681.88099999999997</v>
      </c>
      <c r="I289" s="104">
        <v>681.88099999999997</v>
      </c>
      <c r="J289" s="104"/>
      <c r="K289" s="71">
        <f>I289+J289</f>
        <v>681.88099999999997</v>
      </c>
    </row>
    <row r="290" spans="1:11" ht="24" hidden="1" customHeight="1" x14ac:dyDescent="0.2">
      <c r="A290" s="4" t="s">
        <v>206</v>
      </c>
      <c r="B290" s="3" t="s">
        <v>205</v>
      </c>
      <c r="C290" s="3"/>
      <c r="D290" s="104">
        <f t="shared" ref="D290:K290" si="227">D291</f>
        <v>0</v>
      </c>
      <c r="E290" s="104">
        <f t="shared" si="227"/>
        <v>0</v>
      </c>
      <c r="F290" s="104">
        <f t="shared" si="227"/>
        <v>0</v>
      </c>
      <c r="G290" s="104">
        <f t="shared" si="227"/>
        <v>0</v>
      </c>
      <c r="H290" s="104">
        <f t="shared" si="227"/>
        <v>0</v>
      </c>
      <c r="I290" s="104">
        <f t="shared" si="227"/>
        <v>0</v>
      </c>
      <c r="J290" s="104">
        <f t="shared" si="227"/>
        <v>0</v>
      </c>
      <c r="K290" s="104">
        <f t="shared" si="227"/>
        <v>0</v>
      </c>
    </row>
    <row r="291" spans="1:11" ht="24" hidden="1" customHeight="1" x14ac:dyDescent="0.2">
      <c r="A291" s="4" t="s">
        <v>47</v>
      </c>
      <c r="B291" s="3" t="s">
        <v>205</v>
      </c>
      <c r="C291" s="3" t="s">
        <v>51</v>
      </c>
      <c r="D291" s="104"/>
      <c r="E291" s="104"/>
      <c r="F291" s="71">
        <f>D291+E291</f>
        <v>0</v>
      </c>
      <c r="G291" s="104"/>
      <c r="H291" s="71">
        <f>F291+G291</f>
        <v>0</v>
      </c>
      <c r="I291" s="104"/>
      <c r="J291" s="104"/>
      <c r="K291" s="71">
        <f>I291+J291</f>
        <v>0</v>
      </c>
    </row>
    <row r="292" spans="1:11" ht="36" customHeight="1" x14ac:dyDescent="0.2">
      <c r="A292" s="4" t="s">
        <v>192</v>
      </c>
      <c r="B292" s="3" t="s">
        <v>191</v>
      </c>
      <c r="C292" s="3"/>
      <c r="D292" s="105">
        <f t="shared" ref="D292:K292" si="228">D293+D295</f>
        <v>585.17999999999995</v>
      </c>
      <c r="E292" s="105">
        <f t="shared" si="228"/>
        <v>227.96</v>
      </c>
      <c r="F292" s="105">
        <f t="shared" si="228"/>
        <v>813.14</v>
      </c>
      <c r="G292" s="105">
        <f t="shared" ref="G292:H292" si="229">G293+G295</f>
        <v>0</v>
      </c>
      <c r="H292" s="105">
        <f t="shared" si="229"/>
        <v>813.14</v>
      </c>
      <c r="I292" s="105">
        <f t="shared" si="228"/>
        <v>813.14</v>
      </c>
      <c r="J292" s="105">
        <f t="shared" si="228"/>
        <v>0</v>
      </c>
      <c r="K292" s="105">
        <f t="shared" si="228"/>
        <v>813.14</v>
      </c>
    </row>
    <row r="293" spans="1:11" ht="36" customHeight="1" x14ac:dyDescent="0.2">
      <c r="A293" s="4" t="s">
        <v>190</v>
      </c>
      <c r="B293" s="3" t="s">
        <v>189</v>
      </c>
      <c r="C293" s="3"/>
      <c r="D293" s="105">
        <f t="shared" ref="D293:K293" si="230">D294</f>
        <v>575.17999999999995</v>
      </c>
      <c r="E293" s="105">
        <f t="shared" si="230"/>
        <v>232.96</v>
      </c>
      <c r="F293" s="105">
        <f t="shared" si="230"/>
        <v>808.14</v>
      </c>
      <c r="G293" s="105">
        <f t="shared" si="230"/>
        <v>0</v>
      </c>
      <c r="H293" s="105">
        <f t="shared" si="230"/>
        <v>808.14</v>
      </c>
      <c r="I293" s="105">
        <f t="shared" si="230"/>
        <v>808.14</v>
      </c>
      <c r="J293" s="105">
        <f t="shared" si="230"/>
        <v>0</v>
      </c>
      <c r="K293" s="105">
        <f t="shared" si="230"/>
        <v>808.14</v>
      </c>
    </row>
    <row r="294" spans="1:11" ht="60" customHeight="1" x14ac:dyDescent="0.2">
      <c r="A294" s="4" t="s">
        <v>38</v>
      </c>
      <c r="B294" s="3" t="s">
        <v>189</v>
      </c>
      <c r="C294" s="3" t="s">
        <v>34</v>
      </c>
      <c r="D294" s="105">
        <f t="shared" ref="D294" si="231">574.18+1</f>
        <v>575.17999999999995</v>
      </c>
      <c r="E294" s="105">
        <v>232.96</v>
      </c>
      <c r="F294" s="71">
        <f>D294+E294</f>
        <v>808.14</v>
      </c>
      <c r="G294" s="105"/>
      <c r="H294" s="71">
        <f>F294+G294</f>
        <v>808.14</v>
      </c>
      <c r="I294" s="105">
        <v>808.14</v>
      </c>
      <c r="J294" s="105"/>
      <c r="K294" s="71">
        <f>I294+J294</f>
        <v>808.14</v>
      </c>
    </row>
    <row r="295" spans="1:11" ht="24" customHeight="1" x14ac:dyDescent="0.2">
      <c r="A295" s="4" t="s">
        <v>188</v>
      </c>
      <c r="B295" s="3" t="s">
        <v>187</v>
      </c>
      <c r="C295" s="3"/>
      <c r="D295" s="105">
        <f t="shared" ref="D295:K295" si="232">D296</f>
        <v>10</v>
      </c>
      <c r="E295" s="105">
        <f t="shared" si="232"/>
        <v>-5</v>
      </c>
      <c r="F295" s="105">
        <f t="shared" si="232"/>
        <v>5</v>
      </c>
      <c r="G295" s="105">
        <f t="shared" si="232"/>
        <v>0</v>
      </c>
      <c r="H295" s="105">
        <f t="shared" si="232"/>
        <v>5</v>
      </c>
      <c r="I295" s="105">
        <f t="shared" si="232"/>
        <v>5</v>
      </c>
      <c r="J295" s="105">
        <f t="shared" si="232"/>
        <v>0</v>
      </c>
      <c r="K295" s="105">
        <f t="shared" si="232"/>
        <v>5</v>
      </c>
    </row>
    <row r="296" spans="1:11" ht="24" customHeight="1" x14ac:dyDescent="0.2">
      <c r="A296" s="4" t="s">
        <v>47</v>
      </c>
      <c r="B296" s="3" t="s">
        <v>187</v>
      </c>
      <c r="C296" s="3" t="s">
        <v>51</v>
      </c>
      <c r="D296" s="105">
        <v>10</v>
      </c>
      <c r="E296" s="105">
        <v>-5</v>
      </c>
      <c r="F296" s="71">
        <f>D296+E296</f>
        <v>5</v>
      </c>
      <c r="G296" s="105"/>
      <c r="H296" s="71">
        <f>F296+G296</f>
        <v>5</v>
      </c>
      <c r="I296" s="105">
        <v>5</v>
      </c>
      <c r="J296" s="105"/>
      <c r="K296" s="71">
        <f>I296+J296</f>
        <v>5</v>
      </c>
    </row>
    <row r="297" spans="1:11" ht="24" hidden="1" customHeight="1" x14ac:dyDescent="0.2">
      <c r="A297" s="4" t="s">
        <v>185</v>
      </c>
      <c r="B297" s="3" t="s">
        <v>184</v>
      </c>
      <c r="C297" s="3"/>
      <c r="D297" s="105">
        <f t="shared" ref="D297:K297" si="233">D298</f>
        <v>0</v>
      </c>
      <c r="E297" s="105">
        <f t="shared" si="233"/>
        <v>0</v>
      </c>
      <c r="F297" s="105">
        <f t="shared" si="233"/>
        <v>0</v>
      </c>
      <c r="G297" s="105">
        <f t="shared" si="233"/>
        <v>0</v>
      </c>
      <c r="H297" s="105">
        <f t="shared" si="233"/>
        <v>0</v>
      </c>
      <c r="I297" s="105">
        <f t="shared" si="233"/>
        <v>0</v>
      </c>
      <c r="J297" s="105">
        <f t="shared" si="233"/>
        <v>0</v>
      </c>
      <c r="K297" s="105">
        <f t="shared" si="233"/>
        <v>0</v>
      </c>
    </row>
    <row r="298" spans="1:11" ht="24" hidden="1" customHeight="1" x14ac:dyDescent="0.2">
      <c r="A298" s="4" t="s">
        <v>47</v>
      </c>
      <c r="B298" s="3" t="s">
        <v>184</v>
      </c>
      <c r="C298" s="3">
        <v>200</v>
      </c>
      <c r="D298" s="105"/>
      <c r="E298" s="105"/>
      <c r="F298" s="71">
        <f>D298+E298</f>
        <v>0</v>
      </c>
      <c r="G298" s="105"/>
      <c r="H298" s="71">
        <f>F298+G298</f>
        <v>0</v>
      </c>
      <c r="I298" s="105"/>
      <c r="J298" s="105"/>
      <c r="K298" s="71">
        <f>I298+J298</f>
        <v>0</v>
      </c>
    </row>
    <row r="299" spans="1:11" ht="12.75" customHeight="1" x14ac:dyDescent="0.2">
      <c r="A299" s="4" t="s">
        <v>68</v>
      </c>
      <c r="B299" s="3" t="s">
        <v>67</v>
      </c>
      <c r="C299" s="3"/>
      <c r="D299" s="106">
        <f t="shared" ref="D299:K299" si="234">D300</f>
        <v>93.19</v>
      </c>
      <c r="E299" s="106">
        <f t="shared" si="234"/>
        <v>-93.19</v>
      </c>
      <c r="F299" s="106">
        <f t="shared" si="234"/>
        <v>0</v>
      </c>
      <c r="G299" s="106">
        <f t="shared" si="234"/>
        <v>0</v>
      </c>
      <c r="H299" s="106">
        <f t="shared" si="234"/>
        <v>0</v>
      </c>
      <c r="I299" s="106">
        <f t="shared" si="234"/>
        <v>0</v>
      </c>
      <c r="J299" s="106">
        <f t="shared" si="234"/>
        <v>0</v>
      </c>
      <c r="K299" s="106">
        <f t="shared" si="234"/>
        <v>0</v>
      </c>
    </row>
    <row r="300" spans="1:11" ht="12.75" customHeight="1" x14ac:dyDescent="0.2">
      <c r="A300" s="4" t="s">
        <v>45</v>
      </c>
      <c r="B300" s="3" t="s">
        <v>67</v>
      </c>
      <c r="C300" s="3" t="s">
        <v>43</v>
      </c>
      <c r="D300" s="106">
        <v>93.19</v>
      </c>
      <c r="E300" s="106">
        <v>-93.19</v>
      </c>
      <c r="F300" s="71">
        <f>D300+E300</f>
        <v>0</v>
      </c>
      <c r="G300" s="106"/>
      <c r="H300" s="71">
        <f>F300+G300</f>
        <v>0</v>
      </c>
      <c r="I300" s="106"/>
      <c r="J300" s="106"/>
      <c r="K300" s="71">
        <f>I300+J300</f>
        <v>0</v>
      </c>
    </row>
    <row r="301" spans="1:11" s="33" customFormat="1" ht="12.75" customHeight="1" x14ac:dyDescent="0.2">
      <c r="A301" s="4" t="s">
        <v>287</v>
      </c>
      <c r="B301" s="3" t="s">
        <v>290</v>
      </c>
      <c r="C301" s="3" t="s">
        <v>288</v>
      </c>
      <c r="D301" s="106">
        <v>9961.7800000000007</v>
      </c>
      <c r="E301" s="106">
        <f>-4834.77+8.92</f>
        <v>-4825.8500000000004</v>
      </c>
      <c r="F301" s="71">
        <f>D301+E301</f>
        <v>5135.93</v>
      </c>
      <c r="G301" s="106"/>
      <c r="H301" s="71">
        <f>F301+G301</f>
        <v>5135.93</v>
      </c>
      <c r="I301" s="106">
        <f>10547.42-102.23</f>
        <v>10445.19</v>
      </c>
      <c r="J301" s="106"/>
      <c r="K301" s="71">
        <f>I301+J301</f>
        <v>10445.19</v>
      </c>
    </row>
    <row r="302" spans="1:11" s="33" customFormat="1" ht="12.75" customHeight="1" x14ac:dyDescent="0.2">
      <c r="A302" s="37" t="s">
        <v>272</v>
      </c>
      <c r="B302" s="5"/>
      <c r="C302" s="5"/>
      <c r="D302" s="70">
        <f t="shared" ref="D302:K302" si="235">D9+D16+D36+D43+D50+D54+D58+D65+D73+D100+D115+D172+D179+D200+D208+D215+D222+D240+D272+D276+D279+D281+D283+D285+D287+D292+D297+D299+D301</f>
        <v>363628.22000000003</v>
      </c>
      <c r="E302" s="70">
        <f t="shared" si="235"/>
        <v>29250</v>
      </c>
      <c r="F302" s="70">
        <f t="shared" si="235"/>
        <v>392878.21999999991</v>
      </c>
      <c r="G302" s="70">
        <f t="shared" si="235"/>
        <v>0</v>
      </c>
      <c r="H302" s="70">
        <f t="shared" si="235"/>
        <v>392878.22000000003</v>
      </c>
      <c r="I302" s="70">
        <f t="shared" si="235"/>
        <v>397647.87000000005</v>
      </c>
      <c r="J302" s="70">
        <f t="shared" si="235"/>
        <v>0</v>
      </c>
      <c r="K302" s="70">
        <f t="shared" si="235"/>
        <v>397647.87000000005</v>
      </c>
    </row>
    <row r="303" spans="1:11" s="33" customFormat="1" ht="12.75" customHeight="1" x14ac:dyDescent="0.2">
      <c r="A303" s="31"/>
      <c r="B303" s="30"/>
      <c r="C303" s="30"/>
      <c r="D303" s="71"/>
      <c r="E303" s="72"/>
      <c r="F303" s="72">
        <v>392878.22</v>
      </c>
      <c r="G303" s="72"/>
      <c r="H303" s="72">
        <v>392878.22</v>
      </c>
      <c r="I303" s="71">
        <v>397647.87</v>
      </c>
      <c r="J303" s="72"/>
      <c r="K303" s="72">
        <v>392878.22</v>
      </c>
    </row>
    <row r="304" spans="1:11" s="33" customFormat="1" ht="12.75" customHeight="1" x14ac:dyDescent="0.2">
      <c r="A304" s="31"/>
      <c r="B304" s="36"/>
      <c r="C304" s="36"/>
      <c r="D304" s="71">
        <f t="shared" ref="D304:K304" si="236">D302-D303</f>
        <v>363628.22000000003</v>
      </c>
      <c r="E304" s="72">
        <f t="shared" si="236"/>
        <v>29250</v>
      </c>
      <c r="F304" s="72">
        <f t="shared" si="236"/>
        <v>0</v>
      </c>
      <c r="G304" s="72">
        <f t="shared" ref="G304:H304" si="237">G302-G303</f>
        <v>0</v>
      </c>
      <c r="H304" s="72">
        <f t="shared" si="237"/>
        <v>0</v>
      </c>
      <c r="I304" s="71">
        <f t="shared" si="236"/>
        <v>0</v>
      </c>
      <c r="J304" s="72">
        <f t="shared" si="236"/>
        <v>0</v>
      </c>
      <c r="K304" s="72">
        <f t="shared" si="236"/>
        <v>4769.6500000000815</v>
      </c>
    </row>
    <row r="306" spans="1:11" x14ac:dyDescent="0.2">
      <c r="B306" s="89" t="s">
        <v>472</v>
      </c>
      <c r="C306" s="90"/>
      <c r="D306" s="71">
        <f t="shared" ref="D306:K306" si="238">D9</f>
        <v>12376.61</v>
      </c>
      <c r="E306" s="71">
        <f t="shared" si="238"/>
        <v>-26.899000000000115</v>
      </c>
      <c r="F306" s="71">
        <f t="shared" si="238"/>
        <v>12349.711000000001</v>
      </c>
      <c r="G306" s="71">
        <f t="shared" si="238"/>
        <v>0</v>
      </c>
      <c r="H306" s="71">
        <f t="shared" si="238"/>
        <v>12349.711000000001</v>
      </c>
      <c r="I306" s="71">
        <f t="shared" si="238"/>
        <v>12349.710999999999</v>
      </c>
      <c r="J306" s="71">
        <f t="shared" si="238"/>
        <v>0</v>
      </c>
      <c r="K306" s="71">
        <f t="shared" si="238"/>
        <v>12349.710999999999</v>
      </c>
    </row>
    <row r="307" spans="1:11" x14ac:dyDescent="0.2">
      <c r="B307" s="89" t="s">
        <v>65</v>
      </c>
      <c r="C307" s="90"/>
      <c r="D307" s="71">
        <f t="shared" ref="D307:K307" si="239">D16</f>
        <v>1697.6</v>
      </c>
      <c r="E307" s="71">
        <f t="shared" si="239"/>
        <v>3872.2</v>
      </c>
      <c r="F307" s="71">
        <f t="shared" si="239"/>
        <v>5569.8</v>
      </c>
      <c r="G307" s="71">
        <f t="shared" si="239"/>
        <v>20000</v>
      </c>
      <c r="H307" s="71">
        <f t="shared" si="239"/>
        <v>25569.8</v>
      </c>
      <c r="I307" s="71">
        <f t="shared" si="239"/>
        <v>6866.6</v>
      </c>
      <c r="J307" s="71">
        <f t="shared" si="239"/>
        <v>58152.800000000003</v>
      </c>
      <c r="K307" s="71">
        <f t="shared" si="239"/>
        <v>65019.400000000009</v>
      </c>
    </row>
    <row r="308" spans="1:11" x14ac:dyDescent="0.2">
      <c r="B308" s="89" t="s">
        <v>31</v>
      </c>
      <c r="C308" s="90"/>
      <c r="D308" s="71">
        <f t="shared" ref="D308:K308" si="240">D36</f>
        <v>1308.04</v>
      </c>
      <c r="E308" s="71">
        <f t="shared" si="240"/>
        <v>261.98</v>
      </c>
      <c r="F308" s="71">
        <f t="shared" si="240"/>
        <v>1570.02</v>
      </c>
      <c r="G308" s="71">
        <f t="shared" si="240"/>
        <v>0</v>
      </c>
      <c r="H308" s="71">
        <f t="shared" si="240"/>
        <v>1570.02</v>
      </c>
      <c r="I308" s="71">
        <f t="shared" si="240"/>
        <v>1570.02</v>
      </c>
      <c r="J308" s="71">
        <f t="shared" si="240"/>
        <v>0</v>
      </c>
      <c r="K308" s="71">
        <f t="shared" si="240"/>
        <v>1570.02</v>
      </c>
    </row>
    <row r="309" spans="1:11" x14ac:dyDescent="0.2">
      <c r="B309" s="89" t="s">
        <v>151</v>
      </c>
      <c r="C309" s="90"/>
      <c r="D309" s="71">
        <f t="shared" ref="D309:K309" si="241">D43</f>
        <v>1298.2</v>
      </c>
      <c r="E309" s="71">
        <f t="shared" si="241"/>
        <v>-1098.2</v>
      </c>
      <c r="F309" s="71">
        <f t="shared" si="241"/>
        <v>200</v>
      </c>
      <c r="G309" s="71">
        <f t="shared" si="241"/>
        <v>0</v>
      </c>
      <c r="H309" s="71">
        <f t="shared" si="241"/>
        <v>200</v>
      </c>
      <c r="I309" s="71">
        <f t="shared" si="241"/>
        <v>200</v>
      </c>
      <c r="J309" s="71">
        <f t="shared" si="241"/>
        <v>0</v>
      </c>
      <c r="K309" s="71">
        <f t="shared" si="241"/>
        <v>200</v>
      </c>
    </row>
    <row r="310" spans="1:11" s="38" customFormat="1" x14ac:dyDescent="0.2">
      <c r="A310" s="88"/>
      <c r="B310" s="91" t="s">
        <v>4</v>
      </c>
      <c r="C310" s="92"/>
      <c r="D310" s="70">
        <f t="shared" ref="D310:K310" si="242">SUM(D306:D309)</f>
        <v>16680.45</v>
      </c>
      <c r="E310" s="70">
        <f t="shared" si="242"/>
        <v>3009.0809999999992</v>
      </c>
      <c r="F310" s="70">
        <f t="shared" si="242"/>
        <v>19689.531000000003</v>
      </c>
      <c r="G310" s="70">
        <f t="shared" ref="G310:H310" si="243">SUM(G306:G309)</f>
        <v>20000</v>
      </c>
      <c r="H310" s="70">
        <f t="shared" si="243"/>
        <v>39689.530999999995</v>
      </c>
      <c r="I310" s="70">
        <f t="shared" si="242"/>
        <v>20986.331000000002</v>
      </c>
      <c r="J310" s="70">
        <f t="shared" si="242"/>
        <v>58152.800000000003</v>
      </c>
      <c r="K310" s="70">
        <f t="shared" si="242"/>
        <v>79139.131000000008</v>
      </c>
    </row>
    <row r="311" spans="1:11" x14ac:dyDescent="0.2">
      <c r="B311" s="89" t="s">
        <v>81</v>
      </c>
      <c r="C311" s="90"/>
      <c r="D311" s="71">
        <f t="shared" ref="D311:K311" si="244">D50</f>
        <v>1041.5999999999999</v>
      </c>
      <c r="E311" s="71">
        <f t="shared" si="244"/>
        <v>76.849999999999994</v>
      </c>
      <c r="F311" s="71">
        <f t="shared" si="244"/>
        <v>1118.4499999999998</v>
      </c>
      <c r="G311" s="71">
        <f t="shared" si="244"/>
        <v>0</v>
      </c>
      <c r="H311" s="71">
        <f t="shared" si="244"/>
        <v>1118.4499999999998</v>
      </c>
      <c r="I311" s="71">
        <f t="shared" si="244"/>
        <v>1118.45</v>
      </c>
      <c r="J311" s="71">
        <f t="shared" si="244"/>
        <v>0</v>
      </c>
      <c r="K311" s="71">
        <f t="shared" si="244"/>
        <v>1118.45</v>
      </c>
    </row>
    <row r="312" spans="1:11" x14ac:dyDescent="0.2">
      <c r="B312" s="89" t="s">
        <v>97</v>
      </c>
      <c r="C312" s="90"/>
      <c r="D312" s="71">
        <f t="shared" ref="D312:K312" si="245">D54+D58+D65</f>
        <v>11987.82</v>
      </c>
      <c r="E312" s="71">
        <f t="shared" si="245"/>
        <v>552.16300000000024</v>
      </c>
      <c r="F312" s="71">
        <f t="shared" si="245"/>
        <v>12539.983</v>
      </c>
      <c r="G312" s="71">
        <f t="shared" si="245"/>
        <v>0</v>
      </c>
      <c r="H312" s="71">
        <f t="shared" si="245"/>
        <v>12539.983</v>
      </c>
      <c r="I312" s="71">
        <f t="shared" si="245"/>
        <v>12539.983</v>
      </c>
      <c r="J312" s="71">
        <f t="shared" si="245"/>
        <v>0</v>
      </c>
      <c r="K312" s="71">
        <f t="shared" si="245"/>
        <v>12539.983</v>
      </c>
    </row>
    <row r="313" spans="1:11" x14ac:dyDescent="0.2">
      <c r="B313" s="89" t="s">
        <v>41</v>
      </c>
      <c r="C313" s="90"/>
      <c r="D313" s="71">
        <f t="shared" ref="D313:K313" si="246">D73</f>
        <v>22100.499999999996</v>
      </c>
      <c r="E313" s="71">
        <f t="shared" si="246"/>
        <v>631.86000000000013</v>
      </c>
      <c r="F313" s="71">
        <f t="shared" si="246"/>
        <v>22732.360000000004</v>
      </c>
      <c r="G313" s="71">
        <f t="shared" si="246"/>
        <v>0</v>
      </c>
      <c r="H313" s="71">
        <f t="shared" si="246"/>
        <v>22732.360000000004</v>
      </c>
      <c r="I313" s="71">
        <f t="shared" si="246"/>
        <v>22715.26</v>
      </c>
      <c r="J313" s="71">
        <f t="shared" si="246"/>
        <v>0</v>
      </c>
      <c r="K313" s="71">
        <f t="shared" si="246"/>
        <v>22715.26</v>
      </c>
    </row>
    <row r="314" spans="1:11" x14ac:dyDescent="0.2">
      <c r="B314" s="89" t="s">
        <v>57</v>
      </c>
      <c r="C314" s="90"/>
      <c r="D314" s="71">
        <f t="shared" ref="D314:K314" si="247">D100</f>
        <v>1085.4000000000001</v>
      </c>
      <c r="E314" s="71">
        <f t="shared" si="247"/>
        <v>-507.1</v>
      </c>
      <c r="F314" s="71">
        <f t="shared" si="247"/>
        <v>578.29999999999995</v>
      </c>
      <c r="G314" s="71">
        <f t="shared" ref="G314:H314" si="248">G100</f>
        <v>0</v>
      </c>
      <c r="H314" s="71">
        <f t="shared" si="248"/>
        <v>578.29999999999995</v>
      </c>
      <c r="I314" s="71">
        <f t="shared" si="247"/>
        <v>578.29999999999995</v>
      </c>
      <c r="J314" s="71">
        <f t="shared" si="247"/>
        <v>0</v>
      </c>
      <c r="K314" s="71">
        <f t="shared" si="247"/>
        <v>578.29999999999995</v>
      </c>
    </row>
    <row r="315" spans="1:11" x14ac:dyDescent="0.2">
      <c r="B315" s="89" t="s">
        <v>60</v>
      </c>
      <c r="C315" s="90"/>
      <c r="D315" s="71">
        <f t="shared" ref="D315:K315" si="249">D115</f>
        <v>245225.17</v>
      </c>
      <c r="E315" s="71">
        <f t="shared" si="249"/>
        <v>31170.556999999997</v>
      </c>
      <c r="F315" s="71">
        <f t="shared" si="249"/>
        <v>276395.7269999999</v>
      </c>
      <c r="G315" s="71">
        <f t="shared" ref="G315:H315" si="250">G115</f>
        <v>-20500</v>
      </c>
      <c r="H315" s="71">
        <f t="shared" si="250"/>
        <v>255895.72700000001</v>
      </c>
      <c r="I315" s="71">
        <f t="shared" si="249"/>
        <v>274283.86699999997</v>
      </c>
      <c r="J315" s="71">
        <f t="shared" si="249"/>
        <v>-58152.800000000003</v>
      </c>
      <c r="K315" s="71">
        <f t="shared" si="249"/>
        <v>216131.06700000001</v>
      </c>
    </row>
    <row r="316" spans="1:11" s="38" customFormat="1" x14ac:dyDescent="0.2">
      <c r="A316" s="88"/>
      <c r="B316" s="91" t="s">
        <v>3</v>
      </c>
      <c r="C316" s="92"/>
      <c r="D316" s="70">
        <f t="shared" ref="D316:K316" si="251">SUM(D311:D315)</f>
        <v>281440.49</v>
      </c>
      <c r="E316" s="70">
        <f t="shared" si="251"/>
        <v>31924.329999999998</v>
      </c>
      <c r="F316" s="70">
        <f t="shared" si="251"/>
        <v>313364.81999999989</v>
      </c>
      <c r="G316" s="70">
        <f t="shared" ref="G316:H316" si="252">SUM(G311:G315)</f>
        <v>-20500</v>
      </c>
      <c r="H316" s="70">
        <f t="shared" si="252"/>
        <v>292864.82</v>
      </c>
      <c r="I316" s="70">
        <f t="shared" si="251"/>
        <v>311235.86</v>
      </c>
      <c r="J316" s="70">
        <f t="shared" si="251"/>
        <v>-58152.800000000003</v>
      </c>
      <c r="K316" s="70">
        <f t="shared" si="251"/>
        <v>253083.06</v>
      </c>
    </row>
    <row r="317" spans="1:11" x14ac:dyDescent="0.2">
      <c r="B317" s="89" t="s">
        <v>197</v>
      </c>
      <c r="C317" s="90"/>
      <c r="D317" s="71">
        <f t="shared" ref="D317:K317" si="253">D172</f>
        <v>5780.45</v>
      </c>
      <c r="E317" s="71">
        <f t="shared" si="253"/>
        <v>-614.81000000000006</v>
      </c>
      <c r="F317" s="71">
        <f t="shared" si="253"/>
        <v>5165.6400000000003</v>
      </c>
      <c r="G317" s="71">
        <f t="shared" ref="G317:H317" si="254">G172</f>
        <v>0</v>
      </c>
      <c r="H317" s="71">
        <f t="shared" si="254"/>
        <v>5165.6400000000003</v>
      </c>
      <c r="I317" s="71">
        <f t="shared" si="253"/>
        <v>5165.6400000000003</v>
      </c>
      <c r="J317" s="71">
        <f t="shared" si="253"/>
        <v>0</v>
      </c>
      <c r="K317" s="71">
        <f t="shared" si="253"/>
        <v>5165.6400000000003</v>
      </c>
    </row>
    <row r="318" spans="1:11" x14ac:dyDescent="0.2">
      <c r="B318" s="89" t="s">
        <v>12</v>
      </c>
      <c r="C318" s="90"/>
      <c r="D318" s="71">
        <f t="shared" ref="D318:K318" si="255">D179</f>
        <v>28321.8</v>
      </c>
      <c r="E318" s="71">
        <f t="shared" si="255"/>
        <v>-1033.2</v>
      </c>
      <c r="F318" s="71">
        <f t="shared" si="255"/>
        <v>27288.6</v>
      </c>
      <c r="G318" s="71">
        <f t="shared" ref="G318:H318" si="256">G179</f>
        <v>0</v>
      </c>
      <c r="H318" s="71">
        <f t="shared" si="256"/>
        <v>27288.6</v>
      </c>
      <c r="I318" s="71">
        <f t="shared" si="255"/>
        <v>27311.9</v>
      </c>
      <c r="J318" s="71">
        <f t="shared" si="255"/>
        <v>0</v>
      </c>
      <c r="K318" s="71">
        <f t="shared" si="255"/>
        <v>27311.9</v>
      </c>
    </row>
    <row r="319" spans="1:11" x14ac:dyDescent="0.2">
      <c r="B319" s="89" t="s">
        <v>143</v>
      </c>
      <c r="C319" s="90"/>
      <c r="D319" s="71">
        <f t="shared" ref="D319:K319" si="257">D200</f>
        <v>8492.68</v>
      </c>
      <c r="E319" s="71">
        <f t="shared" si="257"/>
        <v>-1263.81</v>
      </c>
      <c r="F319" s="71">
        <f t="shared" si="257"/>
        <v>7228.87</v>
      </c>
      <c r="G319" s="71">
        <f t="shared" ref="G319:H319" si="258">G200</f>
        <v>0</v>
      </c>
      <c r="H319" s="71">
        <f t="shared" si="258"/>
        <v>7228.87</v>
      </c>
      <c r="I319" s="71">
        <f t="shared" si="257"/>
        <v>7340.0199999999995</v>
      </c>
      <c r="J319" s="71">
        <f t="shared" si="257"/>
        <v>0</v>
      </c>
      <c r="K319" s="71">
        <f t="shared" si="257"/>
        <v>7340.0199999999995</v>
      </c>
    </row>
    <row r="320" spans="1:11" s="38" customFormat="1" x14ac:dyDescent="0.2">
      <c r="A320" s="88"/>
      <c r="B320" s="91" t="s">
        <v>2</v>
      </c>
      <c r="C320" s="92"/>
      <c r="D320" s="70">
        <f t="shared" ref="D320:K320" si="259">SUM(D317:D319)</f>
        <v>42594.93</v>
      </c>
      <c r="E320" s="70">
        <f t="shared" si="259"/>
        <v>-2911.82</v>
      </c>
      <c r="F320" s="70">
        <f t="shared" si="259"/>
        <v>39683.11</v>
      </c>
      <c r="G320" s="70">
        <f t="shared" ref="G320:H320" si="260">SUM(G317:G319)</f>
        <v>0</v>
      </c>
      <c r="H320" s="70">
        <f t="shared" si="260"/>
        <v>39683.11</v>
      </c>
      <c r="I320" s="70">
        <f t="shared" si="259"/>
        <v>39817.56</v>
      </c>
      <c r="J320" s="70">
        <f t="shared" si="259"/>
        <v>0</v>
      </c>
      <c r="K320" s="70">
        <f t="shared" si="259"/>
        <v>39817.56</v>
      </c>
    </row>
    <row r="321" spans="1:11" x14ac:dyDescent="0.2">
      <c r="B321" s="89" t="s">
        <v>473</v>
      </c>
      <c r="C321" s="90"/>
      <c r="D321" s="71">
        <f t="shared" ref="D321:K321" si="261">D208+D215</f>
        <v>1945.71</v>
      </c>
      <c r="E321" s="71">
        <f t="shared" si="261"/>
        <v>1893.0500000000002</v>
      </c>
      <c r="F321" s="71">
        <f t="shared" si="261"/>
        <v>3838.76</v>
      </c>
      <c r="G321" s="71">
        <f t="shared" ref="G321:H321" si="262">G208+G215</f>
        <v>0</v>
      </c>
      <c r="H321" s="71">
        <f t="shared" si="262"/>
        <v>3838.76</v>
      </c>
      <c r="I321" s="71">
        <f t="shared" si="261"/>
        <v>3838.76</v>
      </c>
      <c r="J321" s="71">
        <f t="shared" si="261"/>
        <v>0</v>
      </c>
      <c r="K321" s="71">
        <f t="shared" si="261"/>
        <v>3838.76</v>
      </c>
    </row>
    <row r="322" spans="1:11" x14ac:dyDescent="0.2">
      <c r="B322" s="89" t="s">
        <v>140</v>
      </c>
      <c r="C322" s="90"/>
      <c r="D322" s="71">
        <f t="shared" ref="D322:K322" si="263">D222</f>
        <v>696.1</v>
      </c>
      <c r="E322" s="71">
        <f t="shared" si="263"/>
        <v>-98</v>
      </c>
      <c r="F322" s="71">
        <f t="shared" si="263"/>
        <v>598.1</v>
      </c>
      <c r="G322" s="71">
        <f t="shared" ref="G322:H322" si="264">G222</f>
        <v>500</v>
      </c>
      <c r="H322" s="71">
        <f t="shared" si="264"/>
        <v>1098.0999999999999</v>
      </c>
      <c r="I322" s="71">
        <f t="shared" si="263"/>
        <v>598.1</v>
      </c>
      <c r="J322" s="71">
        <f t="shared" si="263"/>
        <v>0</v>
      </c>
      <c r="K322" s="71">
        <f t="shared" si="263"/>
        <v>598.1</v>
      </c>
    </row>
    <row r="323" spans="1:11" x14ac:dyDescent="0.2">
      <c r="B323" s="89" t="s">
        <v>135</v>
      </c>
      <c r="C323" s="90"/>
      <c r="D323" s="71">
        <f t="shared" ref="D323:K323" si="265">D240</f>
        <v>6065.6</v>
      </c>
      <c r="E323" s="71">
        <f t="shared" si="265"/>
        <v>25.100000000000136</v>
      </c>
      <c r="F323" s="71">
        <f t="shared" si="265"/>
        <v>6090.7</v>
      </c>
      <c r="G323" s="71">
        <f t="shared" ref="G323:H323" si="266">G240</f>
        <v>0</v>
      </c>
      <c r="H323" s="71">
        <f t="shared" si="266"/>
        <v>6090.7</v>
      </c>
      <c r="I323" s="71">
        <f t="shared" si="265"/>
        <v>6248.8</v>
      </c>
      <c r="J323" s="71">
        <f t="shared" si="265"/>
        <v>0</v>
      </c>
      <c r="K323" s="71">
        <f t="shared" si="265"/>
        <v>6248.8</v>
      </c>
    </row>
    <row r="324" spans="1:11" s="38" customFormat="1" x14ac:dyDescent="0.2">
      <c r="A324" s="88"/>
      <c r="B324" s="91" t="s">
        <v>1</v>
      </c>
      <c r="C324" s="92"/>
      <c r="D324" s="70">
        <f t="shared" ref="D324:K324" si="267">SUM(D321:D323)</f>
        <v>8707.41</v>
      </c>
      <c r="E324" s="70">
        <f t="shared" si="267"/>
        <v>1820.1500000000003</v>
      </c>
      <c r="F324" s="70">
        <f t="shared" si="267"/>
        <v>10527.560000000001</v>
      </c>
      <c r="G324" s="70">
        <f t="shared" ref="G324:H324" si="268">SUM(G321:G323)</f>
        <v>500</v>
      </c>
      <c r="H324" s="70">
        <f t="shared" si="268"/>
        <v>11027.560000000001</v>
      </c>
      <c r="I324" s="70">
        <f t="shared" si="267"/>
        <v>10685.66</v>
      </c>
      <c r="J324" s="70">
        <f t="shared" si="267"/>
        <v>0</v>
      </c>
      <c r="K324" s="70">
        <f t="shared" si="267"/>
        <v>10685.66</v>
      </c>
    </row>
    <row r="325" spans="1:11" x14ac:dyDescent="0.2">
      <c r="B325" s="89" t="s">
        <v>474</v>
      </c>
      <c r="C325" s="90"/>
      <c r="D325" s="71">
        <f t="shared" ref="D325:K325" si="269">D272</f>
        <v>36</v>
      </c>
      <c r="E325" s="71">
        <f t="shared" si="269"/>
        <v>-20</v>
      </c>
      <c r="F325" s="71">
        <f t="shared" si="269"/>
        <v>16</v>
      </c>
      <c r="G325" s="71">
        <f t="shared" ref="G325:H325" si="270">G272</f>
        <v>0</v>
      </c>
      <c r="H325" s="71">
        <f t="shared" si="270"/>
        <v>16</v>
      </c>
      <c r="I325" s="71">
        <f t="shared" si="269"/>
        <v>16</v>
      </c>
      <c r="J325" s="71">
        <f t="shared" si="269"/>
        <v>0</v>
      </c>
      <c r="K325" s="71">
        <f t="shared" si="269"/>
        <v>16</v>
      </c>
    </row>
    <row r="326" spans="1:11" s="38" customFormat="1" x14ac:dyDescent="0.2">
      <c r="A326" s="88"/>
      <c r="B326" s="91" t="s">
        <v>323</v>
      </c>
      <c r="C326" s="92"/>
      <c r="D326" s="70">
        <f t="shared" ref="D326:K326" si="271">D325</f>
        <v>36</v>
      </c>
      <c r="E326" s="70">
        <f t="shared" si="271"/>
        <v>-20</v>
      </c>
      <c r="F326" s="70">
        <f t="shared" si="271"/>
        <v>16</v>
      </c>
      <c r="G326" s="70">
        <f t="shared" ref="G326:H326" si="272">G325</f>
        <v>0</v>
      </c>
      <c r="H326" s="70">
        <f t="shared" si="272"/>
        <v>16</v>
      </c>
      <c r="I326" s="70">
        <f t="shared" si="271"/>
        <v>16</v>
      </c>
      <c r="J326" s="70">
        <f t="shared" si="271"/>
        <v>0</v>
      </c>
      <c r="K326" s="70">
        <f t="shared" si="271"/>
        <v>16</v>
      </c>
    </row>
    <row r="327" spans="1:11" x14ac:dyDescent="0.2">
      <c r="B327" s="89"/>
      <c r="C327" s="90"/>
      <c r="D327" s="71"/>
      <c r="E327" s="71"/>
      <c r="F327" s="71"/>
      <c r="G327" s="71"/>
      <c r="H327" s="71"/>
      <c r="I327" s="71"/>
      <c r="J327" s="71"/>
      <c r="K327" s="71"/>
    </row>
    <row r="328" spans="1:11" s="38" customFormat="1" x14ac:dyDescent="0.2">
      <c r="A328" s="88"/>
      <c r="B328" s="91" t="s">
        <v>0</v>
      </c>
      <c r="C328" s="92"/>
      <c r="D328" s="70">
        <f t="shared" ref="D328:K328" si="273">D283+D285+D287+D292+D297+D299+D276+D281+D279</f>
        <v>4207.16</v>
      </c>
      <c r="E328" s="70">
        <f t="shared" si="273"/>
        <v>254.10900000000004</v>
      </c>
      <c r="F328" s="70">
        <f t="shared" si="273"/>
        <v>4461.2690000000002</v>
      </c>
      <c r="G328" s="70">
        <f t="shared" ref="G328:H328" si="274">G283+G285+G287+G292+G297+G299+G276+G281+G279</f>
        <v>0</v>
      </c>
      <c r="H328" s="70">
        <f t="shared" si="274"/>
        <v>4461.2690000000002</v>
      </c>
      <c r="I328" s="70">
        <f t="shared" si="273"/>
        <v>4461.2690000000002</v>
      </c>
      <c r="J328" s="70">
        <f t="shared" si="273"/>
        <v>0</v>
      </c>
      <c r="K328" s="70">
        <f t="shared" si="273"/>
        <v>4461.2690000000002</v>
      </c>
    </row>
    <row r="329" spans="1:11" x14ac:dyDescent="0.2">
      <c r="B329" s="90" t="s">
        <v>479</v>
      </c>
      <c r="C329" s="90"/>
      <c r="D329" s="70">
        <f t="shared" ref="D329:K329" si="275">D301</f>
        <v>9961.7800000000007</v>
      </c>
      <c r="E329" s="70">
        <f t="shared" si="275"/>
        <v>-4825.8500000000004</v>
      </c>
      <c r="F329" s="70">
        <f t="shared" si="275"/>
        <v>5135.93</v>
      </c>
      <c r="G329" s="70">
        <f t="shared" ref="G329:H329" si="276">G301</f>
        <v>0</v>
      </c>
      <c r="H329" s="70">
        <f t="shared" si="276"/>
        <v>5135.93</v>
      </c>
      <c r="I329" s="70">
        <f t="shared" si="275"/>
        <v>10445.19</v>
      </c>
      <c r="J329" s="70">
        <f t="shared" si="275"/>
        <v>0</v>
      </c>
      <c r="K329" s="70">
        <f t="shared" si="275"/>
        <v>10445.19</v>
      </c>
    </row>
    <row r="330" spans="1:11" x14ac:dyDescent="0.2">
      <c r="B330" s="90"/>
      <c r="C330" s="90"/>
      <c r="D330" s="70">
        <f t="shared" ref="D330:K330" si="277">D310+D316+D320+D324+D326+D328+D329</f>
        <v>363628.22</v>
      </c>
      <c r="E330" s="70">
        <f t="shared" si="277"/>
        <v>29250</v>
      </c>
      <c r="F330" s="70">
        <f t="shared" si="277"/>
        <v>392878.21999999991</v>
      </c>
      <c r="G330" s="70">
        <f t="shared" ref="G330:H330" si="278">G310+G316+G320+G324+G326+G328+G329</f>
        <v>0</v>
      </c>
      <c r="H330" s="70">
        <f t="shared" si="278"/>
        <v>392878.22000000003</v>
      </c>
      <c r="I330" s="70">
        <f t="shared" si="277"/>
        <v>397647.86999999994</v>
      </c>
      <c r="J330" s="70">
        <f t="shared" si="277"/>
        <v>0</v>
      </c>
      <c r="K330" s="70">
        <f t="shared" si="277"/>
        <v>397647.86999999994</v>
      </c>
    </row>
    <row r="331" spans="1:11" x14ac:dyDescent="0.2">
      <c r="B331" s="90"/>
      <c r="C331" s="90"/>
      <c r="D331" s="71">
        <f t="shared" ref="D331:K331" si="279">D302-D330</f>
        <v>0</v>
      </c>
      <c r="E331" s="71">
        <f t="shared" si="279"/>
        <v>0</v>
      </c>
      <c r="F331" s="71">
        <f t="shared" si="279"/>
        <v>0</v>
      </c>
      <c r="G331" s="71">
        <f t="shared" ref="G331:H331" si="280">G302-G330</f>
        <v>0</v>
      </c>
      <c r="H331" s="71">
        <f t="shared" si="280"/>
        <v>0</v>
      </c>
      <c r="I331" s="71">
        <f t="shared" si="279"/>
        <v>0</v>
      </c>
      <c r="J331" s="71">
        <f t="shared" si="279"/>
        <v>0</v>
      </c>
      <c r="K331" s="71">
        <f t="shared" si="279"/>
        <v>0</v>
      </c>
    </row>
  </sheetData>
  <mergeCells count="14">
    <mergeCell ref="J5:J7"/>
    <mergeCell ref="K5:K7"/>
    <mergeCell ref="J1:O1"/>
    <mergeCell ref="G2:K2"/>
    <mergeCell ref="E1:H1"/>
    <mergeCell ref="A3:K3"/>
    <mergeCell ref="B5:C6"/>
    <mergeCell ref="E5:E7"/>
    <mergeCell ref="F5:F7"/>
    <mergeCell ref="I5:I7"/>
    <mergeCell ref="A5:A7"/>
    <mergeCell ref="D5:D7"/>
    <mergeCell ref="G5:G7"/>
    <mergeCell ref="H5:H7"/>
  </mergeCells>
  <pageMargins left="0.9055118110236221" right="0" top="0" bottom="0" header="0" footer="0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Normal="100" zoomScaleSheetLayoutView="100" workbookViewId="0">
      <selection activeCell="J9" sqref="J9"/>
    </sheetView>
  </sheetViews>
  <sheetFormatPr defaultRowHeight="15" x14ac:dyDescent="0.25"/>
  <cols>
    <col min="1" max="1" width="47.42578125" style="13" customWidth="1"/>
    <col min="3" max="3" width="9.140625" style="12"/>
    <col min="4" max="4" width="11.42578125" hidden="1" customWidth="1"/>
    <col min="5" max="5" width="10" hidden="1" customWidth="1"/>
    <col min="6" max="6" width="11.42578125" hidden="1" customWidth="1"/>
    <col min="7" max="7" width="10" bestFit="1" customWidth="1"/>
    <col min="8" max="8" width="11.42578125" bestFit="1" customWidth="1"/>
    <col min="9" max="9" width="11.42578125" hidden="1" customWidth="1"/>
    <col min="10" max="10" width="10" bestFit="1" customWidth="1"/>
    <col min="11" max="11" width="11.42578125" bestFit="1" customWidth="1"/>
  </cols>
  <sheetData>
    <row r="1" spans="1:11" s="13" customFormat="1" ht="12.75" customHeight="1" x14ac:dyDescent="0.25">
      <c r="A1" s="28"/>
      <c r="C1" s="29" t="s">
        <v>271</v>
      </c>
      <c r="D1" s="185" t="s">
        <v>525</v>
      </c>
      <c r="E1" s="158"/>
      <c r="F1" s="158"/>
      <c r="G1" s="185" t="s">
        <v>525</v>
      </c>
      <c r="H1" s="158"/>
      <c r="I1" s="158"/>
      <c r="J1" s="158"/>
      <c r="K1" s="129"/>
    </row>
    <row r="2" spans="1:11" s="13" customFormat="1" ht="62.25" customHeight="1" x14ac:dyDescent="0.25">
      <c r="A2" s="28"/>
      <c r="D2" s="195" t="s">
        <v>564</v>
      </c>
      <c r="E2" s="158"/>
      <c r="F2" s="158"/>
      <c r="G2" s="158"/>
      <c r="H2" s="158"/>
      <c r="I2" s="158"/>
      <c r="J2" s="158"/>
      <c r="K2" s="158"/>
    </row>
    <row r="3" spans="1:11" s="13" customFormat="1" ht="9" customHeight="1" x14ac:dyDescent="0.2">
      <c r="A3" s="28"/>
      <c r="B3" s="27"/>
      <c r="C3" s="27"/>
    </row>
    <row r="4" spans="1:11" s="13" customFormat="1" x14ac:dyDescent="0.25">
      <c r="A4" s="193" t="s">
        <v>270</v>
      </c>
      <c r="B4" s="194"/>
      <c r="C4" s="194"/>
      <c r="D4" s="158"/>
      <c r="E4" s="158"/>
      <c r="F4" s="158"/>
      <c r="G4" s="158"/>
      <c r="H4" s="158"/>
      <c r="I4" s="158"/>
      <c r="J4" s="158"/>
      <c r="K4" s="158"/>
    </row>
    <row r="5" spans="1:11" s="13" customFormat="1" ht="29.25" customHeight="1" x14ac:dyDescent="0.25">
      <c r="A5" s="191" t="s">
        <v>526</v>
      </c>
      <c r="B5" s="192"/>
      <c r="C5" s="192"/>
      <c r="D5" s="158"/>
      <c r="E5" s="158"/>
      <c r="F5" s="158"/>
      <c r="G5" s="158"/>
      <c r="H5" s="158"/>
      <c r="I5" s="158"/>
      <c r="J5" s="158"/>
      <c r="K5" s="158"/>
    </row>
    <row r="6" spans="1:11" s="13" customFormat="1" ht="18" customHeight="1" x14ac:dyDescent="0.2">
      <c r="A6" s="116"/>
      <c r="B6" s="117"/>
      <c r="C6" s="117"/>
      <c r="I6" s="13" t="s">
        <v>222</v>
      </c>
    </row>
    <row r="7" spans="1:11" s="14" customFormat="1" ht="41.25" customHeight="1" x14ac:dyDescent="0.2">
      <c r="A7" s="26" t="s">
        <v>269</v>
      </c>
      <c r="B7" s="186" t="s">
        <v>268</v>
      </c>
      <c r="C7" s="187"/>
      <c r="D7" s="11" t="s">
        <v>218</v>
      </c>
      <c r="E7" s="11" t="s">
        <v>339</v>
      </c>
      <c r="F7" s="11" t="s">
        <v>518</v>
      </c>
      <c r="G7" s="11" t="s">
        <v>339</v>
      </c>
      <c r="H7" s="11" t="s">
        <v>518</v>
      </c>
      <c r="I7" s="97" t="s">
        <v>340</v>
      </c>
      <c r="J7" s="11" t="s">
        <v>339</v>
      </c>
      <c r="K7" s="11" t="s">
        <v>560</v>
      </c>
    </row>
    <row r="8" spans="1:11" s="14" customFormat="1" ht="18.75" customHeight="1" x14ac:dyDescent="0.2">
      <c r="A8" s="19" t="s">
        <v>217</v>
      </c>
      <c r="B8" s="188" t="s">
        <v>267</v>
      </c>
      <c r="C8" s="189"/>
      <c r="D8" s="17">
        <f t="shared" ref="D8:K8" si="0">SUM(D9:D16)</f>
        <v>24525.930000000004</v>
      </c>
      <c r="E8" s="17">
        <f t="shared" si="0"/>
        <v>-343.41000000000008</v>
      </c>
      <c r="F8" s="17">
        <f t="shared" si="0"/>
        <v>24182.52</v>
      </c>
      <c r="G8" s="17">
        <f t="shared" ref="G8:H8" si="1">SUM(G9:G16)</f>
        <v>0</v>
      </c>
      <c r="H8" s="17">
        <f t="shared" si="1"/>
        <v>24182.52</v>
      </c>
      <c r="I8" s="98">
        <f t="shared" si="0"/>
        <v>24170.12</v>
      </c>
      <c r="J8" s="17">
        <f t="shared" si="0"/>
        <v>0</v>
      </c>
      <c r="K8" s="17">
        <f t="shared" si="0"/>
        <v>24170.12</v>
      </c>
    </row>
    <row r="9" spans="1:11" s="14" customFormat="1" ht="25.5" x14ac:dyDescent="0.2">
      <c r="A9" s="23" t="s">
        <v>266</v>
      </c>
      <c r="B9" s="22" t="s">
        <v>15</v>
      </c>
      <c r="C9" s="21" t="s">
        <v>27</v>
      </c>
      <c r="D9" s="20">
        <f>'прил 17  вед стр 19-20гг'!G459</f>
        <v>1371.02</v>
      </c>
      <c r="E9" s="20">
        <f>'прил 17  вед стр 19-20гг'!H459</f>
        <v>0</v>
      </c>
      <c r="F9" s="20">
        <f>'прил 17  вед стр 19-20гг'!I459</f>
        <v>1371.02</v>
      </c>
      <c r="G9" s="20">
        <f>'прил 17  вед стр 19-20гг'!J459</f>
        <v>0</v>
      </c>
      <c r="H9" s="20">
        <f>'прил 17  вед стр 19-20гг'!K459</f>
        <v>1371.02</v>
      </c>
      <c r="I9" s="99">
        <f>'прил 17  вед стр 19-20гг'!L459</f>
        <v>1371.02</v>
      </c>
      <c r="J9" s="20">
        <f>'прил 17  вед стр 19-20гг'!M459</f>
        <v>0</v>
      </c>
      <c r="K9" s="20">
        <f>'прил 17  вед стр 19-20гг'!N459</f>
        <v>1371.02</v>
      </c>
    </row>
    <row r="10" spans="1:11" s="14" customFormat="1" ht="25.5" x14ac:dyDescent="0.2">
      <c r="A10" s="23" t="s">
        <v>265</v>
      </c>
      <c r="B10" s="22" t="s">
        <v>15</v>
      </c>
      <c r="C10" s="21" t="s">
        <v>6</v>
      </c>
      <c r="D10" s="20">
        <f>'прил 17  вед стр 19-20гг'!G460</f>
        <v>1657.77</v>
      </c>
      <c r="E10" s="20">
        <f>'прил 17  вед стр 19-20гг'!H460</f>
        <v>119.33900000000001</v>
      </c>
      <c r="F10" s="20">
        <f>'прил 17  вед стр 19-20гг'!I460</f>
        <v>1777.1089999999999</v>
      </c>
      <c r="G10" s="20">
        <f>'прил 17  вед стр 19-20гг'!J460</f>
        <v>0</v>
      </c>
      <c r="H10" s="20">
        <f>'прил 17  вед стр 19-20гг'!K460</f>
        <v>1777.1089999999999</v>
      </c>
      <c r="I10" s="99">
        <f>'прил 17  вед стр 19-20гг'!L460</f>
        <v>1777.1089999999999</v>
      </c>
      <c r="J10" s="20">
        <f>'прил 17  вед стр 19-20гг'!M460</f>
        <v>0</v>
      </c>
      <c r="K10" s="20">
        <f>'прил 17  вед стр 19-20гг'!N460</f>
        <v>1777.1089999999999</v>
      </c>
    </row>
    <row r="11" spans="1:11" s="14" customFormat="1" ht="12.75" x14ac:dyDescent="0.2">
      <c r="A11" s="23" t="s">
        <v>264</v>
      </c>
      <c r="B11" s="22" t="s">
        <v>15</v>
      </c>
      <c r="C11" s="21" t="s">
        <v>59</v>
      </c>
      <c r="D11" s="20">
        <f>'прил 17  вед стр 19-20гг'!G461</f>
        <v>14803.650000000001</v>
      </c>
      <c r="E11" s="20">
        <f>'прил 17  вед стр 19-20гг'!H461</f>
        <v>-300.23900000000009</v>
      </c>
      <c r="F11" s="20">
        <f>'прил 17  вед стр 19-20гг'!I461</f>
        <v>14503.411</v>
      </c>
      <c r="G11" s="20">
        <f>'прил 17  вед стр 19-20гг'!J461</f>
        <v>0</v>
      </c>
      <c r="H11" s="20">
        <f>'прил 17  вед стр 19-20гг'!K461</f>
        <v>14503.411</v>
      </c>
      <c r="I11" s="99">
        <f>'прил 17  вед стр 19-20гг'!L461</f>
        <v>14503.410999999998</v>
      </c>
      <c r="J11" s="20">
        <f>'прил 17  вед стр 19-20гг'!M461</f>
        <v>0</v>
      </c>
      <c r="K11" s="20">
        <f>'прил 17  вед стр 19-20гг'!N461</f>
        <v>14503.410999999998</v>
      </c>
    </row>
    <row r="12" spans="1:11" s="14" customFormat="1" ht="12.75" x14ac:dyDescent="0.2">
      <c r="A12" s="23" t="s">
        <v>263</v>
      </c>
      <c r="B12" s="22" t="s">
        <v>15</v>
      </c>
      <c r="C12" s="21" t="s">
        <v>36</v>
      </c>
      <c r="D12" s="20">
        <f>'прил 17  вед стр 19-20гг'!G462</f>
        <v>0</v>
      </c>
      <c r="E12" s="20">
        <f>'прил 17  вед стр 19-20гг'!H462</f>
        <v>7.6</v>
      </c>
      <c r="F12" s="20">
        <f>'прил 17  вед стр 19-20гг'!I462</f>
        <v>7.6</v>
      </c>
      <c r="G12" s="20">
        <f>'прил 17  вед стр 19-20гг'!J462</f>
        <v>0</v>
      </c>
      <c r="H12" s="20">
        <f>'прил 17  вед стр 19-20гг'!K462</f>
        <v>7.6</v>
      </c>
      <c r="I12" s="99">
        <f>'прил 17  вед стр 19-20гг'!L462</f>
        <v>12.3</v>
      </c>
      <c r="J12" s="20">
        <f>'прил 17  вед стр 19-20гг'!M462</f>
        <v>0</v>
      </c>
      <c r="K12" s="20">
        <f>'прил 17  вед стр 19-20гг'!N462</f>
        <v>12.3</v>
      </c>
    </row>
    <row r="13" spans="1:11" s="14" customFormat="1" ht="27.75" customHeight="1" x14ac:dyDescent="0.2">
      <c r="A13" s="23" t="s">
        <v>262</v>
      </c>
      <c r="B13" s="22" t="s">
        <v>15</v>
      </c>
      <c r="C13" s="21" t="s">
        <v>53</v>
      </c>
      <c r="D13" s="20">
        <f>'прил 17  вед стр 19-20гг'!G463</f>
        <v>5242.2900000000009</v>
      </c>
      <c r="E13" s="20">
        <f>'прил 17  вед стр 19-20гг'!H463</f>
        <v>-84.210000000000008</v>
      </c>
      <c r="F13" s="20">
        <f>'прил 17  вед стр 19-20гг'!I463</f>
        <v>5158.08</v>
      </c>
      <c r="G13" s="20">
        <f>'прил 17  вед стр 19-20гг'!J463</f>
        <v>0</v>
      </c>
      <c r="H13" s="20">
        <f>'прил 17  вед стр 19-20гг'!K463</f>
        <v>5158.08</v>
      </c>
      <c r="I13" s="99">
        <f>'прил 17  вед стр 19-20гг'!L463</f>
        <v>5158.08</v>
      </c>
      <c r="J13" s="20">
        <f>'прил 17  вед стр 19-20гг'!M463</f>
        <v>0</v>
      </c>
      <c r="K13" s="20">
        <f>'прил 17  вед стр 19-20гг'!N463</f>
        <v>5158.08</v>
      </c>
    </row>
    <row r="14" spans="1:11" s="14" customFormat="1" ht="15.75" customHeight="1" x14ac:dyDescent="0.2">
      <c r="A14" s="23" t="s">
        <v>186</v>
      </c>
      <c r="B14" s="22" t="s">
        <v>15</v>
      </c>
      <c r="C14" s="21" t="s">
        <v>86</v>
      </c>
      <c r="D14" s="20">
        <f>'прил 17  вед стр 19-20гг'!G464</f>
        <v>0</v>
      </c>
      <c r="E14" s="20">
        <f>'прил 17  вед стр 19-20гг'!H464</f>
        <v>0</v>
      </c>
      <c r="F14" s="20">
        <f>'прил 17  вед стр 19-20гг'!I464</f>
        <v>0</v>
      </c>
      <c r="G14" s="20">
        <f>'прил 17  вед стр 19-20гг'!J464</f>
        <v>0</v>
      </c>
      <c r="H14" s="20">
        <f>'прил 17  вед стр 19-20гг'!K464</f>
        <v>0</v>
      </c>
      <c r="I14" s="99">
        <f>'прил 17  вед стр 19-20гг'!L464</f>
        <v>0</v>
      </c>
      <c r="J14" s="20">
        <f>'прил 17  вед стр 19-20гг'!M464</f>
        <v>0</v>
      </c>
      <c r="K14" s="20">
        <f>'прил 17  вед стр 19-20гг'!N464</f>
        <v>0</v>
      </c>
    </row>
    <row r="15" spans="1:11" s="14" customFormat="1" ht="12.75" x14ac:dyDescent="0.2">
      <c r="A15" s="23" t="s">
        <v>183</v>
      </c>
      <c r="B15" s="22" t="s">
        <v>15</v>
      </c>
      <c r="C15" s="21" t="s">
        <v>37</v>
      </c>
      <c r="D15" s="20">
        <f>'прил 17  вед стр 19-20гг'!G465</f>
        <v>500</v>
      </c>
      <c r="E15" s="20">
        <f>'прил 17  вед стр 19-20гг'!H465</f>
        <v>0</v>
      </c>
      <c r="F15" s="20">
        <f>'прил 17  вед стр 19-20гг'!I465</f>
        <v>500</v>
      </c>
      <c r="G15" s="20">
        <f>'прил 17  вед стр 19-20гг'!J465</f>
        <v>0</v>
      </c>
      <c r="H15" s="20">
        <f>'прил 17  вед стр 19-20гг'!K465</f>
        <v>500</v>
      </c>
      <c r="I15" s="99">
        <f>'прил 17  вед стр 19-20гг'!L465</f>
        <v>500</v>
      </c>
      <c r="J15" s="20">
        <f>'прил 17  вед стр 19-20гг'!M465</f>
        <v>0</v>
      </c>
      <c r="K15" s="20">
        <f>'прил 17  вед стр 19-20гг'!N465</f>
        <v>500</v>
      </c>
    </row>
    <row r="16" spans="1:11" s="14" customFormat="1" ht="12.75" x14ac:dyDescent="0.2">
      <c r="A16" s="7" t="s">
        <v>182</v>
      </c>
      <c r="B16" s="22" t="s">
        <v>15</v>
      </c>
      <c r="C16" s="21" t="s">
        <v>24</v>
      </c>
      <c r="D16" s="20">
        <f>'прил 17  вед стр 19-20гг'!G466</f>
        <v>951.2</v>
      </c>
      <c r="E16" s="20">
        <f>'прил 17  вед стр 19-20гг'!H466</f>
        <v>-85.9</v>
      </c>
      <c r="F16" s="20">
        <f>'прил 17  вед стр 19-20гг'!I466</f>
        <v>865.30000000000007</v>
      </c>
      <c r="G16" s="20">
        <f>'прил 17  вед стр 19-20гг'!J466</f>
        <v>0</v>
      </c>
      <c r="H16" s="20">
        <f>'прил 17  вед стр 19-20гг'!K466</f>
        <v>865.30000000000007</v>
      </c>
      <c r="I16" s="99">
        <f>'прил 17  вед стр 19-20гг'!L466</f>
        <v>848.2</v>
      </c>
      <c r="J16" s="20">
        <f>'прил 17  вед стр 19-20гг'!M466</f>
        <v>0</v>
      </c>
      <c r="K16" s="20">
        <f>'прил 17  вед стр 19-20гг'!N466</f>
        <v>848.2</v>
      </c>
    </row>
    <row r="17" spans="1:11" s="16" customFormat="1" ht="12.75" x14ac:dyDescent="0.2">
      <c r="A17" s="19" t="s">
        <v>173</v>
      </c>
      <c r="B17" s="188" t="s">
        <v>261</v>
      </c>
      <c r="C17" s="189"/>
      <c r="D17" s="17">
        <f t="shared" ref="D17:K17" si="2">D18</f>
        <v>480.6</v>
      </c>
      <c r="E17" s="17">
        <f t="shared" si="2"/>
        <v>39.6</v>
      </c>
      <c r="F17" s="17">
        <f t="shared" si="2"/>
        <v>520.20000000000005</v>
      </c>
      <c r="G17" s="17">
        <f t="shared" si="2"/>
        <v>0</v>
      </c>
      <c r="H17" s="17">
        <f t="shared" si="2"/>
        <v>520.20000000000005</v>
      </c>
      <c r="I17" s="98">
        <f t="shared" si="2"/>
        <v>538.79999999999995</v>
      </c>
      <c r="J17" s="17">
        <f t="shared" si="2"/>
        <v>0</v>
      </c>
      <c r="K17" s="17">
        <f t="shared" si="2"/>
        <v>538.79999999999995</v>
      </c>
    </row>
    <row r="18" spans="1:11" s="14" customFormat="1" ht="16.5" customHeight="1" x14ac:dyDescent="0.2">
      <c r="A18" s="23" t="s">
        <v>260</v>
      </c>
      <c r="B18" s="22" t="s">
        <v>27</v>
      </c>
      <c r="C18" s="21" t="s">
        <v>6</v>
      </c>
      <c r="D18" s="20">
        <f>'прил 17  вед стр 19-20гг'!G468</f>
        <v>480.6</v>
      </c>
      <c r="E18" s="20">
        <f>'прил 17  вед стр 19-20гг'!H468</f>
        <v>39.6</v>
      </c>
      <c r="F18" s="20">
        <f>'прил 17  вед стр 19-20гг'!I468</f>
        <v>520.20000000000005</v>
      </c>
      <c r="G18" s="20">
        <f>'прил 17  вед стр 19-20гг'!J468</f>
        <v>0</v>
      </c>
      <c r="H18" s="20">
        <f>'прил 17  вед стр 19-20гг'!K468</f>
        <v>520.20000000000005</v>
      </c>
      <c r="I18" s="99">
        <f>'прил 17  вед стр 19-20гг'!L468</f>
        <v>538.79999999999995</v>
      </c>
      <c r="J18" s="20">
        <f>'прил 17  вед стр 19-20гг'!M468</f>
        <v>0</v>
      </c>
      <c r="K18" s="20">
        <f>'прил 17  вед стр 19-20гг'!N468</f>
        <v>538.79999999999995</v>
      </c>
    </row>
    <row r="19" spans="1:11" s="16" customFormat="1" ht="25.5" x14ac:dyDescent="0.2">
      <c r="A19" s="19" t="s">
        <v>170</v>
      </c>
      <c r="B19" s="188" t="s">
        <v>259</v>
      </c>
      <c r="C19" s="190"/>
      <c r="D19" s="17">
        <f t="shared" ref="D19:K19" si="3">SUM(D21:D22)</f>
        <v>2063.71</v>
      </c>
      <c r="E19" s="17">
        <f t="shared" si="3"/>
        <v>736.09</v>
      </c>
      <c r="F19" s="17">
        <f t="shared" si="3"/>
        <v>2799.8</v>
      </c>
      <c r="G19" s="17">
        <f t="shared" ref="G19:H19" si="4">SUM(G21:G22)</f>
        <v>500</v>
      </c>
      <c r="H19" s="17">
        <f t="shared" si="4"/>
        <v>3299.8</v>
      </c>
      <c r="I19" s="98">
        <f t="shared" si="3"/>
        <v>2799.8</v>
      </c>
      <c r="J19" s="17">
        <f t="shared" si="3"/>
        <v>0</v>
      </c>
      <c r="K19" s="17">
        <f t="shared" si="3"/>
        <v>2799.8</v>
      </c>
    </row>
    <row r="20" spans="1:11" s="14" customFormat="1" ht="12.75" hidden="1" x14ac:dyDescent="0.2">
      <c r="A20" s="23" t="s">
        <v>258</v>
      </c>
      <c r="B20" s="22" t="s">
        <v>6</v>
      </c>
      <c r="C20" s="21" t="s">
        <v>27</v>
      </c>
      <c r="D20" s="95"/>
      <c r="E20" s="95"/>
      <c r="F20" s="95"/>
      <c r="G20" s="95"/>
      <c r="H20" s="95"/>
      <c r="I20" s="100"/>
      <c r="J20" s="95"/>
      <c r="K20" s="95"/>
    </row>
    <row r="21" spans="1:11" s="14" customFormat="1" ht="38.25" customHeight="1" x14ac:dyDescent="0.2">
      <c r="A21" s="23" t="s">
        <v>257</v>
      </c>
      <c r="B21" s="22" t="s">
        <v>6</v>
      </c>
      <c r="C21" s="21" t="s">
        <v>71</v>
      </c>
      <c r="D21" s="20">
        <f>'прил 17  вед стр 19-20гг'!G471</f>
        <v>1945.71</v>
      </c>
      <c r="E21" s="20">
        <f>'прил 17  вед стр 19-20гг'!H471</f>
        <v>814.09</v>
      </c>
      <c r="F21" s="20">
        <f>'прил 17  вед стр 19-20гг'!I471</f>
        <v>2759.8</v>
      </c>
      <c r="G21" s="20">
        <f>'прил 17  вед стр 19-20гг'!J471</f>
        <v>500</v>
      </c>
      <c r="H21" s="20">
        <f>'прил 17  вед стр 19-20гг'!K471</f>
        <v>3259.8</v>
      </c>
      <c r="I21" s="99">
        <f>'прил 17  вед стр 19-20гг'!L471</f>
        <v>2759.8</v>
      </c>
      <c r="J21" s="20">
        <f>'прил 17  вед стр 19-20гг'!M471</f>
        <v>0</v>
      </c>
      <c r="K21" s="20">
        <f>'прил 17  вед стр 19-20гг'!N471</f>
        <v>2759.8</v>
      </c>
    </row>
    <row r="22" spans="1:11" s="14" customFormat="1" ht="26.25" customHeight="1" x14ac:dyDescent="0.2">
      <c r="A22" s="23" t="s">
        <v>164</v>
      </c>
      <c r="B22" s="22" t="s">
        <v>6</v>
      </c>
      <c r="C22" s="21" t="s">
        <v>7</v>
      </c>
      <c r="D22" s="20">
        <f>'прил 17  вед стр 19-20гг'!G472</f>
        <v>118</v>
      </c>
      <c r="E22" s="20">
        <f>'прил 17  вед стр 19-20гг'!H472</f>
        <v>-78</v>
      </c>
      <c r="F22" s="20">
        <f>'прил 17  вед стр 19-20гг'!I472</f>
        <v>40</v>
      </c>
      <c r="G22" s="20">
        <f>'прил 17  вед стр 19-20гг'!J472</f>
        <v>0</v>
      </c>
      <c r="H22" s="20">
        <f>'прил 17  вед стр 19-20гг'!K472</f>
        <v>40</v>
      </c>
      <c r="I22" s="99">
        <f>'прил 17  вед стр 19-20гг'!L472</f>
        <v>40</v>
      </c>
      <c r="J22" s="20">
        <f>'прил 17  вед стр 19-20гг'!M472</f>
        <v>0</v>
      </c>
      <c r="K22" s="20">
        <f>'прил 17  вед стр 19-20гг'!N472</f>
        <v>40</v>
      </c>
    </row>
    <row r="23" spans="1:11" s="16" customFormat="1" ht="12.75" x14ac:dyDescent="0.2">
      <c r="A23" s="19" t="s">
        <v>159</v>
      </c>
      <c r="B23" s="188" t="s">
        <v>256</v>
      </c>
      <c r="C23" s="190"/>
      <c r="D23" s="17">
        <f t="shared" ref="D23:K23" si="5">SUM(D25:D27)</f>
        <v>12318.349999999999</v>
      </c>
      <c r="E23" s="17">
        <f t="shared" si="5"/>
        <v>-927.52</v>
      </c>
      <c r="F23" s="17">
        <f t="shared" si="5"/>
        <v>11390.83</v>
      </c>
      <c r="G23" s="17">
        <f t="shared" ref="G23:H23" si="6">SUM(G25:G27)</f>
        <v>0</v>
      </c>
      <c r="H23" s="17">
        <f t="shared" si="6"/>
        <v>11390.83</v>
      </c>
      <c r="I23" s="98">
        <f t="shared" si="5"/>
        <v>11660.08</v>
      </c>
      <c r="J23" s="17">
        <f t="shared" si="5"/>
        <v>0</v>
      </c>
      <c r="K23" s="17">
        <f t="shared" si="5"/>
        <v>11660.08</v>
      </c>
    </row>
    <row r="24" spans="1:11" s="14" customFormat="1" ht="12.75" hidden="1" x14ac:dyDescent="0.2">
      <c r="A24" s="23" t="s">
        <v>255</v>
      </c>
      <c r="B24" s="22" t="s">
        <v>59</v>
      </c>
      <c r="C24" s="21" t="s">
        <v>15</v>
      </c>
      <c r="D24" s="95"/>
      <c r="E24" s="95"/>
      <c r="F24" s="95"/>
      <c r="G24" s="95"/>
      <c r="H24" s="95"/>
      <c r="I24" s="100"/>
      <c r="J24" s="95"/>
      <c r="K24" s="95"/>
    </row>
    <row r="25" spans="1:11" s="14" customFormat="1" ht="15.75" customHeight="1" x14ac:dyDescent="0.2">
      <c r="A25" s="23" t="s">
        <v>158</v>
      </c>
      <c r="B25" s="22" t="s">
        <v>59</v>
      </c>
      <c r="C25" s="21" t="s">
        <v>36</v>
      </c>
      <c r="D25" s="20">
        <f>'прил 17  вед стр 19-20гг'!G475</f>
        <v>1133.5999999999999</v>
      </c>
      <c r="E25" s="20">
        <f>'прил 17  вед стр 19-20гг'!H475</f>
        <v>-497.8</v>
      </c>
      <c r="F25" s="20">
        <f>'прил 17  вед стр 19-20гг'!I475</f>
        <v>635.80000000000007</v>
      </c>
      <c r="G25" s="20">
        <f>'прил 17  вед стр 19-20гг'!J475</f>
        <v>0</v>
      </c>
      <c r="H25" s="20">
        <f>'прил 17  вед стр 19-20гг'!K475</f>
        <v>635.80000000000007</v>
      </c>
      <c r="I25" s="99">
        <f>'прил 17  вед стр 19-20гг'!L475</f>
        <v>635.79999999999995</v>
      </c>
      <c r="J25" s="20">
        <f>'прил 17  вед стр 19-20гг'!M475</f>
        <v>0</v>
      </c>
      <c r="K25" s="20">
        <f>'прил 17  вед стр 19-20гг'!N475</f>
        <v>635.79999999999995</v>
      </c>
    </row>
    <row r="26" spans="1:11" s="14" customFormat="1" ht="13.5" customHeight="1" x14ac:dyDescent="0.2">
      <c r="A26" s="23" t="s">
        <v>254</v>
      </c>
      <c r="B26" s="22" t="s">
        <v>59</v>
      </c>
      <c r="C26" s="21" t="s">
        <v>71</v>
      </c>
      <c r="D26" s="20">
        <f>'прил 17  вед стр 19-20гг'!G476</f>
        <v>4391.2</v>
      </c>
      <c r="E26" s="20">
        <f>'прил 17  вед стр 19-20гг'!H476</f>
        <v>948.7</v>
      </c>
      <c r="F26" s="20">
        <f>'прил 17  вед стр 19-20гг'!I476</f>
        <v>5339.9</v>
      </c>
      <c r="G26" s="20">
        <f>'прил 17  вед стр 19-20гг'!J476</f>
        <v>0</v>
      </c>
      <c r="H26" s="20">
        <f>'прил 17  вед стр 19-20гг'!K476</f>
        <v>5339.9</v>
      </c>
      <c r="I26" s="99">
        <f>'прил 17  вед стр 19-20гг'!L476</f>
        <v>5498</v>
      </c>
      <c r="J26" s="20">
        <f>'прил 17  вед стр 19-20гг'!M476</f>
        <v>0</v>
      </c>
      <c r="K26" s="20">
        <f>'прил 17  вед стр 19-20гг'!N476</f>
        <v>5498</v>
      </c>
    </row>
    <row r="27" spans="1:11" s="14" customFormat="1" ht="18" customHeight="1" x14ac:dyDescent="0.2">
      <c r="A27" s="23" t="s">
        <v>253</v>
      </c>
      <c r="B27" s="22" t="s">
        <v>59</v>
      </c>
      <c r="C27" s="21" t="s">
        <v>28</v>
      </c>
      <c r="D27" s="20">
        <f>'прил 17  вед стр 19-20гг'!G477</f>
        <v>6793.5499999999993</v>
      </c>
      <c r="E27" s="20">
        <f>'прил 17  вед стр 19-20гг'!H477</f>
        <v>-1378.42</v>
      </c>
      <c r="F27" s="20">
        <f>'прил 17  вед стр 19-20гг'!I477</f>
        <v>5415.13</v>
      </c>
      <c r="G27" s="20">
        <f>'прил 17  вед стр 19-20гг'!J477</f>
        <v>0</v>
      </c>
      <c r="H27" s="20">
        <f>'прил 17  вед стр 19-20гг'!K477</f>
        <v>5415.13</v>
      </c>
      <c r="I27" s="99">
        <f>'прил 17  вед стр 19-20гг'!L477</f>
        <v>5526.28</v>
      </c>
      <c r="J27" s="20">
        <f>'прил 17  вед стр 19-20гг'!M477</f>
        <v>0</v>
      </c>
      <c r="K27" s="20">
        <f>'прил 17  вед стр 19-20гг'!N477</f>
        <v>5526.28</v>
      </c>
    </row>
    <row r="28" spans="1:11" s="16" customFormat="1" ht="16.5" customHeight="1" x14ac:dyDescent="0.2">
      <c r="A28" s="19" t="s">
        <v>252</v>
      </c>
      <c r="B28" s="183" t="s">
        <v>251</v>
      </c>
      <c r="C28" s="184"/>
      <c r="D28" s="17">
        <f t="shared" ref="D28:K28" si="7">SUM(D29:D31)</f>
        <v>5179.43</v>
      </c>
      <c r="E28" s="17">
        <f t="shared" si="7"/>
        <v>-778.13000000000011</v>
      </c>
      <c r="F28" s="17">
        <f t="shared" si="7"/>
        <v>4401.2999999999993</v>
      </c>
      <c r="G28" s="17">
        <f t="shared" ref="G28:H28" si="8">SUM(G29:G31)</f>
        <v>0</v>
      </c>
      <c r="H28" s="17">
        <f t="shared" si="8"/>
        <v>4401.2999999999993</v>
      </c>
      <c r="I28" s="98">
        <f t="shared" si="7"/>
        <v>4401.2999999999993</v>
      </c>
      <c r="J28" s="17">
        <f t="shared" si="7"/>
        <v>0</v>
      </c>
      <c r="K28" s="17">
        <f t="shared" si="7"/>
        <v>4401.2999999999993</v>
      </c>
    </row>
    <row r="29" spans="1:11" s="14" customFormat="1" ht="12.75" x14ac:dyDescent="0.2">
      <c r="A29" s="23" t="s">
        <v>147</v>
      </c>
      <c r="B29" s="22" t="s">
        <v>36</v>
      </c>
      <c r="C29" s="21" t="s">
        <v>15</v>
      </c>
      <c r="D29" s="20">
        <f>'прил 17  вед стр 19-20гг'!G479</f>
        <v>0</v>
      </c>
      <c r="E29" s="20">
        <f>'прил 17  вед стр 19-20гг'!H479</f>
        <v>0</v>
      </c>
      <c r="F29" s="20">
        <f>'прил 17  вед стр 19-20гг'!I479</f>
        <v>0</v>
      </c>
      <c r="G29" s="20">
        <f>'прил 17  вед стр 19-20гг'!J479</f>
        <v>0</v>
      </c>
      <c r="H29" s="20">
        <f>'прил 17  вед стр 19-20гг'!K479</f>
        <v>0</v>
      </c>
      <c r="I29" s="99">
        <f>'прил 17  вед стр 19-20гг'!L479</f>
        <v>0</v>
      </c>
      <c r="J29" s="20">
        <f>'прил 17  вед стр 19-20гг'!M479</f>
        <v>0</v>
      </c>
      <c r="K29" s="20">
        <f>'прил 17  вед стр 19-20гг'!N479</f>
        <v>0</v>
      </c>
    </row>
    <row r="30" spans="1:11" s="14" customFormat="1" ht="12.75" x14ac:dyDescent="0.2">
      <c r="A30" s="23" t="s">
        <v>146</v>
      </c>
      <c r="B30" s="22" t="s">
        <v>36</v>
      </c>
      <c r="C30" s="21" t="s">
        <v>27</v>
      </c>
      <c r="D30" s="20">
        <f>'прил 17  вед стр 19-20гг'!G480</f>
        <v>4979.43</v>
      </c>
      <c r="E30" s="20">
        <f>'прил 17  вед стр 19-20гг'!H480</f>
        <v>-1078.1300000000001</v>
      </c>
      <c r="F30" s="20">
        <f>'прил 17  вед стр 19-20гг'!I480</f>
        <v>3901.2999999999997</v>
      </c>
      <c r="G30" s="20">
        <f>'прил 17  вед стр 19-20гг'!J480</f>
        <v>0</v>
      </c>
      <c r="H30" s="20">
        <f>'прил 17  вед стр 19-20гг'!K480</f>
        <v>3901.2999999999997</v>
      </c>
      <c r="I30" s="99">
        <f>'прил 17  вед стр 19-20гг'!L480</f>
        <v>3901.2999999999997</v>
      </c>
      <c r="J30" s="20">
        <f>'прил 17  вед стр 19-20гг'!M480</f>
        <v>0</v>
      </c>
      <c r="K30" s="20">
        <f>'прил 17  вед стр 19-20гг'!N480</f>
        <v>3901.2999999999997</v>
      </c>
    </row>
    <row r="31" spans="1:11" s="14" customFormat="1" ht="12.75" x14ac:dyDescent="0.2">
      <c r="A31" s="23" t="s">
        <v>250</v>
      </c>
      <c r="B31" s="22" t="s">
        <v>36</v>
      </c>
      <c r="C31" s="21" t="s">
        <v>6</v>
      </c>
      <c r="D31" s="20">
        <f>'прил 17  вед стр 19-20гг'!G481</f>
        <v>200</v>
      </c>
      <c r="E31" s="20">
        <f>'прил 17  вед стр 19-20гг'!H481</f>
        <v>300</v>
      </c>
      <c r="F31" s="20">
        <f>'прил 17  вед стр 19-20гг'!I481</f>
        <v>500</v>
      </c>
      <c r="G31" s="20">
        <f>'прил 17  вед стр 19-20гг'!J481</f>
        <v>0</v>
      </c>
      <c r="H31" s="20">
        <f>'прил 17  вед стр 19-20гг'!K481</f>
        <v>500</v>
      </c>
      <c r="I31" s="99">
        <f>'прил 17  вед стр 19-20гг'!L481</f>
        <v>500</v>
      </c>
      <c r="J31" s="20">
        <f>'прил 17  вед стр 19-20гг'!M481</f>
        <v>0</v>
      </c>
      <c r="K31" s="20">
        <f>'прил 17  вед стр 19-20гг'!N481</f>
        <v>500</v>
      </c>
    </row>
    <row r="32" spans="1:11" s="16" customFormat="1" ht="12.75" x14ac:dyDescent="0.2">
      <c r="A32" s="19" t="s">
        <v>249</v>
      </c>
      <c r="B32" s="183" t="s">
        <v>248</v>
      </c>
      <c r="C32" s="184"/>
      <c r="D32" s="17">
        <f>'прил 17  вед стр 19-20гг'!G482</f>
        <v>50</v>
      </c>
      <c r="E32" s="17">
        <f>'прил 17  вед стр 19-20гг'!H482</f>
        <v>-50</v>
      </c>
      <c r="F32" s="17">
        <f>'прил 17  вед стр 19-20гг'!I482</f>
        <v>0</v>
      </c>
      <c r="G32" s="17">
        <f>'прил 17  вед стр 19-20гг'!J482</f>
        <v>0</v>
      </c>
      <c r="H32" s="17">
        <f>'прил 17  вед стр 19-20гг'!K482</f>
        <v>0</v>
      </c>
      <c r="I32" s="98">
        <f>'прил 17  вед стр 19-20гг'!L482</f>
        <v>0</v>
      </c>
      <c r="J32" s="17">
        <f>'прил 17  вед стр 19-20гг'!M482</f>
        <v>0</v>
      </c>
      <c r="K32" s="17">
        <f>'прил 17  вед стр 19-20гг'!N482</f>
        <v>0</v>
      </c>
    </row>
    <row r="33" spans="1:11" s="14" customFormat="1" ht="25.5" x14ac:dyDescent="0.2">
      <c r="A33" s="25" t="s">
        <v>247</v>
      </c>
      <c r="B33" s="22" t="s">
        <v>53</v>
      </c>
      <c r="C33" s="21" t="s">
        <v>36</v>
      </c>
      <c r="D33" s="20">
        <f>'прил 17  вед стр 19-20гг'!G483</f>
        <v>50</v>
      </c>
      <c r="E33" s="20">
        <f>'прил 17  вед стр 19-20гг'!H483</f>
        <v>-50</v>
      </c>
      <c r="F33" s="20">
        <f>'прил 17  вед стр 19-20гг'!I483</f>
        <v>0</v>
      </c>
      <c r="G33" s="20">
        <f>'прил 17  вед стр 19-20гг'!J483</f>
        <v>0</v>
      </c>
      <c r="H33" s="20">
        <f>'прил 17  вед стр 19-20гг'!K483</f>
        <v>0</v>
      </c>
      <c r="I33" s="99">
        <f>'прил 17  вед стр 19-20гг'!L483</f>
        <v>0</v>
      </c>
      <c r="J33" s="20">
        <f>'прил 17  вед стр 19-20гг'!M483</f>
        <v>0</v>
      </c>
      <c r="K33" s="20">
        <f>'прил 17  вед стр 19-20гг'!N483</f>
        <v>0</v>
      </c>
    </row>
    <row r="34" spans="1:11" s="16" customFormat="1" ht="12.75" x14ac:dyDescent="0.2">
      <c r="A34" s="19" t="s">
        <v>246</v>
      </c>
      <c r="B34" s="183" t="s">
        <v>245</v>
      </c>
      <c r="C34" s="184"/>
      <c r="D34" s="17">
        <f t="shared" ref="D34:K34" si="9">SUM(D35:D40)</f>
        <v>253724.59000000003</v>
      </c>
      <c r="E34" s="17">
        <f t="shared" si="9"/>
        <v>29043.62</v>
      </c>
      <c r="F34" s="17">
        <f t="shared" si="9"/>
        <v>282768.20999999996</v>
      </c>
      <c r="G34" s="17">
        <f t="shared" ref="G34:H34" si="10">SUM(G35:G40)</f>
        <v>-500</v>
      </c>
      <c r="H34" s="17">
        <f t="shared" si="10"/>
        <v>282268.20999999996</v>
      </c>
      <c r="I34" s="98">
        <f t="shared" si="9"/>
        <v>280656.34999999998</v>
      </c>
      <c r="J34" s="17">
        <f t="shared" si="9"/>
        <v>0</v>
      </c>
      <c r="K34" s="17">
        <f t="shared" si="9"/>
        <v>280656.34999999998</v>
      </c>
    </row>
    <row r="35" spans="1:11" s="14" customFormat="1" ht="12.75" x14ac:dyDescent="0.2">
      <c r="A35" s="23" t="s">
        <v>133</v>
      </c>
      <c r="B35" s="22" t="s">
        <v>86</v>
      </c>
      <c r="C35" s="21" t="s">
        <v>15</v>
      </c>
      <c r="D35" s="20">
        <f>'прил 17  вед стр 19-20гг'!G485</f>
        <v>50083.508000000002</v>
      </c>
      <c r="E35" s="20">
        <f>'прил 17  вед стр 19-20гг'!H485</f>
        <v>12852.125</v>
      </c>
      <c r="F35" s="20">
        <f>'прил 17  вед стр 19-20гг'!I485</f>
        <v>62935.633000000002</v>
      </c>
      <c r="G35" s="20">
        <f>'прил 17  вед стр 19-20гг'!J485</f>
        <v>0</v>
      </c>
      <c r="H35" s="20">
        <f>'прил 17  вед стр 19-20гг'!K485</f>
        <v>62935.633000000002</v>
      </c>
      <c r="I35" s="99">
        <f>'прил 17  вед стр 19-20гг'!L485</f>
        <v>62645.682999999997</v>
      </c>
      <c r="J35" s="20">
        <f>'прил 17  вед стр 19-20гг'!M485</f>
        <v>0</v>
      </c>
      <c r="K35" s="20">
        <f>'прил 17  вед стр 19-20гг'!N485</f>
        <v>62645.682999999997</v>
      </c>
    </row>
    <row r="36" spans="1:11" s="14" customFormat="1" ht="12.75" x14ac:dyDescent="0.2">
      <c r="A36" s="23" t="s">
        <v>124</v>
      </c>
      <c r="B36" s="22" t="s">
        <v>86</v>
      </c>
      <c r="C36" s="21" t="s">
        <v>27</v>
      </c>
      <c r="D36" s="20">
        <f>'прил 17  вед стр 19-20гг'!G486</f>
        <v>169472.41200000001</v>
      </c>
      <c r="E36" s="20">
        <f>'прил 17  вед стр 19-20гг'!H486</f>
        <v>16070.702000000001</v>
      </c>
      <c r="F36" s="20">
        <f>'прил 17  вед стр 19-20гг'!I486</f>
        <v>185543.11399999997</v>
      </c>
      <c r="G36" s="20">
        <f>4670.77-500</f>
        <v>4170.7700000000004</v>
      </c>
      <c r="H36" s="20">
        <f>F36+G36</f>
        <v>189713.88399999996</v>
      </c>
      <c r="I36" s="99">
        <f>'прил 17  вед стр 19-20гг'!L486</f>
        <v>183721.204</v>
      </c>
      <c r="J36" s="20">
        <f>'прил 17  вед стр 19-20гг'!M486</f>
        <v>0</v>
      </c>
      <c r="K36" s="20">
        <f>I36+J36</f>
        <v>183721.204</v>
      </c>
    </row>
    <row r="37" spans="1:11" s="14" customFormat="1" ht="16.5" customHeight="1" x14ac:dyDescent="0.2">
      <c r="A37" s="4" t="s">
        <v>322</v>
      </c>
      <c r="B37" s="22" t="s">
        <v>86</v>
      </c>
      <c r="C37" s="21" t="s">
        <v>6</v>
      </c>
      <c r="D37" s="20">
        <f>'прил 17  вед стр 19-20гг'!G487</f>
        <v>20452.849999999999</v>
      </c>
      <c r="E37" s="20">
        <f>'прил 17  вед стр 19-20гг'!H487</f>
        <v>-129.47</v>
      </c>
      <c r="F37" s="20">
        <f>'прил 17  вед стр 19-20гг'!I487</f>
        <v>20323.38</v>
      </c>
      <c r="G37" s="20">
        <f>'прил 17  вед стр 19-20гг'!J487</f>
        <v>-4670.7700000000004</v>
      </c>
      <c r="H37" s="20">
        <f>'прил 17  вед стр 19-20гг'!K487</f>
        <v>15652.61</v>
      </c>
      <c r="I37" s="99">
        <f>'прил 17  вед стр 19-20гг'!L487</f>
        <v>20323.38</v>
      </c>
      <c r="J37" s="20">
        <f>'прил 17  вед стр 19-20гг'!M487</f>
        <v>0</v>
      </c>
      <c r="K37" s="20">
        <f>'прил 17  вед стр 19-20гг'!N487</f>
        <v>20323.38</v>
      </c>
    </row>
    <row r="38" spans="1:11" s="14" customFormat="1" ht="25.5" hidden="1" x14ac:dyDescent="0.2">
      <c r="A38" s="23" t="s">
        <v>244</v>
      </c>
      <c r="B38" s="22" t="s">
        <v>86</v>
      </c>
      <c r="C38" s="21" t="s">
        <v>36</v>
      </c>
      <c r="D38" s="20">
        <f>'прил 17  вед стр 19-20гг'!G488</f>
        <v>0</v>
      </c>
      <c r="E38" s="20">
        <f>'прил 17  вед стр 19-20гг'!H488</f>
        <v>0</v>
      </c>
      <c r="F38" s="20">
        <f>'прил 17  вед стр 19-20гг'!I488</f>
        <v>0</v>
      </c>
      <c r="G38" s="20">
        <f>'прил 17  вед стр 19-20гг'!J488</f>
        <v>0</v>
      </c>
      <c r="H38" s="20">
        <f>'прил 17  вед стр 19-20гг'!K488</f>
        <v>0</v>
      </c>
      <c r="I38" s="99">
        <f>'прил 17  вед стр 19-20гг'!L488</f>
        <v>0</v>
      </c>
      <c r="J38" s="20">
        <f>'прил 17  вед стр 19-20гг'!M488</f>
        <v>0</v>
      </c>
      <c r="K38" s="20">
        <f>'прил 17  вед стр 19-20гг'!N488</f>
        <v>0</v>
      </c>
    </row>
    <row r="39" spans="1:11" s="14" customFormat="1" ht="18" customHeight="1" x14ac:dyDescent="0.2">
      <c r="A39" s="23" t="s">
        <v>99</v>
      </c>
      <c r="B39" s="22" t="s">
        <v>86</v>
      </c>
      <c r="C39" s="21" t="s">
        <v>86</v>
      </c>
      <c r="D39" s="20">
        <f>'прил 17  вед стр 19-20гг'!G489</f>
        <v>1728</v>
      </c>
      <c r="E39" s="20">
        <f>'прил 17  вед стр 19-20гг'!H489</f>
        <v>-301.90000000000009</v>
      </c>
      <c r="F39" s="20">
        <f>'прил 17  вед стр 19-20гг'!I489</f>
        <v>1426.1</v>
      </c>
      <c r="G39" s="20">
        <f>'прил 17  вед стр 19-20гг'!J489</f>
        <v>0</v>
      </c>
      <c r="H39" s="20">
        <f>'прил 17  вед стр 19-20гг'!K489</f>
        <v>1426.1</v>
      </c>
      <c r="I39" s="99">
        <f>'прил 17  вед стр 19-20гг'!L489</f>
        <v>1426.1</v>
      </c>
      <c r="J39" s="20">
        <f>'прил 17  вед стр 19-20гг'!M489</f>
        <v>0</v>
      </c>
      <c r="K39" s="20">
        <f>'прил 17  вед стр 19-20гг'!N489</f>
        <v>1426.1</v>
      </c>
    </row>
    <row r="40" spans="1:11" s="14" customFormat="1" ht="16.5" customHeight="1" x14ac:dyDescent="0.2">
      <c r="A40" s="23" t="s">
        <v>98</v>
      </c>
      <c r="B40" s="22" t="s">
        <v>86</v>
      </c>
      <c r="C40" s="21" t="s">
        <v>71</v>
      </c>
      <c r="D40" s="20">
        <f>'прил 17  вед стр 19-20гг'!G490</f>
        <v>11987.82</v>
      </c>
      <c r="E40" s="20">
        <f>'прил 17  вед стр 19-20гг'!H490</f>
        <v>552.16300000000024</v>
      </c>
      <c r="F40" s="20">
        <f>'прил 17  вед стр 19-20гг'!I490</f>
        <v>12539.983</v>
      </c>
      <c r="G40" s="20">
        <f>'прил 17  вед стр 19-20гг'!J490</f>
        <v>0</v>
      </c>
      <c r="H40" s="20">
        <f>'прил 17  вед стр 19-20гг'!K490</f>
        <v>12539.983</v>
      </c>
      <c r="I40" s="99">
        <f>'прил 17  вед стр 19-20гг'!L490</f>
        <v>12539.983</v>
      </c>
      <c r="J40" s="20">
        <f>'прил 17  вед стр 19-20гг'!M490</f>
        <v>0</v>
      </c>
      <c r="K40" s="20">
        <f>'прил 17  вед стр 19-20гг'!N490</f>
        <v>12539.983</v>
      </c>
    </row>
    <row r="41" spans="1:11" s="16" customFormat="1" ht="12.75" x14ac:dyDescent="0.2">
      <c r="A41" s="19" t="s">
        <v>243</v>
      </c>
      <c r="B41" s="183" t="s">
        <v>242</v>
      </c>
      <c r="C41" s="184"/>
      <c r="D41" s="17">
        <f t="shared" ref="D41:K41" si="11">SUM(D42:D43)</f>
        <v>19242.13</v>
      </c>
      <c r="E41" s="17">
        <f t="shared" si="11"/>
        <v>3706.9800000000005</v>
      </c>
      <c r="F41" s="17">
        <f t="shared" si="11"/>
        <v>22949.11</v>
      </c>
      <c r="G41" s="17">
        <f t="shared" ref="G41:H41" si="12">SUM(G42:G43)</f>
        <v>0</v>
      </c>
      <c r="H41" s="17">
        <f t="shared" si="12"/>
        <v>22949.11</v>
      </c>
      <c r="I41" s="98">
        <f t="shared" si="11"/>
        <v>22949.11</v>
      </c>
      <c r="J41" s="17">
        <f t="shared" si="11"/>
        <v>0</v>
      </c>
      <c r="K41" s="17">
        <f t="shared" si="11"/>
        <v>22949.11</v>
      </c>
    </row>
    <row r="42" spans="1:11" s="14" customFormat="1" ht="12.75" x14ac:dyDescent="0.2">
      <c r="A42" s="23" t="s">
        <v>83</v>
      </c>
      <c r="B42" s="22" t="s">
        <v>77</v>
      </c>
      <c r="C42" s="21" t="s">
        <v>15</v>
      </c>
      <c r="D42" s="20">
        <f>'прил 17  вед стр 19-20гг'!G492</f>
        <v>17475.93</v>
      </c>
      <c r="E42" s="20">
        <f>'прил 17  вед стр 19-20гг'!H492</f>
        <v>2863.6400000000003</v>
      </c>
      <c r="F42" s="20">
        <f>'прил 17  вед стр 19-20гг'!I492</f>
        <v>20339.57</v>
      </c>
      <c r="G42" s="20">
        <f>'прил 17  вед стр 19-20гг'!J492</f>
        <v>0</v>
      </c>
      <c r="H42" s="20">
        <f>'прил 17  вед стр 19-20гг'!K492</f>
        <v>20339.57</v>
      </c>
      <c r="I42" s="99">
        <f>'прил 17  вед стр 19-20гг'!L492</f>
        <v>20339.57</v>
      </c>
      <c r="J42" s="20">
        <f>'прил 17  вед стр 19-20гг'!M492</f>
        <v>0</v>
      </c>
      <c r="K42" s="20">
        <f>'прил 17  вед стр 19-20гг'!N492</f>
        <v>20339.57</v>
      </c>
    </row>
    <row r="43" spans="1:11" s="14" customFormat="1" ht="15.75" customHeight="1" x14ac:dyDescent="0.2">
      <c r="A43" s="23" t="s">
        <v>241</v>
      </c>
      <c r="B43" s="22" t="s">
        <v>77</v>
      </c>
      <c r="C43" s="21" t="s">
        <v>59</v>
      </c>
      <c r="D43" s="20">
        <f>'прил 17  вед стр 19-20гг'!G493</f>
        <v>1766.1999999999998</v>
      </c>
      <c r="E43" s="20">
        <f>'прил 17  вед стр 19-20гг'!H493</f>
        <v>843.34</v>
      </c>
      <c r="F43" s="20">
        <f>'прил 17  вед стр 19-20гг'!I493</f>
        <v>2609.54</v>
      </c>
      <c r="G43" s="20">
        <f>'прил 17  вед стр 19-20гг'!J493</f>
        <v>0</v>
      </c>
      <c r="H43" s="20">
        <f>'прил 17  вед стр 19-20гг'!K493</f>
        <v>2609.54</v>
      </c>
      <c r="I43" s="99">
        <f>'прил 17  вед стр 19-20гг'!L493</f>
        <v>2609.54</v>
      </c>
      <c r="J43" s="20">
        <f>'прил 17  вед стр 19-20гг'!M493</f>
        <v>0</v>
      </c>
      <c r="K43" s="20">
        <f>'прил 17  вед стр 19-20гг'!N493</f>
        <v>2609.54</v>
      </c>
    </row>
    <row r="44" spans="1:11" s="16" customFormat="1" ht="12.75" x14ac:dyDescent="0.2">
      <c r="A44" s="19" t="s">
        <v>240</v>
      </c>
      <c r="B44" s="183" t="s">
        <v>239</v>
      </c>
      <c r="C44" s="184"/>
      <c r="D44" s="17">
        <f t="shared" ref="D44:K44" si="13">D48+D45</f>
        <v>200</v>
      </c>
      <c r="E44" s="17">
        <f t="shared" si="13"/>
        <v>-200</v>
      </c>
      <c r="F44" s="17">
        <f t="shared" si="13"/>
        <v>0</v>
      </c>
      <c r="G44" s="17">
        <f t="shared" ref="G44:H44" si="14">G48+G45</f>
        <v>0</v>
      </c>
      <c r="H44" s="17">
        <f t="shared" si="14"/>
        <v>0</v>
      </c>
      <c r="I44" s="98">
        <f t="shared" si="13"/>
        <v>0</v>
      </c>
      <c r="J44" s="17">
        <f t="shared" si="13"/>
        <v>0</v>
      </c>
      <c r="K44" s="17">
        <f t="shared" si="13"/>
        <v>0</v>
      </c>
    </row>
    <row r="45" spans="1:11" s="14" customFormat="1" ht="12.75" hidden="1" x14ac:dyDescent="0.2">
      <c r="A45" s="23" t="s">
        <v>75</v>
      </c>
      <c r="B45" s="22" t="s">
        <v>71</v>
      </c>
      <c r="C45" s="21" t="s">
        <v>15</v>
      </c>
      <c r="D45" s="95"/>
      <c r="E45" s="95"/>
      <c r="F45" s="95"/>
      <c r="G45" s="95"/>
      <c r="H45" s="95"/>
      <c r="I45" s="100"/>
      <c r="J45" s="95"/>
      <c r="K45" s="95"/>
    </row>
    <row r="46" spans="1:11" s="14" customFormat="1" ht="12.75" hidden="1" x14ac:dyDescent="0.2">
      <c r="A46" s="23" t="s">
        <v>238</v>
      </c>
      <c r="B46" s="22" t="s">
        <v>71</v>
      </c>
      <c r="C46" s="21" t="s">
        <v>27</v>
      </c>
      <c r="D46" s="95"/>
      <c r="E46" s="95"/>
      <c r="F46" s="95"/>
      <c r="G46" s="95"/>
      <c r="H46" s="95"/>
      <c r="I46" s="100"/>
      <c r="J46" s="95"/>
      <c r="K46" s="95"/>
    </row>
    <row r="47" spans="1:11" s="14" customFormat="1" ht="12.75" hidden="1" x14ac:dyDescent="0.2">
      <c r="A47" s="23" t="s">
        <v>237</v>
      </c>
      <c r="B47" s="22" t="s">
        <v>71</v>
      </c>
      <c r="C47" s="21" t="s">
        <v>59</v>
      </c>
      <c r="D47" s="95"/>
      <c r="E47" s="95"/>
      <c r="F47" s="95"/>
      <c r="G47" s="95"/>
      <c r="H47" s="95"/>
      <c r="I47" s="100"/>
      <c r="J47" s="95"/>
      <c r="K47" s="95"/>
    </row>
    <row r="48" spans="1:11" s="14" customFormat="1" ht="18" customHeight="1" x14ac:dyDescent="0.2">
      <c r="A48" s="23" t="s">
        <v>72</v>
      </c>
      <c r="B48" s="22" t="s">
        <v>71</v>
      </c>
      <c r="C48" s="21" t="s">
        <v>71</v>
      </c>
      <c r="D48" s="20">
        <f>'прил 17  вед стр 19-20гг'!G498</f>
        <v>200</v>
      </c>
      <c r="E48" s="20">
        <f>'прил 17  вед стр 19-20гг'!H498</f>
        <v>-200</v>
      </c>
      <c r="F48" s="20">
        <f>'прил 17  вед стр 19-20гг'!I498</f>
        <v>0</v>
      </c>
      <c r="G48" s="20">
        <f>'прил 17  вед стр 19-20гг'!J498</f>
        <v>0</v>
      </c>
      <c r="H48" s="20">
        <f>'прил 17  вед стр 19-20гг'!K498</f>
        <v>0</v>
      </c>
      <c r="I48" s="99">
        <f>'прил 17  вед стр 19-20гг'!L498</f>
        <v>0</v>
      </c>
      <c r="J48" s="20">
        <f>'прил 17  вед стр 19-20гг'!M498</f>
        <v>0</v>
      </c>
      <c r="K48" s="20">
        <f>'прил 17  вед стр 19-20гг'!N498</f>
        <v>0</v>
      </c>
    </row>
    <row r="49" spans="1:11" s="16" customFormat="1" ht="12.75" x14ac:dyDescent="0.2">
      <c r="A49" s="19" t="s">
        <v>70</v>
      </c>
      <c r="B49" s="183" t="s">
        <v>236</v>
      </c>
      <c r="C49" s="184"/>
      <c r="D49" s="17">
        <f t="shared" ref="D49:K49" si="15">SUM(D50:D54)</f>
        <v>4511.59</v>
      </c>
      <c r="E49" s="17">
        <f t="shared" si="15"/>
        <v>6390.8099999999995</v>
      </c>
      <c r="F49" s="17">
        <f t="shared" si="15"/>
        <v>10902.4</v>
      </c>
      <c r="G49" s="17">
        <f t="shared" ref="G49:H49" si="16">SUM(G50:G54)</f>
        <v>0</v>
      </c>
      <c r="H49" s="17">
        <f t="shared" si="16"/>
        <v>10902.4</v>
      </c>
      <c r="I49" s="98">
        <f t="shared" si="15"/>
        <v>12199.2</v>
      </c>
      <c r="J49" s="17">
        <f t="shared" si="15"/>
        <v>0</v>
      </c>
      <c r="K49" s="17">
        <f t="shared" si="15"/>
        <v>12199.2</v>
      </c>
    </row>
    <row r="50" spans="1:11" s="14" customFormat="1" ht="12.75" x14ac:dyDescent="0.2">
      <c r="A50" s="23" t="s">
        <v>69</v>
      </c>
      <c r="B50" s="22" t="s">
        <v>54</v>
      </c>
      <c r="C50" s="21" t="s">
        <v>15</v>
      </c>
      <c r="D50" s="20">
        <f>'прил 17  вед стр 19-20гг'!G500</f>
        <v>93.19</v>
      </c>
      <c r="E50" s="20">
        <f>'прил 17  вед стр 19-20гг'!H500</f>
        <v>406.81</v>
      </c>
      <c r="F50" s="20">
        <f>'прил 17  вед стр 19-20гг'!I500</f>
        <v>500</v>
      </c>
      <c r="G50" s="20">
        <f>'прил 17  вед стр 19-20гг'!J500</f>
        <v>0</v>
      </c>
      <c r="H50" s="20">
        <f>'прил 17  вед стр 19-20гг'!K500</f>
        <v>500</v>
      </c>
      <c r="I50" s="99">
        <f>'прил 17  вед стр 19-20гг'!L500</f>
        <v>500</v>
      </c>
      <c r="J50" s="20">
        <f>'прил 17  вед стр 19-20гг'!M500</f>
        <v>0</v>
      </c>
      <c r="K50" s="20">
        <f>'прил 17  вед стр 19-20гг'!N500</f>
        <v>500</v>
      </c>
    </row>
    <row r="51" spans="1:11" s="14" customFormat="1" ht="12.75" hidden="1" x14ac:dyDescent="0.2">
      <c r="A51" s="23" t="s">
        <v>235</v>
      </c>
      <c r="B51" s="22" t="s">
        <v>54</v>
      </c>
      <c r="C51" s="21" t="s">
        <v>27</v>
      </c>
      <c r="D51" s="20">
        <f>'прил 17  вед стр 19-20гг'!G501</f>
        <v>0</v>
      </c>
      <c r="E51" s="20">
        <f>'прил 17  вед стр 19-20гг'!H501</f>
        <v>0</v>
      </c>
      <c r="F51" s="20">
        <f>'прил 17  вед стр 19-20гг'!I501</f>
        <v>0</v>
      </c>
      <c r="G51" s="20">
        <f>'прил 17  вед стр 19-20гг'!J501</f>
        <v>0</v>
      </c>
      <c r="H51" s="20">
        <f>'прил 17  вед стр 19-20гг'!K501</f>
        <v>0</v>
      </c>
      <c r="I51" s="99">
        <f>'прил 17  вед стр 19-20гг'!L501</f>
        <v>0</v>
      </c>
      <c r="J51" s="20">
        <f>'прил 17  вед стр 19-20гг'!M501</f>
        <v>0</v>
      </c>
      <c r="K51" s="20">
        <f>'прил 17  вед стр 19-20гг'!N501</f>
        <v>0</v>
      </c>
    </row>
    <row r="52" spans="1:11" s="14" customFormat="1" ht="12" customHeight="1" x14ac:dyDescent="0.2">
      <c r="A52" s="23" t="s">
        <v>234</v>
      </c>
      <c r="B52" s="22" t="s">
        <v>54</v>
      </c>
      <c r="C52" s="21" t="s">
        <v>6</v>
      </c>
      <c r="D52" s="20">
        <f>'прил 17  вед стр 19-20гг'!G502</f>
        <v>1448</v>
      </c>
      <c r="E52" s="20">
        <f>'прил 17  вед стр 19-20гг'!H502</f>
        <v>3586</v>
      </c>
      <c r="F52" s="20">
        <f>'прил 17  вед стр 19-20гг'!I502</f>
        <v>5034</v>
      </c>
      <c r="G52" s="20">
        <f>'прил 17  вед стр 19-20гг'!J502</f>
        <v>0</v>
      </c>
      <c r="H52" s="20">
        <f>'прил 17  вед стр 19-20гг'!K502</f>
        <v>5034</v>
      </c>
      <c r="I52" s="99">
        <f>'прил 17  вед стр 19-20гг'!L502</f>
        <v>6330.8</v>
      </c>
      <c r="J52" s="20">
        <f>'прил 17  вед стр 19-20гг'!M502</f>
        <v>0</v>
      </c>
      <c r="K52" s="20">
        <f>'прил 17  вед стр 19-20гг'!N502</f>
        <v>6330.8</v>
      </c>
    </row>
    <row r="53" spans="1:11" s="14" customFormat="1" ht="12.75" x14ac:dyDescent="0.2">
      <c r="A53" s="23" t="s">
        <v>233</v>
      </c>
      <c r="B53" s="22" t="s">
        <v>54</v>
      </c>
      <c r="C53" s="21" t="s">
        <v>59</v>
      </c>
      <c r="D53" s="20">
        <f>'прил 17  вед стр 19-20гг'!G503</f>
        <v>2770.4</v>
      </c>
      <c r="E53" s="20">
        <f>'прил 17  вед стр 19-20гг'!H503</f>
        <v>2598</v>
      </c>
      <c r="F53" s="20">
        <f>'прил 17  вед стр 19-20гг'!I503</f>
        <v>5368.4</v>
      </c>
      <c r="G53" s="20">
        <f>'прил 17  вед стр 19-20гг'!J503</f>
        <v>0</v>
      </c>
      <c r="H53" s="20">
        <f>'прил 17  вед стр 19-20гг'!K503</f>
        <v>5368.4</v>
      </c>
      <c r="I53" s="99">
        <f>'прил 17  вед стр 19-20гг'!L503</f>
        <v>5368.4</v>
      </c>
      <c r="J53" s="20">
        <f>'прил 17  вед стр 19-20гг'!M503</f>
        <v>0</v>
      </c>
      <c r="K53" s="20">
        <f>'прил 17  вед стр 19-20гг'!N503</f>
        <v>5368.4</v>
      </c>
    </row>
    <row r="54" spans="1:11" s="14" customFormat="1" ht="14.25" customHeight="1" x14ac:dyDescent="0.2">
      <c r="A54" s="23" t="s">
        <v>58</v>
      </c>
      <c r="B54" s="22" t="s">
        <v>54</v>
      </c>
      <c r="C54" s="21" t="s">
        <v>53</v>
      </c>
      <c r="D54" s="20">
        <f>'прил 17  вед стр 19-20гг'!G504</f>
        <v>200</v>
      </c>
      <c r="E54" s="20">
        <f>'прил 17  вед стр 19-20гг'!H504</f>
        <v>-200</v>
      </c>
      <c r="F54" s="20">
        <f>'прил 17  вед стр 19-20гг'!I504</f>
        <v>0</v>
      </c>
      <c r="G54" s="20">
        <f>'прил 17  вед стр 19-20гг'!J504</f>
        <v>0</v>
      </c>
      <c r="H54" s="20">
        <f>'прил 17  вед стр 19-20гг'!K504</f>
        <v>0</v>
      </c>
      <c r="I54" s="99">
        <f>'прил 17  вед стр 19-20гг'!L504</f>
        <v>0</v>
      </c>
      <c r="J54" s="20">
        <f>'прил 17  вед стр 19-20гг'!M504</f>
        <v>0</v>
      </c>
      <c r="K54" s="20">
        <f>'прил 17  вед стр 19-20гг'!N504</f>
        <v>0</v>
      </c>
    </row>
    <row r="55" spans="1:11" s="16" customFormat="1" ht="12.75" x14ac:dyDescent="0.2">
      <c r="A55" s="19" t="s">
        <v>50</v>
      </c>
      <c r="B55" s="183" t="s">
        <v>232</v>
      </c>
      <c r="C55" s="184"/>
      <c r="D55" s="17">
        <f t="shared" ref="D55:K55" si="17">D56+D57</f>
        <v>2887.67</v>
      </c>
      <c r="E55" s="17">
        <f t="shared" si="17"/>
        <v>-2697.67</v>
      </c>
      <c r="F55" s="17">
        <f t="shared" si="17"/>
        <v>190</v>
      </c>
      <c r="G55" s="17">
        <f t="shared" ref="G55:H55" si="18">G56+G57</f>
        <v>0</v>
      </c>
      <c r="H55" s="17">
        <f t="shared" si="18"/>
        <v>190</v>
      </c>
      <c r="I55" s="98">
        <f t="shared" si="17"/>
        <v>190</v>
      </c>
      <c r="J55" s="17">
        <f t="shared" si="17"/>
        <v>0</v>
      </c>
      <c r="K55" s="17">
        <f t="shared" si="17"/>
        <v>190</v>
      </c>
    </row>
    <row r="56" spans="1:11" s="14" customFormat="1" ht="12.75" x14ac:dyDescent="0.2">
      <c r="A56" s="23" t="s">
        <v>231</v>
      </c>
      <c r="B56" s="22" t="s">
        <v>37</v>
      </c>
      <c r="C56" s="21" t="s">
        <v>15</v>
      </c>
      <c r="D56" s="20">
        <f>'прил 17  вед стр 19-20гг'!G506</f>
        <v>960</v>
      </c>
      <c r="E56" s="20">
        <f>'прил 17  вед стр 19-20гг'!H506</f>
        <v>-770</v>
      </c>
      <c r="F56" s="20">
        <f>'прил 17  вед стр 19-20гг'!I506</f>
        <v>190</v>
      </c>
      <c r="G56" s="20">
        <f>'прил 17  вед стр 19-20гг'!J506</f>
        <v>0</v>
      </c>
      <c r="H56" s="20">
        <f>'прил 17  вед стр 19-20гг'!K506</f>
        <v>190</v>
      </c>
      <c r="I56" s="99">
        <f>'прил 17  вед стр 19-20гг'!L506</f>
        <v>190</v>
      </c>
      <c r="J56" s="20">
        <f>'прил 17  вед стр 19-20гг'!M506</f>
        <v>0</v>
      </c>
      <c r="K56" s="20">
        <f>'прил 17  вед стр 19-20гг'!N506</f>
        <v>190</v>
      </c>
    </row>
    <row r="57" spans="1:11" s="14" customFormat="1" ht="25.5" x14ac:dyDescent="0.2">
      <c r="A57" s="23" t="s">
        <v>42</v>
      </c>
      <c r="B57" s="24" t="s">
        <v>37</v>
      </c>
      <c r="C57" s="22" t="s">
        <v>36</v>
      </c>
      <c r="D57" s="20">
        <f>'прил 17  вед стр 19-20гг'!G507</f>
        <v>1927.67</v>
      </c>
      <c r="E57" s="20">
        <f>'прил 17  вед стр 19-20гг'!H507</f>
        <v>-1927.67</v>
      </c>
      <c r="F57" s="20">
        <f>'прил 17  вед стр 19-20гг'!I507</f>
        <v>0</v>
      </c>
      <c r="G57" s="20">
        <f>'прил 17  вед стр 19-20гг'!J507</f>
        <v>0</v>
      </c>
      <c r="H57" s="20">
        <f>'прил 17  вед стр 19-20гг'!K507</f>
        <v>0</v>
      </c>
      <c r="I57" s="99">
        <f>'прил 17  вед стр 19-20гг'!L507</f>
        <v>0</v>
      </c>
      <c r="J57" s="20">
        <f>'прил 17  вед стр 19-20гг'!M507</f>
        <v>0</v>
      </c>
      <c r="K57" s="20">
        <f>'прил 17  вед стр 19-20гг'!N507</f>
        <v>0</v>
      </c>
    </row>
    <row r="58" spans="1:11" s="16" customFormat="1" ht="12" customHeight="1" x14ac:dyDescent="0.2">
      <c r="A58" s="19" t="s">
        <v>33</v>
      </c>
      <c r="B58" s="183" t="s">
        <v>230</v>
      </c>
      <c r="C58" s="184"/>
      <c r="D58" s="17">
        <f t="shared" ref="D58:K58" si="19">D59</f>
        <v>1307.94</v>
      </c>
      <c r="E58" s="17">
        <f t="shared" si="19"/>
        <v>261.98</v>
      </c>
      <c r="F58" s="17">
        <f t="shared" si="19"/>
        <v>1569.92</v>
      </c>
      <c r="G58" s="17">
        <f t="shared" si="19"/>
        <v>0</v>
      </c>
      <c r="H58" s="17">
        <f t="shared" si="19"/>
        <v>1569.92</v>
      </c>
      <c r="I58" s="98">
        <f t="shared" si="19"/>
        <v>1569.92</v>
      </c>
      <c r="J58" s="17">
        <f t="shared" si="19"/>
        <v>0</v>
      </c>
      <c r="K58" s="17">
        <f t="shared" si="19"/>
        <v>1569.92</v>
      </c>
    </row>
    <row r="59" spans="1:11" s="14" customFormat="1" ht="16.5" customHeight="1" x14ac:dyDescent="0.2">
      <c r="A59" s="23" t="s">
        <v>32</v>
      </c>
      <c r="B59" s="22" t="s">
        <v>28</v>
      </c>
      <c r="C59" s="21" t="s">
        <v>27</v>
      </c>
      <c r="D59" s="20">
        <f>'прил 17  вед стр 19-20гг'!G509</f>
        <v>1307.94</v>
      </c>
      <c r="E59" s="20">
        <f>'прил 17  вед стр 19-20гг'!H509</f>
        <v>261.98</v>
      </c>
      <c r="F59" s="20">
        <f>'прил 17  вед стр 19-20гг'!I509</f>
        <v>1569.92</v>
      </c>
      <c r="G59" s="20">
        <f>'прил 17  вед стр 19-20гг'!J509</f>
        <v>0</v>
      </c>
      <c r="H59" s="20">
        <f>'прил 17  вед стр 19-20гг'!K509</f>
        <v>1569.92</v>
      </c>
      <c r="I59" s="99">
        <f>'прил 17  вед стр 19-20гг'!L509</f>
        <v>1569.92</v>
      </c>
      <c r="J59" s="20">
        <f>'прил 17  вед стр 19-20гг'!M509</f>
        <v>0</v>
      </c>
      <c r="K59" s="20">
        <f>'прил 17  вед стр 19-20гг'!N509</f>
        <v>1569.92</v>
      </c>
    </row>
    <row r="60" spans="1:11" s="16" customFormat="1" ht="27" customHeight="1" x14ac:dyDescent="0.2">
      <c r="A60" s="19" t="s">
        <v>229</v>
      </c>
      <c r="B60" s="183" t="s">
        <v>228</v>
      </c>
      <c r="C60" s="184"/>
      <c r="D60" s="17">
        <f t="shared" ref="D60:K60" si="20">SUM(D61)</f>
        <v>200</v>
      </c>
      <c r="E60" s="17">
        <f t="shared" si="20"/>
        <v>-102</v>
      </c>
      <c r="F60" s="17">
        <f t="shared" si="20"/>
        <v>98</v>
      </c>
      <c r="G60" s="17">
        <f t="shared" si="20"/>
        <v>0</v>
      </c>
      <c r="H60" s="17">
        <f t="shared" si="20"/>
        <v>98</v>
      </c>
      <c r="I60" s="98">
        <f t="shared" si="20"/>
        <v>98</v>
      </c>
      <c r="J60" s="17">
        <f t="shared" si="20"/>
        <v>0</v>
      </c>
      <c r="K60" s="17">
        <f t="shared" si="20"/>
        <v>98</v>
      </c>
    </row>
    <row r="61" spans="1:11" s="14" customFormat="1" ht="27.75" customHeight="1" x14ac:dyDescent="0.2">
      <c r="A61" s="23" t="s">
        <v>25</v>
      </c>
      <c r="B61" s="22" t="s">
        <v>24</v>
      </c>
      <c r="C61" s="21" t="s">
        <v>15</v>
      </c>
      <c r="D61" s="20">
        <f>'прил 17  вед стр 19-20гг'!G511</f>
        <v>200</v>
      </c>
      <c r="E61" s="20">
        <f>'прил 17  вед стр 19-20гг'!H511</f>
        <v>-102</v>
      </c>
      <c r="F61" s="20">
        <f>'прил 17  вед стр 19-20гг'!I511</f>
        <v>98</v>
      </c>
      <c r="G61" s="20">
        <f>'прил 17  вед стр 19-20гг'!J511</f>
        <v>0</v>
      </c>
      <c r="H61" s="20">
        <f>'прил 17  вед стр 19-20гг'!K511</f>
        <v>98</v>
      </c>
      <c r="I61" s="99">
        <f>'прил 17  вед стр 19-20гг'!L511</f>
        <v>98</v>
      </c>
      <c r="J61" s="20">
        <f>'прил 17  вед стр 19-20гг'!M511</f>
        <v>0</v>
      </c>
      <c r="K61" s="20">
        <f>'прил 17  вед стр 19-20гг'!N511</f>
        <v>98</v>
      </c>
    </row>
    <row r="62" spans="1:11" s="16" customFormat="1" ht="26.25" customHeight="1" x14ac:dyDescent="0.2">
      <c r="A62" s="19" t="s">
        <v>227</v>
      </c>
      <c r="B62" s="183" t="s">
        <v>226</v>
      </c>
      <c r="C62" s="184"/>
      <c r="D62" s="17">
        <f t="shared" ref="D62:K62" si="21">SUM(D63:D64)</f>
        <v>26974.5</v>
      </c>
      <c r="E62" s="17">
        <f t="shared" si="21"/>
        <v>-1004.5</v>
      </c>
      <c r="F62" s="17">
        <f t="shared" si="21"/>
        <v>25970</v>
      </c>
      <c r="G62" s="17">
        <f t="shared" ref="G62:H62" si="22">SUM(G63:G64)</f>
        <v>0</v>
      </c>
      <c r="H62" s="17">
        <f t="shared" si="22"/>
        <v>25970</v>
      </c>
      <c r="I62" s="98">
        <f t="shared" si="21"/>
        <v>25970</v>
      </c>
      <c r="J62" s="17">
        <f t="shared" si="21"/>
        <v>0</v>
      </c>
      <c r="K62" s="17">
        <f t="shared" si="21"/>
        <v>25970</v>
      </c>
    </row>
    <row r="63" spans="1:11" s="14" customFormat="1" ht="29.25" customHeight="1" x14ac:dyDescent="0.2">
      <c r="A63" s="23" t="s">
        <v>225</v>
      </c>
      <c r="B63" s="22" t="s">
        <v>7</v>
      </c>
      <c r="C63" s="21" t="s">
        <v>15</v>
      </c>
      <c r="D63" s="20">
        <f>'прил 17  вед стр 19-20гг'!G513</f>
        <v>26974.5</v>
      </c>
      <c r="E63" s="20">
        <f>'прил 17  вед стр 19-20гг'!H513</f>
        <v>-1004.5</v>
      </c>
      <c r="F63" s="20">
        <f>'прил 17  вед стр 19-20гг'!I513</f>
        <v>25970</v>
      </c>
      <c r="G63" s="20">
        <f>'прил 17  вед стр 19-20гг'!J513</f>
        <v>0</v>
      </c>
      <c r="H63" s="20">
        <f>'прил 17  вед стр 19-20гг'!K513</f>
        <v>25970</v>
      </c>
      <c r="I63" s="99">
        <f>'прил 17  вед стр 19-20гг'!L513</f>
        <v>25970</v>
      </c>
      <c r="J63" s="20">
        <f>'прил 17  вед стр 19-20гг'!M513</f>
        <v>0</v>
      </c>
      <c r="K63" s="20">
        <f>'прил 17  вед стр 19-20гг'!N513</f>
        <v>25970</v>
      </c>
    </row>
    <row r="64" spans="1:11" s="14" customFormat="1" ht="26.25" customHeight="1" x14ac:dyDescent="0.2">
      <c r="A64" s="23" t="s">
        <v>224</v>
      </c>
      <c r="B64" s="22" t="s">
        <v>7</v>
      </c>
      <c r="C64" s="21" t="s">
        <v>6</v>
      </c>
      <c r="D64" s="20">
        <f>'прил 17  вед стр 19-20гг'!G514</f>
        <v>0</v>
      </c>
      <c r="E64" s="20">
        <f>'прил 17  вед стр 19-20гг'!H514</f>
        <v>0</v>
      </c>
      <c r="F64" s="20">
        <f>'прил 17  вед стр 19-20гг'!I514</f>
        <v>0</v>
      </c>
      <c r="G64" s="20">
        <f>'прил 17  вед стр 19-20гг'!J514</f>
        <v>0</v>
      </c>
      <c r="H64" s="20">
        <f>'прил 17  вед стр 19-20гг'!K514</f>
        <v>0</v>
      </c>
      <c r="I64" s="99">
        <f>'прил 17  вед стр 19-20гг'!L514</f>
        <v>0</v>
      </c>
      <c r="J64" s="20">
        <f>'прил 17  вед стр 19-20гг'!M514</f>
        <v>0</v>
      </c>
      <c r="K64" s="20">
        <f>'прил 17  вед стр 19-20гг'!N514</f>
        <v>0</v>
      </c>
    </row>
    <row r="65" spans="1:11" s="16" customFormat="1" ht="12.75" x14ac:dyDescent="0.2">
      <c r="A65" s="64" t="s">
        <v>287</v>
      </c>
      <c r="B65" s="75" t="s">
        <v>289</v>
      </c>
      <c r="C65" s="18" t="s">
        <v>289</v>
      </c>
      <c r="D65" s="94">
        <f>'прил 17  вед стр 19-20гг'!G515</f>
        <v>9961.7800000000007</v>
      </c>
      <c r="E65" s="94">
        <f>'прил 17  вед стр 19-20гг'!H515</f>
        <v>-4825.8500000000004</v>
      </c>
      <c r="F65" s="94">
        <f>'прил 17  вед стр 19-20гг'!I515</f>
        <v>5135.93</v>
      </c>
      <c r="G65" s="94">
        <f>'прил 17  вед стр 19-20гг'!J515</f>
        <v>0</v>
      </c>
      <c r="H65" s="94">
        <f>'прил 17  вед стр 19-20гг'!K515</f>
        <v>5135.93</v>
      </c>
      <c r="I65" s="101">
        <f>'прил 17  вед стр 19-20гг'!L515</f>
        <v>10445.19</v>
      </c>
      <c r="J65" s="94">
        <f>'прил 17  вед стр 19-20гг'!M515</f>
        <v>0</v>
      </c>
      <c r="K65" s="94">
        <f>'прил 17  вед стр 19-20гг'!N515</f>
        <v>10445.19</v>
      </c>
    </row>
    <row r="66" spans="1:11" s="16" customFormat="1" ht="12.75" x14ac:dyDescent="0.2">
      <c r="A66" s="19" t="s">
        <v>223</v>
      </c>
      <c r="B66" s="75"/>
      <c r="C66" s="18"/>
      <c r="D66" s="17">
        <f t="shared" ref="D66:K66" si="23">D8+D17+D19+D23+D28+D34+D41+D44+D49+D55+D58+D60+D62+D65+D32</f>
        <v>363628.22000000009</v>
      </c>
      <c r="E66" s="17">
        <f t="shared" si="23"/>
        <v>29250.000000000007</v>
      </c>
      <c r="F66" s="17">
        <f t="shared" si="23"/>
        <v>392878.22</v>
      </c>
      <c r="G66" s="17">
        <f t="shared" ref="G66:H66" si="24">G8+G17+G19+G23+G28+G34+G41+G44+G49+G55+G58+G60+G62+G65+G32</f>
        <v>0</v>
      </c>
      <c r="H66" s="17">
        <f t="shared" si="24"/>
        <v>392878.22</v>
      </c>
      <c r="I66" s="98">
        <f t="shared" si="23"/>
        <v>397647.86999999994</v>
      </c>
      <c r="J66" s="17">
        <f t="shared" si="23"/>
        <v>0</v>
      </c>
      <c r="K66" s="17">
        <f t="shared" si="23"/>
        <v>397647.86999999994</v>
      </c>
    </row>
    <row r="67" spans="1:11" s="14" customFormat="1" ht="12.75" x14ac:dyDescent="0.2">
      <c r="A67" s="13"/>
      <c r="C67" s="15"/>
    </row>
    <row r="68" spans="1:11" s="14" customFormat="1" ht="12.75" x14ac:dyDescent="0.2">
      <c r="A68" s="13"/>
      <c r="C68" s="15"/>
    </row>
    <row r="69" spans="1:11" s="14" customFormat="1" ht="12.75" x14ac:dyDescent="0.2">
      <c r="A69" s="13"/>
      <c r="C69" s="15"/>
    </row>
  </sheetData>
  <mergeCells count="20">
    <mergeCell ref="G1:J1"/>
    <mergeCell ref="D1:F1"/>
    <mergeCell ref="B34:C34"/>
    <mergeCell ref="B7:C7"/>
    <mergeCell ref="B8:C8"/>
    <mergeCell ref="B17:C17"/>
    <mergeCell ref="B19:C19"/>
    <mergeCell ref="B23:C23"/>
    <mergeCell ref="B28:C28"/>
    <mergeCell ref="B32:C32"/>
    <mergeCell ref="A5:K5"/>
    <mergeCell ref="A4:K4"/>
    <mergeCell ref="D2:K2"/>
    <mergeCell ref="B62:C62"/>
    <mergeCell ref="B41:C41"/>
    <mergeCell ref="B44:C44"/>
    <mergeCell ref="B49:C49"/>
    <mergeCell ref="B55:C55"/>
    <mergeCell ref="B58:C58"/>
    <mergeCell ref="B60:C60"/>
  </mergeCells>
  <pageMargins left="0.9055118110236221" right="0" top="0" bottom="0" header="0" footer="0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view="pageBreakPreview" zoomScaleNormal="100" zoomScaleSheetLayoutView="100" workbookViewId="0">
      <selection activeCell="A10" sqref="A10"/>
    </sheetView>
  </sheetViews>
  <sheetFormatPr defaultRowHeight="12.75" x14ac:dyDescent="0.2"/>
  <cols>
    <col min="1" max="1" width="37.85546875" style="31" customWidth="1"/>
    <col min="2" max="4" width="6.28515625" style="30" customWidth="1"/>
    <col min="5" max="5" width="10.7109375" style="30" customWidth="1"/>
    <col min="6" max="6" width="7.5703125" style="30" customWidth="1"/>
    <col min="7" max="7" width="12.85546875" style="72" hidden="1" customWidth="1"/>
    <col min="8" max="8" width="11.140625" style="72" hidden="1" customWidth="1"/>
    <col min="9" max="9" width="12.28515625" style="72" hidden="1" customWidth="1"/>
    <col min="10" max="10" width="11.140625" style="72" customWidth="1"/>
    <col min="11" max="11" width="12.28515625" style="72" customWidth="1"/>
    <col min="12" max="12" width="11.42578125" style="30" hidden="1" customWidth="1"/>
    <col min="13" max="13" width="11.140625" style="72" customWidth="1"/>
    <col min="14" max="14" width="12.28515625" style="72" customWidth="1"/>
    <col min="15" max="16384" width="9.140625" style="30"/>
  </cols>
  <sheetData>
    <row r="1" spans="1:14" ht="15" x14ac:dyDescent="0.25">
      <c r="B1" s="43"/>
      <c r="C1" s="43"/>
      <c r="D1" s="43"/>
      <c r="E1" s="44"/>
      <c r="F1" s="44"/>
      <c r="G1" s="68"/>
      <c r="H1" s="165" t="s">
        <v>331</v>
      </c>
      <c r="I1" s="172"/>
      <c r="J1" s="172"/>
      <c r="K1" s="172"/>
      <c r="L1" s="172"/>
      <c r="M1" s="30"/>
      <c r="N1" s="30"/>
    </row>
    <row r="2" spans="1:14" s="43" customFormat="1" ht="51.75" customHeight="1" x14ac:dyDescent="0.25">
      <c r="A2" s="62"/>
      <c r="E2" s="61"/>
      <c r="F2" s="63"/>
      <c r="G2" s="118"/>
      <c r="H2" s="202" t="s">
        <v>565</v>
      </c>
      <c r="I2" s="172"/>
      <c r="J2" s="172"/>
      <c r="K2" s="172"/>
      <c r="L2" s="172"/>
      <c r="M2" s="158"/>
      <c r="N2" s="158"/>
    </row>
    <row r="3" spans="1:14" s="43" customFormat="1" ht="34.5" customHeight="1" x14ac:dyDescent="0.25">
      <c r="A3" s="170" t="s">
        <v>524</v>
      </c>
      <c r="B3" s="171"/>
      <c r="C3" s="171"/>
      <c r="D3" s="171"/>
      <c r="E3" s="171"/>
      <c r="F3" s="171"/>
      <c r="G3" s="171"/>
      <c r="H3" s="158"/>
      <c r="I3" s="158"/>
      <c r="J3" s="158"/>
      <c r="K3" s="158"/>
      <c r="L3" s="158"/>
    </row>
    <row r="4" spans="1:14" ht="14.25" customHeight="1" x14ac:dyDescent="0.2">
      <c r="G4" s="69"/>
      <c r="H4" s="69"/>
      <c r="I4" s="69"/>
      <c r="J4" s="69"/>
      <c r="K4" s="69"/>
      <c r="L4" s="69" t="s">
        <v>222</v>
      </c>
      <c r="M4" s="69"/>
      <c r="N4" s="69"/>
    </row>
    <row r="5" spans="1:14" s="38" customFormat="1" ht="12.75" customHeight="1" x14ac:dyDescent="0.2">
      <c r="A5" s="179" t="s">
        <v>283</v>
      </c>
      <c r="B5" s="173" t="s">
        <v>282</v>
      </c>
      <c r="C5" s="203"/>
      <c r="D5" s="203"/>
      <c r="E5" s="203"/>
      <c r="F5" s="174"/>
      <c r="G5" s="177" t="s">
        <v>218</v>
      </c>
      <c r="H5" s="159" t="s">
        <v>336</v>
      </c>
      <c r="I5" s="162" t="s">
        <v>518</v>
      </c>
      <c r="J5" s="159" t="s">
        <v>336</v>
      </c>
      <c r="K5" s="162" t="s">
        <v>518</v>
      </c>
      <c r="L5" s="177" t="s">
        <v>338</v>
      </c>
      <c r="M5" s="159" t="s">
        <v>336</v>
      </c>
      <c r="N5" s="162" t="s">
        <v>560</v>
      </c>
    </row>
    <row r="6" spans="1:14" s="38" customFormat="1" ht="12.75" customHeight="1" x14ac:dyDescent="0.2">
      <c r="A6" s="180"/>
      <c r="B6" s="175"/>
      <c r="C6" s="204"/>
      <c r="D6" s="204"/>
      <c r="E6" s="204"/>
      <c r="F6" s="176"/>
      <c r="G6" s="205"/>
      <c r="H6" s="198"/>
      <c r="I6" s="200"/>
      <c r="J6" s="198"/>
      <c r="K6" s="200"/>
      <c r="L6" s="205"/>
      <c r="M6" s="198"/>
      <c r="N6" s="200"/>
    </row>
    <row r="7" spans="1:14" s="38" customFormat="1" ht="48" customHeight="1" x14ac:dyDescent="0.2">
      <c r="A7" s="181"/>
      <c r="B7" s="42" t="s">
        <v>281</v>
      </c>
      <c r="C7" s="42" t="s">
        <v>221</v>
      </c>
      <c r="D7" s="42" t="s">
        <v>220</v>
      </c>
      <c r="E7" s="42" t="s">
        <v>219</v>
      </c>
      <c r="F7" s="42" t="s">
        <v>280</v>
      </c>
      <c r="G7" s="205"/>
      <c r="H7" s="199"/>
      <c r="I7" s="201"/>
      <c r="J7" s="199"/>
      <c r="K7" s="201"/>
      <c r="L7" s="205"/>
      <c r="M7" s="199"/>
      <c r="N7" s="201"/>
    </row>
    <row r="8" spans="1:14" s="39" customFormat="1" ht="11.25" customHeight="1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0">
        <v>7</v>
      </c>
      <c r="H8" s="40">
        <v>7</v>
      </c>
      <c r="I8" s="40">
        <v>8</v>
      </c>
      <c r="J8" s="40">
        <v>7</v>
      </c>
      <c r="K8" s="40">
        <v>8</v>
      </c>
      <c r="L8" s="40">
        <v>9</v>
      </c>
      <c r="M8" s="40">
        <v>7</v>
      </c>
      <c r="N8" s="40">
        <v>8</v>
      </c>
    </row>
    <row r="9" spans="1:14" s="38" customFormat="1" ht="44.25" customHeight="1" x14ac:dyDescent="0.2">
      <c r="A9" s="64" t="s">
        <v>327</v>
      </c>
      <c r="B9" s="5" t="s">
        <v>278</v>
      </c>
      <c r="C9" s="3"/>
      <c r="D9" s="3"/>
      <c r="E9" s="3"/>
      <c r="F9" s="3"/>
      <c r="G9" s="76">
        <f t="shared" ref="G9:M9" si="0">G10+G88</f>
        <v>251915.16</v>
      </c>
      <c r="H9" s="70">
        <f t="shared" si="0"/>
        <v>31844.75</v>
      </c>
      <c r="I9" s="70">
        <f>I10+I88</f>
        <v>283759.90999999997</v>
      </c>
      <c r="J9" s="70">
        <f t="shared" ref="J9" si="1">J10+J88</f>
        <v>-21200</v>
      </c>
      <c r="K9" s="70">
        <f>K10+K88</f>
        <v>262559.91000000003</v>
      </c>
      <c r="L9" s="70">
        <f t="shared" si="0"/>
        <v>281648.05000000005</v>
      </c>
      <c r="M9" s="70">
        <f t="shared" si="0"/>
        <v>-58152.800000000003</v>
      </c>
      <c r="N9" s="70">
        <f>N10+N88</f>
        <v>223495.24999999997</v>
      </c>
    </row>
    <row r="10" spans="1:14" ht="12.75" customHeight="1" x14ac:dyDescent="0.2">
      <c r="A10" s="4" t="s">
        <v>134</v>
      </c>
      <c r="B10" s="3" t="s">
        <v>278</v>
      </c>
      <c r="C10" s="3" t="s">
        <v>86</v>
      </c>
      <c r="D10" s="3"/>
      <c r="E10" s="3"/>
      <c r="F10" s="3"/>
      <c r="G10" s="2">
        <f t="shared" ref="G10:N10" si="2">G26+G58+G66+G11+G49</f>
        <v>249144.76</v>
      </c>
      <c r="H10" s="71">
        <f t="shared" si="2"/>
        <v>29246.75</v>
      </c>
      <c r="I10" s="71">
        <f t="shared" si="2"/>
        <v>278391.50999999995</v>
      </c>
      <c r="J10" s="71">
        <f t="shared" ref="J10:K10" si="3">J26+J58+J66+J11+J49</f>
        <v>-21200</v>
      </c>
      <c r="K10" s="71">
        <f t="shared" si="3"/>
        <v>257191.51</v>
      </c>
      <c r="L10" s="71">
        <f t="shared" si="2"/>
        <v>276279.65000000002</v>
      </c>
      <c r="M10" s="71">
        <f t="shared" si="2"/>
        <v>-58152.800000000003</v>
      </c>
      <c r="N10" s="71">
        <f t="shared" si="2"/>
        <v>218126.84999999998</v>
      </c>
    </row>
    <row r="11" spans="1:14" ht="12.75" customHeight="1" x14ac:dyDescent="0.2">
      <c r="A11" s="4" t="s">
        <v>133</v>
      </c>
      <c r="B11" s="3" t="s">
        <v>278</v>
      </c>
      <c r="C11" s="3" t="s">
        <v>86</v>
      </c>
      <c r="D11" s="3" t="s">
        <v>15</v>
      </c>
      <c r="E11" s="3"/>
      <c r="F11" s="3"/>
      <c r="G11" s="2">
        <f t="shared" ref="G11:N11" si="4">G12</f>
        <v>50083.508000000002</v>
      </c>
      <c r="H11" s="71">
        <f t="shared" si="4"/>
        <v>12852.125</v>
      </c>
      <c r="I11" s="71">
        <f t="shared" si="4"/>
        <v>62935.633000000002</v>
      </c>
      <c r="J11" s="71">
        <f t="shared" si="4"/>
        <v>0</v>
      </c>
      <c r="K11" s="71">
        <f t="shared" si="4"/>
        <v>62935.633000000002</v>
      </c>
      <c r="L11" s="71">
        <f t="shared" si="4"/>
        <v>62645.682999999997</v>
      </c>
      <c r="M11" s="71">
        <f t="shared" si="4"/>
        <v>0</v>
      </c>
      <c r="N11" s="71">
        <f t="shared" si="4"/>
        <v>62645.682999999997</v>
      </c>
    </row>
    <row r="12" spans="1:14" ht="42" customHeight="1" x14ac:dyDescent="0.2">
      <c r="A12" s="4" t="s">
        <v>341</v>
      </c>
      <c r="B12" s="3" t="s">
        <v>278</v>
      </c>
      <c r="C12" s="3" t="s">
        <v>86</v>
      </c>
      <c r="D12" s="3" t="s">
        <v>15</v>
      </c>
      <c r="E12" s="3" t="s">
        <v>60</v>
      </c>
      <c r="F12" s="3"/>
      <c r="G12" s="2">
        <f t="shared" ref="G12:N12" si="5">G13</f>
        <v>50083.508000000002</v>
      </c>
      <c r="H12" s="71">
        <f t="shared" si="5"/>
        <v>12852.125</v>
      </c>
      <c r="I12" s="71">
        <f t="shared" si="5"/>
        <v>62935.633000000002</v>
      </c>
      <c r="J12" s="71">
        <f t="shared" si="5"/>
        <v>0</v>
      </c>
      <c r="K12" s="71">
        <f t="shared" si="5"/>
        <v>62935.633000000002</v>
      </c>
      <c r="L12" s="71">
        <f t="shared" si="5"/>
        <v>62645.682999999997</v>
      </c>
      <c r="M12" s="71">
        <f t="shared" si="5"/>
        <v>0</v>
      </c>
      <c r="N12" s="71">
        <f t="shared" si="5"/>
        <v>62645.682999999997</v>
      </c>
    </row>
    <row r="13" spans="1:14" ht="24" customHeight="1" x14ac:dyDescent="0.2">
      <c r="A13" s="4" t="s">
        <v>132</v>
      </c>
      <c r="B13" s="3" t="s">
        <v>278</v>
      </c>
      <c r="C13" s="3" t="s">
        <v>86</v>
      </c>
      <c r="D13" s="3" t="s">
        <v>15</v>
      </c>
      <c r="E13" s="3" t="s">
        <v>131</v>
      </c>
      <c r="F13" s="3"/>
      <c r="G13" s="2">
        <f t="shared" ref="G13:N13" si="6">G14+G22+G24+G18+G20+G16</f>
        <v>50083.508000000002</v>
      </c>
      <c r="H13" s="71">
        <f t="shared" si="6"/>
        <v>12852.125</v>
      </c>
      <c r="I13" s="71">
        <f t="shared" si="6"/>
        <v>62935.633000000002</v>
      </c>
      <c r="J13" s="71">
        <f t="shared" ref="J13:K13" si="7">J14+J22+J24+J18+J20+J16</f>
        <v>0</v>
      </c>
      <c r="K13" s="71">
        <f t="shared" si="7"/>
        <v>62935.633000000002</v>
      </c>
      <c r="L13" s="71">
        <f t="shared" si="6"/>
        <v>62645.682999999997</v>
      </c>
      <c r="M13" s="71">
        <f t="shared" si="6"/>
        <v>0</v>
      </c>
      <c r="N13" s="71">
        <f t="shared" si="6"/>
        <v>62645.682999999997</v>
      </c>
    </row>
    <row r="14" spans="1:14" ht="48" customHeight="1" x14ac:dyDescent="0.2">
      <c r="A14" s="4" t="s">
        <v>279</v>
      </c>
      <c r="B14" s="3" t="s">
        <v>278</v>
      </c>
      <c r="C14" s="3" t="s">
        <v>86</v>
      </c>
      <c r="D14" s="3" t="s">
        <v>15</v>
      </c>
      <c r="E14" s="3" t="s">
        <v>130</v>
      </c>
      <c r="F14" s="3"/>
      <c r="G14" s="2">
        <f t="shared" ref="G14:N14" si="8">G15</f>
        <v>5749.76</v>
      </c>
      <c r="H14" s="71">
        <f t="shared" si="8"/>
        <v>-1933.47</v>
      </c>
      <c r="I14" s="71">
        <f t="shared" si="8"/>
        <v>3816.29</v>
      </c>
      <c r="J14" s="71">
        <f t="shared" si="8"/>
        <v>0</v>
      </c>
      <c r="K14" s="71">
        <f t="shared" si="8"/>
        <v>3816.29</v>
      </c>
      <c r="L14" s="71">
        <f t="shared" si="8"/>
        <v>3526.34</v>
      </c>
      <c r="M14" s="71">
        <f t="shared" si="8"/>
        <v>0</v>
      </c>
      <c r="N14" s="71">
        <f t="shared" si="8"/>
        <v>3526.34</v>
      </c>
    </row>
    <row r="15" spans="1:14" ht="24" customHeight="1" x14ac:dyDescent="0.2">
      <c r="A15" s="4" t="s">
        <v>29</v>
      </c>
      <c r="B15" s="3" t="s">
        <v>278</v>
      </c>
      <c r="C15" s="3" t="s">
        <v>86</v>
      </c>
      <c r="D15" s="3" t="s">
        <v>15</v>
      </c>
      <c r="E15" s="3" t="s">
        <v>130</v>
      </c>
      <c r="F15" s="3" t="s">
        <v>26</v>
      </c>
      <c r="G15" s="2">
        <v>5749.76</v>
      </c>
      <c r="H15" s="71">
        <f>-2295.06+1993.5-1631.91</f>
        <v>-1933.47</v>
      </c>
      <c r="I15" s="71">
        <f>G15+H15</f>
        <v>3816.29</v>
      </c>
      <c r="J15" s="71"/>
      <c r="K15" s="71">
        <f>I15+J15</f>
        <v>3816.29</v>
      </c>
      <c r="L15" s="71">
        <v>3526.34</v>
      </c>
      <c r="M15" s="71"/>
      <c r="N15" s="71">
        <f>L15+M15</f>
        <v>3526.34</v>
      </c>
    </row>
    <row r="16" spans="1:14" ht="24" customHeight="1" x14ac:dyDescent="0.2">
      <c r="A16" s="4" t="s">
        <v>119</v>
      </c>
      <c r="B16" s="3" t="s">
        <v>278</v>
      </c>
      <c r="C16" s="3" t="s">
        <v>86</v>
      </c>
      <c r="D16" s="3" t="s">
        <v>15</v>
      </c>
      <c r="E16" s="3" t="s">
        <v>129</v>
      </c>
      <c r="F16" s="3"/>
      <c r="G16" s="2">
        <f>G17</f>
        <v>12240.92</v>
      </c>
      <c r="H16" s="71">
        <f t="shared" ref="H16:N16" si="9">H17</f>
        <v>6479.79</v>
      </c>
      <c r="I16" s="71">
        <f t="shared" si="9"/>
        <v>18720.71</v>
      </c>
      <c r="J16" s="71">
        <f t="shared" si="9"/>
        <v>0</v>
      </c>
      <c r="K16" s="71">
        <f t="shared" si="9"/>
        <v>18720.71</v>
      </c>
      <c r="L16" s="71">
        <f>L17</f>
        <v>18720.71</v>
      </c>
      <c r="M16" s="71">
        <f t="shared" si="9"/>
        <v>0</v>
      </c>
      <c r="N16" s="71">
        <f t="shared" si="9"/>
        <v>18720.71</v>
      </c>
    </row>
    <row r="17" spans="1:14" ht="24" customHeight="1" x14ac:dyDescent="0.2">
      <c r="A17" s="4" t="s">
        <v>29</v>
      </c>
      <c r="B17" s="3" t="s">
        <v>278</v>
      </c>
      <c r="C17" s="3" t="s">
        <v>86</v>
      </c>
      <c r="D17" s="3" t="s">
        <v>15</v>
      </c>
      <c r="E17" s="3" t="s">
        <v>129</v>
      </c>
      <c r="F17" s="3" t="s">
        <v>26</v>
      </c>
      <c r="G17" s="2">
        <f>2790.15+9810.28-359.51</f>
        <v>12240.92</v>
      </c>
      <c r="H17" s="71">
        <v>6479.79</v>
      </c>
      <c r="I17" s="71">
        <f>G17+H17</f>
        <v>18720.71</v>
      </c>
      <c r="J17" s="71"/>
      <c r="K17" s="71">
        <f>I17+J17</f>
        <v>18720.71</v>
      </c>
      <c r="L17" s="71">
        <v>18720.71</v>
      </c>
      <c r="M17" s="71"/>
      <c r="N17" s="71">
        <f>L17+M17</f>
        <v>18720.71</v>
      </c>
    </row>
    <row r="18" spans="1:14" ht="38.25" hidden="1" customHeight="1" x14ac:dyDescent="0.2">
      <c r="A18" s="8" t="s">
        <v>117</v>
      </c>
      <c r="B18" s="3" t="s">
        <v>278</v>
      </c>
      <c r="C18" s="3" t="s">
        <v>86</v>
      </c>
      <c r="D18" s="3" t="s">
        <v>15</v>
      </c>
      <c r="E18" s="3" t="s">
        <v>128</v>
      </c>
      <c r="F18" s="3"/>
      <c r="G18" s="2">
        <f>G19</f>
        <v>318</v>
      </c>
      <c r="H18" s="71">
        <f t="shared" ref="H18:N18" si="10">H19</f>
        <v>-318</v>
      </c>
      <c r="I18" s="71">
        <f t="shared" si="10"/>
        <v>0</v>
      </c>
      <c r="J18" s="71">
        <f t="shared" si="10"/>
        <v>0</v>
      </c>
      <c r="K18" s="71">
        <f t="shared" si="10"/>
        <v>0</v>
      </c>
      <c r="L18" s="71">
        <f>L19</f>
        <v>0</v>
      </c>
      <c r="M18" s="71">
        <f t="shared" si="10"/>
        <v>0</v>
      </c>
      <c r="N18" s="71">
        <f t="shared" si="10"/>
        <v>0</v>
      </c>
    </row>
    <row r="19" spans="1:14" ht="24" hidden="1" customHeight="1" x14ac:dyDescent="0.2">
      <c r="A19" s="4" t="s">
        <v>29</v>
      </c>
      <c r="B19" s="3" t="s">
        <v>278</v>
      </c>
      <c r="C19" s="3" t="s">
        <v>86</v>
      </c>
      <c r="D19" s="3" t="s">
        <v>15</v>
      </c>
      <c r="E19" s="3" t="s">
        <v>128</v>
      </c>
      <c r="F19" s="3" t="s">
        <v>26</v>
      </c>
      <c r="G19" s="2">
        <v>318</v>
      </c>
      <c r="H19" s="71">
        <v>-318</v>
      </c>
      <c r="I19" s="71">
        <f>G19+H19</f>
        <v>0</v>
      </c>
      <c r="J19" s="71"/>
      <c r="K19" s="71">
        <f>I19+J19</f>
        <v>0</v>
      </c>
      <c r="L19" s="71">
        <v>0</v>
      </c>
      <c r="M19" s="71"/>
      <c r="N19" s="71">
        <f>L19+M19</f>
        <v>0</v>
      </c>
    </row>
    <row r="20" spans="1:14" ht="37.5" hidden="1" customHeight="1" x14ac:dyDescent="0.2">
      <c r="A20" s="4" t="s">
        <v>342</v>
      </c>
      <c r="B20" s="3" t="s">
        <v>278</v>
      </c>
      <c r="C20" s="3" t="s">
        <v>86</v>
      </c>
      <c r="D20" s="3" t="s">
        <v>15</v>
      </c>
      <c r="E20" s="3" t="s">
        <v>127</v>
      </c>
      <c r="F20" s="3"/>
      <c r="G20" s="2">
        <f>G21</f>
        <v>308.87</v>
      </c>
      <c r="H20" s="71">
        <f t="shared" ref="H20:N20" si="11">H21</f>
        <v>-308.87</v>
      </c>
      <c r="I20" s="71">
        <f t="shared" si="11"/>
        <v>0</v>
      </c>
      <c r="J20" s="71">
        <f t="shared" si="11"/>
        <v>0</v>
      </c>
      <c r="K20" s="71">
        <f t="shared" si="11"/>
        <v>0</v>
      </c>
      <c r="L20" s="71">
        <f>L21</f>
        <v>0</v>
      </c>
      <c r="M20" s="71">
        <f t="shared" si="11"/>
        <v>0</v>
      </c>
      <c r="N20" s="71">
        <f t="shared" si="11"/>
        <v>0</v>
      </c>
    </row>
    <row r="21" spans="1:14" ht="24" hidden="1" customHeight="1" x14ac:dyDescent="0.2">
      <c r="A21" s="4" t="s">
        <v>29</v>
      </c>
      <c r="B21" s="3" t="s">
        <v>278</v>
      </c>
      <c r="C21" s="3" t="s">
        <v>86</v>
      </c>
      <c r="D21" s="3" t="s">
        <v>15</v>
      </c>
      <c r="E21" s="3" t="s">
        <v>127</v>
      </c>
      <c r="F21" s="3" t="s">
        <v>26</v>
      </c>
      <c r="G21" s="2">
        <f t="shared" ref="G21" si="12">120.96+48.24+19.43+48.24+18+54</f>
        <v>308.87</v>
      </c>
      <c r="H21" s="71">
        <v>-308.87</v>
      </c>
      <c r="I21" s="71">
        <f>G21+H21</f>
        <v>0</v>
      </c>
      <c r="J21" s="71"/>
      <c r="K21" s="71">
        <f>I21+J21</f>
        <v>0</v>
      </c>
      <c r="L21" s="71">
        <v>0</v>
      </c>
      <c r="M21" s="71"/>
      <c r="N21" s="71">
        <f>L21+M21</f>
        <v>0</v>
      </c>
    </row>
    <row r="22" spans="1:14" ht="120" customHeight="1" x14ac:dyDescent="0.2">
      <c r="A22" s="4" t="s">
        <v>492</v>
      </c>
      <c r="B22" s="3" t="s">
        <v>278</v>
      </c>
      <c r="C22" s="3" t="s">
        <v>86</v>
      </c>
      <c r="D22" s="3" t="s">
        <v>15</v>
      </c>
      <c r="E22" s="3" t="s">
        <v>126</v>
      </c>
      <c r="F22" s="3"/>
      <c r="G22" s="2">
        <f>G23</f>
        <v>31288</v>
      </c>
      <c r="H22" s="71">
        <f t="shared" ref="H22:N22" si="13">H23</f>
        <v>9047.8829999999998</v>
      </c>
      <c r="I22" s="71">
        <f t="shared" si="13"/>
        <v>40335.883000000002</v>
      </c>
      <c r="J22" s="71">
        <f t="shared" si="13"/>
        <v>0</v>
      </c>
      <c r="K22" s="71">
        <f t="shared" si="13"/>
        <v>40335.883000000002</v>
      </c>
      <c r="L22" s="71">
        <f>L23</f>
        <v>40335.883000000002</v>
      </c>
      <c r="M22" s="71">
        <f t="shared" si="13"/>
        <v>0</v>
      </c>
      <c r="N22" s="71">
        <f t="shared" si="13"/>
        <v>40335.883000000002</v>
      </c>
    </row>
    <row r="23" spans="1:14" ht="24" customHeight="1" x14ac:dyDescent="0.2">
      <c r="A23" s="4" t="s">
        <v>29</v>
      </c>
      <c r="B23" s="3" t="s">
        <v>278</v>
      </c>
      <c r="C23" s="3" t="s">
        <v>86</v>
      </c>
      <c r="D23" s="3" t="s">
        <v>15</v>
      </c>
      <c r="E23" s="3" t="s">
        <v>126</v>
      </c>
      <c r="F23" s="3" t="s">
        <v>26</v>
      </c>
      <c r="G23" s="2">
        <f>11838+19450</f>
        <v>31288</v>
      </c>
      <c r="H23" s="71">
        <v>9047.8829999999998</v>
      </c>
      <c r="I23" s="71">
        <f>G23+H23</f>
        <v>40335.883000000002</v>
      </c>
      <c r="J23" s="71"/>
      <c r="K23" s="71">
        <f>I23+J23</f>
        <v>40335.883000000002</v>
      </c>
      <c r="L23" s="71">
        <v>40335.883000000002</v>
      </c>
      <c r="M23" s="71"/>
      <c r="N23" s="71">
        <f>L23+M23</f>
        <v>40335.883000000002</v>
      </c>
    </row>
    <row r="24" spans="1:14" ht="38.25" customHeight="1" x14ac:dyDescent="0.2">
      <c r="A24" s="4" t="s">
        <v>493</v>
      </c>
      <c r="B24" s="3" t="s">
        <v>278</v>
      </c>
      <c r="C24" s="3" t="s">
        <v>86</v>
      </c>
      <c r="D24" s="3" t="s">
        <v>15</v>
      </c>
      <c r="E24" s="3" t="s">
        <v>125</v>
      </c>
      <c r="F24" s="3"/>
      <c r="G24" s="2">
        <f>G25</f>
        <v>177.958</v>
      </c>
      <c r="H24" s="71">
        <f t="shared" ref="H24:N24" si="14">H25</f>
        <v>-115.208</v>
      </c>
      <c r="I24" s="71">
        <f t="shared" si="14"/>
        <v>62.75</v>
      </c>
      <c r="J24" s="71">
        <f t="shared" si="14"/>
        <v>0</v>
      </c>
      <c r="K24" s="71">
        <f t="shared" si="14"/>
        <v>62.75</v>
      </c>
      <c r="L24" s="71">
        <f>L25</f>
        <v>62.75</v>
      </c>
      <c r="M24" s="71">
        <f t="shared" si="14"/>
        <v>0</v>
      </c>
      <c r="N24" s="71">
        <f t="shared" si="14"/>
        <v>62.75</v>
      </c>
    </row>
    <row r="25" spans="1:14" ht="24" customHeight="1" x14ac:dyDescent="0.2">
      <c r="A25" s="4" t="s">
        <v>29</v>
      </c>
      <c r="B25" s="3" t="s">
        <v>278</v>
      </c>
      <c r="C25" s="3" t="s">
        <v>86</v>
      </c>
      <c r="D25" s="3" t="s">
        <v>15</v>
      </c>
      <c r="E25" s="3" t="s">
        <v>125</v>
      </c>
      <c r="F25" s="3" t="s">
        <v>26</v>
      </c>
      <c r="G25" s="2">
        <f t="shared" ref="G25" si="15">115.63+62.328</f>
        <v>177.958</v>
      </c>
      <c r="H25" s="71">
        <v>-115.208</v>
      </c>
      <c r="I25" s="71">
        <f>G25+H25</f>
        <v>62.75</v>
      </c>
      <c r="J25" s="71"/>
      <c r="K25" s="71">
        <f>I25+J25</f>
        <v>62.75</v>
      </c>
      <c r="L25" s="71">
        <v>62.75</v>
      </c>
      <c r="M25" s="71"/>
      <c r="N25" s="71">
        <f>L25+M25</f>
        <v>62.75</v>
      </c>
    </row>
    <row r="26" spans="1:14" ht="12.75" customHeight="1" x14ac:dyDescent="0.2">
      <c r="A26" s="4" t="s">
        <v>124</v>
      </c>
      <c r="B26" s="3" t="s">
        <v>278</v>
      </c>
      <c r="C26" s="3" t="s">
        <v>86</v>
      </c>
      <c r="D26" s="3" t="s">
        <v>27</v>
      </c>
      <c r="E26" s="3"/>
      <c r="F26" s="3"/>
      <c r="G26" s="2">
        <f t="shared" ref="G26:N27" si="16">G27</f>
        <v>169472.41200000001</v>
      </c>
      <c r="H26" s="71">
        <f t="shared" si="16"/>
        <v>16070.702000000001</v>
      </c>
      <c r="I26" s="71">
        <f t="shared" si="16"/>
        <v>185543.11399999997</v>
      </c>
      <c r="J26" s="71">
        <f t="shared" si="16"/>
        <v>-16529.23</v>
      </c>
      <c r="K26" s="71">
        <f t="shared" si="16"/>
        <v>169013.88399999999</v>
      </c>
      <c r="L26" s="71">
        <f t="shared" si="16"/>
        <v>183721.204</v>
      </c>
      <c r="M26" s="71">
        <f t="shared" si="16"/>
        <v>-58152.800000000003</v>
      </c>
      <c r="N26" s="71">
        <f t="shared" si="16"/>
        <v>125568.40399999999</v>
      </c>
    </row>
    <row r="27" spans="1:14" ht="37.5" customHeight="1" x14ac:dyDescent="0.2">
      <c r="A27" s="4" t="s">
        <v>341</v>
      </c>
      <c r="B27" s="3" t="s">
        <v>278</v>
      </c>
      <c r="C27" s="3" t="s">
        <v>86</v>
      </c>
      <c r="D27" s="3" t="s">
        <v>27</v>
      </c>
      <c r="E27" s="3" t="s">
        <v>60</v>
      </c>
      <c r="F27" s="3"/>
      <c r="G27" s="2">
        <f t="shared" si="16"/>
        <v>169472.41200000001</v>
      </c>
      <c r="H27" s="71">
        <f t="shared" si="16"/>
        <v>16070.702000000001</v>
      </c>
      <c r="I27" s="71">
        <f t="shared" si="16"/>
        <v>185543.11399999997</v>
      </c>
      <c r="J27" s="71">
        <f t="shared" si="16"/>
        <v>-16529.23</v>
      </c>
      <c r="K27" s="71">
        <f t="shared" si="16"/>
        <v>169013.88399999999</v>
      </c>
      <c r="L27" s="71">
        <f t="shared" si="16"/>
        <v>183721.204</v>
      </c>
      <c r="M27" s="71">
        <f t="shared" si="16"/>
        <v>-58152.800000000003</v>
      </c>
      <c r="N27" s="71">
        <f t="shared" si="16"/>
        <v>125568.40399999999</v>
      </c>
    </row>
    <row r="28" spans="1:14" ht="24" customHeight="1" x14ac:dyDescent="0.2">
      <c r="A28" s="4" t="s">
        <v>122</v>
      </c>
      <c r="B28" s="3" t="s">
        <v>278</v>
      </c>
      <c r="C28" s="3" t="s">
        <v>86</v>
      </c>
      <c r="D28" s="3" t="s">
        <v>27</v>
      </c>
      <c r="E28" s="3" t="s">
        <v>121</v>
      </c>
      <c r="F28" s="3"/>
      <c r="G28" s="2">
        <f t="shared" ref="G28:N28" si="17">G29+G31+G33+G35+G39+G41+G43+G45+G37+G47</f>
        <v>169472.41200000001</v>
      </c>
      <c r="H28" s="71">
        <f t="shared" si="17"/>
        <v>16070.702000000001</v>
      </c>
      <c r="I28" s="71">
        <f t="shared" si="17"/>
        <v>185543.11399999997</v>
      </c>
      <c r="J28" s="71">
        <f t="shared" ref="J28:K28" si="18">J29+J31+J33+J35+J39+J41+J43+J45+J37+J47</f>
        <v>-16529.23</v>
      </c>
      <c r="K28" s="71">
        <f t="shared" si="18"/>
        <v>169013.88399999999</v>
      </c>
      <c r="L28" s="71">
        <f t="shared" si="17"/>
        <v>183721.204</v>
      </c>
      <c r="M28" s="71">
        <f t="shared" si="17"/>
        <v>-58152.800000000003</v>
      </c>
      <c r="N28" s="71">
        <f t="shared" si="17"/>
        <v>125568.40399999999</v>
      </c>
    </row>
    <row r="29" spans="1:14" ht="48" customHeight="1" x14ac:dyDescent="0.2">
      <c r="A29" s="4" t="s">
        <v>120</v>
      </c>
      <c r="B29" s="3" t="s">
        <v>278</v>
      </c>
      <c r="C29" s="3" t="s">
        <v>86</v>
      </c>
      <c r="D29" s="3" t="s">
        <v>27</v>
      </c>
      <c r="E29" s="3" t="s">
        <v>100</v>
      </c>
      <c r="F29" s="3"/>
      <c r="G29" s="2">
        <f>G30</f>
        <v>25459.7</v>
      </c>
      <c r="H29" s="71">
        <f t="shared" ref="H29:N29" si="19">H30</f>
        <v>-3292.1699999999992</v>
      </c>
      <c r="I29" s="71">
        <f t="shared" si="19"/>
        <v>22167.530000000002</v>
      </c>
      <c r="J29" s="71">
        <f t="shared" si="19"/>
        <v>-13649.23</v>
      </c>
      <c r="K29" s="71">
        <f t="shared" si="19"/>
        <v>8518.3000000000029</v>
      </c>
      <c r="L29" s="71">
        <f>L30</f>
        <v>20345.62</v>
      </c>
      <c r="M29" s="71">
        <f t="shared" si="19"/>
        <v>-20345.62</v>
      </c>
      <c r="N29" s="71">
        <f t="shared" si="19"/>
        <v>0</v>
      </c>
    </row>
    <row r="30" spans="1:14" ht="24" customHeight="1" x14ac:dyDescent="0.2">
      <c r="A30" s="4" t="s">
        <v>29</v>
      </c>
      <c r="B30" s="3" t="s">
        <v>278</v>
      </c>
      <c r="C30" s="3" t="s">
        <v>86</v>
      </c>
      <c r="D30" s="3" t="s">
        <v>27</v>
      </c>
      <c r="E30" s="3" t="s">
        <v>100</v>
      </c>
      <c r="F30" s="3">
        <v>600</v>
      </c>
      <c r="G30" s="2">
        <f>32167.48+80-150-6652.28+12.5+2</f>
        <v>25459.7</v>
      </c>
      <c r="H30" s="71">
        <f>6956.81-10248.98</f>
        <v>-3292.1699999999992</v>
      </c>
      <c r="I30" s="71">
        <f>G30+H30</f>
        <v>22167.530000000002</v>
      </c>
      <c r="J30" s="71">
        <f>-22167.53+8518.3</f>
        <v>-13649.23</v>
      </c>
      <c r="K30" s="71">
        <f>I30+J30</f>
        <v>8518.3000000000029</v>
      </c>
      <c r="L30" s="71">
        <f>32416.51-12070.89</f>
        <v>20345.62</v>
      </c>
      <c r="M30" s="71">
        <v>-20345.62</v>
      </c>
      <c r="N30" s="71">
        <f>L30+M30</f>
        <v>0</v>
      </c>
    </row>
    <row r="31" spans="1:14" ht="34.5" customHeight="1" x14ac:dyDescent="0.2">
      <c r="A31" s="4" t="s">
        <v>329</v>
      </c>
      <c r="B31" s="3" t="s">
        <v>278</v>
      </c>
      <c r="C31" s="3" t="s">
        <v>86</v>
      </c>
      <c r="D31" s="3" t="s">
        <v>27</v>
      </c>
      <c r="E31" s="3" t="s">
        <v>118</v>
      </c>
      <c r="F31" s="3"/>
      <c r="G31" s="2">
        <f>G32</f>
        <v>25104.879999999997</v>
      </c>
      <c r="H31" s="71">
        <f t="shared" ref="H31:N31" si="20">H32</f>
        <v>14483.609999999999</v>
      </c>
      <c r="I31" s="71">
        <f t="shared" si="20"/>
        <v>39588.49</v>
      </c>
      <c r="J31" s="71">
        <f t="shared" si="20"/>
        <v>0</v>
      </c>
      <c r="K31" s="71">
        <f t="shared" si="20"/>
        <v>39588.49</v>
      </c>
      <c r="L31" s="71">
        <f>L32</f>
        <v>39588.49</v>
      </c>
      <c r="M31" s="71">
        <f t="shared" si="20"/>
        <v>-37807.18</v>
      </c>
      <c r="N31" s="71">
        <f t="shared" si="20"/>
        <v>1781.3099999999977</v>
      </c>
    </row>
    <row r="32" spans="1:14" ht="24" customHeight="1" x14ac:dyDescent="0.2">
      <c r="A32" s="4" t="s">
        <v>29</v>
      </c>
      <c r="B32" s="3" t="s">
        <v>278</v>
      </c>
      <c r="C32" s="3" t="s">
        <v>86</v>
      </c>
      <c r="D32" s="3" t="s">
        <v>27</v>
      </c>
      <c r="E32" s="3" t="s">
        <v>118</v>
      </c>
      <c r="F32" s="3" t="s">
        <v>26</v>
      </c>
      <c r="G32" s="2">
        <f>27989.42-2715.46-169.08</f>
        <v>25104.879999999997</v>
      </c>
      <c r="H32" s="71">
        <f>13740.22+743.39</f>
        <v>14483.609999999999</v>
      </c>
      <c r="I32" s="71">
        <f>G32+H32</f>
        <v>39588.49</v>
      </c>
      <c r="J32" s="71"/>
      <c r="K32" s="71">
        <f>I32+J32</f>
        <v>39588.49</v>
      </c>
      <c r="L32" s="71">
        <f>38845.1+743.39</f>
        <v>39588.49</v>
      </c>
      <c r="M32" s="71">
        <f>-39588.49+1781.31</f>
        <v>-37807.18</v>
      </c>
      <c r="N32" s="71">
        <f>L32+M32</f>
        <v>1781.3099999999977</v>
      </c>
    </row>
    <row r="33" spans="1:14" ht="48" customHeight="1" x14ac:dyDescent="0.2">
      <c r="A33" s="4" t="s">
        <v>117</v>
      </c>
      <c r="B33" s="3" t="s">
        <v>278</v>
      </c>
      <c r="C33" s="3" t="s">
        <v>86</v>
      </c>
      <c r="D33" s="3" t="s">
        <v>27</v>
      </c>
      <c r="E33" s="3" t="s">
        <v>116</v>
      </c>
      <c r="F33" s="3"/>
      <c r="G33" s="2">
        <f>G34</f>
        <v>3682</v>
      </c>
      <c r="H33" s="71">
        <f t="shared" ref="H33:N33" si="21">H34</f>
        <v>-802</v>
      </c>
      <c r="I33" s="71">
        <f t="shared" si="21"/>
        <v>2880</v>
      </c>
      <c r="J33" s="71">
        <f t="shared" si="21"/>
        <v>-2880</v>
      </c>
      <c r="K33" s="71">
        <f t="shared" si="21"/>
        <v>0</v>
      </c>
      <c r="L33" s="71">
        <f>L34</f>
        <v>2880</v>
      </c>
      <c r="M33" s="71">
        <f t="shared" si="21"/>
        <v>0</v>
      </c>
      <c r="N33" s="71">
        <f t="shared" si="21"/>
        <v>2880</v>
      </c>
    </row>
    <row r="34" spans="1:14" ht="24" customHeight="1" x14ac:dyDescent="0.2">
      <c r="A34" s="4" t="s">
        <v>29</v>
      </c>
      <c r="B34" s="3" t="s">
        <v>278</v>
      </c>
      <c r="C34" s="3" t="s">
        <v>86</v>
      </c>
      <c r="D34" s="3" t="s">
        <v>27</v>
      </c>
      <c r="E34" s="3" t="s">
        <v>116</v>
      </c>
      <c r="F34" s="3" t="s">
        <v>26</v>
      </c>
      <c r="G34" s="2">
        <v>3682</v>
      </c>
      <c r="H34" s="71">
        <v>-802</v>
      </c>
      <c r="I34" s="71">
        <f>G34+H34</f>
        <v>2880</v>
      </c>
      <c r="J34" s="71">
        <v>-2880</v>
      </c>
      <c r="K34" s="71">
        <f>I34+J34</f>
        <v>0</v>
      </c>
      <c r="L34" s="71">
        <v>2880</v>
      </c>
      <c r="M34" s="71"/>
      <c r="N34" s="71">
        <f>L34+M34</f>
        <v>2880</v>
      </c>
    </row>
    <row r="35" spans="1:14" ht="35.25" hidden="1" customHeight="1" x14ac:dyDescent="0.2">
      <c r="A35" s="4" t="s">
        <v>343</v>
      </c>
      <c r="B35" s="3" t="s">
        <v>278</v>
      </c>
      <c r="C35" s="3" t="s">
        <v>86</v>
      </c>
      <c r="D35" s="3" t="s">
        <v>27</v>
      </c>
      <c r="E35" s="3" t="s">
        <v>115</v>
      </c>
      <c r="F35" s="3"/>
      <c r="G35" s="2">
        <f>G36</f>
        <v>852.49</v>
      </c>
      <c r="H35" s="71">
        <f t="shared" ref="H35:N35" si="22">H36</f>
        <v>-852.49</v>
      </c>
      <c r="I35" s="71">
        <f t="shared" si="22"/>
        <v>0</v>
      </c>
      <c r="J35" s="71">
        <f t="shared" si="22"/>
        <v>0</v>
      </c>
      <c r="K35" s="71">
        <f t="shared" si="22"/>
        <v>0</v>
      </c>
      <c r="L35" s="71">
        <f>L36</f>
        <v>0</v>
      </c>
      <c r="M35" s="71">
        <f t="shared" si="22"/>
        <v>0</v>
      </c>
      <c r="N35" s="71">
        <f t="shared" si="22"/>
        <v>0</v>
      </c>
    </row>
    <row r="36" spans="1:14" ht="24" hidden="1" customHeight="1" x14ac:dyDescent="0.2">
      <c r="A36" s="4" t="s">
        <v>29</v>
      </c>
      <c r="B36" s="3" t="s">
        <v>278</v>
      </c>
      <c r="C36" s="3" t="s">
        <v>86</v>
      </c>
      <c r="D36" s="3" t="s">
        <v>27</v>
      </c>
      <c r="E36" s="3" t="s">
        <v>115</v>
      </c>
      <c r="F36" s="3" t="s">
        <v>26</v>
      </c>
      <c r="G36" s="2">
        <f t="shared" ref="G36" si="23">501.24+218.25+133</f>
        <v>852.49</v>
      </c>
      <c r="H36" s="71">
        <v>-852.49</v>
      </c>
      <c r="I36" s="71">
        <f>G36+H36</f>
        <v>0</v>
      </c>
      <c r="J36" s="71"/>
      <c r="K36" s="71">
        <f>I36+J36</f>
        <v>0</v>
      </c>
      <c r="L36" s="71">
        <v>0</v>
      </c>
      <c r="M36" s="71"/>
      <c r="N36" s="71">
        <f>L36+M36</f>
        <v>0</v>
      </c>
    </row>
    <row r="37" spans="1:14" ht="48" hidden="1" customHeight="1" x14ac:dyDescent="0.2">
      <c r="A37" s="4" t="s">
        <v>114</v>
      </c>
      <c r="B37" s="3" t="s">
        <v>278</v>
      </c>
      <c r="C37" s="3" t="s">
        <v>86</v>
      </c>
      <c r="D37" s="3" t="s">
        <v>27</v>
      </c>
      <c r="E37" s="3" t="s">
        <v>113</v>
      </c>
      <c r="F37" s="3"/>
      <c r="G37" s="2">
        <f>G38</f>
        <v>0</v>
      </c>
      <c r="H37" s="71">
        <f t="shared" ref="H37:N37" si="24">H38</f>
        <v>0</v>
      </c>
      <c r="I37" s="71">
        <f t="shared" si="24"/>
        <v>0</v>
      </c>
      <c r="J37" s="71">
        <f t="shared" si="24"/>
        <v>0</v>
      </c>
      <c r="K37" s="71">
        <f t="shared" si="24"/>
        <v>0</v>
      </c>
      <c r="L37" s="71">
        <f>L38</f>
        <v>0</v>
      </c>
      <c r="M37" s="71">
        <f t="shared" si="24"/>
        <v>0</v>
      </c>
      <c r="N37" s="71">
        <f t="shared" si="24"/>
        <v>0</v>
      </c>
    </row>
    <row r="38" spans="1:14" ht="24" hidden="1" customHeight="1" x14ac:dyDescent="0.2">
      <c r="A38" s="4" t="s">
        <v>29</v>
      </c>
      <c r="B38" s="3" t="s">
        <v>278</v>
      </c>
      <c r="C38" s="3" t="s">
        <v>86</v>
      </c>
      <c r="D38" s="3" t="s">
        <v>27</v>
      </c>
      <c r="E38" s="3" t="s">
        <v>113</v>
      </c>
      <c r="F38" s="3" t="s">
        <v>26</v>
      </c>
      <c r="G38" s="2"/>
      <c r="H38" s="71"/>
      <c r="I38" s="71">
        <f>G38+H38</f>
        <v>0</v>
      </c>
      <c r="J38" s="71"/>
      <c r="K38" s="71">
        <f>I38+J38</f>
        <v>0</v>
      </c>
      <c r="L38" s="71"/>
      <c r="M38" s="71"/>
      <c r="N38" s="71">
        <f>L38+M38</f>
        <v>0</v>
      </c>
    </row>
    <row r="39" spans="1:14" ht="24" hidden="1" customHeight="1" x14ac:dyDescent="0.2">
      <c r="A39" s="4" t="s">
        <v>112</v>
      </c>
      <c r="B39" s="3" t="s">
        <v>278</v>
      </c>
      <c r="C39" s="3" t="s">
        <v>86</v>
      </c>
      <c r="D39" s="3" t="s">
        <v>27</v>
      </c>
      <c r="E39" s="3" t="s">
        <v>111</v>
      </c>
      <c r="F39" s="3"/>
      <c r="G39" s="2">
        <f>G40</f>
        <v>0</v>
      </c>
      <c r="H39" s="71">
        <f t="shared" ref="H39:N39" si="25">H40</f>
        <v>0</v>
      </c>
      <c r="I39" s="71">
        <f t="shared" si="25"/>
        <v>0</v>
      </c>
      <c r="J39" s="71">
        <f t="shared" si="25"/>
        <v>0</v>
      </c>
      <c r="K39" s="71">
        <f t="shared" si="25"/>
        <v>0</v>
      </c>
      <c r="L39" s="71">
        <f>L40</f>
        <v>0</v>
      </c>
      <c r="M39" s="71">
        <f t="shared" si="25"/>
        <v>0</v>
      </c>
      <c r="N39" s="71">
        <f t="shared" si="25"/>
        <v>0</v>
      </c>
    </row>
    <row r="40" spans="1:14" ht="24" hidden="1" customHeight="1" x14ac:dyDescent="0.2">
      <c r="A40" s="4" t="s">
        <v>29</v>
      </c>
      <c r="B40" s="3" t="s">
        <v>278</v>
      </c>
      <c r="C40" s="3" t="s">
        <v>86</v>
      </c>
      <c r="D40" s="3" t="s">
        <v>27</v>
      </c>
      <c r="E40" s="3" t="s">
        <v>111</v>
      </c>
      <c r="F40" s="3" t="s">
        <v>26</v>
      </c>
      <c r="G40" s="2"/>
      <c r="H40" s="71"/>
      <c r="I40" s="71">
        <f>G40+H40</f>
        <v>0</v>
      </c>
      <c r="J40" s="71"/>
      <c r="K40" s="71">
        <f>I40+J40</f>
        <v>0</v>
      </c>
      <c r="L40" s="71"/>
      <c r="M40" s="71"/>
      <c r="N40" s="71">
        <f>L40+M40</f>
        <v>0</v>
      </c>
    </row>
    <row r="41" spans="1:14" ht="120" customHeight="1" x14ac:dyDescent="0.2">
      <c r="A41" s="4" t="s">
        <v>492</v>
      </c>
      <c r="B41" s="3" t="s">
        <v>278</v>
      </c>
      <c r="C41" s="3" t="s">
        <v>86</v>
      </c>
      <c r="D41" s="3" t="s">
        <v>27</v>
      </c>
      <c r="E41" s="3" t="s">
        <v>110</v>
      </c>
      <c r="F41" s="3"/>
      <c r="G41" s="2">
        <f>G42</f>
        <v>110361.60000000001</v>
      </c>
      <c r="H41" s="71">
        <f t="shared" ref="H41:N41" si="26">H42</f>
        <v>7053.4840000000004</v>
      </c>
      <c r="I41" s="71">
        <f t="shared" si="26"/>
        <v>117415.084</v>
      </c>
      <c r="J41" s="71">
        <f t="shared" si="26"/>
        <v>0</v>
      </c>
      <c r="K41" s="71">
        <f t="shared" si="26"/>
        <v>117415.084</v>
      </c>
      <c r="L41" s="71">
        <f>L42</f>
        <v>117415.084</v>
      </c>
      <c r="M41" s="71">
        <f t="shared" si="26"/>
        <v>0</v>
      </c>
      <c r="N41" s="71">
        <f t="shared" si="26"/>
        <v>117415.084</v>
      </c>
    </row>
    <row r="42" spans="1:14" ht="24" customHeight="1" x14ac:dyDescent="0.2">
      <c r="A42" s="4" t="s">
        <v>29</v>
      </c>
      <c r="B42" s="3" t="s">
        <v>278</v>
      </c>
      <c r="C42" s="3" t="s">
        <v>86</v>
      </c>
      <c r="D42" s="3" t="s">
        <v>27</v>
      </c>
      <c r="E42" s="3" t="s">
        <v>110</v>
      </c>
      <c r="F42" s="3" t="s">
        <v>26</v>
      </c>
      <c r="G42" s="2">
        <f>115054.6-4693</f>
        <v>110361.60000000001</v>
      </c>
      <c r="H42" s="71">
        <v>7053.4840000000004</v>
      </c>
      <c r="I42" s="71">
        <f>G42+H42</f>
        <v>117415.084</v>
      </c>
      <c r="J42" s="71"/>
      <c r="K42" s="71">
        <f>I42+J42</f>
        <v>117415.084</v>
      </c>
      <c r="L42" s="71">
        <v>117415.084</v>
      </c>
      <c r="M42" s="71"/>
      <c r="N42" s="71">
        <f>L42+M42</f>
        <v>117415.084</v>
      </c>
    </row>
    <row r="43" spans="1:14" ht="24" customHeight="1" x14ac:dyDescent="0.2">
      <c r="A43" s="4" t="s">
        <v>494</v>
      </c>
      <c r="B43" s="3" t="s">
        <v>278</v>
      </c>
      <c r="C43" s="3" t="s">
        <v>86</v>
      </c>
      <c r="D43" s="3" t="s">
        <v>27</v>
      </c>
      <c r="E43" s="3" t="s">
        <v>109</v>
      </c>
      <c r="F43" s="3"/>
      <c r="G43" s="2">
        <f>G44</f>
        <v>2501.4</v>
      </c>
      <c r="H43" s="71">
        <f t="shared" ref="H43:N43" si="27">H44</f>
        <v>60.6</v>
      </c>
      <c r="I43" s="71">
        <f t="shared" si="27"/>
        <v>2562</v>
      </c>
      <c r="J43" s="71">
        <f t="shared" si="27"/>
        <v>0</v>
      </c>
      <c r="K43" s="71">
        <f t="shared" si="27"/>
        <v>2562</v>
      </c>
      <c r="L43" s="71">
        <f>L44</f>
        <v>2562</v>
      </c>
      <c r="M43" s="71">
        <f t="shared" si="27"/>
        <v>0</v>
      </c>
      <c r="N43" s="71">
        <f t="shared" si="27"/>
        <v>2562</v>
      </c>
    </row>
    <row r="44" spans="1:14" ht="24" customHeight="1" x14ac:dyDescent="0.2">
      <c r="A44" s="4" t="s">
        <v>29</v>
      </c>
      <c r="B44" s="3" t="s">
        <v>278</v>
      </c>
      <c r="C44" s="3" t="s">
        <v>86</v>
      </c>
      <c r="D44" s="3" t="s">
        <v>27</v>
      </c>
      <c r="E44" s="3" t="s">
        <v>109</v>
      </c>
      <c r="F44" s="3" t="s">
        <v>26</v>
      </c>
      <c r="G44" s="2">
        <v>2501.4</v>
      </c>
      <c r="H44" s="71">
        <v>60.6</v>
      </c>
      <c r="I44" s="71">
        <f>G44+H44</f>
        <v>2562</v>
      </c>
      <c r="J44" s="71"/>
      <c r="K44" s="71">
        <f>I44+J44</f>
        <v>2562</v>
      </c>
      <c r="L44" s="71">
        <v>2562</v>
      </c>
      <c r="M44" s="71"/>
      <c r="N44" s="71">
        <f>L44+M44</f>
        <v>2562</v>
      </c>
    </row>
    <row r="45" spans="1:14" ht="36" customHeight="1" x14ac:dyDescent="0.2">
      <c r="A45" s="4" t="s">
        <v>495</v>
      </c>
      <c r="B45" s="3" t="s">
        <v>278</v>
      </c>
      <c r="C45" s="3" t="s">
        <v>86</v>
      </c>
      <c r="D45" s="3" t="s">
        <v>27</v>
      </c>
      <c r="E45" s="3" t="s">
        <v>108</v>
      </c>
      <c r="F45" s="3"/>
      <c r="G45" s="2">
        <f>G46</f>
        <v>1510.3420000000001</v>
      </c>
      <c r="H45" s="71">
        <f t="shared" ref="H45:N47" si="28">H46</f>
        <v>-600.19200000000001</v>
      </c>
      <c r="I45" s="71">
        <f t="shared" si="28"/>
        <v>910.15000000000009</v>
      </c>
      <c r="J45" s="71">
        <f t="shared" si="28"/>
        <v>0</v>
      </c>
      <c r="K45" s="71">
        <f t="shared" si="28"/>
        <v>910.15000000000009</v>
      </c>
      <c r="L45" s="71">
        <f>L46</f>
        <v>910.15</v>
      </c>
      <c r="M45" s="71">
        <f t="shared" si="28"/>
        <v>0</v>
      </c>
      <c r="N45" s="71">
        <f t="shared" si="28"/>
        <v>910.15</v>
      </c>
    </row>
    <row r="46" spans="1:14" ht="24" customHeight="1" x14ac:dyDescent="0.2">
      <c r="A46" s="4" t="s">
        <v>29</v>
      </c>
      <c r="B46" s="3" t="s">
        <v>278</v>
      </c>
      <c r="C46" s="3" t="s">
        <v>86</v>
      </c>
      <c r="D46" s="3" t="s">
        <v>27</v>
      </c>
      <c r="E46" s="3" t="s">
        <v>108</v>
      </c>
      <c r="F46" s="3" t="s">
        <v>26</v>
      </c>
      <c r="G46" s="2">
        <v>1510.3420000000001</v>
      </c>
      <c r="H46" s="71">
        <v>-600.19200000000001</v>
      </c>
      <c r="I46" s="71">
        <f>G46+H46</f>
        <v>910.15000000000009</v>
      </c>
      <c r="J46" s="71"/>
      <c r="K46" s="71">
        <f>I46+J46</f>
        <v>910.15000000000009</v>
      </c>
      <c r="L46" s="71">
        <v>910.15</v>
      </c>
      <c r="M46" s="71"/>
      <c r="N46" s="71">
        <f>L46+M46</f>
        <v>910.15</v>
      </c>
    </row>
    <row r="47" spans="1:14" ht="36" customHeight="1" x14ac:dyDescent="0.2">
      <c r="A47" s="4" t="s">
        <v>521</v>
      </c>
      <c r="B47" s="3" t="s">
        <v>278</v>
      </c>
      <c r="C47" s="3" t="s">
        <v>86</v>
      </c>
      <c r="D47" s="3" t="s">
        <v>27</v>
      </c>
      <c r="E47" s="3" t="s">
        <v>515</v>
      </c>
      <c r="F47" s="3"/>
      <c r="G47" s="2">
        <f>G48</f>
        <v>0</v>
      </c>
      <c r="H47" s="71">
        <f t="shared" si="28"/>
        <v>19.86</v>
      </c>
      <c r="I47" s="71">
        <f t="shared" si="28"/>
        <v>19.86</v>
      </c>
      <c r="J47" s="71">
        <f t="shared" si="28"/>
        <v>0</v>
      </c>
      <c r="K47" s="71">
        <f t="shared" si="28"/>
        <v>19.86</v>
      </c>
      <c r="L47" s="71">
        <f>L48</f>
        <v>19.86</v>
      </c>
      <c r="M47" s="71">
        <f t="shared" si="28"/>
        <v>0</v>
      </c>
      <c r="N47" s="71">
        <f t="shared" si="28"/>
        <v>19.86</v>
      </c>
    </row>
    <row r="48" spans="1:14" ht="28.5" customHeight="1" x14ac:dyDescent="0.2">
      <c r="A48" s="4" t="s">
        <v>29</v>
      </c>
      <c r="B48" s="3" t="s">
        <v>278</v>
      </c>
      <c r="C48" s="3" t="s">
        <v>86</v>
      </c>
      <c r="D48" s="3" t="s">
        <v>27</v>
      </c>
      <c r="E48" s="3" t="s">
        <v>515</v>
      </c>
      <c r="F48" s="3" t="s">
        <v>26</v>
      </c>
      <c r="G48" s="2"/>
      <c r="H48" s="71">
        <v>19.86</v>
      </c>
      <c r="I48" s="71">
        <f>G48+H48</f>
        <v>19.86</v>
      </c>
      <c r="J48" s="71"/>
      <c r="K48" s="71">
        <f>I48+J48</f>
        <v>19.86</v>
      </c>
      <c r="L48" s="71">
        <v>19.86</v>
      </c>
      <c r="M48" s="71"/>
      <c r="N48" s="71">
        <f>L48+M48</f>
        <v>19.86</v>
      </c>
    </row>
    <row r="49" spans="1:14" ht="12.75" customHeight="1" x14ac:dyDescent="0.2">
      <c r="A49" s="4" t="s">
        <v>322</v>
      </c>
      <c r="B49" s="3" t="s">
        <v>278</v>
      </c>
      <c r="C49" s="3" t="s">
        <v>86</v>
      </c>
      <c r="D49" s="3" t="s">
        <v>6</v>
      </c>
      <c r="E49" s="3"/>
      <c r="F49" s="3"/>
      <c r="G49" s="2">
        <f t="shared" ref="G49:N49" si="29">G50+G56</f>
        <v>15953.02</v>
      </c>
      <c r="H49" s="71">
        <f t="shared" si="29"/>
        <v>-6.3400000000000034</v>
      </c>
      <c r="I49" s="71">
        <f t="shared" si="29"/>
        <v>15946.68</v>
      </c>
      <c r="J49" s="71">
        <f t="shared" ref="J49:K49" si="30">J50+J56</f>
        <v>-4670.7700000000004</v>
      </c>
      <c r="K49" s="71">
        <f t="shared" si="30"/>
        <v>11275.91</v>
      </c>
      <c r="L49" s="71">
        <f t="shared" si="29"/>
        <v>15946.68</v>
      </c>
      <c r="M49" s="71">
        <f t="shared" si="29"/>
        <v>0</v>
      </c>
      <c r="N49" s="71">
        <f t="shared" si="29"/>
        <v>15946.68</v>
      </c>
    </row>
    <row r="50" spans="1:14" ht="48.75" customHeight="1" x14ac:dyDescent="0.2">
      <c r="A50" s="4" t="s">
        <v>341</v>
      </c>
      <c r="B50" s="3" t="s">
        <v>278</v>
      </c>
      <c r="C50" s="3" t="s">
        <v>86</v>
      </c>
      <c r="D50" s="3" t="s">
        <v>6</v>
      </c>
      <c r="E50" s="3" t="s">
        <v>60</v>
      </c>
      <c r="F50" s="3"/>
      <c r="G50" s="2">
        <f t="shared" ref="G50:N50" si="31">G51</f>
        <v>15953.02</v>
      </c>
      <c r="H50" s="71">
        <f t="shared" si="31"/>
        <v>-6.3400000000000034</v>
      </c>
      <c r="I50" s="71">
        <f t="shared" si="31"/>
        <v>15946.68</v>
      </c>
      <c r="J50" s="71">
        <f t="shared" si="31"/>
        <v>-4670.7700000000004</v>
      </c>
      <c r="K50" s="71">
        <f t="shared" si="31"/>
        <v>11275.91</v>
      </c>
      <c r="L50" s="71">
        <f t="shared" si="31"/>
        <v>15946.68</v>
      </c>
      <c r="M50" s="71">
        <f t="shared" si="31"/>
        <v>0</v>
      </c>
      <c r="N50" s="71">
        <f t="shared" si="31"/>
        <v>15946.68</v>
      </c>
    </row>
    <row r="51" spans="1:14" ht="24" customHeight="1" x14ac:dyDescent="0.2">
      <c r="A51" s="4" t="s">
        <v>107</v>
      </c>
      <c r="B51" s="3" t="s">
        <v>278</v>
      </c>
      <c r="C51" s="3" t="s">
        <v>86</v>
      </c>
      <c r="D51" s="3" t="s">
        <v>6</v>
      </c>
      <c r="E51" s="3" t="s">
        <v>106</v>
      </c>
      <c r="F51" s="3"/>
      <c r="G51" s="2">
        <f t="shared" ref="G51:N51" si="32">G52+G54</f>
        <v>15953.02</v>
      </c>
      <c r="H51" s="71">
        <f t="shared" si="32"/>
        <v>-6.3400000000000034</v>
      </c>
      <c r="I51" s="71">
        <f t="shared" si="32"/>
        <v>15946.68</v>
      </c>
      <c r="J51" s="71">
        <f t="shared" ref="J51:K51" si="33">J52+J54</f>
        <v>-4670.7700000000004</v>
      </c>
      <c r="K51" s="71">
        <f t="shared" si="33"/>
        <v>11275.91</v>
      </c>
      <c r="L51" s="71">
        <f t="shared" si="32"/>
        <v>15946.68</v>
      </c>
      <c r="M51" s="71">
        <f t="shared" si="32"/>
        <v>0</v>
      </c>
      <c r="N51" s="71">
        <f t="shared" si="32"/>
        <v>15946.68</v>
      </c>
    </row>
    <row r="52" spans="1:14" ht="41.25" customHeight="1" x14ac:dyDescent="0.2">
      <c r="A52" s="8" t="s">
        <v>105</v>
      </c>
      <c r="B52" s="3" t="s">
        <v>278</v>
      </c>
      <c r="C52" s="3" t="s">
        <v>86</v>
      </c>
      <c r="D52" s="3" t="s">
        <v>6</v>
      </c>
      <c r="E52" s="3" t="s">
        <v>104</v>
      </c>
      <c r="F52" s="3"/>
      <c r="G52" s="2">
        <f>G53</f>
        <v>11225.86</v>
      </c>
      <c r="H52" s="71">
        <f t="shared" ref="H52:N52" si="34">H53</f>
        <v>50.05</v>
      </c>
      <c r="I52" s="71">
        <f t="shared" si="34"/>
        <v>11275.91</v>
      </c>
      <c r="J52" s="71">
        <f t="shared" si="34"/>
        <v>0</v>
      </c>
      <c r="K52" s="71">
        <f t="shared" si="34"/>
        <v>11275.91</v>
      </c>
      <c r="L52" s="71">
        <f>L53</f>
        <v>11275.91</v>
      </c>
      <c r="M52" s="71">
        <f t="shared" si="34"/>
        <v>0</v>
      </c>
      <c r="N52" s="71">
        <f t="shared" si="34"/>
        <v>11275.91</v>
      </c>
    </row>
    <row r="53" spans="1:14" ht="24" customHeight="1" x14ac:dyDescent="0.2">
      <c r="A53" s="4" t="s">
        <v>29</v>
      </c>
      <c r="B53" s="3" t="s">
        <v>278</v>
      </c>
      <c r="C53" s="3" t="s">
        <v>86</v>
      </c>
      <c r="D53" s="3" t="s">
        <v>6</v>
      </c>
      <c r="E53" s="3" t="s">
        <v>104</v>
      </c>
      <c r="F53" s="3" t="s">
        <v>26</v>
      </c>
      <c r="G53" s="2">
        <v>11225.86</v>
      </c>
      <c r="H53" s="71">
        <v>50.05</v>
      </c>
      <c r="I53" s="71">
        <f>G53+H53</f>
        <v>11275.91</v>
      </c>
      <c r="J53" s="71"/>
      <c r="K53" s="71">
        <f>I53+J53</f>
        <v>11275.91</v>
      </c>
      <c r="L53" s="71">
        <v>11275.91</v>
      </c>
      <c r="M53" s="71"/>
      <c r="N53" s="71">
        <f>L53+M53</f>
        <v>11275.91</v>
      </c>
    </row>
    <row r="54" spans="1:14" ht="36" customHeight="1" x14ac:dyDescent="0.2">
      <c r="A54" s="4" t="s">
        <v>103</v>
      </c>
      <c r="B54" s="3" t="s">
        <v>278</v>
      </c>
      <c r="C54" s="3" t="s">
        <v>86</v>
      </c>
      <c r="D54" s="3" t="s">
        <v>6</v>
      </c>
      <c r="E54" s="3" t="s">
        <v>102</v>
      </c>
      <c r="F54" s="3"/>
      <c r="G54" s="2">
        <f>G55</f>
        <v>4727.16</v>
      </c>
      <c r="H54" s="71">
        <f t="shared" ref="H54:N54" si="35">H55</f>
        <v>-56.39</v>
      </c>
      <c r="I54" s="71">
        <f t="shared" si="35"/>
        <v>4670.7699999999995</v>
      </c>
      <c r="J54" s="71">
        <f t="shared" si="35"/>
        <v>-4670.7700000000004</v>
      </c>
      <c r="K54" s="71">
        <f t="shared" si="35"/>
        <v>0</v>
      </c>
      <c r="L54" s="71">
        <f>L55</f>
        <v>4670.7700000000004</v>
      </c>
      <c r="M54" s="71">
        <f t="shared" si="35"/>
        <v>0</v>
      </c>
      <c r="N54" s="71">
        <f t="shared" si="35"/>
        <v>4670.7700000000004</v>
      </c>
    </row>
    <row r="55" spans="1:14" ht="24" customHeight="1" x14ac:dyDescent="0.2">
      <c r="A55" s="4" t="s">
        <v>29</v>
      </c>
      <c r="B55" s="3" t="s">
        <v>278</v>
      </c>
      <c r="C55" s="3" t="s">
        <v>86</v>
      </c>
      <c r="D55" s="3" t="s">
        <v>6</v>
      </c>
      <c r="E55" s="3" t="s">
        <v>102</v>
      </c>
      <c r="F55" s="3" t="s">
        <v>26</v>
      </c>
      <c r="G55" s="2">
        <v>4727.16</v>
      </c>
      <c r="H55" s="71">
        <v>-56.39</v>
      </c>
      <c r="I55" s="71">
        <f>G55+H55</f>
        <v>4670.7699999999995</v>
      </c>
      <c r="J55" s="71">
        <v>-4670.7700000000004</v>
      </c>
      <c r="K55" s="71">
        <f>I55+J55</f>
        <v>0</v>
      </c>
      <c r="L55" s="71">
        <v>4670.7700000000004</v>
      </c>
      <c r="M55" s="71"/>
      <c r="N55" s="71">
        <f>L55+M55</f>
        <v>4670.7700000000004</v>
      </c>
    </row>
    <row r="56" spans="1:14" ht="29.25" hidden="1" customHeight="1" x14ac:dyDescent="0.2">
      <c r="A56" s="4" t="s">
        <v>488</v>
      </c>
      <c r="B56" s="3" t="s">
        <v>278</v>
      </c>
      <c r="C56" s="3" t="s">
        <v>86</v>
      </c>
      <c r="D56" s="3" t="s">
        <v>6</v>
      </c>
      <c r="E56" s="3" t="s">
        <v>480</v>
      </c>
      <c r="F56" s="3"/>
      <c r="G56" s="78">
        <f t="shared" ref="G56:N56" si="36">G57</f>
        <v>0</v>
      </c>
      <c r="H56" s="114">
        <f t="shared" si="36"/>
        <v>0</v>
      </c>
      <c r="I56" s="114">
        <f t="shared" si="36"/>
        <v>0</v>
      </c>
      <c r="J56" s="114">
        <f t="shared" si="36"/>
        <v>0</v>
      </c>
      <c r="K56" s="114">
        <f t="shared" si="36"/>
        <v>0</v>
      </c>
      <c r="L56" s="114">
        <f t="shared" si="36"/>
        <v>0</v>
      </c>
      <c r="M56" s="114">
        <f t="shared" si="36"/>
        <v>0</v>
      </c>
      <c r="N56" s="114">
        <f t="shared" si="36"/>
        <v>0</v>
      </c>
    </row>
    <row r="57" spans="1:14" ht="34.5" hidden="1" customHeight="1" x14ac:dyDescent="0.2">
      <c r="A57" s="4" t="s">
        <v>29</v>
      </c>
      <c r="B57" s="3" t="s">
        <v>278</v>
      </c>
      <c r="C57" s="3" t="s">
        <v>86</v>
      </c>
      <c r="D57" s="3" t="s">
        <v>6</v>
      </c>
      <c r="E57" s="3" t="s">
        <v>480</v>
      </c>
      <c r="F57" s="3" t="s">
        <v>26</v>
      </c>
      <c r="G57" s="78"/>
      <c r="H57" s="114"/>
      <c r="I57" s="71">
        <f>G57+H57</f>
        <v>0</v>
      </c>
      <c r="J57" s="114"/>
      <c r="K57" s="71">
        <f>I57+J57</f>
        <v>0</v>
      </c>
      <c r="L57" s="114"/>
      <c r="M57" s="114"/>
      <c r="N57" s="71">
        <f>L57+M57</f>
        <v>0</v>
      </c>
    </row>
    <row r="58" spans="1:14" ht="12.75" customHeight="1" x14ac:dyDescent="0.2">
      <c r="A58" s="4" t="s">
        <v>99</v>
      </c>
      <c r="B58" s="3" t="s">
        <v>278</v>
      </c>
      <c r="C58" s="3" t="s">
        <v>86</v>
      </c>
      <c r="D58" s="3" t="s">
        <v>86</v>
      </c>
      <c r="E58" s="3"/>
      <c r="F58" s="3"/>
      <c r="G58" s="2">
        <f t="shared" ref="G58:N58" si="37">G59</f>
        <v>1648</v>
      </c>
      <c r="H58" s="71">
        <f t="shared" si="37"/>
        <v>-221.90000000000009</v>
      </c>
      <c r="I58" s="71">
        <f t="shared" si="37"/>
        <v>1426.1</v>
      </c>
      <c r="J58" s="71">
        <f t="shared" si="37"/>
        <v>0</v>
      </c>
      <c r="K58" s="71">
        <f t="shared" si="37"/>
        <v>1426.1</v>
      </c>
      <c r="L58" s="71">
        <f t="shared" si="37"/>
        <v>1426.1</v>
      </c>
      <c r="M58" s="71">
        <f t="shared" si="37"/>
        <v>0</v>
      </c>
      <c r="N58" s="71">
        <f t="shared" si="37"/>
        <v>1426.1</v>
      </c>
    </row>
    <row r="59" spans="1:14" ht="42.75" customHeight="1" x14ac:dyDescent="0.2">
      <c r="A59" s="4" t="s">
        <v>341</v>
      </c>
      <c r="B59" s="3" t="s">
        <v>278</v>
      </c>
      <c r="C59" s="3" t="s">
        <v>86</v>
      </c>
      <c r="D59" s="3" t="s">
        <v>86</v>
      </c>
      <c r="E59" s="3" t="s">
        <v>60</v>
      </c>
      <c r="F59" s="3"/>
      <c r="G59" s="77">
        <f t="shared" ref="G59:N59" si="38">G60</f>
        <v>1648</v>
      </c>
      <c r="H59" s="106">
        <f t="shared" si="38"/>
        <v>-221.90000000000009</v>
      </c>
      <c r="I59" s="106">
        <f t="shared" si="38"/>
        <v>1426.1</v>
      </c>
      <c r="J59" s="106">
        <f t="shared" si="38"/>
        <v>0</v>
      </c>
      <c r="K59" s="106">
        <f t="shared" si="38"/>
        <v>1426.1</v>
      </c>
      <c r="L59" s="106">
        <f t="shared" si="38"/>
        <v>1426.1</v>
      </c>
      <c r="M59" s="106">
        <f t="shared" si="38"/>
        <v>0</v>
      </c>
      <c r="N59" s="106">
        <f t="shared" si="38"/>
        <v>1426.1</v>
      </c>
    </row>
    <row r="60" spans="1:14" ht="26.25" customHeight="1" x14ac:dyDescent="0.2">
      <c r="A60" s="4" t="s">
        <v>344</v>
      </c>
      <c r="B60" s="3" t="s">
        <v>278</v>
      </c>
      <c r="C60" s="3" t="s">
        <v>86</v>
      </c>
      <c r="D60" s="3" t="s">
        <v>86</v>
      </c>
      <c r="E60" s="3" t="s">
        <v>345</v>
      </c>
      <c r="F60" s="3"/>
      <c r="G60" s="77">
        <f t="shared" ref="G60:N60" si="39">G61+G63</f>
        <v>1648</v>
      </c>
      <c r="H60" s="106">
        <f t="shared" si="39"/>
        <v>-221.90000000000009</v>
      </c>
      <c r="I60" s="106">
        <f t="shared" si="39"/>
        <v>1426.1</v>
      </c>
      <c r="J60" s="106">
        <f t="shared" ref="J60:K60" si="40">J61+J63</f>
        <v>0</v>
      </c>
      <c r="K60" s="106">
        <f t="shared" si="40"/>
        <v>1426.1</v>
      </c>
      <c r="L60" s="106">
        <f t="shared" si="39"/>
        <v>1426.1</v>
      </c>
      <c r="M60" s="106">
        <f t="shared" si="39"/>
        <v>0</v>
      </c>
      <c r="N60" s="106">
        <f t="shared" si="39"/>
        <v>1426.1</v>
      </c>
    </row>
    <row r="61" spans="1:14" ht="27" hidden="1" customHeight="1" x14ac:dyDescent="0.2">
      <c r="A61" s="4" t="s">
        <v>346</v>
      </c>
      <c r="B61" s="3" t="s">
        <v>278</v>
      </c>
      <c r="C61" s="3" t="s">
        <v>86</v>
      </c>
      <c r="D61" s="3" t="s">
        <v>86</v>
      </c>
      <c r="E61" s="3" t="s">
        <v>347</v>
      </c>
      <c r="F61" s="3"/>
      <c r="G61" s="77">
        <f t="shared" ref="G61:N61" si="41">G62</f>
        <v>150</v>
      </c>
      <c r="H61" s="106">
        <f t="shared" si="41"/>
        <v>-150</v>
      </c>
      <c r="I61" s="106">
        <f t="shared" si="41"/>
        <v>0</v>
      </c>
      <c r="J61" s="106">
        <f t="shared" si="41"/>
        <v>0</v>
      </c>
      <c r="K61" s="106">
        <f t="shared" si="41"/>
        <v>0</v>
      </c>
      <c r="L61" s="106">
        <f t="shared" si="41"/>
        <v>0</v>
      </c>
      <c r="M61" s="106">
        <f t="shared" si="41"/>
        <v>0</v>
      </c>
      <c r="N61" s="106">
        <f t="shared" si="41"/>
        <v>0</v>
      </c>
    </row>
    <row r="62" spans="1:14" ht="24" hidden="1" customHeight="1" x14ac:dyDescent="0.2">
      <c r="A62" s="4" t="s">
        <v>29</v>
      </c>
      <c r="B62" s="3" t="s">
        <v>278</v>
      </c>
      <c r="C62" s="3" t="s">
        <v>86</v>
      </c>
      <c r="D62" s="3" t="s">
        <v>86</v>
      </c>
      <c r="E62" s="3" t="s">
        <v>347</v>
      </c>
      <c r="F62" s="3" t="s">
        <v>26</v>
      </c>
      <c r="G62" s="77">
        <v>150</v>
      </c>
      <c r="H62" s="106">
        <v>-150</v>
      </c>
      <c r="I62" s="71">
        <f>G62+H62</f>
        <v>0</v>
      </c>
      <c r="J62" s="106"/>
      <c r="K62" s="71">
        <f>I62+J62</f>
        <v>0</v>
      </c>
      <c r="L62" s="106">
        <v>0</v>
      </c>
      <c r="M62" s="106"/>
      <c r="N62" s="71">
        <f>L62+M62</f>
        <v>0</v>
      </c>
    </row>
    <row r="63" spans="1:14" ht="36" customHeight="1" x14ac:dyDescent="0.2">
      <c r="A63" s="4" t="s">
        <v>496</v>
      </c>
      <c r="B63" s="3" t="s">
        <v>278</v>
      </c>
      <c r="C63" s="3" t="s">
        <v>86</v>
      </c>
      <c r="D63" s="3" t="s">
        <v>86</v>
      </c>
      <c r="E63" s="3" t="s">
        <v>348</v>
      </c>
      <c r="F63" s="3"/>
      <c r="G63" s="77">
        <f t="shared" ref="G63:I63" si="42">G65+G64</f>
        <v>1498</v>
      </c>
      <c r="H63" s="106">
        <f t="shared" si="42"/>
        <v>-71.900000000000091</v>
      </c>
      <c r="I63" s="106">
        <f t="shared" si="42"/>
        <v>1426.1</v>
      </c>
      <c r="J63" s="106">
        <f t="shared" ref="J63:K63" si="43">J65+J64</f>
        <v>0</v>
      </c>
      <c r="K63" s="106">
        <f t="shared" si="43"/>
        <v>1426.1</v>
      </c>
      <c r="L63" s="106">
        <f t="shared" ref="L63:N63" si="44">L65+L64</f>
        <v>1426.1</v>
      </c>
      <c r="M63" s="106">
        <f t="shared" si="44"/>
        <v>0</v>
      </c>
      <c r="N63" s="106">
        <f t="shared" si="44"/>
        <v>1426.1</v>
      </c>
    </row>
    <row r="64" spans="1:14" ht="12.75" customHeight="1" x14ac:dyDescent="0.2">
      <c r="A64" s="4" t="s">
        <v>45</v>
      </c>
      <c r="B64" s="3" t="s">
        <v>278</v>
      </c>
      <c r="C64" s="3" t="s">
        <v>86</v>
      </c>
      <c r="D64" s="3" t="s">
        <v>86</v>
      </c>
      <c r="E64" s="3" t="s">
        <v>348</v>
      </c>
      <c r="F64" s="3" t="s">
        <v>43</v>
      </c>
      <c r="G64" s="77">
        <v>1498</v>
      </c>
      <c r="H64" s="106">
        <v>-1222.7</v>
      </c>
      <c r="I64" s="71">
        <f>G64+H64</f>
        <v>275.29999999999995</v>
      </c>
      <c r="J64" s="106"/>
      <c r="K64" s="71">
        <f>I64+J64</f>
        <v>275.29999999999995</v>
      </c>
      <c r="L64" s="106">
        <v>275.3</v>
      </c>
      <c r="M64" s="106"/>
      <c r="N64" s="71">
        <f>L64+M64</f>
        <v>275.3</v>
      </c>
    </row>
    <row r="65" spans="1:14" ht="24" customHeight="1" x14ac:dyDescent="0.2">
      <c r="A65" s="4" t="s">
        <v>29</v>
      </c>
      <c r="B65" s="3" t="s">
        <v>278</v>
      </c>
      <c r="C65" s="3" t="s">
        <v>86</v>
      </c>
      <c r="D65" s="3" t="s">
        <v>86</v>
      </c>
      <c r="E65" s="3" t="s">
        <v>348</v>
      </c>
      <c r="F65" s="3" t="s">
        <v>26</v>
      </c>
      <c r="G65" s="77"/>
      <c r="H65" s="106">
        <v>1150.8</v>
      </c>
      <c r="I65" s="71">
        <f>G65+H65</f>
        <v>1150.8</v>
      </c>
      <c r="J65" s="106"/>
      <c r="K65" s="71">
        <f>I65+J65</f>
        <v>1150.8</v>
      </c>
      <c r="L65" s="106">
        <v>1150.8</v>
      </c>
      <c r="M65" s="106"/>
      <c r="N65" s="71">
        <f>L65+M65</f>
        <v>1150.8</v>
      </c>
    </row>
    <row r="66" spans="1:14" ht="12.75" customHeight="1" x14ac:dyDescent="0.2">
      <c r="A66" s="4" t="s">
        <v>98</v>
      </c>
      <c r="B66" s="3" t="s">
        <v>278</v>
      </c>
      <c r="C66" s="3" t="s">
        <v>86</v>
      </c>
      <c r="D66" s="3" t="s">
        <v>71</v>
      </c>
      <c r="E66" s="3"/>
      <c r="F66" s="3"/>
      <c r="G66" s="2">
        <f t="shared" ref="G66:N66" si="45">G67+G71+G78+G86</f>
        <v>11987.82</v>
      </c>
      <c r="H66" s="71">
        <f t="shared" si="45"/>
        <v>552.16300000000024</v>
      </c>
      <c r="I66" s="71">
        <f t="shared" si="45"/>
        <v>12539.983</v>
      </c>
      <c r="J66" s="71">
        <f t="shared" ref="J66:K66" si="46">J67+J71+J78+J86</f>
        <v>0</v>
      </c>
      <c r="K66" s="71">
        <f t="shared" si="46"/>
        <v>12539.983</v>
      </c>
      <c r="L66" s="71">
        <f t="shared" si="45"/>
        <v>12539.983</v>
      </c>
      <c r="M66" s="71">
        <f t="shared" si="45"/>
        <v>0</v>
      </c>
      <c r="N66" s="71">
        <f t="shared" si="45"/>
        <v>12539.983</v>
      </c>
    </row>
    <row r="67" spans="1:14" ht="48" customHeight="1" x14ac:dyDescent="0.2">
      <c r="A67" s="4" t="s">
        <v>350</v>
      </c>
      <c r="B67" s="3" t="s">
        <v>278</v>
      </c>
      <c r="C67" s="3" t="s">
        <v>86</v>
      </c>
      <c r="D67" s="3" t="s">
        <v>71</v>
      </c>
      <c r="E67" s="3" t="s">
        <v>97</v>
      </c>
      <c r="F67" s="3"/>
      <c r="G67" s="2">
        <f t="shared" ref="G67:N68" si="47">G68</f>
        <v>1011.65</v>
      </c>
      <c r="H67" s="71">
        <f t="shared" si="47"/>
        <v>133.21</v>
      </c>
      <c r="I67" s="71">
        <f t="shared" si="47"/>
        <v>1144.8599999999999</v>
      </c>
      <c r="J67" s="71">
        <f t="shared" si="47"/>
        <v>0</v>
      </c>
      <c r="K67" s="71">
        <f t="shared" si="47"/>
        <v>1144.8599999999999</v>
      </c>
      <c r="L67" s="71">
        <f t="shared" si="47"/>
        <v>1144.8599999999999</v>
      </c>
      <c r="M67" s="71">
        <f t="shared" si="47"/>
        <v>0</v>
      </c>
      <c r="N67" s="71">
        <f t="shared" si="47"/>
        <v>1144.8599999999999</v>
      </c>
    </row>
    <row r="68" spans="1:14" ht="48" customHeight="1" x14ac:dyDescent="0.2">
      <c r="A68" s="4" t="s">
        <v>352</v>
      </c>
      <c r="B68" s="3" t="s">
        <v>278</v>
      </c>
      <c r="C68" s="3" t="s">
        <v>86</v>
      </c>
      <c r="D68" s="3" t="s">
        <v>71</v>
      </c>
      <c r="E68" s="3" t="s">
        <v>349</v>
      </c>
      <c r="F68" s="3"/>
      <c r="G68" s="2">
        <f t="shared" si="47"/>
        <v>1011.65</v>
      </c>
      <c r="H68" s="71">
        <f t="shared" si="47"/>
        <v>133.21</v>
      </c>
      <c r="I68" s="71">
        <f t="shared" si="47"/>
        <v>1144.8599999999999</v>
      </c>
      <c r="J68" s="71">
        <f t="shared" si="47"/>
        <v>0</v>
      </c>
      <c r="K68" s="71">
        <f t="shared" si="47"/>
        <v>1144.8599999999999</v>
      </c>
      <c r="L68" s="71">
        <f t="shared" si="47"/>
        <v>1144.8599999999999</v>
      </c>
      <c r="M68" s="71">
        <f t="shared" si="47"/>
        <v>0</v>
      </c>
      <c r="N68" s="71">
        <f t="shared" si="47"/>
        <v>1144.8599999999999</v>
      </c>
    </row>
    <row r="69" spans="1:14" ht="24" customHeight="1" x14ac:dyDescent="0.2">
      <c r="A69" s="4" t="s">
        <v>94</v>
      </c>
      <c r="B69" s="3" t="s">
        <v>278</v>
      </c>
      <c r="C69" s="3" t="s">
        <v>86</v>
      </c>
      <c r="D69" s="3" t="s">
        <v>71</v>
      </c>
      <c r="E69" s="3" t="s">
        <v>96</v>
      </c>
      <c r="F69" s="3"/>
      <c r="G69" s="2">
        <f t="shared" ref="G69:N69" si="48">G70</f>
        <v>1011.65</v>
      </c>
      <c r="H69" s="71">
        <f t="shared" si="48"/>
        <v>133.21</v>
      </c>
      <c r="I69" s="71">
        <f t="shared" si="48"/>
        <v>1144.8599999999999</v>
      </c>
      <c r="J69" s="71">
        <f t="shared" si="48"/>
        <v>0</v>
      </c>
      <c r="K69" s="71">
        <f t="shared" si="48"/>
        <v>1144.8599999999999</v>
      </c>
      <c r="L69" s="71">
        <f t="shared" si="48"/>
        <v>1144.8599999999999</v>
      </c>
      <c r="M69" s="71">
        <f t="shared" si="48"/>
        <v>0</v>
      </c>
      <c r="N69" s="71">
        <f t="shared" si="48"/>
        <v>1144.8599999999999</v>
      </c>
    </row>
    <row r="70" spans="1:14" ht="60" customHeight="1" x14ac:dyDescent="0.2">
      <c r="A70" s="4" t="s">
        <v>38</v>
      </c>
      <c r="B70" s="3" t="s">
        <v>278</v>
      </c>
      <c r="C70" s="3" t="s">
        <v>86</v>
      </c>
      <c r="D70" s="3" t="s">
        <v>71</v>
      </c>
      <c r="E70" s="3" t="s">
        <v>96</v>
      </c>
      <c r="F70" s="3" t="s">
        <v>34</v>
      </c>
      <c r="G70" s="2">
        <v>1011.65</v>
      </c>
      <c r="H70" s="71">
        <f>89.18+44.03</f>
        <v>133.21</v>
      </c>
      <c r="I70" s="71">
        <f>G70+H70</f>
        <v>1144.8599999999999</v>
      </c>
      <c r="J70" s="71"/>
      <c r="K70" s="71">
        <f>I70+J70</f>
        <v>1144.8599999999999</v>
      </c>
      <c r="L70" s="71">
        <f>1100.83+44.03</f>
        <v>1144.8599999999999</v>
      </c>
      <c r="M70" s="71"/>
      <c r="N70" s="71">
        <f>L70+M70</f>
        <v>1144.8599999999999</v>
      </c>
    </row>
    <row r="71" spans="1:14" ht="73.5" customHeight="1" x14ac:dyDescent="0.2">
      <c r="A71" s="4" t="s">
        <v>351</v>
      </c>
      <c r="B71" s="3" t="s">
        <v>278</v>
      </c>
      <c r="C71" s="3" t="s">
        <v>86</v>
      </c>
      <c r="D71" s="3" t="s">
        <v>71</v>
      </c>
      <c r="E71" s="3" t="s">
        <v>95</v>
      </c>
      <c r="F71" s="3"/>
      <c r="G71" s="2">
        <f t="shared" ref="G71:N71" si="49">G72</f>
        <v>5154.3999999999996</v>
      </c>
      <c r="H71" s="71">
        <f t="shared" si="49"/>
        <v>-667.95999999999981</v>
      </c>
      <c r="I71" s="71">
        <f t="shared" si="49"/>
        <v>4486.4400000000005</v>
      </c>
      <c r="J71" s="71">
        <f t="shared" si="49"/>
        <v>0</v>
      </c>
      <c r="K71" s="71">
        <f t="shared" si="49"/>
        <v>4486.4400000000005</v>
      </c>
      <c r="L71" s="71">
        <f t="shared" si="49"/>
        <v>4486.4400000000005</v>
      </c>
      <c r="M71" s="71">
        <f t="shared" si="49"/>
        <v>0</v>
      </c>
      <c r="N71" s="71">
        <f t="shared" si="49"/>
        <v>4486.4400000000005</v>
      </c>
    </row>
    <row r="72" spans="1:14" ht="37.5" customHeight="1" x14ac:dyDescent="0.2">
      <c r="A72" s="4" t="s">
        <v>353</v>
      </c>
      <c r="B72" s="3" t="s">
        <v>278</v>
      </c>
      <c r="C72" s="3" t="s">
        <v>86</v>
      </c>
      <c r="D72" s="3" t="s">
        <v>71</v>
      </c>
      <c r="E72" s="3" t="s">
        <v>354</v>
      </c>
      <c r="F72" s="3"/>
      <c r="G72" s="2">
        <f t="shared" ref="G72:N72" si="50">G73+G75</f>
        <v>5154.3999999999996</v>
      </c>
      <c r="H72" s="71">
        <f t="shared" si="50"/>
        <v>-667.95999999999981</v>
      </c>
      <c r="I72" s="71">
        <f t="shared" si="50"/>
        <v>4486.4400000000005</v>
      </c>
      <c r="J72" s="71">
        <f t="shared" ref="J72:K72" si="51">J73+J75</f>
        <v>0</v>
      </c>
      <c r="K72" s="71">
        <f t="shared" si="51"/>
        <v>4486.4400000000005</v>
      </c>
      <c r="L72" s="71">
        <f t="shared" si="50"/>
        <v>4486.4400000000005</v>
      </c>
      <c r="M72" s="71">
        <f t="shared" si="50"/>
        <v>0</v>
      </c>
      <c r="N72" s="71">
        <f t="shared" si="50"/>
        <v>4486.4400000000005</v>
      </c>
    </row>
    <row r="73" spans="1:14" ht="24" customHeight="1" x14ac:dyDescent="0.2">
      <c r="A73" s="4" t="s">
        <v>94</v>
      </c>
      <c r="B73" s="3" t="s">
        <v>278</v>
      </c>
      <c r="C73" s="3" t="s">
        <v>86</v>
      </c>
      <c r="D73" s="3" t="s">
        <v>71</v>
      </c>
      <c r="E73" s="3" t="s">
        <v>93</v>
      </c>
      <c r="F73" s="3"/>
      <c r="G73" s="2">
        <f t="shared" ref="G73:N73" si="52">G74</f>
        <v>3568.96</v>
      </c>
      <c r="H73" s="71">
        <f t="shared" si="52"/>
        <v>460.98</v>
      </c>
      <c r="I73" s="71">
        <f t="shared" si="52"/>
        <v>4029.94</v>
      </c>
      <c r="J73" s="71">
        <f t="shared" si="52"/>
        <v>0</v>
      </c>
      <c r="K73" s="71">
        <f t="shared" si="52"/>
        <v>4029.94</v>
      </c>
      <c r="L73" s="71">
        <f t="shared" si="52"/>
        <v>4029.94</v>
      </c>
      <c r="M73" s="71">
        <f t="shared" si="52"/>
        <v>0</v>
      </c>
      <c r="N73" s="71">
        <f t="shared" si="52"/>
        <v>4029.94</v>
      </c>
    </row>
    <row r="74" spans="1:14" ht="60" customHeight="1" x14ac:dyDescent="0.2">
      <c r="A74" s="4" t="s">
        <v>38</v>
      </c>
      <c r="B74" s="3" t="s">
        <v>278</v>
      </c>
      <c r="C74" s="3" t="s">
        <v>86</v>
      </c>
      <c r="D74" s="3" t="s">
        <v>71</v>
      </c>
      <c r="E74" s="3" t="s">
        <v>93</v>
      </c>
      <c r="F74" s="3" t="s">
        <v>34</v>
      </c>
      <c r="G74" s="2">
        <f t="shared" ref="G74" si="53">2741.14+827.82</f>
        <v>3568.96</v>
      </c>
      <c r="H74" s="71">
        <v>460.98</v>
      </c>
      <c r="I74" s="71">
        <f>G74+H74</f>
        <v>4029.94</v>
      </c>
      <c r="J74" s="71"/>
      <c r="K74" s="71">
        <f>I74+J74</f>
        <v>4029.94</v>
      </c>
      <c r="L74" s="71">
        <v>4029.94</v>
      </c>
      <c r="M74" s="71"/>
      <c r="N74" s="71">
        <f>L74+M74</f>
        <v>4029.94</v>
      </c>
    </row>
    <row r="75" spans="1:14" ht="24" customHeight="1" x14ac:dyDescent="0.2">
      <c r="A75" s="4" t="s">
        <v>92</v>
      </c>
      <c r="B75" s="3" t="s">
        <v>278</v>
      </c>
      <c r="C75" s="3" t="s">
        <v>86</v>
      </c>
      <c r="D75" s="3" t="s">
        <v>71</v>
      </c>
      <c r="E75" s="3" t="s">
        <v>91</v>
      </c>
      <c r="F75" s="3"/>
      <c r="G75" s="2">
        <f t="shared" ref="G75:I75" si="54">G76+G77</f>
        <v>1585.44</v>
      </c>
      <c r="H75" s="71">
        <f t="shared" si="54"/>
        <v>-1128.9399999999998</v>
      </c>
      <c r="I75" s="71">
        <f t="shared" si="54"/>
        <v>456.50000000000023</v>
      </c>
      <c r="J75" s="71">
        <f t="shared" ref="J75:K75" si="55">J76+J77</f>
        <v>0</v>
      </c>
      <c r="K75" s="71">
        <f t="shared" si="55"/>
        <v>456.50000000000023</v>
      </c>
      <c r="L75" s="71">
        <f t="shared" ref="L75:N75" si="56">L76+L77</f>
        <v>456.5</v>
      </c>
      <c r="M75" s="71">
        <f t="shared" si="56"/>
        <v>0</v>
      </c>
      <c r="N75" s="71">
        <f t="shared" si="56"/>
        <v>456.5</v>
      </c>
    </row>
    <row r="76" spans="1:14" ht="24" customHeight="1" x14ac:dyDescent="0.2">
      <c r="A76" s="4" t="s">
        <v>47</v>
      </c>
      <c r="B76" s="3" t="s">
        <v>278</v>
      </c>
      <c r="C76" s="3" t="s">
        <v>86</v>
      </c>
      <c r="D76" s="3" t="s">
        <v>71</v>
      </c>
      <c r="E76" s="3" t="s">
        <v>91</v>
      </c>
      <c r="F76" s="3" t="s">
        <v>51</v>
      </c>
      <c r="G76" s="2">
        <f t="shared" ref="G76" si="57">100+139.7+2.3+45+350+120+11.4+16+16+3+110+150+12+50+20+80+105+175.46+50+18</f>
        <v>1573.8600000000001</v>
      </c>
      <c r="H76" s="71">
        <v>-1128.8599999999999</v>
      </c>
      <c r="I76" s="71">
        <f>G76+H76</f>
        <v>445.00000000000023</v>
      </c>
      <c r="J76" s="71"/>
      <c r="K76" s="71">
        <f>I76+J76</f>
        <v>445.00000000000023</v>
      </c>
      <c r="L76" s="71">
        <v>445</v>
      </c>
      <c r="M76" s="71"/>
      <c r="N76" s="71">
        <f>L76+M76</f>
        <v>445</v>
      </c>
    </row>
    <row r="77" spans="1:14" ht="24" customHeight="1" x14ac:dyDescent="0.2">
      <c r="A77" s="4" t="s">
        <v>78</v>
      </c>
      <c r="B77" s="3" t="s">
        <v>278</v>
      </c>
      <c r="C77" s="3" t="s">
        <v>86</v>
      </c>
      <c r="D77" s="3" t="s">
        <v>71</v>
      </c>
      <c r="E77" s="3" t="s">
        <v>91</v>
      </c>
      <c r="F77" s="3" t="s">
        <v>90</v>
      </c>
      <c r="G77" s="2">
        <f t="shared" ref="G77" si="58">1.5+10.08</f>
        <v>11.58</v>
      </c>
      <c r="H77" s="71">
        <v>-0.08</v>
      </c>
      <c r="I77" s="71">
        <f>G77+H77</f>
        <v>11.5</v>
      </c>
      <c r="J77" s="71"/>
      <c r="K77" s="71">
        <f>I77+J77</f>
        <v>11.5</v>
      </c>
      <c r="L77" s="71">
        <v>11.5</v>
      </c>
      <c r="M77" s="71"/>
      <c r="N77" s="71">
        <f>L77+M77</f>
        <v>11.5</v>
      </c>
    </row>
    <row r="78" spans="1:14" ht="72" customHeight="1" x14ac:dyDescent="0.2">
      <c r="A78" s="4" t="s">
        <v>491</v>
      </c>
      <c r="B78" s="3" t="s">
        <v>278</v>
      </c>
      <c r="C78" s="3" t="s">
        <v>86</v>
      </c>
      <c r="D78" s="3" t="s">
        <v>71</v>
      </c>
      <c r="E78" s="3" t="s">
        <v>89</v>
      </c>
      <c r="F78" s="3"/>
      <c r="G78" s="2">
        <f t="shared" ref="G78:N78" si="59">G79+G84</f>
        <v>5821.77</v>
      </c>
      <c r="H78" s="71">
        <f t="shared" si="59"/>
        <v>1086.913</v>
      </c>
      <c r="I78" s="71">
        <f t="shared" si="59"/>
        <v>6908.683</v>
      </c>
      <c r="J78" s="71">
        <f t="shared" ref="J78:K78" si="60">J79+J84</f>
        <v>0</v>
      </c>
      <c r="K78" s="71">
        <f t="shared" si="60"/>
        <v>6908.683</v>
      </c>
      <c r="L78" s="71">
        <f t="shared" si="59"/>
        <v>6908.683</v>
      </c>
      <c r="M78" s="71">
        <f t="shared" si="59"/>
        <v>0</v>
      </c>
      <c r="N78" s="71">
        <f t="shared" si="59"/>
        <v>6908.683</v>
      </c>
    </row>
    <row r="79" spans="1:14" ht="33" customHeight="1" x14ac:dyDescent="0.2">
      <c r="A79" s="102" t="s">
        <v>489</v>
      </c>
      <c r="B79" s="3" t="s">
        <v>278</v>
      </c>
      <c r="C79" s="3" t="s">
        <v>86</v>
      </c>
      <c r="D79" s="3" t="s">
        <v>71</v>
      </c>
      <c r="E79" s="3" t="s">
        <v>490</v>
      </c>
      <c r="F79" s="3"/>
      <c r="G79" s="2">
        <f t="shared" ref="G79:N79" si="61">G80+G82</f>
        <v>1128.77</v>
      </c>
      <c r="H79" s="71">
        <f t="shared" si="61"/>
        <v>166.28</v>
      </c>
      <c r="I79" s="71">
        <f t="shared" si="61"/>
        <v>1295.05</v>
      </c>
      <c r="J79" s="71">
        <f t="shared" ref="J79:K79" si="62">J80+J82</f>
        <v>0</v>
      </c>
      <c r="K79" s="71">
        <f t="shared" si="62"/>
        <v>1295.05</v>
      </c>
      <c r="L79" s="71">
        <f t="shared" si="61"/>
        <v>1295.05</v>
      </c>
      <c r="M79" s="71">
        <f t="shared" si="61"/>
        <v>0</v>
      </c>
      <c r="N79" s="71">
        <f t="shared" si="61"/>
        <v>1295.05</v>
      </c>
    </row>
    <row r="80" spans="1:14" ht="33.75" customHeight="1" x14ac:dyDescent="0.2">
      <c r="A80" s="4" t="s">
        <v>522</v>
      </c>
      <c r="B80" s="3" t="s">
        <v>278</v>
      </c>
      <c r="C80" s="3" t="s">
        <v>86</v>
      </c>
      <c r="D80" s="3" t="s">
        <v>71</v>
      </c>
      <c r="E80" s="3" t="s">
        <v>88</v>
      </c>
      <c r="F80" s="3"/>
      <c r="G80" s="2">
        <f t="shared" ref="G80:N80" si="63">G81</f>
        <v>984.83</v>
      </c>
      <c r="H80" s="71">
        <f t="shared" si="63"/>
        <v>100.22</v>
      </c>
      <c r="I80" s="71">
        <f t="shared" si="63"/>
        <v>1085.05</v>
      </c>
      <c r="J80" s="71">
        <f t="shared" si="63"/>
        <v>0</v>
      </c>
      <c r="K80" s="71">
        <f t="shared" si="63"/>
        <v>1085.05</v>
      </c>
      <c r="L80" s="71">
        <f t="shared" si="63"/>
        <v>1085.05</v>
      </c>
      <c r="M80" s="71">
        <f t="shared" si="63"/>
        <v>0</v>
      </c>
      <c r="N80" s="71">
        <f t="shared" si="63"/>
        <v>1085.05</v>
      </c>
    </row>
    <row r="81" spans="1:14" ht="23.25" customHeight="1" x14ac:dyDescent="0.2">
      <c r="A81" s="4" t="s">
        <v>38</v>
      </c>
      <c r="B81" s="3" t="s">
        <v>278</v>
      </c>
      <c r="C81" s="3" t="s">
        <v>86</v>
      </c>
      <c r="D81" s="3" t="s">
        <v>71</v>
      </c>
      <c r="E81" s="3" t="s">
        <v>88</v>
      </c>
      <c r="F81" s="3" t="s">
        <v>34</v>
      </c>
      <c r="G81" s="2">
        <v>984.83</v>
      </c>
      <c r="H81" s="71">
        <v>100.22</v>
      </c>
      <c r="I81" s="71">
        <f>G81+H81</f>
        <v>1085.05</v>
      </c>
      <c r="J81" s="71"/>
      <c r="K81" s="71">
        <f>I81+J81</f>
        <v>1085.05</v>
      </c>
      <c r="L81" s="71">
        <v>1085.05</v>
      </c>
      <c r="M81" s="71"/>
      <c r="N81" s="71">
        <f>L81+M81</f>
        <v>1085.05</v>
      </c>
    </row>
    <row r="82" spans="1:14" ht="25.5" customHeight="1" x14ac:dyDescent="0.2">
      <c r="A82" s="4" t="s">
        <v>483</v>
      </c>
      <c r="B82" s="3" t="s">
        <v>278</v>
      </c>
      <c r="C82" s="3" t="s">
        <v>86</v>
      </c>
      <c r="D82" s="3" t="s">
        <v>71</v>
      </c>
      <c r="E82" s="3" t="s">
        <v>87</v>
      </c>
      <c r="F82" s="3"/>
      <c r="G82" s="2">
        <f t="shared" ref="G82:N82" si="64">G83</f>
        <v>143.94</v>
      </c>
      <c r="H82" s="71">
        <f t="shared" si="64"/>
        <v>66.06</v>
      </c>
      <c r="I82" s="71">
        <f t="shared" si="64"/>
        <v>210</v>
      </c>
      <c r="J82" s="71">
        <f t="shared" si="64"/>
        <v>0</v>
      </c>
      <c r="K82" s="71">
        <f t="shared" si="64"/>
        <v>210</v>
      </c>
      <c r="L82" s="71">
        <f t="shared" si="64"/>
        <v>210</v>
      </c>
      <c r="M82" s="71">
        <f t="shared" si="64"/>
        <v>0</v>
      </c>
      <c r="N82" s="71">
        <f t="shared" si="64"/>
        <v>210</v>
      </c>
    </row>
    <row r="83" spans="1:14" ht="24" customHeight="1" x14ac:dyDescent="0.2">
      <c r="A83" s="4" t="s">
        <v>47</v>
      </c>
      <c r="B83" s="3" t="s">
        <v>278</v>
      </c>
      <c r="C83" s="3" t="s">
        <v>86</v>
      </c>
      <c r="D83" s="3" t="s">
        <v>71</v>
      </c>
      <c r="E83" s="3" t="s">
        <v>87</v>
      </c>
      <c r="F83" s="3" t="s">
        <v>51</v>
      </c>
      <c r="G83" s="2">
        <f t="shared" ref="G83" si="65">55+12+2.3+74.64</f>
        <v>143.94</v>
      </c>
      <c r="H83" s="71">
        <v>66.06</v>
      </c>
      <c r="I83" s="71">
        <f>G83+H83</f>
        <v>210</v>
      </c>
      <c r="J83" s="71"/>
      <c r="K83" s="71">
        <f>I83+J83</f>
        <v>210</v>
      </c>
      <c r="L83" s="71">
        <v>210</v>
      </c>
      <c r="M83" s="71"/>
      <c r="N83" s="71">
        <f>L83+M83</f>
        <v>210</v>
      </c>
    </row>
    <row r="84" spans="1:14" ht="45" customHeight="1" x14ac:dyDescent="0.2">
      <c r="A84" s="4" t="s">
        <v>507</v>
      </c>
      <c r="B84" s="3" t="s">
        <v>278</v>
      </c>
      <c r="C84" s="3" t="s">
        <v>86</v>
      </c>
      <c r="D84" s="3" t="s">
        <v>71</v>
      </c>
      <c r="E84" s="3" t="s">
        <v>85</v>
      </c>
      <c r="F84" s="3"/>
      <c r="G84" s="2">
        <f t="shared" ref="G84:N84" si="66">G85</f>
        <v>4693</v>
      </c>
      <c r="H84" s="71">
        <f t="shared" si="66"/>
        <v>920.63300000000004</v>
      </c>
      <c r="I84" s="71">
        <f t="shared" si="66"/>
        <v>5613.6329999999998</v>
      </c>
      <c r="J84" s="71">
        <f t="shared" si="66"/>
        <v>0</v>
      </c>
      <c r="K84" s="71">
        <f t="shared" si="66"/>
        <v>5613.6329999999998</v>
      </c>
      <c r="L84" s="71">
        <f t="shared" si="66"/>
        <v>5613.6329999999998</v>
      </c>
      <c r="M84" s="71">
        <f t="shared" si="66"/>
        <v>0</v>
      </c>
      <c r="N84" s="71">
        <f t="shared" si="66"/>
        <v>5613.6329999999998</v>
      </c>
    </row>
    <row r="85" spans="1:14" ht="60" customHeight="1" x14ac:dyDescent="0.2">
      <c r="A85" s="4" t="s">
        <v>38</v>
      </c>
      <c r="B85" s="3" t="s">
        <v>278</v>
      </c>
      <c r="C85" s="3" t="s">
        <v>86</v>
      </c>
      <c r="D85" s="3" t="s">
        <v>71</v>
      </c>
      <c r="E85" s="3" t="s">
        <v>85</v>
      </c>
      <c r="F85" s="3" t="s">
        <v>34</v>
      </c>
      <c r="G85" s="2">
        <v>4693</v>
      </c>
      <c r="H85" s="71">
        <v>920.63300000000004</v>
      </c>
      <c r="I85" s="71">
        <f>G85+H85</f>
        <v>5613.6329999999998</v>
      </c>
      <c r="J85" s="71"/>
      <c r="K85" s="71">
        <f>I85+J85</f>
        <v>5613.6329999999998</v>
      </c>
      <c r="L85" s="71">
        <v>5613.6329999999998</v>
      </c>
      <c r="M85" s="71"/>
      <c r="N85" s="71">
        <f>L85+M85</f>
        <v>5613.6329999999998</v>
      </c>
    </row>
    <row r="86" spans="1:14" ht="48" hidden="1" customHeight="1" x14ac:dyDescent="0.2">
      <c r="A86" s="4" t="s">
        <v>512</v>
      </c>
      <c r="B86" s="3" t="s">
        <v>278</v>
      </c>
      <c r="C86" s="3" t="s">
        <v>86</v>
      </c>
      <c r="D86" s="3" t="s">
        <v>71</v>
      </c>
      <c r="E86" s="3" t="s">
        <v>511</v>
      </c>
      <c r="F86" s="3"/>
      <c r="G86" s="78">
        <f t="shared" ref="G86:N86" si="67">G87</f>
        <v>0</v>
      </c>
      <c r="H86" s="114">
        <f t="shared" si="67"/>
        <v>0</v>
      </c>
      <c r="I86" s="114">
        <f t="shared" si="67"/>
        <v>0</v>
      </c>
      <c r="J86" s="114">
        <f t="shared" si="67"/>
        <v>0</v>
      </c>
      <c r="K86" s="114">
        <f t="shared" si="67"/>
        <v>0</v>
      </c>
      <c r="L86" s="114">
        <f t="shared" si="67"/>
        <v>0</v>
      </c>
      <c r="M86" s="114">
        <f t="shared" si="67"/>
        <v>0</v>
      </c>
      <c r="N86" s="114">
        <f t="shared" si="67"/>
        <v>0</v>
      </c>
    </row>
    <row r="87" spans="1:14" ht="34.5" hidden="1" customHeight="1" x14ac:dyDescent="0.2">
      <c r="A87" s="4" t="s">
        <v>38</v>
      </c>
      <c r="B87" s="3" t="s">
        <v>278</v>
      </c>
      <c r="C87" s="3" t="s">
        <v>86</v>
      </c>
      <c r="D87" s="3" t="s">
        <v>71</v>
      </c>
      <c r="E87" s="3" t="s">
        <v>511</v>
      </c>
      <c r="F87" s="3" t="s">
        <v>34</v>
      </c>
      <c r="G87" s="78"/>
      <c r="H87" s="114"/>
      <c r="I87" s="71">
        <f>G87+H87</f>
        <v>0</v>
      </c>
      <c r="J87" s="114"/>
      <c r="K87" s="71">
        <f>I87+J87</f>
        <v>0</v>
      </c>
      <c r="L87" s="114"/>
      <c r="M87" s="114"/>
      <c r="N87" s="71">
        <f>L87+M87</f>
        <v>0</v>
      </c>
    </row>
    <row r="88" spans="1:14" ht="12.75" customHeight="1" x14ac:dyDescent="0.2">
      <c r="A88" s="4" t="s">
        <v>70</v>
      </c>
      <c r="B88" s="3" t="s">
        <v>278</v>
      </c>
      <c r="C88" s="3" t="s">
        <v>54</v>
      </c>
      <c r="D88" s="3"/>
      <c r="E88" s="3"/>
      <c r="F88" s="3"/>
      <c r="G88" s="2">
        <f t="shared" ref="G88:N91" si="68">G89</f>
        <v>2770.4</v>
      </c>
      <c r="H88" s="71">
        <f t="shared" si="68"/>
        <v>2598</v>
      </c>
      <c r="I88" s="71">
        <f t="shared" si="68"/>
        <v>5368.4</v>
      </c>
      <c r="J88" s="71">
        <f t="shared" si="68"/>
        <v>0</v>
      </c>
      <c r="K88" s="71">
        <f t="shared" si="68"/>
        <v>5368.4</v>
      </c>
      <c r="L88" s="71">
        <f t="shared" si="68"/>
        <v>5368.4</v>
      </c>
      <c r="M88" s="71">
        <f t="shared" si="68"/>
        <v>0</v>
      </c>
      <c r="N88" s="71">
        <f t="shared" si="68"/>
        <v>5368.4</v>
      </c>
    </row>
    <row r="89" spans="1:14" ht="12.75" customHeight="1" x14ac:dyDescent="0.2">
      <c r="A89" s="4" t="s">
        <v>61</v>
      </c>
      <c r="B89" s="3" t="s">
        <v>278</v>
      </c>
      <c r="C89" s="3" t="s">
        <v>54</v>
      </c>
      <c r="D89" s="3" t="s">
        <v>59</v>
      </c>
      <c r="E89" s="3"/>
      <c r="F89" s="3"/>
      <c r="G89" s="2">
        <f t="shared" si="68"/>
        <v>2770.4</v>
      </c>
      <c r="H89" s="71">
        <f t="shared" si="68"/>
        <v>2598</v>
      </c>
      <c r="I89" s="71">
        <f t="shared" si="68"/>
        <v>5368.4</v>
      </c>
      <c r="J89" s="71">
        <f t="shared" si="68"/>
        <v>0</v>
      </c>
      <c r="K89" s="71">
        <f t="shared" si="68"/>
        <v>5368.4</v>
      </c>
      <c r="L89" s="71">
        <f t="shared" si="68"/>
        <v>5368.4</v>
      </c>
      <c r="M89" s="71">
        <f t="shared" si="68"/>
        <v>0</v>
      </c>
      <c r="N89" s="71">
        <f t="shared" si="68"/>
        <v>5368.4</v>
      </c>
    </row>
    <row r="90" spans="1:14" ht="38.25" customHeight="1" x14ac:dyDescent="0.2">
      <c r="A90" s="4" t="s">
        <v>341</v>
      </c>
      <c r="B90" s="3" t="s">
        <v>278</v>
      </c>
      <c r="C90" s="3" t="s">
        <v>54</v>
      </c>
      <c r="D90" s="3" t="s">
        <v>59</v>
      </c>
      <c r="E90" s="3" t="s">
        <v>60</v>
      </c>
      <c r="F90" s="3"/>
      <c r="G90" s="2">
        <f t="shared" si="68"/>
        <v>2770.4</v>
      </c>
      <c r="H90" s="71">
        <f t="shared" si="68"/>
        <v>2598</v>
      </c>
      <c r="I90" s="71">
        <f t="shared" si="68"/>
        <v>5368.4</v>
      </c>
      <c r="J90" s="71">
        <f t="shared" si="68"/>
        <v>0</v>
      </c>
      <c r="K90" s="71">
        <f t="shared" si="68"/>
        <v>5368.4</v>
      </c>
      <c r="L90" s="71">
        <f t="shared" si="68"/>
        <v>5368.4</v>
      </c>
      <c r="M90" s="71">
        <f t="shared" si="68"/>
        <v>0</v>
      </c>
      <c r="N90" s="71">
        <f t="shared" si="68"/>
        <v>5368.4</v>
      </c>
    </row>
    <row r="91" spans="1:14" ht="28.5" customHeight="1" x14ac:dyDescent="0.2">
      <c r="A91" s="4" t="s">
        <v>132</v>
      </c>
      <c r="B91" s="3" t="s">
        <v>278</v>
      </c>
      <c r="C91" s="3" t="s">
        <v>54</v>
      </c>
      <c r="D91" s="3" t="s">
        <v>59</v>
      </c>
      <c r="E91" s="3" t="s">
        <v>131</v>
      </c>
      <c r="F91" s="3"/>
      <c r="G91" s="2">
        <f t="shared" si="68"/>
        <v>2770.4</v>
      </c>
      <c r="H91" s="71">
        <f t="shared" si="68"/>
        <v>2598</v>
      </c>
      <c r="I91" s="71">
        <f t="shared" si="68"/>
        <v>5368.4</v>
      </c>
      <c r="J91" s="71">
        <f t="shared" si="68"/>
        <v>0</v>
      </c>
      <c r="K91" s="71">
        <f t="shared" si="68"/>
        <v>5368.4</v>
      </c>
      <c r="L91" s="71">
        <f t="shared" si="68"/>
        <v>5368.4</v>
      </c>
      <c r="M91" s="71">
        <f t="shared" si="68"/>
        <v>0</v>
      </c>
      <c r="N91" s="71">
        <f t="shared" si="68"/>
        <v>5368.4</v>
      </c>
    </row>
    <row r="92" spans="1:14" ht="60" customHeight="1" x14ac:dyDescent="0.2">
      <c r="A92" s="4" t="s">
        <v>497</v>
      </c>
      <c r="B92" s="3" t="s">
        <v>278</v>
      </c>
      <c r="C92" s="3" t="s">
        <v>54</v>
      </c>
      <c r="D92" s="3" t="s">
        <v>59</v>
      </c>
      <c r="E92" s="3" t="s">
        <v>355</v>
      </c>
      <c r="F92" s="3"/>
      <c r="G92" s="2">
        <f t="shared" ref="G92:I92" si="69">G94+G93</f>
        <v>2770.4</v>
      </c>
      <c r="H92" s="71">
        <f t="shared" si="69"/>
        <v>2598</v>
      </c>
      <c r="I92" s="71">
        <f t="shared" si="69"/>
        <v>5368.4</v>
      </c>
      <c r="J92" s="71">
        <f t="shared" ref="J92:K92" si="70">J94+J93</f>
        <v>0</v>
      </c>
      <c r="K92" s="71">
        <f t="shared" si="70"/>
        <v>5368.4</v>
      </c>
      <c r="L92" s="71">
        <f t="shared" ref="L92:N92" si="71">L94+L93</f>
        <v>5368.4</v>
      </c>
      <c r="M92" s="71">
        <f t="shared" si="71"/>
        <v>0</v>
      </c>
      <c r="N92" s="71">
        <f t="shared" si="71"/>
        <v>5368.4</v>
      </c>
    </row>
    <row r="93" spans="1:14" ht="24" customHeight="1" x14ac:dyDescent="0.2">
      <c r="A93" s="4" t="s">
        <v>47</v>
      </c>
      <c r="B93" s="3" t="s">
        <v>278</v>
      </c>
      <c r="C93" s="3" t="s">
        <v>54</v>
      </c>
      <c r="D93" s="3" t="s">
        <v>59</v>
      </c>
      <c r="E93" s="3" t="s">
        <v>355</v>
      </c>
      <c r="F93" s="3" t="s">
        <v>51</v>
      </c>
      <c r="G93" s="126">
        <v>8.31</v>
      </c>
      <c r="H93" s="127">
        <v>7.8</v>
      </c>
      <c r="I93" s="127">
        <f>G93+H93</f>
        <v>16.11</v>
      </c>
      <c r="J93" s="127"/>
      <c r="K93" s="71">
        <f>I93+J93</f>
        <v>16.11</v>
      </c>
      <c r="L93" s="71">
        <v>16.11</v>
      </c>
      <c r="M93" s="71"/>
      <c r="N93" s="71">
        <f>L93+M93</f>
        <v>16.11</v>
      </c>
    </row>
    <row r="94" spans="1:14" ht="12.75" customHeight="1" x14ac:dyDescent="0.2">
      <c r="A94" s="4" t="s">
        <v>45</v>
      </c>
      <c r="B94" s="3" t="s">
        <v>278</v>
      </c>
      <c r="C94" s="3" t="s">
        <v>54</v>
      </c>
      <c r="D94" s="3" t="s">
        <v>59</v>
      </c>
      <c r="E94" s="3" t="s">
        <v>355</v>
      </c>
      <c r="F94" s="3" t="s">
        <v>43</v>
      </c>
      <c r="G94" s="126">
        <v>2762.09</v>
      </c>
      <c r="H94" s="127">
        <v>2590.1999999999998</v>
      </c>
      <c r="I94" s="127">
        <f>G94+H94</f>
        <v>5352.29</v>
      </c>
      <c r="J94" s="127"/>
      <c r="K94" s="71">
        <f>I94+J94</f>
        <v>5352.29</v>
      </c>
      <c r="L94" s="71">
        <v>5352.29</v>
      </c>
      <c r="M94" s="71"/>
      <c r="N94" s="71">
        <f>L94+M94</f>
        <v>5352.29</v>
      </c>
    </row>
    <row r="95" spans="1:14" ht="37.5" customHeight="1" x14ac:dyDescent="0.2">
      <c r="A95" s="64" t="s">
        <v>325</v>
      </c>
      <c r="B95" s="5" t="s">
        <v>276</v>
      </c>
      <c r="C95" s="5"/>
      <c r="D95" s="5"/>
      <c r="E95" s="5"/>
      <c r="F95" s="3"/>
      <c r="G95" s="76">
        <f t="shared" ref="G95:N95" si="72">G96+G122+G128</f>
        <v>34363.65</v>
      </c>
      <c r="H95" s="70">
        <f t="shared" si="72"/>
        <v>-1655.51</v>
      </c>
      <c r="I95" s="70">
        <f t="shared" si="72"/>
        <v>32708.14</v>
      </c>
      <c r="J95" s="70">
        <f t="shared" ref="J95:K95" si="73">J96+J122+J128</f>
        <v>0</v>
      </c>
      <c r="K95" s="70">
        <f t="shared" si="73"/>
        <v>32708.14</v>
      </c>
      <c r="L95" s="70">
        <f t="shared" si="72"/>
        <v>32726.739999999998</v>
      </c>
      <c r="M95" s="70">
        <f t="shared" si="72"/>
        <v>0</v>
      </c>
      <c r="N95" s="70">
        <f t="shared" si="72"/>
        <v>32726.739999999998</v>
      </c>
    </row>
    <row r="96" spans="1:14" ht="12.75" customHeight="1" x14ac:dyDescent="0.2">
      <c r="A96" s="4" t="s">
        <v>277</v>
      </c>
      <c r="B96" s="3" t="s">
        <v>276</v>
      </c>
      <c r="C96" s="3" t="s">
        <v>15</v>
      </c>
      <c r="D96" s="3"/>
      <c r="E96" s="3"/>
      <c r="F96" s="3"/>
      <c r="G96" s="2">
        <f t="shared" ref="G96:N96" si="74">G97+G102+G116</f>
        <v>6709.5500000000011</v>
      </c>
      <c r="H96" s="71">
        <f t="shared" si="74"/>
        <v>-588.61</v>
      </c>
      <c r="I96" s="71">
        <f t="shared" si="74"/>
        <v>6120.94</v>
      </c>
      <c r="J96" s="71">
        <f t="shared" ref="J96:K96" si="75">J97+J102+J116</f>
        <v>0</v>
      </c>
      <c r="K96" s="71">
        <f t="shared" si="75"/>
        <v>6120.94</v>
      </c>
      <c r="L96" s="71">
        <f t="shared" si="74"/>
        <v>6120.94</v>
      </c>
      <c r="M96" s="71">
        <f t="shared" si="74"/>
        <v>0</v>
      </c>
      <c r="N96" s="71">
        <f t="shared" si="74"/>
        <v>6120.94</v>
      </c>
    </row>
    <row r="97" spans="1:14" ht="48" customHeight="1" x14ac:dyDescent="0.2">
      <c r="A97" s="4" t="s">
        <v>204</v>
      </c>
      <c r="B97" s="3" t="s">
        <v>276</v>
      </c>
      <c r="C97" s="3" t="s">
        <v>15</v>
      </c>
      <c r="D97" s="3" t="s">
        <v>59</v>
      </c>
      <c r="E97" s="3"/>
      <c r="F97" s="3"/>
      <c r="G97" s="2">
        <f t="shared" ref="G97:N97" si="76">G98</f>
        <v>1552.44</v>
      </c>
      <c r="H97" s="71">
        <f t="shared" si="76"/>
        <v>-276.44</v>
      </c>
      <c r="I97" s="71">
        <f t="shared" si="76"/>
        <v>1276</v>
      </c>
      <c r="J97" s="71">
        <f t="shared" si="76"/>
        <v>0</v>
      </c>
      <c r="K97" s="71">
        <f t="shared" si="76"/>
        <v>1276</v>
      </c>
      <c r="L97" s="71">
        <f t="shared" si="76"/>
        <v>1276</v>
      </c>
      <c r="M97" s="71">
        <f t="shared" si="76"/>
        <v>0</v>
      </c>
      <c r="N97" s="71">
        <f t="shared" si="76"/>
        <v>1276</v>
      </c>
    </row>
    <row r="98" spans="1:14" ht="77.25" customHeight="1" x14ac:dyDescent="0.2">
      <c r="A98" s="4" t="s">
        <v>356</v>
      </c>
      <c r="B98" s="3" t="s">
        <v>276</v>
      </c>
      <c r="C98" s="3" t="s">
        <v>15</v>
      </c>
      <c r="D98" s="3" t="s">
        <v>59</v>
      </c>
      <c r="E98" s="3" t="s">
        <v>197</v>
      </c>
      <c r="F98" s="3"/>
      <c r="G98" s="2">
        <f t="shared" ref="G98:N98" si="77">G99</f>
        <v>1552.44</v>
      </c>
      <c r="H98" s="71">
        <f t="shared" si="77"/>
        <v>-276.44</v>
      </c>
      <c r="I98" s="71">
        <f t="shared" si="77"/>
        <v>1276</v>
      </c>
      <c r="J98" s="71">
        <f t="shared" si="77"/>
        <v>0</v>
      </c>
      <c r="K98" s="71">
        <f t="shared" si="77"/>
        <v>1276</v>
      </c>
      <c r="L98" s="71">
        <f t="shared" si="77"/>
        <v>1276</v>
      </c>
      <c r="M98" s="71">
        <f t="shared" si="77"/>
        <v>0</v>
      </c>
      <c r="N98" s="71">
        <f t="shared" si="77"/>
        <v>1276</v>
      </c>
    </row>
    <row r="99" spans="1:14" ht="36" x14ac:dyDescent="0.2">
      <c r="A99" s="4" t="s">
        <v>357</v>
      </c>
      <c r="B99" s="3" t="s">
        <v>276</v>
      </c>
      <c r="C99" s="3" t="s">
        <v>15</v>
      </c>
      <c r="D99" s="3" t="s">
        <v>59</v>
      </c>
      <c r="E99" s="3" t="s">
        <v>358</v>
      </c>
      <c r="F99" s="3"/>
      <c r="G99" s="2">
        <f t="shared" ref="G99:N99" si="78">G100</f>
        <v>1552.44</v>
      </c>
      <c r="H99" s="71">
        <f t="shared" si="78"/>
        <v>-276.44</v>
      </c>
      <c r="I99" s="71">
        <f t="shared" si="78"/>
        <v>1276</v>
      </c>
      <c r="J99" s="71">
        <f t="shared" si="78"/>
        <v>0</v>
      </c>
      <c r="K99" s="71">
        <f t="shared" si="78"/>
        <v>1276</v>
      </c>
      <c r="L99" s="71">
        <f t="shared" si="78"/>
        <v>1276</v>
      </c>
      <c r="M99" s="71">
        <f t="shared" si="78"/>
        <v>0</v>
      </c>
      <c r="N99" s="71">
        <f t="shared" si="78"/>
        <v>1276</v>
      </c>
    </row>
    <row r="100" spans="1:14" ht="36" customHeight="1" x14ac:dyDescent="0.2">
      <c r="A100" s="4" t="s">
        <v>196</v>
      </c>
      <c r="B100" s="3" t="s">
        <v>276</v>
      </c>
      <c r="C100" s="3" t="s">
        <v>15</v>
      </c>
      <c r="D100" s="3" t="s">
        <v>59</v>
      </c>
      <c r="E100" s="3" t="s">
        <v>194</v>
      </c>
      <c r="F100" s="3"/>
      <c r="G100" s="2">
        <f t="shared" ref="G100:N100" si="79">G101</f>
        <v>1552.44</v>
      </c>
      <c r="H100" s="71">
        <f t="shared" si="79"/>
        <v>-276.44</v>
      </c>
      <c r="I100" s="71">
        <f t="shared" si="79"/>
        <v>1276</v>
      </c>
      <c r="J100" s="71">
        <f t="shared" si="79"/>
        <v>0</v>
      </c>
      <c r="K100" s="71">
        <f t="shared" si="79"/>
        <v>1276</v>
      </c>
      <c r="L100" s="71">
        <f t="shared" si="79"/>
        <v>1276</v>
      </c>
      <c r="M100" s="71">
        <f t="shared" si="79"/>
        <v>0</v>
      </c>
      <c r="N100" s="71">
        <f t="shared" si="79"/>
        <v>1276</v>
      </c>
    </row>
    <row r="101" spans="1:14" ht="60" customHeight="1" x14ac:dyDescent="0.2">
      <c r="A101" s="4" t="s">
        <v>38</v>
      </c>
      <c r="B101" s="3" t="s">
        <v>276</v>
      </c>
      <c r="C101" s="3" t="s">
        <v>15</v>
      </c>
      <c r="D101" s="3" t="s">
        <v>59</v>
      </c>
      <c r="E101" s="3" t="s">
        <v>194</v>
      </c>
      <c r="F101" s="3" t="s">
        <v>34</v>
      </c>
      <c r="G101" s="2">
        <v>1552.44</v>
      </c>
      <c r="H101" s="71">
        <v>-276.44</v>
      </c>
      <c r="I101" s="71">
        <f>G101+H101</f>
        <v>1276</v>
      </c>
      <c r="J101" s="71"/>
      <c r="K101" s="71">
        <f>I101+J101</f>
        <v>1276</v>
      </c>
      <c r="L101" s="71">
        <v>1276</v>
      </c>
      <c r="M101" s="71"/>
      <c r="N101" s="71">
        <f>L101+M101</f>
        <v>1276</v>
      </c>
    </row>
    <row r="102" spans="1:14" ht="24" customHeight="1" x14ac:dyDescent="0.2">
      <c r="A102" s="4" t="s">
        <v>198</v>
      </c>
      <c r="B102" s="3" t="s">
        <v>276</v>
      </c>
      <c r="C102" s="3" t="s">
        <v>15</v>
      </c>
      <c r="D102" s="3" t="s">
        <v>53</v>
      </c>
      <c r="E102" s="3"/>
      <c r="F102" s="3"/>
      <c r="G102" s="2">
        <f t="shared" ref="G102:N102" si="80">G103+G110+G114</f>
        <v>4657.1100000000006</v>
      </c>
      <c r="H102" s="71">
        <f t="shared" si="80"/>
        <v>-312.17</v>
      </c>
      <c r="I102" s="71">
        <f t="shared" si="80"/>
        <v>4344.9399999999996</v>
      </c>
      <c r="J102" s="71">
        <f t="shared" ref="J102:K102" si="81">J103+J110+J114</f>
        <v>0</v>
      </c>
      <c r="K102" s="71">
        <f t="shared" si="81"/>
        <v>4344.9399999999996</v>
      </c>
      <c r="L102" s="71">
        <f t="shared" si="80"/>
        <v>4344.9399999999996</v>
      </c>
      <c r="M102" s="71">
        <f t="shared" si="80"/>
        <v>0</v>
      </c>
      <c r="N102" s="71">
        <f t="shared" si="80"/>
        <v>4344.9399999999996</v>
      </c>
    </row>
    <row r="103" spans="1:14" ht="75" customHeight="1" x14ac:dyDescent="0.2">
      <c r="A103" s="4" t="s">
        <v>356</v>
      </c>
      <c r="B103" s="3" t="s">
        <v>276</v>
      </c>
      <c r="C103" s="3" t="s">
        <v>15</v>
      </c>
      <c r="D103" s="3" t="s">
        <v>53</v>
      </c>
      <c r="E103" s="3" t="s">
        <v>197</v>
      </c>
      <c r="F103" s="3"/>
      <c r="G103" s="2">
        <f t="shared" ref="G103:N103" si="82">G104</f>
        <v>4228.01</v>
      </c>
      <c r="H103" s="71">
        <f t="shared" si="82"/>
        <v>-338.37</v>
      </c>
      <c r="I103" s="71">
        <f t="shared" si="82"/>
        <v>3889.64</v>
      </c>
      <c r="J103" s="71">
        <f t="shared" si="82"/>
        <v>0</v>
      </c>
      <c r="K103" s="71">
        <f t="shared" si="82"/>
        <v>3889.64</v>
      </c>
      <c r="L103" s="71">
        <f t="shared" si="82"/>
        <v>3889.64</v>
      </c>
      <c r="M103" s="71">
        <f t="shared" si="82"/>
        <v>0</v>
      </c>
      <c r="N103" s="71">
        <f t="shared" si="82"/>
        <v>3889.64</v>
      </c>
    </row>
    <row r="104" spans="1:14" ht="36" x14ac:dyDescent="0.2">
      <c r="A104" s="4" t="s">
        <v>357</v>
      </c>
      <c r="B104" s="3" t="s">
        <v>276</v>
      </c>
      <c r="C104" s="3" t="s">
        <v>15</v>
      </c>
      <c r="D104" s="3" t="s">
        <v>53</v>
      </c>
      <c r="E104" s="3" t="s">
        <v>358</v>
      </c>
      <c r="F104" s="3"/>
      <c r="G104" s="2">
        <f t="shared" ref="G104:N104" si="83">G105+G107</f>
        <v>4228.01</v>
      </c>
      <c r="H104" s="71">
        <f t="shared" si="83"/>
        <v>-338.37</v>
      </c>
      <c r="I104" s="71">
        <f t="shared" si="83"/>
        <v>3889.64</v>
      </c>
      <c r="J104" s="71">
        <f t="shared" ref="J104:K104" si="84">J105+J107</f>
        <v>0</v>
      </c>
      <c r="K104" s="71">
        <f t="shared" si="84"/>
        <v>3889.64</v>
      </c>
      <c r="L104" s="71">
        <f t="shared" si="83"/>
        <v>3889.64</v>
      </c>
      <c r="M104" s="71">
        <f t="shared" si="83"/>
        <v>0</v>
      </c>
      <c r="N104" s="71">
        <f t="shared" si="83"/>
        <v>3889.64</v>
      </c>
    </row>
    <row r="105" spans="1:14" ht="37.5" customHeight="1" x14ac:dyDescent="0.2">
      <c r="A105" s="4" t="s">
        <v>196</v>
      </c>
      <c r="B105" s="3" t="s">
        <v>276</v>
      </c>
      <c r="C105" s="3" t="s">
        <v>15</v>
      </c>
      <c r="D105" s="3" t="s">
        <v>53</v>
      </c>
      <c r="E105" s="3" t="s">
        <v>194</v>
      </c>
      <c r="F105" s="3"/>
      <c r="G105" s="2">
        <f t="shared" ref="G105:N105" si="85">G106</f>
        <v>3589.31</v>
      </c>
      <c r="H105" s="71">
        <f t="shared" si="85"/>
        <v>32.22999999999999</v>
      </c>
      <c r="I105" s="71">
        <f t="shared" si="85"/>
        <v>3621.54</v>
      </c>
      <c r="J105" s="71">
        <f t="shared" si="85"/>
        <v>0</v>
      </c>
      <c r="K105" s="71">
        <f t="shared" si="85"/>
        <v>3621.54</v>
      </c>
      <c r="L105" s="71">
        <f t="shared" si="85"/>
        <v>3621.54</v>
      </c>
      <c r="M105" s="71">
        <f t="shared" si="85"/>
        <v>0</v>
      </c>
      <c r="N105" s="71">
        <f t="shared" si="85"/>
        <v>3621.54</v>
      </c>
    </row>
    <row r="106" spans="1:14" ht="60" customHeight="1" x14ac:dyDescent="0.2">
      <c r="A106" s="4" t="s">
        <v>38</v>
      </c>
      <c r="B106" s="3" t="s">
        <v>276</v>
      </c>
      <c r="C106" s="3" t="s">
        <v>15</v>
      </c>
      <c r="D106" s="3" t="s">
        <v>53</v>
      </c>
      <c r="E106" s="3" t="s">
        <v>194</v>
      </c>
      <c r="F106" s="3" t="s">
        <v>34</v>
      </c>
      <c r="G106" s="2">
        <v>3589.31</v>
      </c>
      <c r="H106" s="71">
        <f>-149.5+181.73</f>
        <v>32.22999999999999</v>
      </c>
      <c r="I106" s="71">
        <f>G106+H106</f>
        <v>3621.54</v>
      </c>
      <c r="J106" s="71"/>
      <c r="K106" s="71">
        <f>I106+J106</f>
        <v>3621.54</v>
      </c>
      <c r="L106" s="71">
        <f>3439.81+181.73</f>
        <v>3621.54</v>
      </c>
      <c r="M106" s="71"/>
      <c r="N106" s="71">
        <f>L106+M106</f>
        <v>3621.54</v>
      </c>
    </row>
    <row r="107" spans="1:14" ht="24" customHeight="1" x14ac:dyDescent="0.2">
      <c r="A107" s="4" t="s">
        <v>195</v>
      </c>
      <c r="B107" s="3" t="s">
        <v>276</v>
      </c>
      <c r="C107" s="3" t="s">
        <v>15</v>
      </c>
      <c r="D107" s="3" t="s">
        <v>53</v>
      </c>
      <c r="E107" s="3" t="s">
        <v>328</v>
      </c>
      <c r="F107" s="3"/>
      <c r="G107" s="2">
        <f t="shared" ref="G107:I107" si="86">G108+G109</f>
        <v>638.70000000000005</v>
      </c>
      <c r="H107" s="71">
        <f t="shared" si="86"/>
        <v>-370.6</v>
      </c>
      <c r="I107" s="71">
        <f t="shared" si="86"/>
        <v>268.10000000000002</v>
      </c>
      <c r="J107" s="71">
        <f t="shared" ref="J107:K107" si="87">J108+J109</f>
        <v>0</v>
      </c>
      <c r="K107" s="71">
        <f t="shared" si="87"/>
        <v>268.10000000000002</v>
      </c>
      <c r="L107" s="71">
        <f t="shared" ref="L107:N107" si="88">L108+L109</f>
        <v>268.10000000000002</v>
      </c>
      <c r="M107" s="71">
        <f t="shared" si="88"/>
        <v>0</v>
      </c>
      <c r="N107" s="71">
        <f t="shared" si="88"/>
        <v>268.10000000000002</v>
      </c>
    </row>
    <row r="108" spans="1:14" ht="24" customHeight="1" x14ac:dyDescent="0.2">
      <c r="A108" s="4" t="s">
        <v>47</v>
      </c>
      <c r="B108" s="3" t="s">
        <v>276</v>
      </c>
      <c r="C108" s="3" t="s">
        <v>15</v>
      </c>
      <c r="D108" s="3" t="s">
        <v>53</v>
      </c>
      <c r="E108" s="3" t="s">
        <v>328</v>
      </c>
      <c r="F108" s="3" t="s">
        <v>51</v>
      </c>
      <c r="G108" s="2">
        <f t="shared" ref="G108" si="89">628.7-1</f>
        <v>627.70000000000005</v>
      </c>
      <c r="H108" s="71">
        <v>-370.6</v>
      </c>
      <c r="I108" s="71">
        <f>G108+H108</f>
        <v>257.10000000000002</v>
      </c>
      <c r="J108" s="71"/>
      <c r="K108" s="71">
        <f>I108+J108</f>
        <v>257.10000000000002</v>
      </c>
      <c r="L108" s="71">
        <v>257.10000000000002</v>
      </c>
      <c r="M108" s="71"/>
      <c r="N108" s="71">
        <f>L108+M108</f>
        <v>257.10000000000002</v>
      </c>
    </row>
    <row r="109" spans="1:14" ht="24" customHeight="1" x14ac:dyDescent="0.2">
      <c r="A109" s="4" t="s">
        <v>78</v>
      </c>
      <c r="B109" s="3" t="s">
        <v>276</v>
      </c>
      <c r="C109" s="3" t="s">
        <v>15</v>
      </c>
      <c r="D109" s="3" t="s">
        <v>53</v>
      </c>
      <c r="E109" s="3" t="s">
        <v>328</v>
      </c>
      <c r="F109" s="3" t="s">
        <v>90</v>
      </c>
      <c r="G109" s="2">
        <v>11</v>
      </c>
      <c r="H109" s="71"/>
      <c r="I109" s="71">
        <f>G109+H109</f>
        <v>11</v>
      </c>
      <c r="J109" s="71"/>
      <c r="K109" s="71">
        <f>I109+J109</f>
        <v>11</v>
      </c>
      <c r="L109" s="71">
        <v>11</v>
      </c>
      <c r="M109" s="71"/>
      <c r="N109" s="71">
        <f>L109+M109</f>
        <v>11</v>
      </c>
    </row>
    <row r="110" spans="1:14" ht="36" customHeight="1" x14ac:dyDescent="0.2">
      <c r="A110" s="4" t="s">
        <v>359</v>
      </c>
      <c r="B110" s="3" t="s">
        <v>276</v>
      </c>
      <c r="C110" s="3" t="s">
        <v>15</v>
      </c>
      <c r="D110" s="3" t="s">
        <v>53</v>
      </c>
      <c r="E110" s="3" t="s">
        <v>12</v>
      </c>
      <c r="F110" s="3"/>
      <c r="G110" s="2">
        <f t="shared" ref="G110:N112" si="90">G111</f>
        <v>429.1</v>
      </c>
      <c r="H110" s="71">
        <f t="shared" si="90"/>
        <v>26.2</v>
      </c>
      <c r="I110" s="71">
        <f t="shared" si="90"/>
        <v>455.3</v>
      </c>
      <c r="J110" s="71">
        <f t="shared" si="90"/>
        <v>0</v>
      </c>
      <c r="K110" s="71">
        <f t="shared" si="90"/>
        <v>455.3</v>
      </c>
      <c r="L110" s="71">
        <f t="shared" si="90"/>
        <v>455.3</v>
      </c>
      <c r="M110" s="71">
        <f t="shared" si="90"/>
        <v>0</v>
      </c>
      <c r="N110" s="71">
        <f t="shared" si="90"/>
        <v>455.3</v>
      </c>
    </row>
    <row r="111" spans="1:14" ht="48" customHeight="1" x14ac:dyDescent="0.2">
      <c r="A111" s="4" t="s">
        <v>193</v>
      </c>
      <c r="B111" s="3" t="s">
        <v>276</v>
      </c>
      <c r="C111" s="3" t="s">
        <v>15</v>
      </c>
      <c r="D111" s="3" t="s">
        <v>53</v>
      </c>
      <c r="E111" s="3" t="s">
        <v>360</v>
      </c>
      <c r="F111" s="3"/>
      <c r="G111" s="2">
        <f t="shared" si="90"/>
        <v>429.1</v>
      </c>
      <c r="H111" s="71">
        <f t="shared" si="90"/>
        <v>26.2</v>
      </c>
      <c r="I111" s="71">
        <f t="shared" si="90"/>
        <v>455.3</v>
      </c>
      <c r="J111" s="71">
        <f t="shared" si="90"/>
        <v>0</v>
      </c>
      <c r="K111" s="71">
        <f t="shared" si="90"/>
        <v>455.3</v>
      </c>
      <c r="L111" s="71">
        <f t="shared" si="90"/>
        <v>455.3</v>
      </c>
      <c r="M111" s="71">
        <f t="shared" si="90"/>
        <v>0</v>
      </c>
      <c r="N111" s="71">
        <f t="shared" si="90"/>
        <v>455.3</v>
      </c>
    </row>
    <row r="112" spans="1:14" ht="24" customHeight="1" x14ac:dyDescent="0.2">
      <c r="A112" s="4" t="s">
        <v>361</v>
      </c>
      <c r="B112" s="3" t="s">
        <v>276</v>
      </c>
      <c r="C112" s="3" t="s">
        <v>15</v>
      </c>
      <c r="D112" s="3" t="s">
        <v>53</v>
      </c>
      <c r="E112" s="3" t="s">
        <v>293</v>
      </c>
      <c r="F112" s="3"/>
      <c r="G112" s="2">
        <f t="shared" si="90"/>
        <v>429.1</v>
      </c>
      <c r="H112" s="71">
        <f t="shared" si="90"/>
        <v>26.2</v>
      </c>
      <c r="I112" s="71">
        <f t="shared" si="90"/>
        <v>455.3</v>
      </c>
      <c r="J112" s="71">
        <f t="shared" si="90"/>
        <v>0</v>
      </c>
      <c r="K112" s="71">
        <f t="shared" si="90"/>
        <v>455.3</v>
      </c>
      <c r="L112" s="71">
        <f t="shared" si="90"/>
        <v>455.3</v>
      </c>
      <c r="M112" s="71">
        <f t="shared" si="90"/>
        <v>0</v>
      </c>
      <c r="N112" s="71">
        <f t="shared" si="90"/>
        <v>455.3</v>
      </c>
    </row>
    <row r="113" spans="1:14" ht="24" customHeight="1" x14ac:dyDescent="0.2">
      <c r="A113" s="4" t="s">
        <v>47</v>
      </c>
      <c r="B113" s="3" t="s">
        <v>276</v>
      </c>
      <c r="C113" s="3" t="s">
        <v>15</v>
      </c>
      <c r="D113" s="3" t="s">
        <v>53</v>
      </c>
      <c r="E113" s="3" t="s">
        <v>293</v>
      </c>
      <c r="F113" s="3" t="s">
        <v>51</v>
      </c>
      <c r="G113" s="2">
        <v>429.1</v>
      </c>
      <c r="H113" s="71">
        <v>26.2</v>
      </c>
      <c r="I113" s="71">
        <f>G113+H113</f>
        <v>455.3</v>
      </c>
      <c r="J113" s="71"/>
      <c r="K113" s="71">
        <f>I113+J113</f>
        <v>455.3</v>
      </c>
      <c r="L113" s="71">
        <v>455.3</v>
      </c>
      <c r="M113" s="71"/>
      <c r="N113" s="71">
        <f>L113+M113</f>
        <v>455.3</v>
      </c>
    </row>
    <row r="114" spans="1:14" ht="48" hidden="1" customHeight="1" x14ac:dyDescent="0.2">
      <c r="A114" s="4" t="s">
        <v>512</v>
      </c>
      <c r="B114" s="3" t="s">
        <v>276</v>
      </c>
      <c r="C114" s="3" t="s">
        <v>15</v>
      </c>
      <c r="D114" s="3" t="s">
        <v>53</v>
      </c>
      <c r="E114" s="3" t="s">
        <v>511</v>
      </c>
      <c r="F114" s="3"/>
      <c r="G114" s="78">
        <f t="shared" ref="G114:N114" si="91">G115</f>
        <v>0</v>
      </c>
      <c r="H114" s="114">
        <f t="shared" si="91"/>
        <v>0</v>
      </c>
      <c r="I114" s="114">
        <f t="shared" si="91"/>
        <v>0</v>
      </c>
      <c r="J114" s="114">
        <f t="shared" si="91"/>
        <v>0</v>
      </c>
      <c r="K114" s="114">
        <f t="shared" si="91"/>
        <v>0</v>
      </c>
      <c r="L114" s="114">
        <f t="shared" si="91"/>
        <v>0</v>
      </c>
      <c r="M114" s="114">
        <f t="shared" si="91"/>
        <v>0</v>
      </c>
      <c r="N114" s="114">
        <f t="shared" si="91"/>
        <v>0</v>
      </c>
    </row>
    <row r="115" spans="1:14" ht="34.5" hidden="1" customHeight="1" x14ac:dyDescent="0.2">
      <c r="A115" s="4" t="s">
        <v>38</v>
      </c>
      <c r="B115" s="3" t="s">
        <v>276</v>
      </c>
      <c r="C115" s="3" t="s">
        <v>15</v>
      </c>
      <c r="D115" s="3" t="s">
        <v>53</v>
      </c>
      <c r="E115" s="3" t="s">
        <v>511</v>
      </c>
      <c r="F115" s="3" t="s">
        <v>34</v>
      </c>
      <c r="G115" s="78"/>
      <c r="H115" s="114"/>
      <c r="I115" s="71">
        <f>G115+H115</f>
        <v>0</v>
      </c>
      <c r="J115" s="114"/>
      <c r="K115" s="71">
        <f>I115+J115</f>
        <v>0</v>
      </c>
      <c r="L115" s="114"/>
      <c r="M115" s="114"/>
      <c r="N115" s="71">
        <f>L115+M115</f>
        <v>0</v>
      </c>
    </row>
    <row r="116" spans="1:14" x14ac:dyDescent="0.2">
      <c r="A116" s="4" t="s">
        <v>183</v>
      </c>
      <c r="B116" s="3" t="s">
        <v>276</v>
      </c>
      <c r="C116" s="3" t="s">
        <v>15</v>
      </c>
      <c r="D116" s="3" t="s">
        <v>37</v>
      </c>
      <c r="E116" s="3"/>
      <c r="F116" s="3"/>
      <c r="G116" s="2">
        <f t="shared" ref="G116:N116" si="92">G117</f>
        <v>500</v>
      </c>
      <c r="H116" s="71">
        <f t="shared" si="92"/>
        <v>0</v>
      </c>
      <c r="I116" s="71">
        <f t="shared" si="92"/>
        <v>500</v>
      </c>
      <c r="J116" s="71">
        <f t="shared" si="92"/>
        <v>0</v>
      </c>
      <c r="K116" s="71">
        <f t="shared" si="92"/>
        <v>500</v>
      </c>
      <c r="L116" s="71">
        <f t="shared" si="92"/>
        <v>500</v>
      </c>
      <c r="M116" s="71">
        <f t="shared" si="92"/>
        <v>0</v>
      </c>
      <c r="N116" s="71">
        <f t="shared" si="92"/>
        <v>500</v>
      </c>
    </row>
    <row r="117" spans="1:14" x14ac:dyDescent="0.2">
      <c r="A117" s="4" t="s">
        <v>183</v>
      </c>
      <c r="B117" s="3" t="s">
        <v>276</v>
      </c>
      <c r="C117" s="3" t="s">
        <v>15</v>
      </c>
      <c r="D117" s="3" t="s">
        <v>37</v>
      </c>
      <c r="E117" s="3" t="s">
        <v>362</v>
      </c>
      <c r="F117" s="3"/>
      <c r="G117" s="78">
        <f t="shared" ref="G117:N117" si="93">G118+G120</f>
        <v>500</v>
      </c>
      <c r="H117" s="114">
        <f t="shared" si="93"/>
        <v>0</v>
      </c>
      <c r="I117" s="114">
        <f t="shared" si="93"/>
        <v>500</v>
      </c>
      <c r="J117" s="114">
        <f t="shared" ref="J117:K117" si="94">J118+J120</f>
        <v>0</v>
      </c>
      <c r="K117" s="114">
        <f t="shared" si="94"/>
        <v>500</v>
      </c>
      <c r="L117" s="114">
        <f t="shared" si="93"/>
        <v>500</v>
      </c>
      <c r="M117" s="114">
        <f t="shared" si="93"/>
        <v>0</v>
      </c>
      <c r="N117" s="114">
        <f t="shared" si="93"/>
        <v>500</v>
      </c>
    </row>
    <row r="118" spans="1:14" x14ac:dyDescent="0.2">
      <c r="A118" s="4" t="s">
        <v>46</v>
      </c>
      <c r="B118" s="3" t="s">
        <v>276</v>
      </c>
      <c r="C118" s="3" t="s">
        <v>15</v>
      </c>
      <c r="D118" s="3" t="s">
        <v>37</v>
      </c>
      <c r="E118" s="3" t="s">
        <v>44</v>
      </c>
      <c r="F118" s="3"/>
      <c r="G118" s="78">
        <f t="shared" ref="G118:N120" si="95">G119</f>
        <v>500</v>
      </c>
      <c r="H118" s="114"/>
      <c r="I118" s="114">
        <f t="shared" si="95"/>
        <v>500</v>
      </c>
      <c r="J118" s="114"/>
      <c r="K118" s="114">
        <f t="shared" si="95"/>
        <v>500</v>
      </c>
      <c r="L118" s="114">
        <f t="shared" si="95"/>
        <v>500</v>
      </c>
      <c r="M118" s="114"/>
      <c r="N118" s="114">
        <f t="shared" si="95"/>
        <v>500</v>
      </c>
    </row>
    <row r="119" spans="1:14" ht="15.75" customHeight="1" x14ac:dyDescent="0.2">
      <c r="A119" s="8" t="s">
        <v>78</v>
      </c>
      <c r="B119" s="3" t="s">
        <v>276</v>
      </c>
      <c r="C119" s="3" t="s">
        <v>15</v>
      </c>
      <c r="D119" s="3" t="s">
        <v>37</v>
      </c>
      <c r="E119" s="3" t="s">
        <v>44</v>
      </c>
      <c r="F119" s="3" t="s">
        <v>90</v>
      </c>
      <c r="G119" s="78">
        <f>300+200</f>
        <v>500</v>
      </c>
      <c r="H119" s="114"/>
      <c r="I119" s="71">
        <f>G119+H119</f>
        <v>500</v>
      </c>
      <c r="J119" s="114"/>
      <c r="K119" s="71">
        <f>I119+J119</f>
        <v>500</v>
      </c>
      <c r="L119" s="114">
        <v>500</v>
      </c>
      <c r="M119" s="114"/>
      <c r="N119" s="71">
        <f>L119+M119</f>
        <v>500</v>
      </c>
    </row>
    <row r="120" spans="1:14" ht="48" hidden="1" x14ac:dyDescent="0.2">
      <c r="A120" s="4" t="s">
        <v>481</v>
      </c>
      <c r="B120" s="3" t="s">
        <v>276</v>
      </c>
      <c r="C120" s="3" t="s">
        <v>15</v>
      </c>
      <c r="D120" s="3" t="s">
        <v>37</v>
      </c>
      <c r="E120" s="3" t="s">
        <v>482</v>
      </c>
      <c r="F120" s="3"/>
      <c r="G120" s="78">
        <f t="shared" si="95"/>
        <v>0</v>
      </c>
      <c r="H120" s="114">
        <f t="shared" si="95"/>
        <v>0</v>
      </c>
      <c r="I120" s="114">
        <f t="shared" si="95"/>
        <v>0</v>
      </c>
      <c r="J120" s="114">
        <f t="shared" si="95"/>
        <v>0</v>
      </c>
      <c r="K120" s="114">
        <f t="shared" si="95"/>
        <v>0</v>
      </c>
      <c r="L120" s="114">
        <f t="shared" si="95"/>
        <v>0</v>
      </c>
      <c r="M120" s="114">
        <f t="shared" si="95"/>
        <v>0</v>
      </c>
      <c r="N120" s="114">
        <f t="shared" si="95"/>
        <v>0</v>
      </c>
    </row>
    <row r="121" spans="1:14" ht="21" hidden="1" customHeight="1" x14ac:dyDescent="0.2">
      <c r="A121" s="8" t="s">
        <v>78</v>
      </c>
      <c r="B121" s="3" t="s">
        <v>276</v>
      </c>
      <c r="C121" s="3" t="s">
        <v>15</v>
      </c>
      <c r="D121" s="3" t="s">
        <v>37</v>
      </c>
      <c r="E121" s="3" t="s">
        <v>482</v>
      </c>
      <c r="F121" s="3" t="s">
        <v>90</v>
      </c>
      <c r="G121" s="78"/>
      <c r="H121" s="114">
        <v>0</v>
      </c>
      <c r="I121" s="71">
        <f>G121+H121</f>
        <v>0</v>
      </c>
      <c r="J121" s="114"/>
      <c r="K121" s="71">
        <f>I121+J121</f>
        <v>0</v>
      </c>
      <c r="L121" s="114">
        <v>0</v>
      </c>
      <c r="M121" s="114"/>
      <c r="N121" s="71">
        <f>L121+M121</f>
        <v>0</v>
      </c>
    </row>
    <row r="122" spans="1:14" ht="24" x14ac:dyDescent="0.2">
      <c r="A122" s="4" t="s">
        <v>229</v>
      </c>
      <c r="B122" s="3" t="s">
        <v>276</v>
      </c>
      <c r="C122" s="3" t="s">
        <v>24</v>
      </c>
      <c r="D122" s="3"/>
      <c r="E122" s="3"/>
      <c r="F122" s="3"/>
      <c r="G122" s="2">
        <f t="shared" ref="G122:N126" si="96">G123</f>
        <v>199</v>
      </c>
      <c r="H122" s="71">
        <f t="shared" si="96"/>
        <v>-102</v>
      </c>
      <c r="I122" s="71">
        <f t="shared" si="96"/>
        <v>97</v>
      </c>
      <c r="J122" s="71">
        <f t="shared" si="96"/>
        <v>0</v>
      </c>
      <c r="K122" s="71">
        <f t="shared" si="96"/>
        <v>97</v>
      </c>
      <c r="L122" s="71">
        <f t="shared" si="96"/>
        <v>97</v>
      </c>
      <c r="M122" s="71">
        <f t="shared" si="96"/>
        <v>0</v>
      </c>
      <c r="N122" s="71">
        <f t="shared" si="96"/>
        <v>97</v>
      </c>
    </row>
    <row r="123" spans="1:14" ht="24" x14ac:dyDescent="0.2">
      <c r="A123" s="4" t="s">
        <v>25</v>
      </c>
      <c r="B123" s="3" t="s">
        <v>276</v>
      </c>
      <c r="C123" s="3" t="s">
        <v>24</v>
      </c>
      <c r="D123" s="3" t="s">
        <v>15</v>
      </c>
      <c r="E123" s="3"/>
      <c r="F123" s="3"/>
      <c r="G123" s="2">
        <f t="shared" si="96"/>
        <v>199</v>
      </c>
      <c r="H123" s="71">
        <f t="shared" si="96"/>
        <v>-102</v>
      </c>
      <c r="I123" s="71">
        <f t="shared" si="96"/>
        <v>97</v>
      </c>
      <c r="J123" s="71">
        <f t="shared" si="96"/>
        <v>0</v>
      </c>
      <c r="K123" s="71">
        <f t="shared" si="96"/>
        <v>97</v>
      </c>
      <c r="L123" s="71">
        <f t="shared" si="96"/>
        <v>97</v>
      </c>
      <c r="M123" s="71">
        <f t="shared" si="96"/>
        <v>0</v>
      </c>
      <c r="N123" s="71">
        <f t="shared" si="96"/>
        <v>97</v>
      </c>
    </row>
    <row r="124" spans="1:14" ht="63.75" customHeight="1" x14ac:dyDescent="0.2">
      <c r="A124" s="4" t="s">
        <v>359</v>
      </c>
      <c r="B124" s="3" t="s">
        <v>276</v>
      </c>
      <c r="C124" s="3">
        <v>13</v>
      </c>
      <c r="D124" s="3" t="s">
        <v>15</v>
      </c>
      <c r="E124" s="3" t="s">
        <v>12</v>
      </c>
      <c r="F124" s="3"/>
      <c r="G124" s="77">
        <f t="shared" si="96"/>
        <v>199</v>
      </c>
      <c r="H124" s="106">
        <f t="shared" si="96"/>
        <v>-102</v>
      </c>
      <c r="I124" s="106">
        <f t="shared" si="96"/>
        <v>97</v>
      </c>
      <c r="J124" s="106">
        <f t="shared" si="96"/>
        <v>0</v>
      </c>
      <c r="K124" s="106">
        <f t="shared" si="96"/>
        <v>97</v>
      </c>
      <c r="L124" s="106">
        <f t="shared" si="96"/>
        <v>97</v>
      </c>
      <c r="M124" s="106">
        <f t="shared" si="96"/>
        <v>0</v>
      </c>
      <c r="N124" s="106">
        <f t="shared" si="96"/>
        <v>97</v>
      </c>
    </row>
    <row r="125" spans="1:14" ht="48" x14ac:dyDescent="0.2">
      <c r="A125" s="4" t="s">
        <v>11</v>
      </c>
      <c r="B125" s="3" t="s">
        <v>276</v>
      </c>
      <c r="C125" s="3">
        <v>13</v>
      </c>
      <c r="D125" s="3" t="s">
        <v>15</v>
      </c>
      <c r="E125" s="3" t="s">
        <v>10</v>
      </c>
      <c r="F125" s="3"/>
      <c r="G125" s="77">
        <f t="shared" si="96"/>
        <v>199</v>
      </c>
      <c r="H125" s="106">
        <f t="shared" si="96"/>
        <v>-102</v>
      </c>
      <c r="I125" s="106">
        <f t="shared" si="96"/>
        <v>97</v>
      </c>
      <c r="J125" s="106">
        <f t="shared" si="96"/>
        <v>0</v>
      </c>
      <c r="K125" s="106">
        <f t="shared" si="96"/>
        <v>97</v>
      </c>
      <c r="L125" s="106">
        <f t="shared" si="96"/>
        <v>97</v>
      </c>
      <c r="M125" s="106">
        <f t="shared" si="96"/>
        <v>0</v>
      </c>
      <c r="N125" s="106">
        <f t="shared" si="96"/>
        <v>97</v>
      </c>
    </row>
    <row r="126" spans="1:14" ht="63.75" customHeight="1" x14ac:dyDescent="0.2">
      <c r="A126" s="4" t="s">
        <v>456</v>
      </c>
      <c r="B126" s="3" t="s">
        <v>276</v>
      </c>
      <c r="C126" s="3">
        <v>13</v>
      </c>
      <c r="D126" s="3" t="s">
        <v>15</v>
      </c>
      <c r="E126" s="3" t="s">
        <v>23</v>
      </c>
      <c r="F126" s="3"/>
      <c r="G126" s="77">
        <f t="shared" si="96"/>
        <v>199</v>
      </c>
      <c r="H126" s="106">
        <f t="shared" si="96"/>
        <v>-102</v>
      </c>
      <c r="I126" s="106">
        <f t="shared" si="96"/>
        <v>97</v>
      </c>
      <c r="J126" s="106">
        <f t="shared" si="96"/>
        <v>0</v>
      </c>
      <c r="K126" s="106">
        <f t="shared" si="96"/>
        <v>97</v>
      </c>
      <c r="L126" s="106">
        <f t="shared" si="96"/>
        <v>97</v>
      </c>
      <c r="M126" s="106">
        <f t="shared" si="96"/>
        <v>0</v>
      </c>
      <c r="N126" s="106">
        <f t="shared" si="96"/>
        <v>97</v>
      </c>
    </row>
    <row r="127" spans="1:14" ht="24" customHeight="1" x14ac:dyDescent="0.2">
      <c r="A127" s="4" t="s">
        <v>22</v>
      </c>
      <c r="B127" s="3" t="s">
        <v>276</v>
      </c>
      <c r="C127" s="3">
        <v>13</v>
      </c>
      <c r="D127" s="3" t="s">
        <v>15</v>
      </c>
      <c r="E127" s="3" t="s">
        <v>23</v>
      </c>
      <c r="F127" s="3" t="s">
        <v>21</v>
      </c>
      <c r="G127" s="77">
        <v>199</v>
      </c>
      <c r="H127" s="106">
        <v>-102</v>
      </c>
      <c r="I127" s="71">
        <f>G127+H127</f>
        <v>97</v>
      </c>
      <c r="J127" s="106"/>
      <c r="K127" s="71">
        <f>I127+J127</f>
        <v>97</v>
      </c>
      <c r="L127" s="106">
        <v>97</v>
      </c>
      <c r="M127" s="106"/>
      <c r="N127" s="71">
        <f>L127+M127</f>
        <v>97</v>
      </c>
    </row>
    <row r="128" spans="1:14" ht="12.75" customHeight="1" x14ac:dyDescent="0.2">
      <c r="A128" s="4" t="s">
        <v>8</v>
      </c>
      <c r="B128" s="3" t="s">
        <v>276</v>
      </c>
      <c r="C128" s="3"/>
      <c r="D128" s="3"/>
      <c r="E128" s="3"/>
      <c r="F128" s="3"/>
      <c r="G128" s="2">
        <f t="shared" ref="G128:N128" si="97">G129+G135</f>
        <v>27455.1</v>
      </c>
      <c r="H128" s="71">
        <f t="shared" si="97"/>
        <v>-964.9</v>
      </c>
      <c r="I128" s="71">
        <f t="shared" si="97"/>
        <v>26490.2</v>
      </c>
      <c r="J128" s="71">
        <f t="shared" ref="J128:K128" si="98">J129+J135</f>
        <v>0</v>
      </c>
      <c r="K128" s="71">
        <f t="shared" si="98"/>
        <v>26490.2</v>
      </c>
      <c r="L128" s="71">
        <f t="shared" si="97"/>
        <v>26508.799999999999</v>
      </c>
      <c r="M128" s="71">
        <f t="shared" si="97"/>
        <v>0</v>
      </c>
      <c r="N128" s="71">
        <f t="shared" si="97"/>
        <v>26508.799999999999</v>
      </c>
    </row>
    <row r="129" spans="1:14" ht="12.75" customHeight="1" x14ac:dyDescent="0.2">
      <c r="A129" s="4" t="s">
        <v>173</v>
      </c>
      <c r="B129" s="3" t="s">
        <v>276</v>
      </c>
      <c r="C129" s="3" t="s">
        <v>27</v>
      </c>
      <c r="D129" s="3" t="s">
        <v>19</v>
      </c>
      <c r="E129" s="3"/>
      <c r="F129" s="3"/>
      <c r="G129" s="2">
        <f t="shared" ref="G129:N133" si="99">G130</f>
        <v>480.6</v>
      </c>
      <c r="H129" s="71">
        <f t="shared" si="99"/>
        <v>39.6</v>
      </c>
      <c r="I129" s="71">
        <f t="shared" si="99"/>
        <v>520.20000000000005</v>
      </c>
      <c r="J129" s="71">
        <f t="shared" si="99"/>
        <v>0</v>
      </c>
      <c r="K129" s="71">
        <f t="shared" si="99"/>
        <v>520.20000000000005</v>
      </c>
      <c r="L129" s="71">
        <f t="shared" si="99"/>
        <v>538.79999999999995</v>
      </c>
      <c r="M129" s="71">
        <f t="shared" si="99"/>
        <v>0</v>
      </c>
      <c r="N129" s="71">
        <f t="shared" si="99"/>
        <v>538.79999999999995</v>
      </c>
    </row>
    <row r="130" spans="1:14" ht="12.75" customHeight="1" x14ac:dyDescent="0.2">
      <c r="A130" s="4" t="s">
        <v>172</v>
      </c>
      <c r="B130" s="3" t="s">
        <v>276</v>
      </c>
      <c r="C130" s="3" t="s">
        <v>27</v>
      </c>
      <c r="D130" s="3" t="s">
        <v>6</v>
      </c>
      <c r="E130" s="3"/>
      <c r="F130" s="3"/>
      <c r="G130" s="2">
        <f t="shared" si="99"/>
        <v>480.6</v>
      </c>
      <c r="H130" s="71">
        <f t="shared" si="99"/>
        <v>39.6</v>
      </c>
      <c r="I130" s="71">
        <f t="shared" si="99"/>
        <v>520.20000000000005</v>
      </c>
      <c r="J130" s="71">
        <f t="shared" si="99"/>
        <v>0</v>
      </c>
      <c r="K130" s="71">
        <f t="shared" si="99"/>
        <v>520.20000000000005</v>
      </c>
      <c r="L130" s="71">
        <f t="shared" si="99"/>
        <v>538.79999999999995</v>
      </c>
      <c r="M130" s="71">
        <f t="shared" si="99"/>
        <v>0</v>
      </c>
      <c r="N130" s="71">
        <f t="shared" si="99"/>
        <v>538.79999999999995</v>
      </c>
    </row>
    <row r="131" spans="1:14" ht="24" customHeight="1" x14ac:dyDescent="0.2">
      <c r="A131" s="4" t="s">
        <v>333</v>
      </c>
      <c r="B131" s="3" t="s">
        <v>276</v>
      </c>
      <c r="C131" s="3" t="s">
        <v>27</v>
      </c>
      <c r="D131" s="3" t="s">
        <v>6</v>
      </c>
      <c r="E131" s="3" t="s">
        <v>12</v>
      </c>
      <c r="F131" s="3"/>
      <c r="G131" s="2">
        <f t="shared" si="99"/>
        <v>480.6</v>
      </c>
      <c r="H131" s="71">
        <f t="shared" si="99"/>
        <v>39.6</v>
      </c>
      <c r="I131" s="71">
        <f t="shared" si="99"/>
        <v>520.20000000000005</v>
      </c>
      <c r="J131" s="71">
        <f t="shared" si="99"/>
        <v>0</v>
      </c>
      <c r="K131" s="71">
        <f t="shared" si="99"/>
        <v>520.20000000000005</v>
      </c>
      <c r="L131" s="71">
        <f t="shared" si="99"/>
        <v>538.79999999999995</v>
      </c>
      <c r="M131" s="71">
        <f t="shared" si="99"/>
        <v>0</v>
      </c>
      <c r="N131" s="71">
        <f t="shared" si="99"/>
        <v>538.79999999999995</v>
      </c>
    </row>
    <row r="132" spans="1:14" ht="24" customHeight="1" x14ac:dyDescent="0.2">
      <c r="A132" s="4" t="s">
        <v>193</v>
      </c>
      <c r="B132" s="3" t="s">
        <v>276</v>
      </c>
      <c r="C132" s="3" t="s">
        <v>27</v>
      </c>
      <c r="D132" s="3" t="s">
        <v>6</v>
      </c>
      <c r="E132" s="3" t="s">
        <v>360</v>
      </c>
      <c r="F132" s="3"/>
      <c r="G132" s="2">
        <f t="shared" si="99"/>
        <v>480.6</v>
      </c>
      <c r="H132" s="71">
        <f t="shared" si="99"/>
        <v>39.6</v>
      </c>
      <c r="I132" s="71">
        <f t="shared" si="99"/>
        <v>520.20000000000005</v>
      </c>
      <c r="J132" s="71">
        <f t="shared" si="99"/>
        <v>0</v>
      </c>
      <c r="K132" s="71">
        <f t="shared" si="99"/>
        <v>520.20000000000005</v>
      </c>
      <c r="L132" s="71">
        <f t="shared" si="99"/>
        <v>538.79999999999995</v>
      </c>
      <c r="M132" s="71">
        <f t="shared" si="99"/>
        <v>0</v>
      </c>
      <c r="N132" s="71">
        <f t="shared" si="99"/>
        <v>538.79999999999995</v>
      </c>
    </row>
    <row r="133" spans="1:14" ht="24" customHeight="1" x14ac:dyDescent="0.2">
      <c r="A133" s="4" t="s">
        <v>498</v>
      </c>
      <c r="B133" s="3" t="s">
        <v>276</v>
      </c>
      <c r="C133" s="3" t="s">
        <v>27</v>
      </c>
      <c r="D133" s="3" t="s">
        <v>6</v>
      </c>
      <c r="E133" s="3" t="s">
        <v>171</v>
      </c>
      <c r="F133" s="3"/>
      <c r="G133" s="2">
        <f t="shared" si="99"/>
        <v>480.6</v>
      </c>
      <c r="H133" s="71">
        <f t="shared" si="99"/>
        <v>39.6</v>
      </c>
      <c r="I133" s="71">
        <f t="shared" si="99"/>
        <v>520.20000000000005</v>
      </c>
      <c r="J133" s="71">
        <f t="shared" si="99"/>
        <v>0</v>
      </c>
      <c r="K133" s="71">
        <f t="shared" si="99"/>
        <v>520.20000000000005</v>
      </c>
      <c r="L133" s="71">
        <f t="shared" si="99"/>
        <v>538.79999999999995</v>
      </c>
      <c r="M133" s="71">
        <f t="shared" si="99"/>
        <v>0</v>
      </c>
      <c r="N133" s="71">
        <f t="shared" si="99"/>
        <v>538.79999999999995</v>
      </c>
    </row>
    <row r="134" spans="1:14" ht="12.75" customHeight="1" x14ac:dyDescent="0.2">
      <c r="A134" s="4" t="s">
        <v>8</v>
      </c>
      <c r="B134" s="3" t="s">
        <v>276</v>
      </c>
      <c r="C134" s="3" t="s">
        <v>27</v>
      </c>
      <c r="D134" s="3" t="s">
        <v>6</v>
      </c>
      <c r="E134" s="3" t="s">
        <v>171</v>
      </c>
      <c r="F134" s="3" t="s">
        <v>5</v>
      </c>
      <c r="G134" s="2">
        <v>480.6</v>
      </c>
      <c r="H134" s="71">
        <v>39.6</v>
      </c>
      <c r="I134" s="71">
        <f>G134+H134</f>
        <v>520.20000000000005</v>
      </c>
      <c r="J134" s="71"/>
      <c r="K134" s="71">
        <f>I134+J134</f>
        <v>520.20000000000005</v>
      </c>
      <c r="L134" s="71">
        <v>538.79999999999995</v>
      </c>
      <c r="M134" s="71"/>
      <c r="N134" s="71">
        <f>L134+M134</f>
        <v>538.79999999999995</v>
      </c>
    </row>
    <row r="135" spans="1:14" ht="24" customHeight="1" x14ac:dyDescent="0.2">
      <c r="A135" s="4" t="s">
        <v>20</v>
      </c>
      <c r="B135" s="3" t="s">
        <v>276</v>
      </c>
      <c r="C135" s="3" t="s">
        <v>7</v>
      </c>
      <c r="D135" s="3" t="s">
        <v>19</v>
      </c>
      <c r="E135" s="3"/>
      <c r="F135" s="3"/>
      <c r="G135" s="2">
        <f t="shared" ref="G135:N135" si="100">G136+G143</f>
        <v>26974.5</v>
      </c>
      <c r="H135" s="71">
        <f t="shared" si="100"/>
        <v>-1004.5</v>
      </c>
      <c r="I135" s="71">
        <f t="shared" si="100"/>
        <v>25970</v>
      </c>
      <c r="J135" s="71">
        <f t="shared" ref="J135:K135" si="101">J136+J143</f>
        <v>0</v>
      </c>
      <c r="K135" s="71">
        <f t="shared" si="101"/>
        <v>25970</v>
      </c>
      <c r="L135" s="71">
        <f t="shared" si="100"/>
        <v>25970</v>
      </c>
      <c r="M135" s="71">
        <f t="shared" si="100"/>
        <v>0</v>
      </c>
      <c r="N135" s="71">
        <f t="shared" si="100"/>
        <v>25970</v>
      </c>
    </row>
    <row r="136" spans="1:14" ht="24" customHeight="1" x14ac:dyDescent="0.2">
      <c r="A136" s="4" t="s">
        <v>18</v>
      </c>
      <c r="B136" s="3" t="s">
        <v>276</v>
      </c>
      <c r="C136" s="3" t="s">
        <v>7</v>
      </c>
      <c r="D136" s="3" t="s">
        <v>15</v>
      </c>
      <c r="E136" s="3"/>
      <c r="F136" s="3"/>
      <c r="G136" s="2">
        <f t="shared" ref="G136:N136" si="102">G137</f>
        <v>26974.5</v>
      </c>
      <c r="H136" s="71">
        <f t="shared" si="102"/>
        <v>-1004.5</v>
      </c>
      <c r="I136" s="71">
        <f t="shared" si="102"/>
        <v>25970</v>
      </c>
      <c r="J136" s="71">
        <f t="shared" si="102"/>
        <v>0</v>
      </c>
      <c r="K136" s="71">
        <f t="shared" si="102"/>
        <v>25970</v>
      </c>
      <c r="L136" s="71">
        <f t="shared" si="102"/>
        <v>25970</v>
      </c>
      <c r="M136" s="71">
        <f t="shared" si="102"/>
        <v>0</v>
      </c>
      <c r="N136" s="71">
        <f t="shared" si="102"/>
        <v>25970</v>
      </c>
    </row>
    <row r="137" spans="1:14" ht="24" customHeight="1" x14ac:dyDescent="0.2">
      <c r="A137" s="4" t="s">
        <v>359</v>
      </c>
      <c r="B137" s="3" t="s">
        <v>276</v>
      </c>
      <c r="C137" s="3" t="s">
        <v>7</v>
      </c>
      <c r="D137" s="3" t="s">
        <v>15</v>
      </c>
      <c r="E137" s="3" t="s">
        <v>12</v>
      </c>
      <c r="F137" s="3"/>
      <c r="G137" s="77">
        <f t="shared" ref="G137:N137" si="103">G138</f>
        <v>26974.5</v>
      </c>
      <c r="H137" s="106">
        <f t="shared" si="103"/>
        <v>-1004.5</v>
      </c>
      <c r="I137" s="106">
        <f t="shared" si="103"/>
        <v>25970</v>
      </c>
      <c r="J137" s="106">
        <f t="shared" si="103"/>
        <v>0</v>
      </c>
      <c r="K137" s="106">
        <f t="shared" si="103"/>
        <v>25970</v>
      </c>
      <c r="L137" s="106">
        <f t="shared" si="103"/>
        <v>25970</v>
      </c>
      <c r="M137" s="106">
        <f t="shared" si="103"/>
        <v>0</v>
      </c>
      <c r="N137" s="106">
        <f t="shared" si="103"/>
        <v>25970</v>
      </c>
    </row>
    <row r="138" spans="1:14" ht="36" customHeight="1" x14ac:dyDescent="0.2">
      <c r="A138" s="4" t="s">
        <v>11</v>
      </c>
      <c r="B138" s="3" t="s">
        <v>276</v>
      </c>
      <c r="C138" s="3" t="s">
        <v>7</v>
      </c>
      <c r="D138" s="3" t="s">
        <v>15</v>
      </c>
      <c r="E138" s="3" t="s">
        <v>10</v>
      </c>
      <c r="F138" s="3"/>
      <c r="G138" s="77">
        <f t="shared" ref="G138:N138" si="104">G139+G141</f>
        <v>26974.5</v>
      </c>
      <c r="H138" s="106">
        <f t="shared" si="104"/>
        <v>-1004.5</v>
      </c>
      <c r="I138" s="106">
        <f t="shared" si="104"/>
        <v>25970</v>
      </c>
      <c r="J138" s="106">
        <f t="shared" ref="J138:K138" si="105">J139+J141</f>
        <v>0</v>
      </c>
      <c r="K138" s="106">
        <f t="shared" si="105"/>
        <v>25970</v>
      </c>
      <c r="L138" s="106">
        <f t="shared" si="104"/>
        <v>25970</v>
      </c>
      <c r="M138" s="106">
        <f t="shared" si="104"/>
        <v>0</v>
      </c>
      <c r="N138" s="106">
        <f t="shared" si="104"/>
        <v>25970</v>
      </c>
    </row>
    <row r="139" spans="1:14" ht="36" customHeight="1" x14ac:dyDescent="0.2">
      <c r="A139" s="4" t="s">
        <v>17</v>
      </c>
      <c r="B139" s="3" t="s">
        <v>276</v>
      </c>
      <c r="C139" s="3" t="s">
        <v>7</v>
      </c>
      <c r="D139" s="3" t="s">
        <v>15</v>
      </c>
      <c r="E139" s="3" t="s">
        <v>16</v>
      </c>
      <c r="F139" s="3"/>
      <c r="G139" s="77">
        <f t="shared" ref="G139:N139" si="106">G140</f>
        <v>21107</v>
      </c>
      <c r="H139" s="106">
        <f t="shared" si="106"/>
        <v>-1000</v>
      </c>
      <c r="I139" s="106">
        <f t="shared" si="106"/>
        <v>20107</v>
      </c>
      <c r="J139" s="106">
        <f t="shared" si="106"/>
        <v>0</v>
      </c>
      <c r="K139" s="106">
        <f t="shared" si="106"/>
        <v>20107</v>
      </c>
      <c r="L139" s="106">
        <f t="shared" si="106"/>
        <v>20107</v>
      </c>
      <c r="M139" s="106">
        <f t="shared" si="106"/>
        <v>0</v>
      </c>
      <c r="N139" s="106">
        <f t="shared" si="106"/>
        <v>20107</v>
      </c>
    </row>
    <row r="140" spans="1:14" ht="12.75" customHeight="1" x14ac:dyDescent="0.2">
      <c r="A140" s="4" t="s">
        <v>8</v>
      </c>
      <c r="B140" s="3" t="s">
        <v>276</v>
      </c>
      <c r="C140" s="3" t="s">
        <v>7</v>
      </c>
      <c r="D140" s="3" t="s">
        <v>15</v>
      </c>
      <c r="E140" s="3" t="s">
        <v>16</v>
      </c>
      <c r="F140" s="3" t="s">
        <v>5</v>
      </c>
      <c r="G140" s="77">
        <v>21107</v>
      </c>
      <c r="H140" s="106">
        <v>-1000</v>
      </c>
      <c r="I140" s="71">
        <f>G140+H140</f>
        <v>20107</v>
      </c>
      <c r="J140" s="106"/>
      <c r="K140" s="71">
        <f>I140+J140</f>
        <v>20107</v>
      </c>
      <c r="L140" s="106">
        <v>20107</v>
      </c>
      <c r="M140" s="106"/>
      <c r="N140" s="71">
        <f>L140+M140</f>
        <v>20107</v>
      </c>
    </row>
    <row r="141" spans="1:14" ht="36" customHeight="1" x14ac:dyDescent="0.2">
      <c r="A141" s="4" t="s">
        <v>307</v>
      </c>
      <c r="B141" s="3" t="s">
        <v>276</v>
      </c>
      <c r="C141" s="3" t="s">
        <v>7</v>
      </c>
      <c r="D141" s="3" t="s">
        <v>15</v>
      </c>
      <c r="E141" s="3" t="s">
        <v>14</v>
      </c>
      <c r="F141" s="3"/>
      <c r="G141" s="77">
        <f t="shared" ref="G141:N141" si="107">G142</f>
        <v>5867.5</v>
      </c>
      <c r="H141" s="106">
        <f t="shared" si="107"/>
        <v>-4.5</v>
      </c>
      <c r="I141" s="106">
        <f t="shared" si="107"/>
        <v>5863</v>
      </c>
      <c r="J141" s="106">
        <f t="shared" si="107"/>
        <v>0</v>
      </c>
      <c r="K141" s="106">
        <f t="shared" si="107"/>
        <v>5863</v>
      </c>
      <c r="L141" s="106">
        <f t="shared" si="107"/>
        <v>5863</v>
      </c>
      <c r="M141" s="106">
        <f t="shared" si="107"/>
        <v>0</v>
      </c>
      <c r="N141" s="106">
        <f t="shared" si="107"/>
        <v>5863</v>
      </c>
    </row>
    <row r="142" spans="1:14" ht="12.75" customHeight="1" x14ac:dyDescent="0.2">
      <c r="A142" s="4" t="s">
        <v>8</v>
      </c>
      <c r="B142" s="3" t="s">
        <v>276</v>
      </c>
      <c r="C142" s="3" t="s">
        <v>7</v>
      </c>
      <c r="D142" s="3" t="s">
        <v>15</v>
      </c>
      <c r="E142" s="3" t="s">
        <v>14</v>
      </c>
      <c r="F142" s="3" t="s">
        <v>5</v>
      </c>
      <c r="G142" s="77">
        <v>5867.5</v>
      </c>
      <c r="H142" s="106">
        <v>-4.5</v>
      </c>
      <c r="I142" s="71">
        <f>G142+H142</f>
        <v>5863</v>
      </c>
      <c r="J142" s="106"/>
      <c r="K142" s="71">
        <f>I142+J142</f>
        <v>5863</v>
      </c>
      <c r="L142" s="106">
        <v>5863</v>
      </c>
      <c r="M142" s="106"/>
      <c r="N142" s="71">
        <f>L142+M142</f>
        <v>5863</v>
      </c>
    </row>
    <row r="143" spans="1:14" ht="36" hidden="1" customHeight="1" x14ac:dyDescent="0.2">
      <c r="A143" s="4" t="s">
        <v>13</v>
      </c>
      <c r="B143" s="3" t="s">
        <v>276</v>
      </c>
      <c r="C143" s="3" t="s">
        <v>7</v>
      </c>
      <c r="D143" s="3" t="s">
        <v>6</v>
      </c>
      <c r="E143" s="3"/>
      <c r="F143" s="3"/>
      <c r="G143" s="2">
        <f t="shared" ref="G143:N143" si="108">G144</f>
        <v>0</v>
      </c>
      <c r="H143" s="71">
        <f t="shared" si="108"/>
        <v>0</v>
      </c>
      <c r="I143" s="71">
        <f t="shared" si="108"/>
        <v>0</v>
      </c>
      <c r="J143" s="71">
        <f t="shared" si="108"/>
        <v>0</v>
      </c>
      <c r="K143" s="71">
        <f t="shared" si="108"/>
        <v>0</v>
      </c>
      <c r="L143" s="71">
        <f t="shared" si="108"/>
        <v>0</v>
      </c>
      <c r="M143" s="71">
        <f t="shared" si="108"/>
        <v>0</v>
      </c>
      <c r="N143" s="71">
        <f t="shared" si="108"/>
        <v>0</v>
      </c>
    </row>
    <row r="144" spans="1:14" ht="36" hidden="1" customHeight="1" x14ac:dyDescent="0.2">
      <c r="A144" s="4" t="s">
        <v>359</v>
      </c>
      <c r="B144" s="3" t="s">
        <v>276</v>
      </c>
      <c r="C144" s="3" t="s">
        <v>7</v>
      </c>
      <c r="D144" s="3" t="s">
        <v>6</v>
      </c>
      <c r="E144" s="3" t="s">
        <v>12</v>
      </c>
      <c r="F144" s="3"/>
      <c r="G144" s="2">
        <f t="shared" ref="G144:N146" si="109">G145</f>
        <v>0</v>
      </c>
      <c r="H144" s="111">
        <f t="shared" si="109"/>
        <v>0</v>
      </c>
      <c r="I144" s="111">
        <f t="shared" si="109"/>
        <v>0</v>
      </c>
      <c r="J144" s="111">
        <f t="shared" si="109"/>
        <v>0</v>
      </c>
      <c r="K144" s="111">
        <f t="shared" si="109"/>
        <v>0</v>
      </c>
      <c r="L144" s="71">
        <f t="shared" si="109"/>
        <v>0</v>
      </c>
      <c r="M144" s="111">
        <f t="shared" si="109"/>
        <v>0</v>
      </c>
      <c r="N144" s="111">
        <f t="shared" si="109"/>
        <v>0</v>
      </c>
    </row>
    <row r="145" spans="1:14" ht="36" hidden="1" customHeight="1" x14ac:dyDescent="0.2">
      <c r="A145" s="4" t="s">
        <v>11</v>
      </c>
      <c r="B145" s="3" t="s">
        <v>276</v>
      </c>
      <c r="C145" s="3" t="s">
        <v>7</v>
      </c>
      <c r="D145" s="3" t="s">
        <v>6</v>
      </c>
      <c r="E145" s="3" t="s">
        <v>10</v>
      </c>
      <c r="F145" s="3"/>
      <c r="G145" s="2">
        <f t="shared" si="109"/>
        <v>0</v>
      </c>
      <c r="H145" s="111">
        <f t="shared" si="109"/>
        <v>0</v>
      </c>
      <c r="I145" s="111">
        <f t="shared" si="109"/>
        <v>0</v>
      </c>
      <c r="J145" s="111">
        <f t="shared" si="109"/>
        <v>0</v>
      </c>
      <c r="K145" s="111">
        <f t="shared" si="109"/>
        <v>0</v>
      </c>
      <c r="L145" s="71">
        <f t="shared" si="109"/>
        <v>0</v>
      </c>
      <c r="M145" s="111">
        <f t="shared" si="109"/>
        <v>0</v>
      </c>
      <c r="N145" s="111">
        <f t="shared" si="109"/>
        <v>0</v>
      </c>
    </row>
    <row r="146" spans="1:14" ht="12.75" hidden="1" customHeight="1" x14ac:dyDescent="0.2">
      <c r="A146" s="4" t="s">
        <v>9</v>
      </c>
      <c r="B146" s="3" t="s">
        <v>276</v>
      </c>
      <c r="C146" s="3" t="s">
        <v>7</v>
      </c>
      <c r="D146" s="3" t="s">
        <v>6</v>
      </c>
      <c r="E146" s="3" t="s">
        <v>363</v>
      </c>
      <c r="F146" s="3"/>
      <c r="G146" s="2">
        <f t="shared" si="109"/>
        <v>0</v>
      </c>
      <c r="H146" s="111">
        <f t="shared" si="109"/>
        <v>0</v>
      </c>
      <c r="I146" s="111">
        <f t="shared" si="109"/>
        <v>0</v>
      </c>
      <c r="J146" s="111">
        <f t="shared" si="109"/>
        <v>0</v>
      </c>
      <c r="K146" s="111">
        <f t="shared" si="109"/>
        <v>0</v>
      </c>
      <c r="L146" s="71">
        <f t="shared" si="109"/>
        <v>0</v>
      </c>
      <c r="M146" s="111">
        <f t="shared" si="109"/>
        <v>0</v>
      </c>
      <c r="N146" s="111">
        <f t="shared" si="109"/>
        <v>0</v>
      </c>
    </row>
    <row r="147" spans="1:14" ht="12.75" hidden="1" customHeight="1" x14ac:dyDescent="0.2">
      <c r="A147" s="4" t="s">
        <v>8</v>
      </c>
      <c r="B147" s="3" t="s">
        <v>276</v>
      </c>
      <c r="C147" s="3" t="s">
        <v>7</v>
      </c>
      <c r="D147" s="3" t="s">
        <v>6</v>
      </c>
      <c r="E147" s="3" t="s">
        <v>363</v>
      </c>
      <c r="F147" s="3" t="s">
        <v>5</v>
      </c>
      <c r="G147" s="2"/>
      <c r="H147" s="111">
        <v>0</v>
      </c>
      <c r="I147" s="71">
        <f>G147+H147</f>
        <v>0</v>
      </c>
      <c r="J147" s="111">
        <v>0</v>
      </c>
      <c r="K147" s="71">
        <f>I147+J147</f>
        <v>0</v>
      </c>
      <c r="L147" s="71">
        <v>0</v>
      </c>
      <c r="M147" s="111">
        <v>0</v>
      </c>
      <c r="N147" s="71">
        <f>L147+M147</f>
        <v>0</v>
      </c>
    </row>
    <row r="148" spans="1:14" ht="28.5" customHeight="1" x14ac:dyDescent="0.2">
      <c r="A148" s="64" t="s">
        <v>324</v>
      </c>
      <c r="B148" s="5" t="s">
        <v>90</v>
      </c>
      <c r="C148" s="5"/>
      <c r="D148" s="5"/>
      <c r="E148" s="5"/>
      <c r="F148" s="3"/>
      <c r="G148" s="81">
        <f t="shared" ref="G148:N148" si="110">G149+G224+G247+G294+G342+G358+G384+G352+G390+G336</f>
        <v>40478</v>
      </c>
      <c r="H148" s="119">
        <f t="shared" si="110"/>
        <v>3280.43</v>
      </c>
      <c r="I148" s="119">
        <f t="shared" si="110"/>
        <v>43758.429999999993</v>
      </c>
      <c r="J148" s="119">
        <f t="shared" ref="J148:K148" si="111">J149+J224+J247+J294+J342+J358+J384+J352+J390+J336</f>
        <v>21200</v>
      </c>
      <c r="K148" s="119">
        <f t="shared" si="111"/>
        <v>64958.429999999993</v>
      </c>
      <c r="L148" s="119">
        <f t="shared" si="110"/>
        <v>45312.08</v>
      </c>
      <c r="M148" s="119">
        <f t="shared" si="110"/>
        <v>58152.800000000003</v>
      </c>
      <c r="N148" s="119">
        <f t="shared" si="110"/>
        <v>103464.88</v>
      </c>
    </row>
    <row r="149" spans="1:14" ht="12.75" customHeight="1" x14ac:dyDescent="0.2">
      <c r="A149" s="4" t="s">
        <v>217</v>
      </c>
      <c r="B149" s="3" t="s">
        <v>90</v>
      </c>
      <c r="C149" s="3" t="s">
        <v>15</v>
      </c>
      <c r="D149" s="3"/>
      <c r="E149" s="3"/>
      <c r="F149" s="3"/>
      <c r="G149" s="2">
        <f t="shared" ref="G149:N149" si="112">G150+G153+G161+G196+G187+G193+G182</f>
        <v>17816.38</v>
      </c>
      <c r="H149" s="71">
        <f t="shared" si="112"/>
        <v>245.1999999999999</v>
      </c>
      <c r="I149" s="71">
        <f t="shared" si="112"/>
        <v>18061.579999999998</v>
      </c>
      <c r="J149" s="71">
        <f t="shared" ref="J149:K149" si="113">J150+J153+J161+J196+J187+J193+J182</f>
        <v>0</v>
      </c>
      <c r="K149" s="71">
        <f t="shared" si="113"/>
        <v>18061.579999999998</v>
      </c>
      <c r="L149" s="71">
        <f t="shared" si="112"/>
        <v>18049.179999999997</v>
      </c>
      <c r="M149" s="71">
        <f t="shared" si="112"/>
        <v>0</v>
      </c>
      <c r="N149" s="71">
        <f t="shared" si="112"/>
        <v>18049.179999999997</v>
      </c>
    </row>
    <row r="150" spans="1:14" ht="36" customHeight="1" x14ac:dyDescent="0.2">
      <c r="A150" s="4" t="s">
        <v>216</v>
      </c>
      <c r="B150" s="3" t="s">
        <v>90</v>
      </c>
      <c r="C150" s="3" t="s">
        <v>15</v>
      </c>
      <c r="D150" s="3" t="s">
        <v>27</v>
      </c>
      <c r="E150" s="3"/>
      <c r="F150" s="3"/>
      <c r="G150" s="2">
        <f t="shared" ref="G150:N150" si="114">G151</f>
        <v>1371.02</v>
      </c>
      <c r="H150" s="71">
        <f t="shared" si="114"/>
        <v>0</v>
      </c>
      <c r="I150" s="71">
        <f t="shared" si="114"/>
        <v>1371.02</v>
      </c>
      <c r="J150" s="71">
        <f t="shared" si="114"/>
        <v>0</v>
      </c>
      <c r="K150" s="71">
        <f t="shared" si="114"/>
        <v>1371.02</v>
      </c>
      <c r="L150" s="71">
        <f t="shared" si="114"/>
        <v>1371.02</v>
      </c>
      <c r="M150" s="71">
        <f t="shared" si="114"/>
        <v>0</v>
      </c>
      <c r="N150" s="71">
        <f t="shared" si="114"/>
        <v>1371.02</v>
      </c>
    </row>
    <row r="151" spans="1:14" ht="24" customHeight="1" x14ac:dyDescent="0.2">
      <c r="A151" s="4" t="s">
        <v>215</v>
      </c>
      <c r="B151" s="3" t="s">
        <v>90</v>
      </c>
      <c r="C151" s="3" t="s">
        <v>15</v>
      </c>
      <c r="D151" s="3" t="s">
        <v>27</v>
      </c>
      <c r="E151" s="3" t="s">
        <v>214</v>
      </c>
      <c r="F151" s="3"/>
      <c r="G151" s="82">
        <f t="shared" ref="G151:N151" si="115">G152</f>
        <v>1371.02</v>
      </c>
      <c r="H151" s="104">
        <f t="shared" si="115"/>
        <v>0</v>
      </c>
      <c r="I151" s="104">
        <f t="shared" si="115"/>
        <v>1371.02</v>
      </c>
      <c r="J151" s="104">
        <f t="shared" si="115"/>
        <v>0</v>
      </c>
      <c r="K151" s="104">
        <f t="shared" si="115"/>
        <v>1371.02</v>
      </c>
      <c r="L151" s="104">
        <f t="shared" si="115"/>
        <v>1371.02</v>
      </c>
      <c r="M151" s="104">
        <f t="shared" si="115"/>
        <v>0</v>
      </c>
      <c r="N151" s="104">
        <f t="shared" si="115"/>
        <v>1371.02</v>
      </c>
    </row>
    <row r="152" spans="1:14" ht="60" customHeight="1" x14ac:dyDescent="0.2">
      <c r="A152" s="4" t="s">
        <v>38</v>
      </c>
      <c r="B152" s="3" t="s">
        <v>90</v>
      </c>
      <c r="C152" s="3" t="s">
        <v>15</v>
      </c>
      <c r="D152" s="3" t="s">
        <v>27</v>
      </c>
      <c r="E152" s="3" t="s">
        <v>214</v>
      </c>
      <c r="F152" s="3" t="s">
        <v>34</v>
      </c>
      <c r="G152" s="82">
        <v>1371.02</v>
      </c>
      <c r="H152" s="104"/>
      <c r="I152" s="71">
        <f>G152+H152</f>
        <v>1371.02</v>
      </c>
      <c r="J152" s="104"/>
      <c r="K152" s="71">
        <f>I152+J152</f>
        <v>1371.02</v>
      </c>
      <c r="L152" s="104">
        <v>1371.02</v>
      </c>
      <c r="M152" s="104"/>
      <c r="N152" s="71">
        <f>L152+M152</f>
        <v>1371.02</v>
      </c>
    </row>
    <row r="153" spans="1:14" ht="38.25" customHeight="1" x14ac:dyDescent="0.2">
      <c r="A153" s="4" t="s">
        <v>213</v>
      </c>
      <c r="B153" s="3" t="s">
        <v>90</v>
      </c>
      <c r="C153" s="3" t="s">
        <v>15</v>
      </c>
      <c r="D153" s="3" t="s">
        <v>6</v>
      </c>
      <c r="E153" s="3"/>
      <c r="F153" s="3"/>
      <c r="G153" s="2">
        <f t="shared" ref="G153:N153" si="116">G154+G156</f>
        <v>1657.77</v>
      </c>
      <c r="H153" s="71">
        <f t="shared" si="116"/>
        <v>119.33900000000001</v>
      </c>
      <c r="I153" s="71">
        <f t="shared" si="116"/>
        <v>1777.1089999999999</v>
      </c>
      <c r="J153" s="71">
        <f t="shared" ref="J153:K153" si="117">J154+J156</f>
        <v>0</v>
      </c>
      <c r="K153" s="71">
        <f t="shared" si="117"/>
        <v>1777.1089999999999</v>
      </c>
      <c r="L153" s="71">
        <f t="shared" si="116"/>
        <v>1777.1089999999999</v>
      </c>
      <c r="M153" s="71">
        <f t="shared" si="116"/>
        <v>0</v>
      </c>
      <c r="N153" s="71">
        <f t="shared" si="116"/>
        <v>1777.1089999999999</v>
      </c>
    </row>
    <row r="154" spans="1:14" ht="24" customHeight="1" x14ac:dyDescent="0.2">
      <c r="A154" s="4" t="s">
        <v>212</v>
      </c>
      <c r="B154" s="3" t="s">
        <v>90</v>
      </c>
      <c r="C154" s="3" t="s">
        <v>15</v>
      </c>
      <c r="D154" s="3" t="s">
        <v>6</v>
      </c>
      <c r="E154" s="3" t="s">
        <v>211</v>
      </c>
      <c r="F154" s="3"/>
      <c r="G154" s="82">
        <f t="shared" ref="G154:N154" si="118">G155</f>
        <v>953.75</v>
      </c>
      <c r="H154" s="104">
        <f t="shared" si="118"/>
        <v>141.47800000000001</v>
      </c>
      <c r="I154" s="104">
        <f t="shared" si="118"/>
        <v>1095.2280000000001</v>
      </c>
      <c r="J154" s="104">
        <f t="shared" si="118"/>
        <v>0</v>
      </c>
      <c r="K154" s="104">
        <f t="shared" si="118"/>
        <v>1095.2280000000001</v>
      </c>
      <c r="L154" s="104">
        <f t="shared" si="118"/>
        <v>1095.2280000000001</v>
      </c>
      <c r="M154" s="104">
        <f t="shared" si="118"/>
        <v>0</v>
      </c>
      <c r="N154" s="104">
        <f t="shared" si="118"/>
        <v>1095.2280000000001</v>
      </c>
    </row>
    <row r="155" spans="1:14" ht="60" customHeight="1" x14ac:dyDescent="0.2">
      <c r="A155" s="4" t="s">
        <v>38</v>
      </c>
      <c r="B155" s="3" t="s">
        <v>90</v>
      </c>
      <c r="C155" s="3" t="s">
        <v>15</v>
      </c>
      <c r="D155" s="3" t="s">
        <v>6</v>
      </c>
      <c r="E155" s="3" t="s">
        <v>211</v>
      </c>
      <c r="F155" s="3" t="s">
        <v>34</v>
      </c>
      <c r="G155" s="82">
        <v>953.75</v>
      </c>
      <c r="H155" s="104">
        <v>141.47800000000001</v>
      </c>
      <c r="I155" s="71">
        <f>G155+H155</f>
        <v>1095.2280000000001</v>
      </c>
      <c r="J155" s="104"/>
      <c r="K155" s="71">
        <f>I155+J155</f>
        <v>1095.2280000000001</v>
      </c>
      <c r="L155" s="104">
        <v>1095.2280000000001</v>
      </c>
      <c r="M155" s="104"/>
      <c r="N155" s="71">
        <f>L155+M155</f>
        <v>1095.2280000000001</v>
      </c>
    </row>
    <row r="156" spans="1:14" ht="24" customHeight="1" x14ac:dyDescent="0.2">
      <c r="A156" s="4" t="s">
        <v>210</v>
      </c>
      <c r="B156" s="3">
        <v>800</v>
      </c>
      <c r="C156" s="3" t="s">
        <v>15</v>
      </c>
      <c r="D156" s="3" t="s">
        <v>6</v>
      </c>
      <c r="E156" s="3" t="s">
        <v>209</v>
      </c>
      <c r="F156" s="3"/>
      <c r="G156" s="82">
        <f t="shared" ref="G156:I156" si="119">G157+G159</f>
        <v>704.02</v>
      </c>
      <c r="H156" s="104">
        <f t="shared" si="119"/>
        <v>-22.138999999999999</v>
      </c>
      <c r="I156" s="104">
        <f t="shared" si="119"/>
        <v>681.88099999999997</v>
      </c>
      <c r="J156" s="104">
        <f t="shared" ref="J156:K156" si="120">J157+J159</f>
        <v>0</v>
      </c>
      <c r="K156" s="104">
        <f t="shared" si="120"/>
        <v>681.88099999999997</v>
      </c>
      <c r="L156" s="104">
        <f t="shared" ref="L156:N156" si="121">L157+L159</f>
        <v>681.88099999999997</v>
      </c>
      <c r="M156" s="104">
        <f t="shared" si="121"/>
        <v>0</v>
      </c>
      <c r="N156" s="104">
        <f t="shared" si="121"/>
        <v>681.88099999999997</v>
      </c>
    </row>
    <row r="157" spans="1:14" ht="30.75" customHeight="1" x14ac:dyDescent="0.2">
      <c r="A157" s="4" t="s">
        <v>208</v>
      </c>
      <c r="B157" s="3">
        <v>800</v>
      </c>
      <c r="C157" s="3" t="s">
        <v>15</v>
      </c>
      <c r="D157" s="3" t="s">
        <v>6</v>
      </c>
      <c r="E157" s="3" t="s">
        <v>207</v>
      </c>
      <c r="F157" s="3"/>
      <c r="G157" s="82">
        <f t="shared" ref="G157:N157" si="122">G158</f>
        <v>704.02</v>
      </c>
      <c r="H157" s="104">
        <f t="shared" si="122"/>
        <v>-22.138999999999999</v>
      </c>
      <c r="I157" s="104">
        <f t="shared" si="122"/>
        <v>681.88099999999997</v>
      </c>
      <c r="J157" s="104">
        <f t="shared" si="122"/>
        <v>0</v>
      </c>
      <c r="K157" s="104">
        <f t="shared" si="122"/>
        <v>681.88099999999997</v>
      </c>
      <c r="L157" s="104">
        <f t="shared" si="122"/>
        <v>681.88099999999997</v>
      </c>
      <c r="M157" s="104">
        <f t="shared" si="122"/>
        <v>0</v>
      </c>
      <c r="N157" s="104">
        <f t="shared" si="122"/>
        <v>681.88099999999997</v>
      </c>
    </row>
    <row r="158" spans="1:14" ht="60" customHeight="1" x14ac:dyDescent="0.2">
      <c r="A158" s="4" t="s">
        <v>38</v>
      </c>
      <c r="B158" s="3" t="s">
        <v>90</v>
      </c>
      <c r="C158" s="3" t="s">
        <v>15</v>
      </c>
      <c r="D158" s="3" t="s">
        <v>6</v>
      </c>
      <c r="E158" s="3" t="s">
        <v>207</v>
      </c>
      <c r="F158" s="3" t="s">
        <v>34</v>
      </c>
      <c r="G158" s="82">
        <v>704.02</v>
      </c>
      <c r="H158" s="104">
        <v>-22.138999999999999</v>
      </c>
      <c r="I158" s="71">
        <f>G158+H158</f>
        <v>681.88099999999997</v>
      </c>
      <c r="J158" s="104"/>
      <c r="K158" s="71">
        <f>I158+J158</f>
        <v>681.88099999999997</v>
      </c>
      <c r="L158" s="104">
        <v>681.88099999999997</v>
      </c>
      <c r="M158" s="104"/>
      <c r="N158" s="71">
        <f>L158+M158</f>
        <v>681.88099999999997</v>
      </c>
    </row>
    <row r="159" spans="1:14" ht="24" hidden="1" customHeight="1" x14ac:dyDescent="0.2">
      <c r="A159" s="4" t="s">
        <v>206</v>
      </c>
      <c r="B159" s="3">
        <v>800</v>
      </c>
      <c r="C159" s="3" t="s">
        <v>15</v>
      </c>
      <c r="D159" s="3" t="s">
        <v>6</v>
      </c>
      <c r="E159" s="3" t="s">
        <v>205</v>
      </c>
      <c r="F159" s="3"/>
      <c r="G159" s="82">
        <f t="shared" ref="G159:N159" si="123">G160</f>
        <v>0</v>
      </c>
      <c r="H159" s="104">
        <f t="shared" si="123"/>
        <v>0</v>
      </c>
      <c r="I159" s="104">
        <f t="shared" si="123"/>
        <v>0</v>
      </c>
      <c r="J159" s="104">
        <f t="shared" si="123"/>
        <v>0</v>
      </c>
      <c r="K159" s="104">
        <f t="shared" si="123"/>
        <v>0</v>
      </c>
      <c r="L159" s="104">
        <f t="shared" si="123"/>
        <v>0</v>
      </c>
      <c r="M159" s="104">
        <f t="shared" si="123"/>
        <v>0</v>
      </c>
      <c r="N159" s="104">
        <f t="shared" si="123"/>
        <v>0</v>
      </c>
    </row>
    <row r="160" spans="1:14" ht="24" hidden="1" customHeight="1" x14ac:dyDescent="0.2">
      <c r="A160" s="4" t="s">
        <v>47</v>
      </c>
      <c r="B160" s="3" t="s">
        <v>90</v>
      </c>
      <c r="C160" s="3" t="s">
        <v>15</v>
      </c>
      <c r="D160" s="3" t="s">
        <v>6</v>
      </c>
      <c r="E160" s="3" t="s">
        <v>205</v>
      </c>
      <c r="F160" s="3" t="s">
        <v>51</v>
      </c>
      <c r="G160" s="82"/>
      <c r="H160" s="104"/>
      <c r="I160" s="71">
        <f>G160+H160</f>
        <v>0</v>
      </c>
      <c r="J160" s="104"/>
      <c r="K160" s="71">
        <f>I160+J160</f>
        <v>0</v>
      </c>
      <c r="L160" s="104"/>
      <c r="M160" s="104"/>
      <c r="N160" s="71">
        <f>L160+M160</f>
        <v>0</v>
      </c>
    </row>
    <row r="161" spans="1:14" ht="48" customHeight="1" x14ac:dyDescent="0.2">
      <c r="A161" s="4" t="s">
        <v>204</v>
      </c>
      <c r="B161" s="3" t="s">
        <v>90</v>
      </c>
      <c r="C161" s="3" t="s">
        <v>15</v>
      </c>
      <c r="D161" s="3" t="s">
        <v>59</v>
      </c>
      <c r="E161" s="3"/>
      <c r="F161" s="3"/>
      <c r="G161" s="82">
        <f t="shared" ref="G161:N161" si="124">G162+G169+G173+G178</f>
        <v>13251.210000000001</v>
      </c>
      <c r="H161" s="104">
        <f t="shared" si="124"/>
        <v>-23.799000000000113</v>
      </c>
      <c r="I161" s="104">
        <f t="shared" si="124"/>
        <v>13227.411</v>
      </c>
      <c r="J161" s="104">
        <f t="shared" ref="J161:K161" si="125">J162+J169+J173+J178</f>
        <v>0</v>
      </c>
      <c r="K161" s="104">
        <f t="shared" si="125"/>
        <v>13227.411</v>
      </c>
      <c r="L161" s="104">
        <f t="shared" si="124"/>
        <v>13227.410999999998</v>
      </c>
      <c r="M161" s="104">
        <f t="shared" si="124"/>
        <v>0</v>
      </c>
      <c r="N161" s="104">
        <f t="shared" si="124"/>
        <v>13227.410999999998</v>
      </c>
    </row>
    <row r="162" spans="1:14" ht="72" x14ac:dyDescent="0.2">
      <c r="A162" s="4" t="s">
        <v>365</v>
      </c>
      <c r="B162" s="3" t="s">
        <v>90</v>
      </c>
      <c r="C162" s="3" t="s">
        <v>15</v>
      </c>
      <c r="D162" s="3" t="s">
        <v>59</v>
      </c>
      <c r="E162" s="3" t="s">
        <v>203</v>
      </c>
      <c r="F162" s="3"/>
      <c r="G162" s="82">
        <f t="shared" ref="G162:N162" si="126">G163</f>
        <v>12376.61</v>
      </c>
      <c r="H162" s="104">
        <f t="shared" si="126"/>
        <v>-26.899000000000115</v>
      </c>
      <c r="I162" s="104">
        <f t="shared" si="126"/>
        <v>12349.711000000001</v>
      </c>
      <c r="J162" s="104">
        <f t="shared" si="126"/>
        <v>0</v>
      </c>
      <c r="K162" s="104">
        <f t="shared" si="126"/>
        <v>12349.711000000001</v>
      </c>
      <c r="L162" s="104">
        <f t="shared" si="126"/>
        <v>12349.710999999999</v>
      </c>
      <c r="M162" s="104">
        <f t="shared" si="126"/>
        <v>0</v>
      </c>
      <c r="N162" s="104">
        <f t="shared" si="126"/>
        <v>12349.710999999999</v>
      </c>
    </row>
    <row r="163" spans="1:14" ht="24.75" customHeight="1" x14ac:dyDescent="0.2">
      <c r="A163" s="4" t="s">
        <v>364</v>
      </c>
      <c r="B163" s="3" t="s">
        <v>90</v>
      </c>
      <c r="C163" s="3" t="s">
        <v>15</v>
      </c>
      <c r="D163" s="3" t="s">
        <v>59</v>
      </c>
      <c r="E163" s="3" t="s">
        <v>366</v>
      </c>
      <c r="F163" s="3"/>
      <c r="G163" s="82">
        <f t="shared" ref="G163:N163" si="127">G164+G166</f>
        <v>12376.61</v>
      </c>
      <c r="H163" s="104">
        <f t="shared" si="127"/>
        <v>-26.899000000000115</v>
      </c>
      <c r="I163" s="104">
        <f t="shared" si="127"/>
        <v>12349.711000000001</v>
      </c>
      <c r="J163" s="104">
        <f t="shared" ref="J163:K163" si="128">J164+J166</f>
        <v>0</v>
      </c>
      <c r="K163" s="104">
        <f t="shared" si="128"/>
        <v>12349.711000000001</v>
      </c>
      <c r="L163" s="104">
        <f t="shared" si="127"/>
        <v>12349.710999999999</v>
      </c>
      <c r="M163" s="104">
        <f t="shared" si="127"/>
        <v>0</v>
      </c>
      <c r="N163" s="104">
        <f t="shared" si="127"/>
        <v>12349.710999999999</v>
      </c>
    </row>
    <row r="164" spans="1:14" ht="24" x14ac:dyDescent="0.2">
      <c r="A164" s="4" t="s">
        <v>202</v>
      </c>
      <c r="B164" s="3" t="s">
        <v>90</v>
      </c>
      <c r="C164" s="3" t="s">
        <v>15</v>
      </c>
      <c r="D164" s="3" t="s">
        <v>59</v>
      </c>
      <c r="E164" s="3" t="s">
        <v>201</v>
      </c>
      <c r="F164" s="3"/>
      <c r="G164" s="82">
        <f t="shared" ref="G164:N164" si="129">G165</f>
        <v>10080.040000000001</v>
      </c>
      <c r="H164" s="104">
        <f t="shared" si="129"/>
        <v>1294.271</v>
      </c>
      <c r="I164" s="104">
        <f t="shared" si="129"/>
        <v>11374.311000000002</v>
      </c>
      <c r="J164" s="104">
        <f t="shared" si="129"/>
        <v>0</v>
      </c>
      <c r="K164" s="104">
        <f t="shared" si="129"/>
        <v>11374.311000000002</v>
      </c>
      <c r="L164" s="104">
        <f t="shared" si="129"/>
        <v>11374.311</v>
      </c>
      <c r="M164" s="104">
        <f t="shared" si="129"/>
        <v>0</v>
      </c>
      <c r="N164" s="104">
        <f t="shared" si="129"/>
        <v>11374.311</v>
      </c>
    </row>
    <row r="165" spans="1:14" ht="60" x14ac:dyDescent="0.2">
      <c r="A165" s="4" t="s">
        <v>38</v>
      </c>
      <c r="B165" s="3" t="s">
        <v>90</v>
      </c>
      <c r="C165" s="3" t="s">
        <v>15</v>
      </c>
      <c r="D165" s="3" t="s">
        <v>59</v>
      </c>
      <c r="E165" s="3" t="s">
        <v>201</v>
      </c>
      <c r="F165" s="3" t="s">
        <v>34</v>
      </c>
      <c r="G165" s="82">
        <f t="shared" ref="G165" si="130">9880.04+200</f>
        <v>10080.040000000001</v>
      </c>
      <c r="H165" s="104">
        <f>632.391+110.89+550.99</f>
        <v>1294.271</v>
      </c>
      <c r="I165" s="71">
        <f>G165+H165</f>
        <v>11374.311000000002</v>
      </c>
      <c r="J165" s="104"/>
      <c r="K165" s="71">
        <f>I165+J165</f>
        <v>11374.311000000002</v>
      </c>
      <c r="L165" s="104">
        <f>10823.321+550.99</f>
        <v>11374.311</v>
      </c>
      <c r="M165" s="104"/>
      <c r="N165" s="71">
        <f>L165+M165</f>
        <v>11374.311</v>
      </c>
    </row>
    <row r="166" spans="1:14" ht="24" x14ac:dyDescent="0.2">
      <c r="A166" s="4" t="s">
        <v>200</v>
      </c>
      <c r="B166" s="3" t="s">
        <v>90</v>
      </c>
      <c r="C166" s="3" t="s">
        <v>15</v>
      </c>
      <c r="D166" s="3" t="s">
        <v>59</v>
      </c>
      <c r="E166" s="3" t="s">
        <v>199</v>
      </c>
      <c r="F166" s="3"/>
      <c r="G166" s="82">
        <f t="shared" ref="G166:N166" si="131">G167+G168</f>
        <v>2296.5699999999997</v>
      </c>
      <c r="H166" s="104">
        <f t="shared" si="131"/>
        <v>-1321.17</v>
      </c>
      <c r="I166" s="104">
        <f t="shared" si="131"/>
        <v>975.39999999999986</v>
      </c>
      <c r="J166" s="104">
        <f t="shared" ref="J166:K166" si="132">J167+J168</f>
        <v>0</v>
      </c>
      <c r="K166" s="104">
        <f t="shared" si="132"/>
        <v>975.39999999999986</v>
      </c>
      <c r="L166" s="104">
        <f t="shared" si="131"/>
        <v>975.4</v>
      </c>
      <c r="M166" s="104">
        <f t="shared" si="131"/>
        <v>0</v>
      </c>
      <c r="N166" s="104">
        <f t="shared" si="131"/>
        <v>975.4</v>
      </c>
    </row>
    <row r="167" spans="1:14" ht="24" x14ac:dyDescent="0.2">
      <c r="A167" s="4" t="s">
        <v>47</v>
      </c>
      <c r="B167" s="3" t="s">
        <v>90</v>
      </c>
      <c r="C167" s="3" t="s">
        <v>15</v>
      </c>
      <c r="D167" s="3" t="s">
        <v>59</v>
      </c>
      <c r="E167" s="3" t="s">
        <v>199</v>
      </c>
      <c r="F167" s="3" t="s">
        <v>51</v>
      </c>
      <c r="G167" s="82">
        <f>445.22+100.45+30+40.2+900+10+96.6+91.65+21.08+199.8+50+8+43.02+70+61.2+40+58.5+396+245+50-1000</f>
        <v>1956.7199999999998</v>
      </c>
      <c r="H167" s="104">
        <f>-1054.29+5</f>
        <v>-1049.29</v>
      </c>
      <c r="I167" s="71">
        <f>G167+H167</f>
        <v>907.42999999999984</v>
      </c>
      <c r="J167" s="104"/>
      <c r="K167" s="71">
        <f>I167+J167</f>
        <v>907.42999999999984</v>
      </c>
      <c r="L167" s="104">
        <f>902.43+5</f>
        <v>907.43</v>
      </c>
      <c r="M167" s="104"/>
      <c r="N167" s="71">
        <f>L167+M167</f>
        <v>907.43</v>
      </c>
    </row>
    <row r="168" spans="1:14" ht="24" x14ac:dyDescent="0.2">
      <c r="A168" s="4" t="s">
        <v>78</v>
      </c>
      <c r="B168" s="3" t="s">
        <v>90</v>
      </c>
      <c r="C168" s="3" t="s">
        <v>15</v>
      </c>
      <c r="D168" s="3" t="s">
        <v>59</v>
      </c>
      <c r="E168" s="3" t="s">
        <v>199</v>
      </c>
      <c r="F168" s="3" t="s">
        <v>90</v>
      </c>
      <c r="G168" s="82">
        <v>339.85</v>
      </c>
      <c r="H168" s="104">
        <v>-271.88</v>
      </c>
      <c r="I168" s="71">
        <f>G168+H168</f>
        <v>67.970000000000027</v>
      </c>
      <c r="J168" s="104"/>
      <c r="K168" s="71">
        <f>I168+J168</f>
        <v>67.970000000000027</v>
      </c>
      <c r="L168" s="104">
        <v>67.97</v>
      </c>
      <c r="M168" s="104"/>
      <c r="N168" s="71">
        <f>L168+M168</f>
        <v>67.97</v>
      </c>
    </row>
    <row r="169" spans="1:14" ht="68.25" customHeight="1" x14ac:dyDescent="0.2">
      <c r="A169" s="9" t="s">
        <v>367</v>
      </c>
      <c r="B169" s="3" t="s">
        <v>90</v>
      </c>
      <c r="C169" s="3" t="s">
        <v>15</v>
      </c>
      <c r="D169" s="3" t="s">
        <v>59</v>
      </c>
      <c r="E169" s="3" t="s">
        <v>57</v>
      </c>
      <c r="F169" s="3"/>
      <c r="G169" s="83">
        <f t="shared" ref="G169:N170" si="133">G170</f>
        <v>76.2</v>
      </c>
      <c r="H169" s="109">
        <f t="shared" si="133"/>
        <v>2.1</v>
      </c>
      <c r="I169" s="109">
        <f t="shared" si="133"/>
        <v>78.3</v>
      </c>
      <c r="J169" s="109">
        <f t="shared" si="133"/>
        <v>0</v>
      </c>
      <c r="K169" s="109">
        <f t="shared" si="133"/>
        <v>78.3</v>
      </c>
      <c r="L169" s="109">
        <f t="shared" si="133"/>
        <v>78.3</v>
      </c>
      <c r="M169" s="109">
        <f t="shared" si="133"/>
        <v>0</v>
      </c>
      <c r="N169" s="109">
        <f t="shared" si="133"/>
        <v>78.3</v>
      </c>
    </row>
    <row r="170" spans="1:14" ht="37.5" customHeight="1" x14ac:dyDescent="0.2">
      <c r="A170" s="9" t="s">
        <v>55</v>
      </c>
      <c r="B170" s="3" t="s">
        <v>90</v>
      </c>
      <c r="C170" s="3" t="s">
        <v>15</v>
      </c>
      <c r="D170" s="3" t="s">
        <v>59</v>
      </c>
      <c r="E170" s="3" t="s">
        <v>368</v>
      </c>
      <c r="F170" s="3"/>
      <c r="G170" s="83">
        <f t="shared" si="133"/>
        <v>76.2</v>
      </c>
      <c r="H170" s="109">
        <f t="shared" si="133"/>
        <v>2.1</v>
      </c>
      <c r="I170" s="109">
        <f t="shared" si="133"/>
        <v>78.3</v>
      </c>
      <c r="J170" s="109">
        <f t="shared" si="133"/>
        <v>0</v>
      </c>
      <c r="K170" s="109">
        <f t="shared" si="133"/>
        <v>78.3</v>
      </c>
      <c r="L170" s="109">
        <f t="shared" si="133"/>
        <v>78.3</v>
      </c>
      <c r="M170" s="109">
        <f t="shared" si="133"/>
        <v>0</v>
      </c>
      <c r="N170" s="109">
        <f t="shared" si="133"/>
        <v>78.3</v>
      </c>
    </row>
    <row r="171" spans="1:14" ht="51" customHeight="1" x14ac:dyDescent="0.2">
      <c r="A171" s="9" t="s">
        <v>499</v>
      </c>
      <c r="B171" s="3" t="s">
        <v>90</v>
      </c>
      <c r="C171" s="3" t="s">
        <v>15</v>
      </c>
      <c r="D171" s="3" t="s">
        <v>59</v>
      </c>
      <c r="E171" s="3" t="s">
        <v>56</v>
      </c>
      <c r="F171" s="3"/>
      <c r="G171" s="83">
        <f t="shared" ref="G171:N171" si="134">G172</f>
        <v>76.2</v>
      </c>
      <c r="H171" s="109">
        <f t="shared" si="134"/>
        <v>2.1</v>
      </c>
      <c r="I171" s="109">
        <f t="shared" si="134"/>
        <v>78.3</v>
      </c>
      <c r="J171" s="109">
        <f t="shared" si="134"/>
        <v>0</v>
      </c>
      <c r="K171" s="109">
        <f t="shared" si="134"/>
        <v>78.3</v>
      </c>
      <c r="L171" s="109">
        <f t="shared" si="134"/>
        <v>78.3</v>
      </c>
      <c r="M171" s="109">
        <f t="shared" si="134"/>
        <v>0</v>
      </c>
      <c r="N171" s="109">
        <f t="shared" si="134"/>
        <v>78.3</v>
      </c>
    </row>
    <row r="172" spans="1:14" ht="60" customHeight="1" x14ac:dyDescent="0.2">
      <c r="A172" s="4" t="s">
        <v>38</v>
      </c>
      <c r="B172" s="3" t="s">
        <v>90</v>
      </c>
      <c r="C172" s="3" t="s">
        <v>15</v>
      </c>
      <c r="D172" s="3" t="s">
        <v>59</v>
      </c>
      <c r="E172" s="3" t="s">
        <v>56</v>
      </c>
      <c r="F172" s="3" t="s">
        <v>34</v>
      </c>
      <c r="G172" s="83">
        <v>76.2</v>
      </c>
      <c r="H172" s="109">
        <v>2.1</v>
      </c>
      <c r="I172" s="71">
        <f>G172+H172</f>
        <v>78.3</v>
      </c>
      <c r="J172" s="109"/>
      <c r="K172" s="71">
        <f>I172+J172</f>
        <v>78.3</v>
      </c>
      <c r="L172" s="109">
        <v>78.3</v>
      </c>
      <c r="M172" s="109"/>
      <c r="N172" s="71">
        <f>L172+M172</f>
        <v>78.3</v>
      </c>
    </row>
    <row r="173" spans="1:14" ht="34.5" customHeight="1" x14ac:dyDescent="0.2">
      <c r="A173" s="4" t="s">
        <v>341</v>
      </c>
      <c r="B173" s="3" t="s">
        <v>90</v>
      </c>
      <c r="C173" s="3" t="s">
        <v>15</v>
      </c>
      <c r="D173" s="3" t="s">
        <v>59</v>
      </c>
      <c r="E173" s="3" t="s">
        <v>60</v>
      </c>
      <c r="F173" s="3"/>
      <c r="G173" s="83">
        <f t="shared" ref="G173:N174" si="135">G174</f>
        <v>798</v>
      </c>
      <c r="H173" s="109">
        <f t="shared" si="135"/>
        <v>1.0999999999999996</v>
      </c>
      <c r="I173" s="109">
        <f t="shared" si="135"/>
        <v>799.1</v>
      </c>
      <c r="J173" s="109">
        <f t="shared" si="135"/>
        <v>0</v>
      </c>
      <c r="K173" s="109">
        <f t="shared" si="135"/>
        <v>799.1</v>
      </c>
      <c r="L173" s="109">
        <f t="shared" si="135"/>
        <v>799.1</v>
      </c>
      <c r="M173" s="109">
        <f t="shared" si="135"/>
        <v>0</v>
      </c>
      <c r="N173" s="109">
        <f t="shared" si="135"/>
        <v>799.1</v>
      </c>
    </row>
    <row r="174" spans="1:14" ht="24" customHeight="1" x14ac:dyDescent="0.2">
      <c r="A174" s="4" t="s">
        <v>369</v>
      </c>
      <c r="B174" s="3" t="s">
        <v>90</v>
      </c>
      <c r="C174" s="3" t="s">
        <v>15</v>
      </c>
      <c r="D174" s="3" t="s">
        <v>59</v>
      </c>
      <c r="E174" s="3" t="s">
        <v>371</v>
      </c>
      <c r="F174" s="3"/>
      <c r="G174" s="83">
        <f t="shared" si="135"/>
        <v>798</v>
      </c>
      <c r="H174" s="109">
        <f t="shared" si="135"/>
        <v>1.0999999999999996</v>
      </c>
      <c r="I174" s="109">
        <f t="shared" si="135"/>
        <v>799.1</v>
      </c>
      <c r="J174" s="109">
        <f t="shared" si="135"/>
        <v>0</v>
      </c>
      <c r="K174" s="109">
        <f t="shared" si="135"/>
        <v>799.1</v>
      </c>
      <c r="L174" s="109">
        <f t="shared" si="135"/>
        <v>799.1</v>
      </c>
      <c r="M174" s="109">
        <f t="shared" si="135"/>
        <v>0</v>
      </c>
      <c r="N174" s="109">
        <f t="shared" si="135"/>
        <v>799.1</v>
      </c>
    </row>
    <row r="175" spans="1:14" ht="51" customHeight="1" x14ac:dyDescent="0.2">
      <c r="A175" s="4" t="s">
        <v>370</v>
      </c>
      <c r="B175" s="3" t="s">
        <v>90</v>
      </c>
      <c r="C175" s="3" t="s">
        <v>15</v>
      </c>
      <c r="D175" s="3" t="s">
        <v>59</v>
      </c>
      <c r="E175" s="3" t="s">
        <v>372</v>
      </c>
      <c r="F175" s="3"/>
      <c r="G175" s="83">
        <f t="shared" ref="G175:I175" si="136">G176+G177</f>
        <v>798</v>
      </c>
      <c r="H175" s="109">
        <f t="shared" si="136"/>
        <v>1.0999999999999996</v>
      </c>
      <c r="I175" s="109">
        <f t="shared" si="136"/>
        <v>799.1</v>
      </c>
      <c r="J175" s="109">
        <f t="shared" ref="J175:K175" si="137">J176+J177</f>
        <v>0</v>
      </c>
      <c r="K175" s="109">
        <f t="shared" si="137"/>
        <v>799.1</v>
      </c>
      <c r="L175" s="109">
        <f t="shared" ref="L175:N175" si="138">L176+L177</f>
        <v>799.1</v>
      </c>
      <c r="M175" s="109">
        <f t="shared" si="138"/>
        <v>0</v>
      </c>
      <c r="N175" s="109">
        <f t="shared" si="138"/>
        <v>799.1</v>
      </c>
    </row>
    <row r="176" spans="1:14" ht="60" customHeight="1" x14ac:dyDescent="0.2">
      <c r="A176" s="4" t="s">
        <v>38</v>
      </c>
      <c r="B176" s="3" t="s">
        <v>90</v>
      </c>
      <c r="C176" s="3" t="s">
        <v>15</v>
      </c>
      <c r="D176" s="3" t="s">
        <v>59</v>
      </c>
      <c r="E176" s="3" t="s">
        <v>372</v>
      </c>
      <c r="F176" s="3" t="s">
        <v>34</v>
      </c>
      <c r="G176" s="83">
        <v>624</v>
      </c>
      <c r="H176" s="109">
        <v>-13.907999999999999</v>
      </c>
      <c r="I176" s="71">
        <f>G176+H176</f>
        <v>610.09199999999998</v>
      </c>
      <c r="J176" s="109"/>
      <c r="K176" s="71">
        <f>I176+J176</f>
        <v>610.09199999999998</v>
      </c>
      <c r="L176" s="109">
        <v>610.09199999999998</v>
      </c>
      <c r="M176" s="109"/>
      <c r="N176" s="71">
        <f>L176+M176</f>
        <v>610.09199999999998</v>
      </c>
    </row>
    <row r="177" spans="1:14" ht="24" customHeight="1" x14ac:dyDescent="0.2">
      <c r="A177" s="4" t="s">
        <v>47</v>
      </c>
      <c r="B177" s="3" t="s">
        <v>90</v>
      </c>
      <c r="C177" s="3" t="s">
        <v>15</v>
      </c>
      <c r="D177" s="3" t="s">
        <v>59</v>
      </c>
      <c r="E177" s="3" t="s">
        <v>372</v>
      </c>
      <c r="F177" s="3" t="s">
        <v>51</v>
      </c>
      <c r="G177" s="83">
        <v>174</v>
      </c>
      <c r="H177" s="109">
        <v>15.007999999999999</v>
      </c>
      <c r="I177" s="71">
        <f>G177+H177</f>
        <v>189.00800000000001</v>
      </c>
      <c r="J177" s="109"/>
      <c r="K177" s="71">
        <f>I177+J177</f>
        <v>189.00800000000001</v>
      </c>
      <c r="L177" s="109">
        <v>189.00800000000001</v>
      </c>
      <c r="M177" s="109"/>
      <c r="N177" s="71">
        <f>L177+M177</f>
        <v>189.00800000000001</v>
      </c>
    </row>
    <row r="178" spans="1:14" ht="57" customHeight="1" x14ac:dyDescent="0.2">
      <c r="A178" s="4" t="s">
        <v>373</v>
      </c>
      <c r="B178" s="3" t="s">
        <v>90</v>
      </c>
      <c r="C178" s="3" t="s">
        <v>15</v>
      </c>
      <c r="D178" s="3" t="s">
        <v>59</v>
      </c>
      <c r="E178" s="3" t="s">
        <v>135</v>
      </c>
      <c r="F178" s="3"/>
      <c r="G178" s="83">
        <f t="shared" ref="G178:N179" si="139">G179</f>
        <v>0.4</v>
      </c>
      <c r="H178" s="109">
        <f t="shared" si="139"/>
        <v>-0.1</v>
      </c>
      <c r="I178" s="109">
        <f t="shared" si="139"/>
        <v>0.30000000000000004</v>
      </c>
      <c r="J178" s="109">
        <f t="shared" si="139"/>
        <v>0</v>
      </c>
      <c r="K178" s="109">
        <f t="shared" si="139"/>
        <v>0.30000000000000004</v>
      </c>
      <c r="L178" s="109">
        <f t="shared" si="139"/>
        <v>0.3</v>
      </c>
      <c r="M178" s="109">
        <f t="shared" si="139"/>
        <v>0</v>
      </c>
      <c r="N178" s="109">
        <f t="shared" si="139"/>
        <v>0.3</v>
      </c>
    </row>
    <row r="179" spans="1:14" ht="53.25" customHeight="1" x14ac:dyDescent="0.2">
      <c r="A179" s="4" t="s">
        <v>138</v>
      </c>
      <c r="B179" s="3" t="s">
        <v>90</v>
      </c>
      <c r="C179" s="3" t="s">
        <v>15</v>
      </c>
      <c r="D179" s="3" t="s">
        <v>59</v>
      </c>
      <c r="E179" s="3" t="s">
        <v>374</v>
      </c>
      <c r="F179" s="3"/>
      <c r="G179" s="83">
        <f t="shared" si="139"/>
        <v>0.4</v>
      </c>
      <c r="H179" s="109">
        <f t="shared" si="139"/>
        <v>-0.1</v>
      </c>
      <c r="I179" s="109">
        <f t="shared" si="139"/>
        <v>0.30000000000000004</v>
      </c>
      <c r="J179" s="109">
        <f t="shared" si="139"/>
        <v>0</v>
      </c>
      <c r="K179" s="109">
        <f t="shared" si="139"/>
        <v>0.30000000000000004</v>
      </c>
      <c r="L179" s="109">
        <f t="shared" si="139"/>
        <v>0.3</v>
      </c>
      <c r="M179" s="109">
        <f t="shared" si="139"/>
        <v>0</v>
      </c>
      <c r="N179" s="109">
        <f t="shared" si="139"/>
        <v>0.3</v>
      </c>
    </row>
    <row r="180" spans="1:14" ht="48" customHeight="1" x14ac:dyDescent="0.2">
      <c r="A180" s="4" t="s">
        <v>500</v>
      </c>
      <c r="B180" s="3" t="s">
        <v>90</v>
      </c>
      <c r="C180" s="3" t="s">
        <v>15</v>
      </c>
      <c r="D180" s="3" t="s">
        <v>59</v>
      </c>
      <c r="E180" s="3" t="s">
        <v>375</v>
      </c>
      <c r="F180" s="3"/>
      <c r="G180" s="83">
        <f t="shared" ref="G180:N180" si="140">G181</f>
        <v>0.4</v>
      </c>
      <c r="H180" s="109">
        <f t="shared" si="140"/>
        <v>-0.1</v>
      </c>
      <c r="I180" s="109">
        <f t="shared" si="140"/>
        <v>0.30000000000000004</v>
      </c>
      <c r="J180" s="109">
        <f t="shared" si="140"/>
        <v>0</v>
      </c>
      <c r="K180" s="109">
        <f t="shared" si="140"/>
        <v>0.30000000000000004</v>
      </c>
      <c r="L180" s="109">
        <f t="shared" si="140"/>
        <v>0.3</v>
      </c>
      <c r="M180" s="109">
        <f t="shared" si="140"/>
        <v>0</v>
      </c>
      <c r="N180" s="109">
        <f t="shared" si="140"/>
        <v>0.3</v>
      </c>
    </row>
    <row r="181" spans="1:14" ht="24" customHeight="1" x14ac:dyDescent="0.2">
      <c r="A181" s="4" t="s">
        <v>47</v>
      </c>
      <c r="B181" s="3" t="s">
        <v>90</v>
      </c>
      <c r="C181" s="3" t="s">
        <v>15</v>
      </c>
      <c r="D181" s="3" t="s">
        <v>59</v>
      </c>
      <c r="E181" s="3" t="s">
        <v>375</v>
      </c>
      <c r="F181" s="3" t="s">
        <v>51</v>
      </c>
      <c r="G181" s="83">
        <v>0.4</v>
      </c>
      <c r="H181" s="109">
        <v>-0.1</v>
      </c>
      <c r="I181" s="71">
        <f>G181+H181</f>
        <v>0.30000000000000004</v>
      </c>
      <c r="J181" s="109"/>
      <c r="K181" s="71">
        <f>I181+J181</f>
        <v>0.30000000000000004</v>
      </c>
      <c r="L181" s="109">
        <v>0.3</v>
      </c>
      <c r="M181" s="109"/>
      <c r="N181" s="71">
        <f>L181+M181</f>
        <v>0.3</v>
      </c>
    </row>
    <row r="182" spans="1:14" ht="24" customHeight="1" x14ac:dyDescent="0.2">
      <c r="A182" s="4" t="s">
        <v>263</v>
      </c>
      <c r="B182" s="3" t="s">
        <v>90</v>
      </c>
      <c r="C182" s="3" t="s">
        <v>15</v>
      </c>
      <c r="D182" s="3" t="s">
        <v>36</v>
      </c>
      <c r="E182" s="3"/>
      <c r="F182" s="3"/>
      <c r="G182" s="83">
        <f t="shared" ref="G182:N184" si="141">G183</f>
        <v>0</v>
      </c>
      <c r="H182" s="109">
        <f t="shared" si="141"/>
        <v>7.6</v>
      </c>
      <c r="I182" s="109">
        <f t="shared" si="141"/>
        <v>7.6</v>
      </c>
      <c r="J182" s="109">
        <f t="shared" si="141"/>
        <v>0</v>
      </c>
      <c r="K182" s="109">
        <f t="shared" si="141"/>
        <v>7.6</v>
      </c>
      <c r="L182" s="109">
        <f t="shared" si="141"/>
        <v>12.3</v>
      </c>
      <c r="M182" s="109">
        <f t="shared" si="141"/>
        <v>0</v>
      </c>
      <c r="N182" s="109">
        <f t="shared" si="141"/>
        <v>12.3</v>
      </c>
    </row>
    <row r="183" spans="1:14" ht="36" customHeight="1" x14ac:dyDescent="0.2">
      <c r="A183" s="4" t="s">
        <v>359</v>
      </c>
      <c r="B183" s="3" t="s">
        <v>90</v>
      </c>
      <c r="C183" s="3" t="s">
        <v>15</v>
      </c>
      <c r="D183" s="3" t="s">
        <v>36</v>
      </c>
      <c r="E183" s="3" t="s">
        <v>12</v>
      </c>
      <c r="F183" s="3"/>
      <c r="G183" s="79">
        <f t="shared" si="141"/>
        <v>0</v>
      </c>
      <c r="H183" s="105">
        <f t="shared" si="141"/>
        <v>7.6</v>
      </c>
      <c r="I183" s="105">
        <f t="shared" si="141"/>
        <v>7.6</v>
      </c>
      <c r="J183" s="105">
        <f t="shared" si="141"/>
        <v>0</v>
      </c>
      <c r="K183" s="105">
        <f t="shared" si="141"/>
        <v>7.6</v>
      </c>
      <c r="L183" s="105">
        <f t="shared" si="141"/>
        <v>12.3</v>
      </c>
      <c r="M183" s="105">
        <f t="shared" si="141"/>
        <v>0</v>
      </c>
      <c r="N183" s="105">
        <f t="shared" si="141"/>
        <v>12.3</v>
      </c>
    </row>
    <row r="184" spans="1:14" ht="36" customHeight="1" x14ac:dyDescent="0.2">
      <c r="A184" s="4" t="s">
        <v>193</v>
      </c>
      <c r="B184" s="3" t="s">
        <v>90</v>
      </c>
      <c r="C184" s="3" t="s">
        <v>15</v>
      </c>
      <c r="D184" s="3" t="s">
        <v>36</v>
      </c>
      <c r="E184" s="3" t="s">
        <v>360</v>
      </c>
      <c r="F184" s="3"/>
      <c r="G184" s="79">
        <f t="shared" si="141"/>
        <v>0</v>
      </c>
      <c r="H184" s="105">
        <f t="shared" si="141"/>
        <v>7.6</v>
      </c>
      <c r="I184" s="105">
        <f t="shared" si="141"/>
        <v>7.6</v>
      </c>
      <c r="J184" s="105">
        <f t="shared" si="141"/>
        <v>0</v>
      </c>
      <c r="K184" s="105">
        <f t="shared" si="141"/>
        <v>7.6</v>
      </c>
      <c r="L184" s="105">
        <f t="shared" si="141"/>
        <v>12.3</v>
      </c>
      <c r="M184" s="105">
        <f t="shared" si="141"/>
        <v>0</v>
      </c>
      <c r="N184" s="105">
        <f t="shared" si="141"/>
        <v>12.3</v>
      </c>
    </row>
    <row r="185" spans="1:14" ht="48" customHeight="1" x14ac:dyDescent="0.2">
      <c r="A185" s="4" t="s">
        <v>177</v>
      </c>
      <c r="B185" s="3" t="s">
        <v>90</v>
      </c>
      <c r="C185" s="3" t="s">
        <v>15</v>
      </c>
      <c r="D185" s="3" t="s">
        <v>36</v>
      </c>
      <c r="E185" s="3" t="s">
        <v>176</v>
      </c>
      <c r="F185" s="3"/>
      <c r="G185" s="79">
        <f t="shared" ref="G185:N185" si="142">G186</f>
        <v>0</v>
      </c>
      <c r="H185" s="105">
        <f t="shared" si="142"/>
        <v>7.6</v>
      </c>
      <c r="I185" s="105">
        <f t="shared" si="142"/>
        <v>7.6</v>
      </c>
      <c r="J185" s="105">
        <f t="shared" si="142"/>
        <v>0</v>
      </c>
      <c r="K185" s="105">
        <f t="shared" si="142"/>
        <v>7.6</v>
      </c>
      <c r="L185" s="105">
        <f t="shared" si="142"/>
        <v>12.3</v>
      </c>
      <c r="M185" s="105">
        <f t="shared" si="142"/>
        <v>0</v>
      </c>
      <c r="N185" s="105">
        <f t="shared" si="142"/>
        <v>12.3</v>
      </c>
    </row>
    <row r="186" spans="1:14" ht="24" customHeight="1" x14ac:dyDescent="0.2">
      <c r="A186" s="4" t="s">
        <v>47</v>
      </c>
      <c r="B186" s="3" t="s">
        <v>90</v>
      </c>
      <c r="C186" s="3" t="s">
        <v>15</v>
      </c>
      <c r="D186" s="3" t="s">
        <v>36</v>
      </c>
      <c r="E186" s="3" t="s">
        <v>176</v>
      </c>
      <c r="F186" s="3" t="s">
        <v>51</v>
      </c>
      <c r="G186" s="79"/>
      <c r="H186" s="105">
        <v>7.6</v>
      </c>
      <c r="I186" s="71">
        <f>G186+H186</f>
        <v>7.6</v>
      </c>
      <c r="J186" s="105"/>
      <c r="K186" s="71">
        <f>I186+J186</f>
        <v>7.6</v>
      </c>
      <c r="L186" s="105">
        <v>12.3</v>
      </c>
      <c r="M186" s="105"/>
      <c r="N186" s="71">
        <f>L186+M186</f>
        <v>12.3</v>
      </c>
    </row>
    <row r="187" spans="1:14" ht="24" customHeight="1" x14ac:dyDescent="0.2">
      <c r="A187" s="4" t="s">
        <v>198</v>
      </c>
      <c r="B187" s="3" t="s">
        <v>90</v>
      </c>
      <c r="C187" s="3" t="s">
        <v>15</v>
      </c>
      <c r="D187" s="3" t="s">
        <v>53</v>
      </c>
      <c r="E187" s="3"/>
      <c r="F187" s="3"/>
      <c r="G187" s="2">
        <f t="shared" ref="G187:N187" si="143">G188</f>
        <v>585.17999999999995</v>
      </c>
      <c r="H187" s="71">
        <f t="shared" si="143"/>
        <v>227.96</v>
      </c>
      <c r="I187" s="71">
        <f t="shared" si="143"/>
        <v>813.14</v>
      </c>
      <c r="J187" s="71">
        <f t="shared" si="143"/>
        <v>0</v>
      </c>
      <c r="K187" s="71">
        <f t="shared" si="143"/>
        <v>813.14</v>
      </c>
      <c r="L187" s="71">
        <f t="shared" si="143"/>
        <v>813.14</v>
      </c>
      <c r="M187" s="71">
        <f t="shared" si="143"/>
        <v>0</v>
      </c>
      <c r="N187" s="71">
        <f t="shared" si="143"/>
        <v>813.14</v>
      </c>
    </row>
    <row r="188" spans="1:14" ht="28.5" customHeight="1" x14ac:dyDescent="0.2">
      <c r="A188" s="4" t="s">
        <v>192</v>
      </c>
      <c r="B188" s="3" t="s">
        <v>90</v>
      </c>
      <c r="C188" s="3" t="s">
        <v>15</v>
      </c>
      <c r="D188" s="3" t="s">
        <v>53</v>
      </c>
      <c r="E188" s="3" t="s">
        <v>191</v>
      </c>
      <c r="F188" s="3"/>
      <c r="G188" s="79">
        <f t="shared" ref="G188:I188" si="144">G189+G191</f>
        <v>585.17999999999995</v>
      </c>
      <c r="H188" s="105">
        <f t="shared" si="144"/>
        <v>227.96</v>
      </c>
      <c r="I188" s="105">
        <f t="shared" si="144"/>
        <v>813.14</v>
      </c>
      <c r="J188" s="105">
        <f t="shared" ref="J188:K188" si="145">J189+J191</f>
        <v>0</v>
      </c>
      <c r="K188" s="105">
        <f t="shared" si="145"/>
        <v>813.14</v>
      </c>
      <c r="L188" s="105">
        <f t="shared" ref="L188:N188" si="146">L189+L191</f>
        <v>813.14</v>
      </c>
      <c r="M188" s="105">
        <f t="shared" si="146"/>
        <v>0</v>
      </c>
      <c r="N188" s="105">
        <f t="shared" si="146"/>
        <v>813.14</v>
      </c>
    </row>
    <row r="189" spans="1:14" ht="25.5" customHeight="1" x14ac:dyDescent="0.2">
      <c r="A189" s="4" t="s">
        <v>190</v>
      </c>
      <c r="B189" s="3" t="s">
        <v>90</v>
      </c>
      <c r="C189" s="3" t="s">
        <v>15</v>
      </c>
      <c r="D189" s="3" t="s">
        <v>53</v>
      </c>
      <c r="E189" s="3" t="s">
        <v>189</v>
      </c>
      <c r="F189" s="3"/>
      <c r="G189" s="79">
        <f t="shared" ref="G189:N189" si="147">G190</f>
        <v>575.17999999999995</v>
      </c>
      <c r="H189" s="105">
        <f t="shared" si="147"/>
        <v>232.96</v>
      </c>
      <c r="I189" s="105">
        <f t="shared" si="147"/>
        <v>808.14</v>
      </c>
      <c r="J189" s="105">
        <f t="shared" si="147"/>
        <v>0</v>
      </c>
      <c r="K189" s="105">
        <f t="shared" si="147"/>
        <v>808.14</v>
      </c>
      <c r="L189" s="105">
        <f t="shared" si="147"/>
        <v>808.14</v>
      </c>
      <c r="M189" s="105">
        <f t="shared" si="147"/>
        <v>0</v>
      </c>
      <c r="N189" s="105">
        <f t="shared" si="147"/>
        <v>808.14</v>
      </c>
    </row>
    <row r="190" spans="1:14" ht="60" customHeight="1" x14ac:dyDescent="0.2">
      <c r="A190" s="4" t="s">
        <v>38</v>
      </c>
      <c r="B190" s="3" t="s">
        <v>90</v>
      </c>
      <c r="C190" s="3" t="s">
        <v>15</v>
      </c>
      <c r="D190" s="3" t="s">
        <v>53</v>
      </c>
      <c r="E190" s="3" t="s">
        <v>189</v>
      </c>
      <c r="F190" s="3" t="s">
        <v>34</v>
      </c>
      <c r="G190" s="79">
        <f t="shared" ref="G190" si="148">574.18+1</f>
        <v>575.17999999999995</v>
      </c>
      <c r="H190" s="105">
        <v>232.96</v>
      </c>
      <c r="I190" s="71">
        <f>G190+H190</f>
        <v>808.14</v>
      </c>
      <c r="J190" s="105"/>
      <c r="K190" s="71">
        <f>I190+J190</f>
        <v>808.14</v>
      </c>
      <c r="L190" s="105">
        <v>808.14</v>
      </c>
      <c r="M190" s="105"/>
      <c r="N190" s="71">
        <f>L190+M190</f>
        <v>808.14</v>
      </c>
    </row>
    <row r="191" spans="1:14" ht="24" customHeight="1" x14ac:dyDescent="0.2">
      <c r="A191" s="4" t="s">
        <v>188</v>
      </c>
      <c r="B191" s="3" t="s">
        <v>90</v>
      </c>
      <c r="C191" s="3" t="s">
        <v>15</v>
      </c>
      <c r="D191" s="3" t="s">
        <v>53</v>
      </c>
      <c r="E191" s="3" t="s">
        <v>187</v>
      </c>
      <c r="F191" s="3"/>
      <c r="G191" s="79">
        <f t="shared" ref="G191:N191" si="149">G192</f>
        <v>10</v>
      </c>
      <c r="H191" s="105">
        <f t="shared" si="149"/>
        <v>-5</v>
      </c>
      <c r="I191" s="105">
        <f t="shared" si="149"/>
        <v>5</v>
      </c>
      <c r="J191" s="105">
        <f t="shared" si="149"/>
        <v>0</v>
      </c>
      <c r="K191" s="105">
        <f t="shared" si="149"/>
        <v>5</v>
      </c>
      <c r="L191" s="105">
        <f t="shared" si="149"/>
        <v>5</v>
      </c>
      <c r="M191" s="105">
        <f t="shared" si="149"/>
        <v>0</v>
      </c>
      <c r="N191" s="105">
        <f t="shared" si="149"/>
        <v>5</v>
      </c>
    </row>
    <row r="192" spans="1:14" ht="24" customHeight="1" x14ac:dyDescent="0.2">
      <c r="A192" s="4" t="s">
        <v>47</v>
      </c>
      <c r="B192" s="3" t="s">
        <v>90</v>
      </c>
      <c r="C192" s="3" t="s">
        <v>15</v>
      </c>
      <c r="D192" s="3" t="s">
        <v>53</v>
      </c>
      <c r="E192" s="3" t="s">
        <v>187</v>
      </c>
      <c r="F192" s="3" t="s">
        <v>51</v>
      </c>
      <c r="G192" s="79">
        <v>10</v>
      </c>
      <c r="H192" s="105">
        <v>-5</v>
      </c>
      <c r="I192" s="71">
        <f>G192+H192</f>
        <v>5</v>
      </c>
      <c r="J192" s="105"/>
      <c r="K192" s="71">
        <f>I192+J192</f>
        <v>5</v>
      </c>
      <c r="L192" s="105">
        <v>5</v>
      </c>
      <c r="M192" s="105"/>
      <c r="N192" s="71">
        <f>L192+M192</f>
        <v>5</v>
      </c>
    </row>
    <row r="193" spans="1:14" ht="12.75" hidden="1" customHeight="1" x14ac:dyDescent="0.2">
      <c r="A193" s="4" t="s">
        <v>186</v>
      </c>
      <c r="B193" s="3" t="s">
        <v>90</v>
      </c>
      <c r="C193" s="3" t="s">
        <v>15</v>
      </c>
      <c r="D193" s="3" t="s">
        <v>86</v>
      </c>
      <c r="E193" s="3"/>
      <c r="F193" s="3"/>
      <c r="G193" s="79">
        <f t="shared" ref="G193:N193" si="150">G194</f>
        <v>0</v>
      </c>
      <c r="H193" s="105">
        <f t="shared" si="150"/>
        <v>0</v>
      </c>
      <c r="I193" s="105">
        <f t="shared" si="150"/>
        <v>0</v>
      </c>
      <c r="J193" s="105">
        <f t="shared" si="150"/>
        <v>0</v>
      </c>
      <c r="K193" s="105">
        <f t="shared" si="150"/>
        <v>0</v>
      </c>
      <c r="L193" s="105">
        <f t="shared" si="150"/>
        <v>0</v>
      </c>
      <c r="M193" s="105">
        <f t="shared" si="150"/>
        <v>0</v>
      </c>
      <c r="N193" s="105">
        <f t="shared" si="150"/>
        <v>0</v>
      </c>
    </row>
    <row r="194" spans="1:14" ht="24" hidden="1" customHeight="1" x14ac:dyDescent="0.2">
      <c r="A194" s="4" t="s">
        <v>185</v>
      </c>
      <c r="B194" s="3">
        <v>800</v>
      </c>
      <c r="C194" s="3" t="s">
        <v>15</v>
      </c>
      <c r="D194" s="3" t="s">
        <v>86</v>
      </c>
      <c r="E194" s="3" t="s">
        <v>184</v>
      </c>
      <c r="F194" s="3"/>
      <c r="G194" s="79">
        <f t="shared" ref="G194:N194" si="151">G195</f>
        <v>0</v>
      </c>
      <c r="H194" s="105">
        <f t="shared" si="151"/>
        <v>0</v>
      </c>
      <c r="I194" s="105">
        <f t="shared" si="151"/>
        <v>0</v>
      </c>
      <c r="J194" s="105">
        <f t="shared" si="151"/>
        <v>0</v>
      </c>
      <c r="K194" s="105">
        <f t="shared" si="151"/>
        <v>0</v>
      </c>
      <c r="L194" s="105">
        <f t="shared" si="151"/>
        <v>0</v>
      </c>
      <c r="M194" s="105">
        <f t="shared" si="151"/>
        <v>0</v>
      </c>
      <c r="N194" s="105">
        <f t="shared" si="151"/>
        <v>0</v>
      </c>
    </row>
    <row r="195" spans="1:14" ht="24" hidden="1" customHeight="1" x14ac:dyDescent="0.2">
      <c r="A195" s="4" t="s">
        <v>47</v>
      </c>
      <c r="B195" s="3">
        <v>800</v>
      </c>
      <c r="C195" s="3" t="s">
        <v>15</v>
      </c>
      <c r="D195" s="3" t="s">
        <v>86</v>
      </c>
      <c r="E195" s="3" t="s">
        <v>184</v>
      </c>
      <c r="F195" s="3">
        <v>200</v>
      </c>
      <c r="G195" s="79"/>
      <c r="H195" s="105"/>
      <c r="I195" s="71">
        <f>G195+H195</f>
        <v>0</v>
      </c>
      <c r="J195" s="105"/>
      <c r="K195" s="71">
        <f>I195+J195</f>
        <v>0</v>
      </c>
      <c r="L195" s="105"/>
      <c r="M195" s="105"/>
      <c r="N195" s="71">
        <f>L195+M195</f>
        <v>0</v>
      </c>
    </row>
    <row r="196" spans="1:14" ht="12.75" customHeight="1" x14ac:dyDescent="0.2">
      <c r="A196" s="4" t="s">
        <v>182</v>
      </c>
      <c r="B196" s="3" t="s">
        <v>90</v>
      </c>
      <c r="C196" s="3" t="s">
        <v>15</v>
      </c>
      <c r="D196" s="3" t="s">
        <v>24</v>
      </c>
      <c r="E196" s="3"/>
      <c r="F196" s="3"/>
      <c r="G196" s="2">
        <f t="shared" ref="G196:N196" si="152">G197+G201+G206+G212+G218+G222</f>
        <v>951.2</v>
      </c>
      <c r="H196" s="71">
        <f t="shared" si="152"/>
        <v>-85.9</v>
      </c>
      <c r="I196" s="71">
        <f t="shared" si="152"/>
        <v>865.30000000000007</v>
      </c>
      <c r="J196" s="71">
        <f t="shared" ref="J196:K196" si="153">J197+J201+J206+J212+J218+J222</f>
        <v>0</v>
      </c>
      <c r="K196" s="71">
        <f t="shared" si="153"/>
        <v>865.30000000000007</v>
      </c>
      <c r="L196" s="71">
        <f t="shared" si="152"/>
        <v>848.2</v>
      </c>
      <c r="M196" s="71">
        <f t="shared" si="152"/>
        <v>0</v>
      </c>
      <c r="N196" s="71">
        <f t="shared" si="152"/>
        <v>848.2</v>
      </c>
    </row>
    <row r="197" spans="1:14" ht="63" customHeight="1" x14ac:dyDescent="0.2">
      <c r="A197" s="8" t="s">
        <v>377</v>
      </c>
      <c r="B197" s="3" t="s">
        <v>90</v>
      </c>
      <c r="C197" s="3" t="s">
        <v>15</v>
      </c>
      <c r="D197" s="3" t="s">
        <v>24</v>
      </c>
      <c r="E197" s="3" t="s">
        <v>31</v>
      </c>
      <c r="F197" s="3"/>
      <c r="G197" s="79">
        <f t="shared" ref="G197:N197" si="154">G198</f>
        <v>0.1</v>
      </c>
      <c r="H197" s="105">
        <f t="shared" si="154"/>
        <v>0</v>
      </c>
      <c r="I197" s="105">
        <f t="shared" si="154"/>
        <v>0.1</v>
      </c>
      <c r="J197" s="105">
        <f t="shared" si="154"/>
        <v>0</v>
      </c>
      <c r="K197" s="105">
        <f t="shared" si="154"/>
        <v>0.1</v>
      </c>
      <c r="L197" s="105">
        <f t="shared" si="154"/>
        <v>0.1</v>
      </c>
      <c r="M197" s="105">
        <f t="shared" si="154"/>
        <v>0</v>
      </c>
      <c r="N197" s="105">
        <f t="shared" si="154"/>
        <v>0.1</v>
      </c>
    </row>
    <row r="198" spans="1:14" ht="63" customHeight="1" x14ac:dyDescent="0.2">
      <c r="A198" s="4" t="s">
        <v>378</v>
      </c>
      <c r="B198" s="3" t="s">
        <v>90</v>
      </c>
      <c r="C198" s="3" t="s">
        <v>15</v>
      </c>
      <c r="D198" s="3" t="s">
        <v>24</v>
      </c>
      <c r="E198" s="3" t="s">
        <v>379</v>
      </c>
      <c r="F198" s="3"/>
      <c r="G198" s="79">
        <f t="shared" ref="G198:N198" si="155">G199</f>
        <v>0.1</v>
      </c>
      <c r="H198" s="105">
        <f t="shared" si="155"/>
        <v>0</v>
      </c>
      <c r="I198" s="105">
        <f t="shared" si="155"/>
        <v>0.1</v>
      </c>
      <c r="J198" s="105">
        <f t="shared" si="155"/>
        <v>0</v>
      </c>
      <c r="K198" s="105">
        <f t="shared" si="155"/>
        <v>0.1</v>
      </c>
      <c r="L198" s="105">
        <f t="shared" si="155"/>
        <v>0.1</v>
      </c>
      <c r="M198" s="105">
        <f t="shared" si="155"/>
        <v>0</v>
      </c>
      <c r="N198" s="105">
        <f t="shared" si="155"/>
        <v>0.1</v>
      </c>
    </row>
    <row r="199" spans="1:14" ht="36" customHeight="1" x14ac:dyDescent="0.2">
      <c r="A199" s="4" t="s">
        <v>181</v>
      </c>
      <c r="B199" s="3" t="s">
        <v>90</v>
      </c>
      <c r="C199" s="3" t="s">
        <v>15</v>
      </c>
      <c r="D199" s="3" t="s">
        <v>24</v>
      </c>
      <c r="E199" s="3" t="s">
        <v>180</v>
      </c>
      <c r="F199" s="3"/>
      <c r="G199" s="79">
        <f t="shared" ref="G199:N199" si="156">G200</f>
        <v>0.1</v>
      </c>
      <c r="H199" s="105">
        <f t="shared" si="156"/>
        <v>0</v>
      </c>
      <c r="I199" s="105">
        <f t="shared" si="156"/>
        <v>0.1</v>
      </c>
      <c r="J199" s="105">
        <f t="shared" si="156"/>
        <v>0</v>
      </c>
      <c r="K199" s="105">
        <f t="shared" si="156"/>
        <v>0.1</v>
      </c>
      <c r="L199" s="105">
        <f t="shared" si="156"/>
        <v>0.1</v>
      </c>
      <c r="M199" s="105">
        <f t="shared" si="156"/>
        <v>0</v>
      </c>
      <c r="N199" s="105">
        <f t="shared" si="156"/>
        <v>0.1</v>
      </c>
    </row>
    <row r="200" spans="1:14" ht="24" customHeight="1" x14ac:dyDescent="0.2">
      <c r="A200" s="4" t="s">
        <v>47</v>
      </c>
      <c r="B200" s="3" t="s">
        <v>90</v>
      </c>
      <c r="C200" s="3" t="s">
        <v>15</v>
      </c>
      <c r="D200" s="3" t="s">
        <v>24</v>
      </c>
      <c r="E200" s="3" t="s">
        <v>180</v>
      </c>
      <c r="F200" s="3">
        <v>200</v>
      </c>
      <c r="G200" s="79">
        <v>0.1</v>
      </c>
      <c r="H200" s="105"/>
      <c r="I200" s="71">
        <f>G200+H200</f>
        <v>0.1</v>
      </c>
      <c r="J200" s="105"/>
      <c r="K200" s="71">
        <f>I200+J200</f>
        <v>0.1</v>
      </c>
      <c r="L200" s="105">
        <v>0.1</v>
      </c>
      <c r="M200" s="105"/>
      <c r="N200" s="71">
        <f>L200+M200</f>
        <v>0.1</v>
      </c>
    </row>
    <row r="201" spans="1:14" ht="48" customHeight="1" x14ac:dyDescent="0.2">
      <c r="A201" s="4" t="s">
        <v>380</v>
      </c>
      <c r="B201" s="3" t="s">
        <v>90</v>
      </c>
      <c r="C201" s="3" t="s">
        <v>15</v>
      </c>
      <c r="D201" s="3" t="s">
        <v>24</v>
      </c>
      <c r="E201" s="3" t="s">
        <v>41</v>
      </c>
      <c r="F201" s="3"/>
      <c r="G201" s="79">
        <f t="shared" ref="G201:N202" si="157">G202</f>
        <v>657.5</v>
      </c>
      <c r="H201" s="105">
        <f t="shared" si="157"/>
        <v>-45.8</v>
      </c>
      <c r="I201" s="105">
        <f t="shared" si="157"/>
        <v>611.70000000000005</v>
      </c>
      <c r="J201" s="105">
        <f t="shared" si="157"/>
        <v>0</v>
      </c>
      <c r="K201" s="105">
        <f t="shared" si="157"/>
        <v>611.70000000000005</v>
      </c>
      <c r="L201" s="105">
        <f t="shared" si="157"/>
        <v>594.6</v>
      </c>
      <c r="M201" s="105">
        <f t="shared" si="157"/>
        <v>0</v>
      </c>
      <c r="N201" s="105">
        <f t="shared" si="157"/>
        <v>594.6</v>
      </c>
    </row>
    <row r="202" spans="1:14" ht="50.25" customHeight="1" x14ac:dyDescent="0.2">
      <c r="A202" s="4" t="s">
        <v>484</v>
      </c>
      <c r="B202" s="3" t="s">
        <v>90</v>
      </c>
      <c r="C202" s="3" t="s">
        <v>15</v>
      </c>
      <c r="D202" s="3" t="s">
        <v>24</v>
      </c>
      <c r="E202" s="3" t="s">
        <v>381</v>
      </c>
      <c r="F202" s="3"/>
      <c r="G202" s="79">
        <f t="shared" si="157"/>
        <v>657.5</v>
      </c>
      <c r="H202" s="105">
        <f t="shared" si="157"/>
        <v>-45.8</v>
      </c>
      <c r="I202" s="105">
        <f t="shared" si="157"/>
        <v>611.70000000000005</v>
      </c>
      <c r="J202" s="105">
        <f t="shared" si="157"/>
        <v>0</v>
      </c>
      <c r="K202" s="105">
        <f t="shared" si="157"/>
        <v>611.70000000000005</v>
      </c>
      <c r="L202" s="105">
        <f t="shared" si="157"/>
        <v>594.6</v>
      </c>
      <c r="M202" s="105">
        <f t="shared" si="157"/>
        <v>0</v>
      </c>
      <c r="N202" s="105">
        <f t="shared" si="157"/>
        <v>594.6</v>
      </c>
    </row>
    <row r="203" spans="1:14" ht="48" customHeight="1" x14ac:dyDescent="0.2">
      <c r="A203" s="4" t="s">
        <v>179</v>
      </c>
      <c r="B203" s="3" t="s">
        <v>90</v>
      </c>
      <c r="C203" s="3" t="s">
        <v>15</v>
      </c>
      <c r="D203" s="3" t="s">
        <v>24</v>
      </c>
      <c r="E203" s="3" t="s">
        <v>178</v>
      </c>
      <c r="F203" s="3"/>
      <c r="G203" s="79">
        <f>G204+G205</f>
        <v>657.5</v>
      </c>
      <c r="H203" s="105">
        <f t="shared" ref="H203:I203" si="158">H204+H205</f>
        <v>-45.8</v>
      </c>
      <c r="I203" s="105">
        <f t="shared" si="158"/>
        <v>611.70000000000005</v>
      </c>
      <c r="J203" s="105">
        <f t="shared" ref="J203:K203" si="159">J204+J205</f>
        <v>0</v>
      </c>
      <c r="K203" s="105">
        <f t="shared" si="159"/>
        <v>611.70000000000005</v>
      </c>
      <c r="L203" s="105">
        <f>L204+L205</f>
        <v>594.6</v>
      </c>
      <c r="M203" s="105">
        <f t="shared" ref="M203:N203" si="160">M204+M205</f>
        <v>0</v>
      </c>
      <c r="N203" s="105">
        <f t="shared" si="160"/>
        <v>594.6</v>
      </c>
    </row>
    <row r="204" spans="1:14" ht="24" customHeight="1" x14ac:dyDescent="0.2">
      <c r="A204" s="4" t="s">
        <v>38</v>
      </c>
      <c r="B204" s="3" t="s">
        <v>90</v>
      </c>
      <c r="C204" s="3" t="s">
        <v>15</v>
      </c>
      <c r="D204" s="3" t="s">
        <v>24</v>
      </c>
      <c r="E204" s="3" t="s">
        <v>178</v>
      </c>
      <c r="F204" s="3" t="s">
        <v>34</v>
      </c>
      <c r="G204" s="79">
        <f>419+131+6</f>
        <v>556</v>
      </c>
      <c r="H204" s="105"/>
      <c r="I204" s="71">
        <f>G204+H204</f>
        <v>556</v>
      </c>
      <c r="J204" s="105"/>
      <c r="K204" s="71">
        <f>I204+J204</f>
        <v>556</v>
      </c>
      <c r="L204" s="105">
        <v>556</v>
      </c>
      <c r="M204" s="105"/>
      <c r="N204" s="71">
        <f>L204+M204</f>
        <v>556</v>
      </c>
    </row>
    <row r="205" spans="1:14" ht="24" customHeight="1" x14ac:dyDescent="0.2">
      <c r="A205" s="4" t="s">
        <v>47</v>
      </c>
      <c r="B205" s="3" t="s">
        <v>90</v>
      </c>
      <c r="C205" s="3" t="s">
        <v>15</v>
      </c>
      <c r="D205" s="3" t="s">
        <v>24</v>
      </c>
      <c r="E205" s="3" t="s">
        <v>178</v>
      </c>
      <c r="F205" s="3" t="s">
        <v>51</v>
      </c>
      <c r="G205" s="79">
        <v>101.5</v>
      </c>
      <c r="H205" s="105">
        <v>-45.8</v>
      </c>
      <c r="I205" s="71">
        <f>G205+H205</f>
        <v>55.7</v>
      </c>
      <c r="J205" s="105"/>
      <c r="K205" s="71">
        <f>I205+J205</f>
        <v>55.7</v>
      </c>
      <c r="L205" s="105">
        <v>38.6</v>
      </c>
      <c r="M205" s="105"/>
      <c r="N205" s="71">
        <f>L205+M205</f>
        <v>38.6</v>
      </c>
    </row>
    <row r="206" spans="1:14" ht="59.25" customHeight="1" x14ac:dyDescent="0.2">
      <c r="A206" s="4" t="s">
        <v>359</v>
      </c>
      <c r="B206" s="3" t="s">
        <v>90</v>
      </c>
      <c r="C206" s="3" t="s">
        <v>15</v>
      </c>
      <c r="D206" s="3" t="s">
        <v>24</v>
      </c>
      <c r="E206" s="3" t="s">
        <v>12</v>
      </c>
      <c r="F206" s="3"/>
      <c r="G206" s="79">
        <f t="shared" ref="G206:N206" si="161">G207</f>
        <v>237.60000000000002</v>
      </c>
      <c r="H206" s="105">
        <f t="shared" si="161"/>
        <v>-0.1</v>
      </c>
      <c r="I206" s="105">
        <f t="shared" si="161"/>
        <v>237.5</v>
      </c>
      <c r="J206" s="105">
        <f t="shared" si="161"/>
        <v>0</v>
      </c>
      <c r="K206" s="105">
        <f t="shared" si="161"/>
        <v>237.5</v>
      </c>
      <c r="L206" s="105">
        <f t="shared" si="161"/>
        <v>237.5</v>
      </c>
      <c r="M206" s="105">
        <f t="shared" si="161"/>
        <v>0</v>
      </c>
      <c r="N206" s="105">
        <f t="shared" si="161"/>
        <v>237.5</v>
      </c>
    </row>
    <row r="207" spans="1:14" ht="49.5" customHeight="1" x14ac:dyDescent="0.2">
      <c r="A207" s="4" t="s">
        <v>193</v>
      </c>
      <c r="B207" s="3" t="s">
        <v>90</v>
      </c>
      <c r="C207" s="3" t="s">
        <v>15</v>
      </c>
      <c r="D207" s="3" t="s">
        <v>24</v>
      </c>
      <c r="E207" s="3" t="s">
        <v>360</v>
      </c>
      <c r="F207" s="3"/>
      <c r="G207" s="79">
        <f t="shared" ref="G207:N207" si="162">G208+G210</f>
        <v>237.60000000000002</v>
      </c>
      <c r="H207" s="105">
        <f t="shared" si="162"/>
        <v>-0.1</v>
      </c>
      <c r="I207" s="105">
        <f t="shared" si="162"/>
        <v>237.5</v>
      </c>
      <c r="J207" s="105">
        <f t="shared" ref="J207:K207" si="163">J208+J210</f>
        <v>0</v>
      </c>
      <c r="K207" s="105">
        <f t="shared" si="163"/>
        <v>237.5</v>
      </c>
      <c r="L207" s="105">
        <f t="shared" si="162"/>
        <v>237.5</v>
      </c>
      <c r="M207" s="105">
        <f t="shared" si="162"/>
        <v>0</v>
      </c>
      <c r="N207" s="105">
        <f t="shared" si="162"/>
        <v>237.5</v>
      </c>
    </row>
    <row r="208" spans="1:14" ht="36" customHeight="1" x14ac:dyDescent="0.2">
      <c r="A208" s="4" t="s">
        <v>501</v>
      </c>
      <c r="B208" s="3" t="s">
        <v>90</v>
      </c>
      <c r="C208" s="3" t="s">
        <v>15</v>
      </c>
      <c r="D208" s="3" t="s">
        <v>24</v>
      </c>
      <c r="E208" s="3" t="s">
        <v>175</v>
      </c>
      <c r="F208" s="3"/>
      <c r="G208" s="79">
        <f t="shared" ref="G208:N208" si="164">G209</f>
        <v>51.7</v>
      </c>
      <c r="H208" s="105">
        <f t="shared" si="164"/>
        <v>-0.1</v>
      </c>
      <c r="I208" s="105">
        <f t="shared" si="164"/>
        <v>51.6</v>
      </c>
      <c r="J208" s="105">
        <f t="shared" si="164"/>
        <v>0</v>
      </c>
      <c r="K208" s="105">
        <f t="shared" si="164"/>
        <v>51.6</v>
      </c>
      <c r="L208" s="105">
        <f t="shared" si="164"/>
        <v>51.6</v>
      </c>
      <c r="M208" s="105">
        <f t="shared" si="164"/>
        <v>0</v>
      </c>
      <c r="N208" s="105">
        <f t="shared" si="164"/>
        <v>51.6</v>
      </c>
    </row>
    <row r="209" spans="1:14" ht="24" customHeight="1" x14ac:dyDescent="0.2">
      <c r="A209" s="4" t="s">
        <v>47</v>
      </c>
      <c r="B209" s="3" t="s">
        <v>90</v>
      </c>
      <c r="C209" s="3" t="s">
        <v>15</v>
      </c>
      <c r="D209" s="3" t="s">
        <v>24</v>
      </c>
      <c r="E209" s="3" t="s">
        <v>175</v>
      </c>
      <c r="F209" s="3" t="s">
        <v>51</v>
      </c>
      <c r="G209" s="79">
        <v>51.7</v>
      </c>
      <c r="H209" s="105">
        <v>-0.1</v>
      </c>
      <c r="I209" s="71">
        <f>G209+H209</f>
        <v>51.6</v>
      </c>
      <c r="J209" s="105"/>
      <c r="K209" s="71">
        <f>I209+J209</f>
        <v>51.6</v>
      </c>
      <c r="L209" s="105">
        <v>51.6</v>
      </c>
      <c r="M209" s="105"/>
      <c r="N209" s="71">
        <f>L209+M209</f>
        <v>51.6</v>
      </c>
    </row>
    <row r="210" spans="1:14" ht="60" customHeight="1" x14ac:dyDescent="0.2">
      <c r="A210" s="4" t="s">
        <v>502</v>
      </c>
      <c r="B210" s="3" t="s">
        <v>90</v>
      </c>
      <c r="C210" s="3" t="s">
        <v>15</v>
      </c>
      <c r="D210" s="3" t="s">
        <v>24</v>
      </c>
      <c r="E210" s="3" t="s">
        <v>174</v>
      </c>
      <c r="F210" s="3"/>
      <c r="G210" s="79">
        <f t="shared" ref="G210:N210" si="165">G211</f>
        <v>185.9</v>
      </c>
      <c r="H210" s="105">
        <f t="shared" si="165"/>
        <v>0</v>
      </c>
      <c r="I210" s="105">
        <f t="shared" si="165"/>
        <v>185.9</v>
      </c>
      <c r="J210" s="105">
        <f t="shared" si="165"/>
        <v>0</v>
      </c>
      <c r="K210" s="105">
        <f t="shared" si="165"/>
        <v>185.9</v>
      </c>
      <c r="L210" s="105">
        <f t="shared" si="165"/>
        <v>185.9</v>
      </c>
      <c r="M210" s="105">
        <f t="shared" si="165"/>
        <v>0</v>
      </c>
      <c r="N210" s="105">
        <f t="shared" si="165"/>
        <v>185.9</v>
      </c>
    </row>
    <row r="211" spans="1:14" ht="60" customHeight="1" x14ac:dyDescent="0.2">
      <c r="A211" s="4" t="s">
        <v>38</v>
      </c>
      <c r="B211" s="3" t="s">
        <v>90</v>
      </c>
      <c r="C211" s="3" t="s">
        <v>15</v>
      </c>
      <c r="D211" s="3" t="s">
        <v>24</v>
      </c>
      <c r="E211" s="3" t="s">
        <v>174</v>
      </c>
      <c r="F211" s="3" t="s">
        <v>34</v>
      </c>
      <c r="G211" s="79">
        <v>185.9</v>
      </c>
      <c r="H211" s="105"/>
      <c r="I211" s="71">
        <f>G211+H211</f>
        <v>185.9</v>
      </c>
      <c r="J211" s="105"/>
      <c r="K211" s="71">
        <f>I211+J211</f>
        <v>185.9</v>
      </c>
      <c r="L211" s="105">
        <v>185.9</v>
      </c>
      <c r="M211" s="105"/>
      <c r="N211" s="71">
        <f>L211+M211</f>
        <v>185.9</v>
      </c>
    </row>
    <row r="212" spans="1:14" ht="59.25" hidden="1" customHeight="1" x14ac:dyDescent="0.2">
      <c r="A212" s="4" t="s">
        <v>382</v>
      </c>
      <c r="B212" s="3" t="s">
        <v>90</v>
      </c>
      <c r="C212" s="3" t="s">
        <v>15</v>
      </c>
      <c r="D212" s="3" t="s">
        <v>24</v>
      </c>
      <c r="E212" s="3" t="s">
        <v>140</v>
      </c>
      <c r="F212" s="3"/>
      <c r="G212" s="77">
        <f t="shared" ref="G212:N213" si="166">G213</f>
        <v>20</v>
      </c>
      <c r="H212" s="106">
        <f t="shared" si="166"/>
        <v>-20</v>
      </c>
      <c r="I212" s="106">
        <f t="shared" si="166"/>
        <v>0</v>
      </c>
      <c r="J212" s="106">
        <f t="shared" si="166"/>
        <v>0</v>
      </c>
      <c r="K212" s="106">
        <f t="shared" si="166"/>
        <v>0</v>
      </c>
      <c r="L212" s="106">
        <f t="shared" si="166"/>
        <v>0</v>
      </c>
      <c r="M212" s="106">
        <f t="shared" si="166"/>
        <v>0</v>
      </c>
      <c r="N212" s="106">
        <f t="shared" si="166"/>
        <v>0</v>
      </c>
    </row>
    <row r="213" spans="1:14" ht="48" hidden="1" customHeight="1" x14ac:dyDescent="0.2">
      <c r="A213" s="4" t="s">
        <v>384</v>
      </c>
      <c r="B213" s="3" t="s">
        <v>90</v>
      </c>
      <c r="C213" s="3" t="s">
        <v>15</v>
      </c>
      <c r="D213" s="3" t="s">
        <v>24</v>
      </c>
      <c r="E213" s="3" t="s">
        <v>385</v>
      </c>
      <c r="F213" s="3"/>
      <c r="G213" s="77">
        <f t="shared" si="166"/>
        <v>20</v>
      </c>
      <c r="H213" s="106">
        <f t="shared" si="166"/>
        <v>-20</v>
      </c>
      <c r="I213" s="106">
        <f t="shared" si="166"/>
        <v>0</v>
      </c>
      <c r="J213" s="106">
        <f t="shared" si="166"/>
        <v>0</v>
      </c>
      <c r="K213" s="106">
        <f t="shared" si="166"/>
        <v>0</v>
      </c>
      <c r="L213" s="106">
        <f t="shared" si="166"/>
        <v>0</v>
      </c>
      <c r="M213" s="106">
        <f t="shared" si="166"/>
        <v>0</v>
      </c>
      <c r="N213" s="106">
        <f t="shared" si="166"/>
        <v>0</v>
      </c>
    </row>
    <row r="214" spans="1:14" ht="36" hidden="1" customHeight="1" x14ac:dyDescent="0.2">
      <c r="A214" s="4" t="s">
        <v>306</v>
      </c>
      <c r="B214" s="3" t="s">
        <v>90</v>
      </c>
      <c r="C214" s="3" t="s">
        <v>15</v>
      </c>
      <c r="D214" s="3" t="s">
        <v>24</v>
      </c>
      <c r="E214" s="3" t="s">
        <v>160</v>
      </c>
      <c r="F214" s="3"/>
      <c r="G214" s="77">
        <f t="shared" ref="G214:I214" si="167">G215+G216</f>
        <v>20</v>
      </c>
      <c r="H214" s="106">
        <f t="shared" si="167"/>
        <v>-20</v>
      </c>
      <c r="I214" s="106">
        <f t="shared" si="167"/>
        <v>0</v>
      </c>
      <c r="J214" s="106">
        <f t="shared" ref="J214:K214" si="168">J215+J216</f>
        <v>0</v>
      </c>
      <c r="K214" s="106">
        <f t="shared" si="168"/>
        <v>0</v>
      </c>
      <c r="L214" s="106">
        <f t="shared" ref="L214:N214" si="169">L215+L216</f>
        <v>0</v>
      </c>
      <c r="M214" s="106">
        <f t="shared" si="169"/>
        <v>0</v>
      </c>
      <c r="N214" s="106">
        <f t="shared" si="169"/>
        <v>0</v>
      </c>
    </row>
    <row r="215" spans="1:14" ht="24" hidden="1" customHeight="1" x14ac:dyDescent="0.2">
      <c r="A215" s="4" t="s">
        <v>47</v>
      </c>
      <c r="B215" s="3" t="s">
        <v>90</v>
      </c>
      <c r="C215" s="3" t="s">
        <v>15</v>
      </c>
      <c r="D215" s="3" t="s">
        <v>24</v>
      </c>
      <c r="E215" s="3" t="s">
        <v>160</v>
      </c>
      <c r="F215" s="3">
        <v>200</v>
      </c>
      <c r="G215" s="77"/>
      <c r="H215" s="106"/>
      <c r="I215" s="71">
        <f>G215+H215</f>
        <v>0</v>
      </c>
      <c r="J215" s="106"/>
      <c r="K215" s="71">
        <f>I215+J215</f>
        <v>0</v>
      </c>
      <c r="L215" s="106"/>
      <c r="M215" s="106"/>
      <c r="N215" s="71">
        <f>L215+M215</f>
        <v>0</v>
      </c>
    </row>
    <row r="216" spans="1:14" ht="12.75" hidden="1" customHeight="1" x14ac:dyDescent="0.2">
      <c r="A216" s="4" t="s">
        <v>45</v>
      </c>
      <c r="B216" s="3" t="s">
        <v>90</v>
      </c>
      <c r="C216" s="3" t="s">
        <v>15</v>
      </c>
      <c r="D216" s="3" t="s">
        <v>24</v>
      </c>
      <c r="E216" s="3" t="s">
        <v>160</v>
      </c>
      <c r="F216" s="3" t="s">
        <v>43</v>
      </c>
      <c r="G216" s="77">
        <v>20</v>
      </c>
      <c r="H216" s="106">
        <v>-20</v>
      </c>
      <c r="I216" s="71">
        <f>G216+H216</f>
        <v>0</v>
      </c>
      <c r="J216" s="106"/>
      <c r="K216" s="71">
        <f>I216+J216</f>
        <v>0</v>
      </c>
      <c r="L216" s="106">
        <v>0</v>
      </c>
      <c r="M216" s="106"/>
      <c r="N216" s="71">
        <f>L216+M216</f>
        <v>0</v>
      </c>
    </row>
    <row r="217" spans="1:14" ht="36" customHeight="1" x14ac:dyDescent="0.2">
      <c r="A217" s="4" t="s">
        <v>317</v>
      </c>
      <c r="B217" s="3" t="s">
        <v>90</v>
      </c>
      <c r="C217" s="3" t="s">
        <v>15</v>
      </c>
      <c r="D217" s="3" t="s">
        <v>24</v>
      </c>
      <c r="E217" s="3" t="s">
        <v>314</v>
      </c>
      <c r="F217" s="3"/>
      <c r="G217" s="77">
        <f t="shared" ref="G217:N220" si="170">G218</f>
        <v>36</v>
      </c>
      <c r="H217" s="106">
        <f t="shared" si="170"/>
        <v>-20</v>
      </c>
      <c r="I217" s="106">
        <f t="shared" si="170"/>
        <v>16</v>
      </c>
      <c r="J217" s="106">
        <f t="shared" si="170"/>
        <v>0</v>
      </c>
      <c r="K217" s="106">
        <f t="shared" si="170"/>
        <v>16</v>
      </c>
      <c r="L217" s="106">
        <f t="shared" si="170"/>
        <v>16</v>
      </c>
      <c r="M217" s="106">
        <f t="shared" si="170"/>
        <v>0</v>
      </c>
      <c r="N217" s="106">
        <f t="shared" si="170"/>
        <v>16</v>
      </c>
    </row>
    <row r="218" spans="1:14" ht="57" customHeight="1" x14ac:dyDescent="0.2">
      <c r="A218" s="4" t="s">
        <v>386</v>
      </c>
      <c r="B218" s="3" t="s">
        <v>90</v>
      </c>
      <c r="C218" s="3" t="s">
        <v>15</v>
      </c>
      <c r="D218" s="3" t="s">
        <v>24</v>
      </c>
      <c r="E218" s="3" t="s">
        <v>315</v>
      </c>
      <c r="F218" s="3"/>
      <c r="G218" s="77">
        <f t="shared" si="170"/>
        <v>36</v>
      </c>
      <c r="H218" s="106">
        <f t="shared" si="170"/>
        <v>-20</v>
      </c>
      <c r="I218" s="106">
        <f t="shared" si="170"/>
        <v>16</v>
      </c>
      <c r="J218" s="106">
        <f t="shared" si="170"/>
        <v>0</v>
      </c>
      <c r="K218" s="106">
        <f t="shared" si="170"/>
        <v>16</v>
      </c>
      <c r="L218" s="106">
        <f t="shared" si="170"/>
        <v>16</v>
      </c>
      <c r="M218" s="106">
        <f t="shared" si="170"/>
        <v>0</v>
      </c>
      <c r="N218" s="106">
        <f t="shared" si="170"/>
        <v>16</v>
      </c>
    </row>
    <row r="219" spans="1:14" ht="36" customHeight="1" x14ac:dyDescent="0.2">
      <c r="A219" s="4" t="s">
        <v>318</v>
      </c>
      <c r="B219" s="3" t="s">
        <v>90</v>
      </c>
      <c r="C219" s="3" t="s">
        <v>15</v>
      </c>
      <c r="D219" s="3" t="s">
        <v>24</v>
      </c>
      <c r="E219" s="3" t="s">
        <v>387</v>
      </c>
      <c r="F219" s="3"/>
      <c r="G219" s="77">
        <f t="shared" si="170"/>
        <v>36</v>
      </c>
      <c r="H219" s="106">
        <f t="shared" si="170"/>
        <v>-20</v>
      </c>
      <c r="I219" s="106">
        <f t="shared" si="170"/>
        <v>16</v>
      </c>
      <c r="J219" s="106">
        <f t="shared" si="170"/>
        <v>0</v>
      </c>
      <c r="K219" s="106">
        <f t="shared" si="170"/>
        <v>16</v>
      </c>
      <c r="L219" s="106">
        <f t="shared" si="170"/>
        <v>16</v>
      </c>
      <c r="M219" s="106">
        <f t="shared" si="170"/>
        <v>0</v>
      </c>
      <c r="N219" s="106">
        <f t="shared" si="170"/>
        <v>16</v>
      </c>
    </row>
    <row r="220" spans="1:14" ht="29.25" customHeight="1" x14ac:dyDescent="0.2">
      <c r="A220" s="4" t="s">
        <v>519</v>
      </c>
      <c r="B220" s="3" t="s">
        <v>90</v>
      </c>
      <c r="C220" s="3" t="s">
        <v>15</v>
      </c>
      <c r="D220" s="3" t="s">
        <v>24</v>
      </c>
      <c r="E220" s="3" t="s">
        <v>316</v>
      </c>
      <c r="F220" s="3"/>
      <c r="G220" s="77">
        <f t="shared" si="170"/>
        <v>36</v>
      </c>
      <c r="H220" s="106">
        <f t="shared" si="170"/>
        <v>-20</v>
      </c>
      <c r="I220" s="106">
        <f t="shared" si="170"/>
        <v>16</v>
      </c>
      <c r="J220" s="106">
        <f t="shared" si="170"/>
        <v>0</v>
      </c>
      <c r="K220" s="106">
        <f t="shared" si="170"/>
        <v>16</v>
      </c>
      <c r="L220" s="106">
        <f t="shared" si="170"/>
        <v>16</v>
      </c>
      <c r="M220" s="106">
        <f t="shared" si="170"/>
        <v>0</v>
      </c>
      <c r="N220" s="106">
        <f t="shared" si="170"/>
        <v>16</v>
      </c>
    </row>
    <row r="221" spans="1:14" ht="24" customHeight="1" x14ac:dyDescent="0.2">
      <c r="A221" s="4" t="s">
        <v>47</v>
      </c>
      <c r="B221" s="3" t="s">
        <v>90</v>
      </c>
      <c r="C221" s="3" t="s">
        <v>15</v>
      </c>
      <c r="D221" s="3" t="s">
        <v>24</v>
      </c>
      <c r="E221" s="3" t="s">
        <v>316</v>
      </c>
      <c r="F221" s="3" t="s">
        <v>51</v>
      </c>
      <c r="G221" s="77">
        <v>36</v>
      </c>
      <c r="H221" s="106">
        <v>-20</v>
      </c>
      <c r="I221" s="71">
        <f>G221+H221</f>
        <v>16</v>
      </c>
      <c r="J221" s="106"/>
      <c r="K221" s="71">
        <f>I221+J221</f>
        <v>16</v>
      </c>
      <c r="L221" s="106">
        <v>16</v>
      </c>
      <c r="M221" s="106"/>
      <c r="N221" s="71">
        <f>L221+M221</f>
        <v>16</v>
      </c>
    </row>
    <row r="222" spans="1:14" ht="48" hidden="1" customHeight="1" x14ac:dyDescent="0.2">
      <c r="A222" s="4" t="s">
        <v>512</v>
      </c>
      <c r="B222" s="3" t="s">
        <v>90</v>
      </c>
      <c r="C222" s="3" t="s">
        <v>15</v>
      </c>
      <c r="D222" s="3" t="s">
        <v>24</v>
      </c>
      <c r="E222" s="3" t="s">
        <v>511</v>
      </c>
      <c r="F222" s="3"/>
      <c r="G222" s="78">
        <f t="shared" ref="G222:N222" si="171">G223</f>
        <v>0</v>
      </c>
      <c r="H222" s="114">
        <f t="shared" si="171"/>
        <v>0</v>
      </c>
      <c r="I222" s="114">
        <f t="shared" si="171"/>
        <v>0</v>
      </c>
      <c r="J222" s="114">
        <f t="shared" si="171"/>
        <v>0</v>
      </c>
      <c r="K222" s="114">
        <f t="shared" si="171"/>
        <v>0</v>
      </c>
      <c r="L222" s="114">
        <f t="shared" si="171"/>
        <v>0</v>
      </c>
      <c r="M222" s="114">
        <f t="shared" si="171"/>
        <v>0</v>
      </c>
      <c r="N222" s="114">
        <f t="shared" si="171"/>
        <v>0</v>
      </c>
    </row>
    <row r="223" spans="1:14" ht="34.5" hidden="1" customHeight="1" x14ac:dyDescent="0.2">
      <c r="A223" s="4" t="s">
        <v>38</v>
      </c>
      <c r="B223" s="3" t="s">
        <v>90</v>
      </c>
      <c r="C223" s="3" t="s">
        <v>15</v>
      </c>
      <c r="D223" s="3" t="s">
        <v>24</v>
      </c>
      <c r="E223" s="3" t="s">
        <v>511</v>
      </c>
      <c r="F223" s="3" t="s">
        <v>34</v>
      </c>
      <c r="G223" s="78"/>
      <c r="H223" s="114"/>
      <c r="I223" s="71">
        <f>G223+H223</f>
        <v>0</v>
      </c>
      <c r="J223" s="114"/>
      <c r="K223" s="71">
        <f>I223+J223</f>
        <v>0</v>
      </c>
      <c r="L223" s="114"/>
      <c r="M223" s="114"/>
      <c r="N223" s="71">
        <f>L223+M223</f>
        <v>0</v>
      </c>
    </row>
    <row r="224" spans="1:14" ht="24" customHeight="1" x14ac:dyDescent="0.2">
      <c r="A224" s="4" t="s">
        <v>170</v>
      </c>
      <c r="B224" s="3" t="s">
        <v>90</v>
      </c>
      <c r="C224" s="3" t="s">
        <v>6</v>
      </c>
      <c r="D224" s="3"/>
      <c r="E224" s="3"/>
      <c r="F224" s="3"/>
      <c r="G224" s="82">
        <f t="shared" ref="G224:N224" si="172">G225+G236</f>
        <v>2063.71</v>
      </c>
      <c r="H224" s="104">
        <f t="shared" si="172"/>
        <v>736.09</v>
      </c>
      <c r="I224" s="104">
        <f t="shared" si="172"/>
        <v>2799.8</v>
      </c>
      <c r="J224" s="104">
        <f t="shared" ref="J224:K224" si="173">J225+J236</f>
        <v>500</v>
      </c>
      <c r="K224" s="104">
        <f t="shared" si="173"/>
        <v>3299.8</v>
      </c>
      <c r="L224" s="104">
        <f t="shared" si="172"/>
        <v>2799.8</v>
      </c>
      <c r="M224" s="104">
        <f t="shared" si="172"/>
        <v>0</v>
      </c>
      <c r="N224" s="104">
        <f t="shared" si="172"/>
        <v>2799.8</v>
      </c>
    </row>
    <row r="225" spans="1:14" ht="36" customHeight="1" x14ac:dyDescent="0.2">
      <c r="A225" s="4" t="s">
        <v>169</v>
      </c>
      <c r="B225" s="3" t="s">
        <v>90</v>
      </c>
      <c r="C225" s="3" t="s">
        <v>6</v>
      </c>
      <c r="D225" s="3" t="s">
        <v>71</v>
      </c>
      <c r="E225" s="3"/>
      <c r="F225" s="3"/>
      <c r="G225" s="2">
        <f t="shared" ref="G225:N225" si="174">G226+G233</f>
        <v>1945.71</v>
      </c>
      <c r="H225" s="71">
        <f t="shared" si="174"/>
        <v>814.09</v>
      </c>
      <c r="I225" s="71">
        <f t="shared" si="174"/>
        <v>2759.8</v>
      </c>
      <c r="J225" s="71">
        <f t="shared" ref="J225:K225" si="175">J226+J233</f>
        <v>500</v>
      </c>
      <c r="K225" s="71">
        <f t="shared" si="175"/>
        <v>3259.8</v>
      </c>
      <c r="L225" s="71">
        <f t="shared" si="174"/>
        <v>2759.8</v>
      </c>
      <c r="M225" s="71">
        <f t="shared" si="174"/>
        <v>0</v>
      </c>
      <c r="N225" s="71">
        <f t="shared" si="174"/>
        <v>2759.8</v>
      </c>
    </row>
    <row r="226" spans="1:14" ht="65.25" customHeight="1" x14ac:dyDescent="0.2">
      <c r="A226" s="4" t="s">
        <v>486</v>
      </c>
      <c r="B226" s="3" t="s">
        <v>90</v>
      </c>
      <c r="C226" s="3" t="s">
        <v>6</v>
      </c>
      <c r="D226" s="3" t="s">
        <v>71</v>
      </c>
      <c r="E226" s="3" t="s">
        <v>303</v>
      </c>
      <c r="F226" s="3"/>
      <c r="G226" s="77">
        <f t="shared" ref="G226:N226" si="176">G227</f>
        <v>1945.71</v>
      </c>
      <c r="H226" s="106">
        <f t="shared" si="176"/>
        <v>814.09</v>
      </c>
      <c r="I226" s="106">
        <f t="shared" si="176"/>
        <v>2759.8</v>
      </c>
      <c r="J226" s="106">
        <f t="shared" si="176"/>
        <v>0</v>
      </c>
      <c r="K226" s="106">
        <f t="shared" si="176"/>
        <v>2759.8</v>
      </c>
      <c r="L226" s="106">
        <f t="shared" si="176"/>
        <v>2759.8</v>
      </c>
      <c r="M226" s="106">
        <f t="shared" si="176"/>
        <v>0</v>
      </c>
      <c r="N226" s="106">
        <f t="shared" si="176"/>
        <v>2759.8</v>
      </c>
    </row>
    <row r="227" spans="1:14" ht="28.5" customHeight="1" x14ac:dyDescent="0.2">
      <c r="A227" s="4" t="s">
        <v>487</v>
      </c>
      <c r="B227" s="3" t="s">
        <v>90</v>
      </c>
      <c r="C227" s="3" t="s">
        <v>6</v>
      </c>
      <c r="D227" s="3" t="s">
        <v>71</v>
      </c>
      <c r="E227" s="3" t="s">
        <v>168</v>
      </c>
      <c r="F227" s="3"/>
      <c r="G227" s="77">
        <f t="shared" ref="G227:I227" si="177">G228+G230</f>
        <v>1945.71</v>
      </c>
      <c r="H227" s="106">
        <f t="shared" si="177"/>
        <v>814.09</v>
      </c>
      <c r="I227" s="106">
        <f t="shared" si="177"/>
        <v>2759.8</v>
      </c>
      <c r="J227" s="106">
        <f t="shared" ref="J227:K227" si="178">J228+J230</f>
        <v>0</v>
      </c>
      <c r="K227" s="106">
        <f t="shared" si="178"/>
        <v>2759.8</v>
      </c>
      <c r="L227" s="106">
        <f t="shared" ref="L227:N227" si="179">L228+L230</f>
        <v>2759.8</v>
      </c>
      <c r="M227" s="106">
        <f t="shared" si="179"/>
        <v>0</v>
      </c>
      <c r="N227" s="106">
        <f t="shared" si="179"/>
        <v>2759.8</v>
      </c>
    </row>
    <row r="228" spans="1:14" ht="28.5" customHeight="1" x14ac:dyDescent="0.2">
      <c r="A228" s="4" t="s">
        <v>294</v>
      </c>
      <c r="B228" s="3" t="s">
        <v>90</v>
      </c>
      <c r="C228" s="3" t="s">
        <v>6</v>
      </c>
      <c r="D228" s="3" t="s">
        <v>71</v>
      </c>
      <c r="E228" s="3" t="s">
        <v>167</v>
      </c>
      <c r="F228" s="3"/>
      <c r="G228" s="77">
        <f t="shared" ref="G228:N228" si="180">G229</f>
        <v>1909.71</v>
      </c>
      <c r="H228" s="106">
        <f t="shared" si="180"/>
        <v>834.09</v>
      </c>
      <c r="I228" s="106">
        <f t="shared" si="180"/>
        <v>2743.8</v>
      </c>
      <c r="J228" s="106">
        <f t="shared" si="180"/>
        <v>0</v>
      </c>
      <c r="K228" s="106">
        <f t="shared" si="180"/>
        <v>2743.8</v>
      </c>
      <c r="L228" s="106">
        <f t="shared" si="180"/>
        <v>2743.8</v>
      </c>
      <c r="M228" s="106">
        <f t="shared" si="180"/>
        <v>0</v>
      </c>
      <c r="N228" s="106">
        <f t="shared" si="180"/>
        <v>2743.8</v>
      </c>
    </row>
    <row r="229" spans="1:14" ht="60" customHeight="1" x14ac:dyDescent="0.2">
      <c r="A229" s="4" t="s">
        <v>38</v>
      </c>
      <c r="B229" s="3" t="s">
        <v>90</v>
      </c>
      <c r="C229" s="3" t="s">
        <v>6</v>
      </c>
      <c r="D229" s="3" t="s">
        <v>71</v>
      </c>
      <c r="E229" s="3" t="s">
        <v>167</v>
      </c>
      <c r="F229" s="3">
        <v>100</v>
      </c>
      <c r="G229" s="77">
        <v>1909.71</v>
      </c>
      <c r="H229" s="106">
        <v>834.09</v>
      </c>
      <c r="I229" s="71">
        <f>G229+H229</f>
        <v>2743.8</v>
      </c>
      <c r="J229" s="106"/>
      <c r="K229" s="71">
        <f>I229+J229</f>
        <v>2743.8</v>
      </c>
      <c r="L229" s="106">
        <v>2743.8</v>
      </c>
      <c r="M229" s="106"/>
      <c r="N229" s="71">
        <f>L229+M229</f>
        <v>2743.8</v>
      </c>
    </row>
    <row r="230" spans="1:14" ht="18" customHeight="1" x14ac:dyDescent="0.2">
      <c r="A230" s="4" t="s">
        <v>295</v>
      </c>
      <c r="B230" s="3" t="s">
        <v>90</v>
      </c>
      <c r="C230" s="3" t="s">
        <v>6</v>
      </c>
      <c r="D230" s="3" t="s">
        <v>71</v>
      </c>
      <c r="E230" s="3" t="s">
        <v>166</v>
      </c>
      <c r="F230" s="3"/>
      <c r="G230" s="77">
        <f t="shared" ref="G230:N230" si="181">G231+G232</f>
        <v>36</v>
      </c>
      <c r="H230" s="106">
        <f t="shared" si="181"/>
        <v>-20</v>
      </c>
      <c r="I230" s="106">
        <f t="shared" si="181"/>
        <v>16</v>
      </c>
      <c r="J230" s="106">
        <f t="shared" ref="J230:K230" si="182">J231+J232</f>
        <v>0</v>
      </c>
      <c r="K230" s="106">
        <f t="shared" si="182"/>
        <v>16</v>
      </c>
      <c r="L230" s="106">
        <f t="shared" si="181"/>
        <v>16</v>
      </c>
      <c r="M230" s="106">
        <f t="shared" si="181"/>
        <v>0</v>
      </c>
      <c r="N230" s="106">
        <f t="shared" si="181"/>
        <v>16</v>
      </c>
    </row>
    <row r="231" spans="1:14" ht="24" customHeight="1" x14ac:dyDescent="0.2">
      <c r="A231" s="4" t="s">
        <v>47</v>
      </c>
      <c r="B231" s="3" t="s">
        <v>90</v>
      </c>
      <c r="C231" s="3" t="s">
        <v>6</v>
      </c>
      <c r="D231" s="3" t="s">
        <v>71</v>
      </c>
      <c r="E231" s="3" t="s">
        <v>166</v>
      </c>
      <c r="F231" s="3" t="s">
        <v>51</v>
      </c>
      <c r="G231" s="77">
        <v>36</v>
      </c>
      <c r="H231" s="106">
        <v>-21</v>
      </c>
      <c r="I231" s="71">
        <f>G231+H231</f>
        <v>15</v>
      </c>
      <c r="J231" s="106"/>
      <c r="K231" s="71">
        <f>I231+J231</f>
        <v>15</v>
      </c>
      <c r="L231" s="106">
        <v>15</v>
      </c>
      <c r="M231" s="106"/>
      <c r="N231" s="71">
        <f>L231+M231</f>
        <v>15</v>
      </c>
    </row>
    <row r="232" spans="1:14" ht="17.25" customHeight="1" x14ac:dyDescent="0.2">
      <c r="A232" s="8" t="s">
        <v>78</v>
      </c>
      <c r="B232" s="3" t="s">
        <v>90</v>
      </c>
      <c r="C232" s="3" t="s">
        <v>6</v>
      </c>
      <c r="D232" s="3" t="s">
        <v>71</v>
      </c>
      <c r="E232" s="3" t="s">
        <v>166</v>
      </c>
      <c r="F232" s="3" t="s">
        <v>90</v>
      </c>
      <c r="G232" s="77"/>
      <c r="H232" s="106">
        <v>1</v>
      </c>
      <c r="I232" s="71">
        <f>G232+H232</f>
        <v>1</v>
      </c>
      <c r="J232" s="106"/>
      <c r="K232" s="71">
        <f>I232+J232</f>
        <v>1</v>
      </c>
      <c r="L232" s="106">
        <v>1</v>
      </c>
      <c r="M232" s="106"/>
      <c r="N232" s="71">
        <f>L232+M232</f>
        <v>1</v>
      </c>
    </row>
    <row r="233" spans="1:14" ht="24" customHeight="1" x14ac:dyDescent="0.2">
      <c r="A233" s="4" t="s">
        <v>382</v>
      </c>
      <c r="B233" s="3" t="s">
        <v>90</v>
      </c>
      <c r="C233" s="3" t="s">
        <v>6</v>
      </c>
      <c r="D233" s="3" t="s">
        <v>71</v>
      </c>
      <c r="E233" s="3" t="s">
        <v>140</v>
      </c>
      <c r="F233" s="3"/>
      <c r="G233" s="77">
        <f t="shared" ref="G233:N234" si="183">G234</f>
        <v>0</v>
      </c>
      <c r="H233" s="106">
        <f t="shared" si="183"/>
        <v>0</v>
      </c>
      <c r="I233" s="106">
        <f t="shared" si="183"/>
        <v>0</v>
      </c>
      <c r="J233" s="106">
        <f t="shared" si="183"/>
        <v>500</v>
      </c>
      <c r="K233" s="106">
        <f t="shared" si="183"/>
        <v>500</v>
      </c>
      <c r="L233" s="106">
        <f t="shared" si="183"/>
        <v>0</v>
      </c>
      <c r="M233" s="106">
        <f t="shared" si="183"/>
        <v>0</v>
      </c>
      <c r="N233" s="106">
        <f t="shared" si="183"/>
        <v>0</v>
      </c>
    </row>
    <row r="234" spans="1:14" ht="72" customHeight="1" x14ac:dyDescent="0.2">
      <c r="A234" s="4" t="s">
        <v>165</v>
      </c>
      <c r="B234" s="3" t="s">
        <v>90</v>
      </c>
      <c r="C234" s="3" t="s">
        <v>6</v>
      </c>
      <c r="D234" s="3" t="s">
        <v>71</v>
      </c>
      <c r="E234" s="3" t="s">
        <v>389</v>
      </c>
      <c r="F234" s="3"/>
      <c r="G234" s="77">
        <f t="shared" si="183"/>
        <v>0</v>
      </c>
      <c r="H234" s="106">
        <f t="shared" si="183"/>
        <v>0</v>
      </c>
      <c r="I234" s="106">
        <f t="shared" si="183"/>
        <v>0</v>
      </c>
      <c r="J234" s="106">
        <f t="shared" si="183"/>
        <v>500</v>
      </c>
      <c r="K234" s="106">
        <f t="shared" si="183"/>
        <v>500</v>
      </c>
      <c r="L234" s="106">
        <f t="shared" si="183"/>
        <v>0</v>
      </c>
      <c r="M234" s="106">
        <f t="shared" si="183"/>
        <v>0</v>
      </c>
      <c r="N234" s="106">
        <f t="shared" si="183"/>
        <v>0</v>
      </c>
    </row>
    <row r="235" spans="1:14" ht="24" customHeight="1" x14ac:dyDescent="0.2">
      <c r="A235" s="4" t="s">
        <v>47</v>
      </c>
      <c r="B235" s="3" t="s">
        <v>90</v>
      </c>
      <c r="C235" s="3" t="s">
        <v>6</v>
      </c>
      <c r="D235" s="3" t="s">
        <v>71</v>
      </c>
      <c r="E235" s="3" t="s">
        <v>389</v>
      </c>
      <c r="F235" s="3" t="s">
        <v>51</v>
      </c>
      <c r="G235" s="77"/>
      <c r="H235" s="106"/>
      <c r="I235" s="71">
        <f>G235+H235</f>
        <v>0</v>
      </c>
      <c r="J235" s="106">
        <v>500</v>
      </c>
      <c r="K235" s="71">
        <f>I235+J235</f>
        <v>500</v>
      </c>
      <c r="L235" s="106"/>
      <c r="M235" s="106"/>
      <c r="N235" s="71">
        <f>L235+M235</f>
        <v>0</v>
      </c>
    </row>
    <row r="236" spans="1:14" ht="24" customHeight="1" x14ac:dyDescent="0.2">
      <c r="A236" s="4" t="s">
        <v>164</v>
      </c>
      <c r="B236" s="3" t="s">
        <v>90</v>
      </c>
      <c r="C236" s="3" t="s">
        <v>6</v>
      </c>
      <c r="D236" s="3" t="s">
        <v>7</v>
      </c>
      <c r="E236" s="3"/>
      <c r="F236" s="3"/>
      <c r="G236" s="82">
        <f t="shared" ref="G236:N236" si="184">G237</f>
        <v>118</v>
      </c>
      <c r="H236" s="104">
        <f t="shared" si="184"/>
        <v>-78</v>
      </c>
      <c r="I236" s="104">
        <f t="shared" si="184"/>
        <v>40</v>
      </c>
      <c r="J236" s="104">
        <f t="shared" si="184"/>
        <v>0</v>
      </c>
      <c r="K236" s="104">
        <f t="shared" si="184"/>
        <v>40</v>
      </c>
      <c r="L236" s="104">
        <f t="shared" si="184"/>
        <v>40</v>
      </c>
      <c r="M236" s="104">
        <f t="shared" si="184"/>
        <v>0</v>
      </c>
      <c r="N236" s="104">
        <f t="shared" si="184"/>
        <v>40</v>
      </c>
    </row>
    <row r="237" spans="1:14" ht="24" customHeight="1" x14ac:dyDescent="0.2">
      <c r="A237" s="4" t="s">
        <v>382</v>
      </c>
      <c r="B237" s="3" t="s">
        <v>90</v>
      </c>
      <c r="C237" s="3" t="s">
        <v>6</v>
      </c>
      <c r="D237" s="3">
        <v>14</v>
      </c>
      <c r="E237" s="3" t="s">
        <v>140</v>
      </c>
      <c r="F237" s="3"/>
      <c r="G237" s="77">
        <f t="shared" ref="G237:N237" si="185">G238+G241</f>
        <v>118</v>
      </c>
      <c r="H237" s="106">
        <f t="shared" si="185"/>
        <v>-78</v>
      </c>
      <c r="I237" s="106">
        <f t="shared" si="185"/>
        <v>40</v>
      </c>
      <c r="J237" s="106">
        <f t="shared" ref="J237:K237" si="186">J238+J241</f>
        <v>0</v>
      </c>
      <c r="K237" s="106">
        <f t="shared" si="186"/>
        <v>40</v>
      </c>
      <c r="L237" s="106">
        <f t="shared" si="185"/>
        <v>40</v>
      </c>
      <c r="M237" s="106">
        <f t="shared" si="185"/>
        <v>0</v>
      </c>
      <c r="N237" s="106">
        <f t="shared" si="185"/>
        <v>40</v>
      </c>
    </row>
    <row r="238" spans="1:14" ht="60" customHeight="1" x14ac:dyDescent="0.2">
      <c r="A238" s="4" t="s">
        <v>163</v>
      </c>
      <c r="B238" s="3" t="s">
        <v>90</v>
      </c>
      <c r="C238" s="3" t="s">
        <v>6</v>
      </c>
      <c r="D238" s="3" t="s">
        <v>7</v>
      </c>
      <c r="E238" s="3" t="s">
        <v>385</v>
      </c>
      <c r="F238" s="3"/>
      <c r="G238" s="77">
        <f t="shared" ref="G238:N239" si="187">G239</f>
        <v>0</v>
      </c>
      <c r="H238" s="106">
        <f t="shared" si="187"/>
        <v>15</v>
      </c>
      <c r="I238" s="106">
        <f t="shared" si="187"/>
        <v>15</v>
      </c>
      <c r="J238" s="106">
        <f t="shared" si="187"/>
        <v>0</v>
      </c>
      <c r="K238" s="106">
        <f t="shared" si="187"/>
        <v>15</v>
      </c>
      <c r="L238" s="106">
        <f t="shared" si="187"/>
        <v>15</v>
      </c>
      <c r="M238" s="106">
        <f t="shared" si="187"/>
        <v>0</v>
      </c>
      <c r="N238" s="106">
        <f t="shared" si="187"/>
        <v>15</v>
      </c>
    </row>
    <row r="239" spans="1:14" ht="24" x14ac:dyDescent="0.2">
      <c r="A239" s="4" t="s">
        <v>390</v>
      </c>
      <c r="B239" s="3" t="s">
        <v>90</v>
      </c>
      <c r="C239" s="3" t="s">
        <v>6</v>
      </c>
      <c r="D239" s="3" t="s">
        <v>7</v>
      </c>
      <c r="E239" s="3" t="s">
        <v>162</v>
      </c>
      <c r="F239" s="3"/>
      <c r="G239" s="77">
        <f t="shared" si="187"/>
        <v>0</v>
      </c>
      <c r="H239" s="106">
        <f t="shared" si="187"/>
        <v>15</v>
      </c>
      <c r="I239" s="106">
        <f t="shared" si="187"/>
        <v>15</v>
      </c>
      <c r="J239" s="106">
        <f t="shared" si="187"/>
        <v>0</v>
      </c>
      <c r="K239" s="106">
        <f t="shared" si="187"/>
        <v>15</v>
      </c>
      <c r="L239" s="106">
        <f t="shared" si="187"/>
        <v>15</v>
      </c>
      <c r="M239" s="106">
        <f t="shared" si="187"/>
        <v>0</v>
      </c>
      <c r="N239" s="106">
        <f t="shared" si="187"/>
        <v>15</v>
      </c>
    </row>
    <row r="240" spans="1:14" ht="24" customHeight="1" x14ac:dyDescent="0.2">
      <c r="A240" s="4" t="s">
        <v>47</v>
      </c>
      <c r="B240" s="3" t="s">
        <v>90</v>
      </c>
      <c r="C240" s="3" t="s">
        <v>6</v>
      </c>
      <c r="D240" s="3">
        <v>14</v>
      </c>
      <c r="E240" s="3" t="s">
        <v>162</v>
      </c>
      <c r="F240" s="3">
        <v>200</v>
      </c>
      <c r="G240" s="77"/>
      <c r="H240" s="106">
        <v>15</v>
      </c>
      <c r="I240" s="71">
        <f>G240+H240</f>
        <v>15</v>
      </c>
      <c r="J240" s="106"/>
      <c r="K240" s="71">
        <f>I240+J240</f>
        <v>15</v>
      </c>
      <c r="L240" s="106">
        <v>15</v>
      </c>
      <c r="M240" s="106"/>
      <c r="N240" s="71">
        <f>L240+M240</f>
        <v>15</v>
      </c>
    </row>
    <row r="241" spans="1:14" ht="38.25" customHeight="1" x14ac:dyDescent="0.2">
      <c r="A241" s="4" t="s">
        <v>161</v>
      </c>
      <c r="B241" s="3" t="s">
        <v>90</v>
      </c>
      <c r="C241" s="3" t="s">
        <v>6</v>
      </c>
      <c r="D241" s="3" t="s">
        <v>7</v>
      </c>
      <c r="E241" s="3" t="s">
        <v>391</v>
      </c>
      <c r="F241" s="3"/>
      <c r="G241" s="77">
        <f t="shared" ref="G241:N241" si="188">G242+G244</f>
        <v>118</v>
      </c>
      <c r="H241" s="106">
        <f t="shared" si="188"/>
        <v>-93</v>
      </c>
      <c r="I241" s="106">
        <f t="shared" si="188"/>
        <v>25</v>
      </c>
      <c r="J241" s="106">
        <f t="shared" ref="J241:K241" si="189">J242+J244</f>
        <v>0</v>
      </c>
      <c r="K241" s="106">
        <f t="shared" si="189"/>
        <v>25</v>
      </c>
      <c r="L241" s="106">
        <f t="shared" si="188"/>
        <v>25</v>
      </c>
      <c r="M241" s="106">
        <f t="shared" si="188"/>
        <v>0</v>
      </c>
      <c r="N241" s="106">
        <f t="shared" si="188"/>
        <v>25</v>
      </c>
    </row>
    <row r="242" spans="1:14" ht="37.5" customHeight="1" x14ac:dyDescent="0.2">
      <c r="A242" s="4" t="s">
        <v>393</v>
      </c>
      <c r="B242" s="3" t="s">
        <v>90</v>
      </c>
      <c r="C242" s="3" t="s">
        <v>6</v>
      </c>
      <c r="D242" s="3" t="s">
        <v>7</v>
      </c>
      <c r="E242" s="3" t="s">
        <v>392</v>
      </c>
      <c r="F242" s="3"/>
      <c r="G242" s="77">
        <f t="shared" ref="G242:N242" si="190">G243</f>
        <v>118</v>
      </c>
      <c r="H242" s="106">
        <f t="shared" si="190"/>
        <v>-93</v>
      </c>
      <c r="I242" s="106">
        <f t="shared" si="190"/>
        <v>25</v>
      </c>
      <c r="J242" s="106">
        <f t="shared" si="190"/>
        <v>0</v>
      </c>
      <c r="K242" s="106">
        <f t="shared" si="190"/>
        <v>25</v>
      </c>
      <c r="L242" s="106">
        <f t="shared" si="190"/>
        <v>25</v>
      </c>
      <c r="M242" s="106">
        <f t="shared" si="190"/>
        <v>0</v>
      </c>
      <c r="N242" s="106">
        <f t="shared" si="190"/>
        <v>25</v>
      </c>
    </row>
    <row r="243" spans="1:14" ht="24" customHeight="1" x14ac:dyDescent="0.2">
      <c r="A243" s="4" t="s">
        <v>47</v>
      </c>
      <c r="B243" s="3" t="s">
        <v>90</v>
      </c>
      <c r="C243" s="3" t="s">
        <v>6</v>
      </c>
      <c r="D243" s="3">
        <v>14</v>
      </c>
      <c r="E243" s="3" t="s">
        <v>392</v>
      </c>
      <c r="F243" s="3">
        <v>200</v>
      </c>
      <c r="G243" s="77">
        <f t="shared" ref="G243" si="191">120-2</f>
        <v>118</v>
      </c>
      <c r="H243" s="106">
        <v>-93</v>
      </c>
      <c r="I243" s="71">
        <f>G243+H243</f>
        <v>25</v>
      </c>
      <c r="J243" s="106"/>
      <c r="K243" s="71">
        <f>I243+J243</f>
        <v>25</v>
      </c>
      <c r="L243" s="106">
        <v>25</v>
      </c>
      <c r="M243" s="106"/>
      <c r="N243" s="71">
        <f>L243+M243</f>
        <v>25</v>
      </c>
    </row>
    <row r="244" spans="1:14" ht="60" hidden="1" customHeight="1" x14ac:dyDescent="0.2">
      <c r="A244" s="4" t="s">
        <v>312</v>
      </c>
      <c r="B244" s="3" t="s">
        <v>90</v>
      </c>
      <c r="C244" s="3" t="s">
        <v>6</v>
      </c>
      <c r="D244" s="3">
        <v>14</v>
      </c>
      <c r="E244" s="3" t="s">
        <v>394</v>
      </c>
      <c r="F244" s="3"/>
      <c r="G244" s="77">
        <f t="shared" ref="G244:I244" si="192">G245+G246</f>
        <v>0</v>
      </c>
      <c r="H244" s="106">
        <f t="shared" si="192"/>
        <v>0</v>
      </c>
      <c r="I244" s="106">
        <f t="shared" si="192"/>
        <v>0</v>
      </c>
      <c r="J244" s="106">
        <f t="shared" ref="J244:K244" si="193">J245+J246</f>
        <v>0</v>
      </c>
      <c r="K244" s="106">
        <f t="shared" si="193"/>
        <v>0</v>
      </c>
      <c r="L244" s="106">
        <f t="shared" ref="L244:N244" si="194">L245+L246</f>
        <v>0</v>
      </c>
      <c r="M244" s="106">
        <f t="shared" si="194"/>
        <v>0</v>
      </c>
      <c r="N244" s="106">
        <f t="shared" si="194"/>
        <v>0</v>
      </c>
    </row>
    <row r="245" spans="1:14" ht="24" hidden="1" customHeight="1" x14ac:dyDescent="0.2">
      <c r="A245" s="4" t="s">
        <v>47</v>
      </c>
      <c r="B245" s="3" t="s">
        <v>90</v>
      </c>
      <c r="C245" s="3" t="s">
        <v>6</v>
      </c>
      <c r="D245" s="3">
        <v>14</v>
      </c>
      <c r="E245" s="3" t="s">
        <v>394</v>
      </c>
      <c r="F245" s="3">
        <v>200</v>
      </c>
      <c r="G245" s="77"/>
      <c r="H245" s="106"/>
      <c r="I245" s="71">
        <f>G245+H245</f>
        <v>0</v>
      </c>
      <c r="J245" s="106"/>
      <c r="K245" s="71">
        <f>I245+J245</f>
        <v>0</v>
      </c>
      <c r="L245" s="106"/>
      <c r="M245" s="106"/>
      <c r="N245" s="71">
        <f>L245+M245</f>
        <v>0</v>
      </c>
    </row>
    <row r="246" spans="1:14" ht="12.75" hidden="1" customHeight="1" x14ac:dyDescent="0.2">
      <c r="A246" s="4" t="s">
        <v>45</v>
      </c>
      <c r="B246" s="3" t="s">
        <v>90</v>
      </c>
      <c r="C246" s="3" t="s">
        <v>6</v>
      </c>
      <c r="D246" s="3">
        <v>14</v>
      </c>
      <c r="E246" s="3" t="s">
        <v>394</v>
      </c>
      <c r="F246" s="3" t="s">
        <v>43</v>
      </c>
      <c r="G246" s="77"/>
      <c r="H246" s="106"/>
      <c r="I246" s="71">
        <f>G246+H246</f>
        <v>0</v>
      </c>
      <c r="J246" s="106"/>
      <c r="K246" s="71">
        <f>I246+J246</f>
        <v>0</v>
      </c>
      <c r="L246" s="106"/>
      <c r="M246" s="106"/>
      <c r="N246" s="71">
        <f>L246+M246</f>
        <v>0</v>
      </c>
    </row>
    <row r="247" spans="1:14" ht="12.75" customHeight="1" x14ac:dyDescent="0.2">
      <c r="A247" s="4" t="s">
        <v>159</v>
      </c>
      <c r="B247" s="3" t="s">
        <v>90</v>
      </c>
      <c r="C247" s="3" t="s">
        <v>59</v>
      </c>
      <c r="D247" s="3"/>
      <c r="E247" s="3"/>
      <c r="F247" s="3"/>
      <c r="G247" s="82">
        <f t="shared" ref="G247:N247" si="195">G248+G263+G258</f>
        <v>12318.349999999999</v>
      </c>
      <c r="H247" s="104">
        <f t="shared" si="195"/>
        <v>-927.52</v>
      </c>
      <c r="I247" s="104">
        <f t="shared" si="195"/>
        <v>11390.83</v>
      </c>
      <c r="J247" s="104">
        <f t="shared" ref="J247:K247" si="196">J248+J263+J258</f>
        <v>0</v>
      </c>
      <c r="K247" s="104">
        <f t="shared" si="196"/>
        <v>11390.83</v>
      </c>
      <c r="L247" s="104">
        <f t="shared" si="195"/>
        <v>11660.08</v>
      </c>
      <c r="M247" s="104">
        <f t="shared" si="195"/>
        <v>0</v>
      </c>
      <c r="N247" s="104">
        <f t="shared" si="195"/>
        <v>11660.08</v>
      </c>
    </row>
    <row r="248" spans="1:14" ht="12.75" customHeight="1" x14ac:dyDescent="0.2">
      <c r="A248" s="4" t="s">
        <v>158</v>
      </c>
      <c r="B248" s="3" t="s">
        <v>90</v>
      </c>
      <c r="C248" s="3" t="s">
        <v>59</v>
      </c>
      <c r="D248" s="3" t="s">
        <v>36</v>
      </c>
      <c r="E248" s="3"/>
      <c r="F248" s="3"/>
      <c r="G248" s="82">
        <f t="shared" ref="G248:N249" si="197">G249</f>
        <v>1133.5999999999999</v>
      </c>
      <c r="H248" s="104">
        <f t="shared" si="197"/>
        <v>-497.8</v>
      </c>
      <c r="I248" s="104">
        <f t="shared" si="197"/>
        <v>635.80000000000007</v>
      </c>
      <c r="J248" s="104">
        <f t="shared" si="197"/>
        <v>0</v>
      </c>
      <c r="K248" s="104">
        <f t="shared" si="197"/>
        <v>635.80000000000007</v>
      </c>
      <c r="L248" s="104">
        <f t="shared" si="197"/>
        <v>635.79999999999995</v>
      </c>
      <c r="M248" s="104">
        <f t="shared" si="197"/>
        <v>0</v>
      </c>
      <c r="N248" s="104">
        <f t="shared" si="197"/>
        <v>635.79999999999995</v>
      </c>
    </row>
    <row r="249" spans="1:14" ht="72" x14ac:dyDescent="0.2">
      <c r="A249" s="4" t="s">
        <v>376</v>
      </c>
      <c r="B249" s="3" t="s">
        <v>90</v>
      </c>
      <c r="C249" s="3" t="s">
        <v>59</v>
      </c>
      <c r="D249" s="3" t="s">
        <v>36</v>
      </c>
      <c r="E249" s="3" t="s">
        <v>65</v>
      </c>
      <c r="F249" s="3"/>
      <c r="G249" s="79">
        <f t="shared" si="197"/>
        <v>1133.5999999999999</v>
      </c>
      <c r="H249" s="105">
        <f t="shared" si="197"/>
        <v>-497.8</v>
      </c>
      <c r="I249" s="105">
        <f t="shared" si="197"/>
        <v>635.80000000000007</v>
      </c>
      <c r="J249" s="105">
        <f t="shared" si="197"/>
        <v>0</v>
      </c>
      <c r="K249" s="105">
        <f t="shared" si="197"/>
        <v>635.80000000000007</v>
      </c>
      <c r="L249" s="105">
        <f t="shared" si="197"/>
        <v>635.79999999999995</v>
      </c>
      <c r="M249" s="105">
        <f t="shared" si="197"/>
        <v>0</v>
      </c>
      <c r="N249" s="105">
        <f t="shared" si="197"/>
        <v>635.79999999999995</v>
      </c>
    </row>
    <row r="250" spans="1:14" ht="48" x14ac:dyDescent="0.2">
      <c r="A250" s="4" t="s">
        <v>157</v>
      </c>
      <c r="B250" s="3" t="s">
        <v>90</v>
      </c>
      <c r="C250" s="3" t="s">
        <v>59</v>
      </c>
      <c r="D250" s="3" t="s">
        <v>36</v>
      </c>
      <c r="E250" s="3" t="s">
        <v>395</v>
      </c>
      <c r="F250" s="3"/>
      <c r="G250" s="79">
        <f t="shared" ref="G250:N250" si="198">G251+G254+G256</f>
        <v>1133.5999999999999</v>
      </c>
      <c r="H250" s="105">
        <f t="shared" si="198"/>
        <v>-497.8</v>
      </c>
      <c r="I250" s="105">
        <f t="shared" si="198"/>
        <v>635.80000000000007</v>
      </c>
      <c r="J250" s="105">
        <f t="shared" ref="J250:K250" si="199">J251+J254+J256</f>
        <v>0</v>
      </c>
      <c r="K250" s="105">
        <f t="shared" si="199"/>
        <v>635.80000000000007</v>
      </c>
      <c r="L250" s="105">
        <f t="shared" si="198"/>
        <v>635.79999999999995</v>
      </c>
      <c r="M250" s="105">
        <f t="shared" si="198"/>
        <v>0</v>
      </c>
      <c r="N250" s="105">
        <f t="shared" si="198"/>
        <v>635.79999999999995</v>
      </c>
    </row>
    <row r="251" spans="1:14" ht="22.5" customHeight="1" x14ac:dyDescent="0.2">
      <c r="A251" s="4" t="s">
        <v>396</v>
      </c>
      <c r="B251" s="3" t="s">
        <v>90</v>
      </c>
      <c r="C251" s="3" t="s">
        <v>59</v>
      </c>
      <c r="D251" s="3" t="s">
        <v>36</v>
      </c>
      <c r="E251" s="3" t="s">
        <v>156</v>
      </c>
      <c r="F251" s="3"/>
      <c r="G251" s="79">
        <f t="shared" ref="G251:N251" si="200">G252+G253</f>
        <v>300</v>
      </c>
      <c r="H251" s="105">
        <f t="shared" si="200"/>
        <v>-260</v>
      </c>
      <c r="I251" s="105">
        <f t="shared" si="200"/>
        <v>40</v>
      </c>
      <c r="J251" s="105">
        <f t="shared" ref="J251:K251" si="201">J252+J253</f>
        <v>0</v>
      </c>
      <c r="K251" s="105">
        <f t="shared" si="201"/>
        <v>40</v>
      </c>
      <c r="L251" s="105">
        <f t="shared" si="200"/>
        <v>40</v>
      </c>
      <c r="M251" s="105">
        <f t="shared" si="200"/>
        <v>0</v>
      </c>
      <c r="N251" s="105">
        <f t="shared" si="200"/>
        <v>40</v>
      </c>
    </row>
    <row r="252" spans="1:14" ht="24" x14ac:dyDescent="0.2">
      <c r="A252" s="4" t="s">
        <v>47</v>
      </c>
      <c r="B252" s="3" t="s">
        <v>90</v>
      </c>
      <c r="C252" s="3" t="s">
        <v>59</v>
      </c>
      <c r="D252" s="3" t="s">
        <v>36</v>
      </c>
      <c r="E252" s="3" t="s">
        <v>156</v>
      </c>
      <c r="F252" s="3">
        <v>200</v>
      </c>
      <c r="G252" s="79">
        <v>150</v>
      </c>
      <c r="H252" s="105">
        <v>-110</v>
      </c>
      <c r="I252" s="71">
        <f>G252+H252</f>
        <v>40</v>
      </c>
      <c r="J252" s="105"/>
      <c r="K252" s="71">
        <f>I252+J252</f>
        <v>40</v>
      </c>
      <c r="L252" s="105">
        <v>40</v>
      </c>
      <c r="M252" s="105"/>
      <c r="N252" s="71">
        <f>L252+M252</f>
        <v>40</v>
      </c>
    </row>
    <row r="253" spans="1:14" ht="21" hidden="1" customHeight="1" x14ac:dyDescent="0.2">
      <c r="A253" s="8" t="s">
        <v>78</v>
      </c>
      <c r="B253" s="3" t="s">
        <v>90</v>
      </c>
      <c r="C253" s="3" t="s">
        <v>59</v>
      </c>
      <c r="D253" s="3" t="s">
        <v>36</v>
      </c>
      <c r="E253" s="3" t="s">
        <v>156</v>
      </c>
      <c r="F253" s="3" t="s">
        <v>90</v>
      </c>
      <c r="G253" s="79">
        <v>150</v>
      </c>
      <c r="H253" s="105">
        <v>-150</v>
      </c>
      <c r="I253" s="71">
        <f>G253+H253</f>
        <v>0</v>
      </c>
      <c r="J253" s="105"/>
      <c r="K253" s="71">
        <f>I253+J253</f>
        <v>0</v>
      </c>
      <c r="L253" s="105">
        <v>0</v>
      </c>
      <c r="M253" s="105"/>
      <c r="N253" s="71">
        <f>L253+M253</f>
        <v>0</v>
      </c>
    </row>
    <row r="254" spans="1:14" ht="108" x14ac:dyDescent="0.2">
      <c r="A254" s="4" t="s">
        <v>503</v>
      </c>
      <c r="B254" s="3" t="s">
        <v>90</v>
      </c>
      <c r="C254" s="3" t="s">
        <v>59</v>
      </c>
      <c r="D254" s="3" t="s">
        <v>36</v>
      </c>
      <c r="E254" s="3" t="s">
        <v>155</v>
      </c>
      <c r="F254" s="3"/>
      <c r="G254" s="79">
        <f t="shared" ref="G254:N254" si="202">G255</f>
        <v>431</v>
      </c>
      <c r="H254" s="105">
        <f t="shared" si="202"/>
        <v>-239.1</v>
      </c>
      <c r="I254" s="105">
        <f t="shared" si="202"/>
        <v>191.9</v>
      </c>
      <c r="J254" s="105">
        <f t="shared" si="202"/>
        <v>0</v>
      </c>
      <c r="K254" s="105">
        <f t="shared" si="202"/>
        <v>191.9</v>
      </c>
      <c r="L254" s="105">
        <f t="shared" si="202"/>
        <v>191.9</v>
      </c>
      <c r="M254" s="105">
        <f t="shared" si="202"/>
        <v>0</v>
      </c>
      <c r="N254" s="105">
        <f t="shared" si="202"/>
        <v>191.9</v>
      </c>
    </row>
    <row r="255" spans="1:14" ht="24" x14ac:dyDescent="0.2">
      <c r="A255" s="4" t="s">
        <v>47</v>
      </c>
      <c r="B255" s="3" t="s">
        <v>90</v>
      </c>
      <c r="C255" s="3" t="s">
        <v>59</v>
      </c>
      <c r="D255" s="3" t="s">
        <v>36</v>
      </c>
      <c r="E255" s="3" t="s">
        <v>155</v>
      </c>
      <c r="F255" s="3" t="s">
        <v>51</v>
      </c>
      <c r="G255" s="79">
        <v>431</v>
      </c>
      <c r="H255" s="105">
        <v>-239.1</v>
      </c>
      <c r="I255" s="71">
        <f>G255+H255</f>
        <v>191.9</v>
      </c>
      <c r="J255" s="105"/>
      <c r="K255" s="71">
        <f>I255+J255</f>
        <v>191.9</v>
      </c>
      <c r="L255" s="105">
        <v>191.9</v>
      </c>
      <c r="M255" s="105"/>
      <c r="N255" s="71">
        <f>L255+M255</f>
        <v>191.9</v>
      </c>
    </row>
    <row r="256" spans="1:14" ht="36" x14ac:dyDescent="0.2">
      <c r="A256" s="4" t="s">
        <v>504</v>
      </c>
      <c r="B256" s="3" t="s">
        <v>90</v>
      </c>
      <c r="C256" s="3" t="s">
        <v>59</v>
      </c>
      <c r="D256" s="3" t="s">
        <v>36</v>
      </c>
      <c r="E256" s="3" t="s">
        <v>154</v>
      </c>
      <c r="F256" s="3"/>
      <c r="G256" s="79">
        <f t="shared" ref="G256:N256" si="203">G257</f>
        <v>402.6</v>
      </c>
      <c r="H256" s="105">
        <f t="shared" si="203"/>
        <v>1.3</v>
      </c>
      <c r="I256" s="105">
        <f t="shared" si="203"/>
        <v>403.90000000000003</v>
      </c>
      <c r="J256" s="105">
        <f t="shared" si="203"/>
        <v>0</v>
      </c>
      <c r="K256" s="105">
        <f t="shared" si="203"/>
        <v>403.90000000000003</v>
      </c>
      <c r="L256" s="105">
        <f t="shared" si="203"/>
        <v>403.9</v>
      </c>
      <c r="M256" s="105">
        <f t="shared" si="203"/>
        <v>0</v>
      </c>
      <c r="N256" s="105">
        <f t="shared" si="203"/>
        <v>403.9</v>
      </c>
    </row>
    <row r="257" spans="1:14" ht="24" x14ac:dyDescent="0.2">
      <c r="A257" s="4" t="s">
        <v>47</v>
      </c>
      <c r="B257" s="3" t="s">
        <v>90</v>
      </c>
      <c r="C257" s="3" t="s">
        <v>59</v>
      </c>
      <c r="D257" s="3" t="s">
        <v>36</v>
      </c>
      <c r="E257" s="3" t="s">
        <v>154</v>
      </c>
      <c r="F257" s="3" t="s">
        <v>51</v>
      </c>
      <c r="G257" s="79">
        <v>402.6</v>
      </c>
      <c r="H257" s="105">
        <v>1.3</v>
      </c>
      <c r="I257" s="71">
        <f>G257+H257</f>
        <v>403.90000000000003</v>
      </c>
      <c r="J257" s="105"/>
      <c r="K257" s="71">
        <f>I257+J257</f>
        <v>403.90000000000003</v>
      </c>
      <c r="L257" s="105">
        <v>403.9</v>
      </c>
      <c r="M257" s="105"/>
      <c r="N257" s="71">
        <f>L257+M257</f>
        <v>403.9</v>
      </c>
    </row>
    <row r="258" spans="1:14" ht="19.5" customHeight="1" x14ac:dyDescent="0.2">
      <c r="A258" s="4" t="s">
        <v>153</v>
      </c>
      <c r="B258" s="3" t="s">
        <v>90</v>
      </c>
      <c r="C258" s="3" t="s">
        <v>59</v>
      </c>
      <c r="D258" s="3" t="s">
        <v>71</v>
      </c>
      <c r="E258" s="3"/>
      <c r="F258" s="3"/>
      <c r="G258" s="2">
        <f t="shared" ref="G258:N258" si="204">G259</f>
        <v>4391.2</v>
      </c>
      <c r="H258" s="71">
        <f t="shared" si="204"/>
        <v>948.7</v>
      </c>
      <c r="I258" s="71">
        <f t="shared" si="204"/>
        <v>5339.9</v>
      </c>
      <c r="J258" s="71">
        <f t="shared" si="204"/>
        <v>0</v>
      </c>
      <c r="K258" s="71">
        <f t="shared" si="204"/>
        <v>5339.9</v>
      </c>
      <c r="L258" s="71">
        <f t="shared" si="204"/>
        <v>5498</v>
      </c>
      <c r="M258" s="71">
        <f t="shared" si="204"/>
        <v>0</v>
      </c>
      <c r="N258" s="71">
        <f t="shared" si="204"/>
        <v>5498</v>
      </c>
    </row>
    <row r="259" spans="1:14" ht="47.25" customHeight="1" x14ac:dyDescent="0.2">
      <c r="A259" s="4" t="s">
        <v>383</v>
      </c>
      <c r="B259" s="3" t="s">
        <v>90</v>
      </c>
      <c r="C259" s="3" t="s">
        <v>59</v>
      </c>
      <c r="D259" s="3" t="s">
        <v>71</v>
      </c>
      <c r="E259" s="3" t="s">
        <v>135</v>
      </c>
      <c r="F259" s="3"/>
      <c r="G259" s="77">
        <f t="shared" ref="G259:N261" si="205">G260</f>
        <v>4391.2</v>
      </c>
      <c r="H259" s="106">
        <f t="shared" si="205"/>
        <v>948.7</v>
      </c>
      <c r="I259" s="106">
        <f t="shared" si="205"/>
        <v>5339.9</v>
      </c>
      <c r="J259" s="106">
        <f t="shared" si="205"/>
        <v>0</v>
      </c>
      <c r="K259" s="106">
        <f t="shared" si="205"/>
        <v>5339.9</v>
      </c>
      <c r="L259" s="106">
        <f t="shared" si="205"/>
        <v>5498</v>
      </c>
      <c r="M259" s="106">
        <f t="shared" si="205"/>
        <v>0</v>
      </c>
      <c r="N259" s="106">
        <f t="shared" si="205"/>
        <v>5498</v>
      </c>
    </row>
    <row r="260" spans="1:14" ht="24" customHeight="1" x14ac:dyDescent="0.2">
      <c r="A260" s="4" t="s">
        <v>397</v>
      </c>
      <c r="B260" s="3" t="s">
        <v>90</v>
      </c>
      <c r="C260" s="3" t="s">
        <v>59</v>
      </c>
      <c r="D260" s="3" t="s">
        <v>71</v>
      </c>
      <c r="E260" s="3" t="s">
        <v>398</v>
      </c>
      <c r="F260" s="3"/>
      <c r="G260" s="77">
        <f t="shared" si="205"/>
        <v>4391.2</v>
      </c>
      <c r="H260" s="106">
        <f t="shared" si="205"/>
        <v>948.7</v>
      </c>
      <c r="I260" s="106">
        <f t="shared" si="205"/>
        <v>5339.9</v>
      </c>
      <c r="J260" s="106">
        <f t="shared" si="205"/>
        <v>0</v>
      </c>
      <c r="K260" s="106">
        <f t="shared" si="205"/>
        <v>5339.9</v>
      </c>
      <c r="L260" s="106">
        <f t="shared" si="205"/>
        <v>5498</v>
      </c>
      <c r="M260" s="106">
        <f t="shared" si="205"/>
        <v>0</v>
      </c>
      <c r="N260" s="106">
        <f t="shared" si="205"/>
        <v>5498</v>
      </c>
    </row>
    <row r="261" spans="1:14" ht="36.75" customHeight="1" x14ac:dyDescent="0.2">
      <c r="A261" s="4" t="s">
        <v>400</v>
      </c>
      <c r="B261" s="3" t="s">
        <v>90</v>
      </c>
      <c r="C261" s="3" t="s">
        <v>59</v>
      </c>
      <c r="D261" s="3" t="s">
        <v>71</v>
      </c>
      <c r="E261" s="3" t="s">
        <v>399</v>
      </c>
      <c r="F261" s="3"/>
      <c r="G261" s="77">
        <f t="shared" si="205"/>
        <v>4391.2</v>
      </c>
      <c r="H261" s="106">
        <f t="shared" si="205"/>
        <v>948.7</v>
      </c>
      <c r="I261" s="106">
        <f t="shared" si="205"/>
        <v>5339.9</v>
      </c>
      <c r="J261" s="106">
        <f t="shared" si="205"/>
        <v>0</v>
      </c>
      <c r="K261" s="106">
        <f t="shared" si="205"/>
        <v>5339.9</v>
      </c>
      <c r="L261" s="106">
        <f t="shared" si="205"/>
        <v>5498</v>
      </c>
      <c r="M261" s="106">
        <f t="shared" si="205"/>
        <v>0</v>
      </c>
      <c r="N261" s="106">
        <f t="shared" si="205"/>
        <v>5498</v>
      </c>
    </row>
    <row r="262" spans="1:14" ht="24" customHeight="1" x14ac:dyDescent="0.2">
      <c r="A262" s="4" t="s">
        <v>47</v>
      </c>
      <c r="B262" s="3" t="s">
        <v>90</v>
      </c>
      <c r="C262" s="3" t="s">
        <v>59</v>
      </c>
      <c r="D262" s="3" t="s">
        <v>71</v>
      </c>
      <c r="E262" s="3" t="s">
        <v>399</v>
      </c>
      <c r="F262" s="3" t="s">
        <v>51</v>
      </c>
      <c r="G262" s="77">
        <v>4391.2</v>
      </c>
      <c r="H262" s="106">
        <v>948.7</v>
      </c>
      <c r="I262" s="71">
        <f>G262+H262</f>
        <v>5339.9</v>
      </c>
      <c r="J262" s="106"/>
      <c r="K262" s="71">
        <f>I262+J262</f>
        <v>5339.9</v>
      </c>
      <c r="L262" s="106">
        <v>5498</v>
      </c>
      <c r="M262" s="106"/>
      <c r="N262" s="71">
        <f>L262+M262</f>
        <v>5498</v>
      </c>
    </row>
    <row r="263" spans="1:14" ht="12.75" customHeight="1" x14ac:dyDescent="0.2">
      <c r="A263" s="4" t="s">
        <v>152</v>
      </c>
      <c r="B263" s="3" t="s">
        <v>90</v>
      </c>
      <c r="C263" s="3" t="s">
        <v>59</v>
      </c>
      <c r="D263" s="3" t="s">
        <v>28</v>
      </c>
      <c r="E263" s="3"/>
      <c r="F263" s="3"/>
      <c r="G263" s="82">
        <f t="shared" ref="G263:N263" si="206">G264+G271+G278+G283</f>
        <v>6793.5499999999993</v>
      </c>
      <c r="H263" s="104">
        <f t="shared" si="206"/>
        <v>-1378.42</v>
      </c>
      <c r="I263" s="104">
        <f t="shared" si="206"/>
        <v>5415.13</v>
      </c>
      <c r="J263" s="104">
        <f t="shared" ref="J263:K263" si="207">J264+J271+J278+J283</f>
        <v>0</v>
      </c>
      <c r="K263" s="104">
        <f t="shared" si="207"/>
        <v>5415.13</v>
      </c>
      <c r="L263" s="104">
        <f t="shared" si="206"/>
        <v>5526.28</v>
      </c>
      <c r="M263" s="104">
        <f t="shared" si="206"/>
        <v>0</v>
      </c>
      <c r="N263" s="104">
        <f t="shared" si="206"/>
        <v>5526.28</v>
      </c>
    </row>
    <row r="264" spans="1:14" ht="48" customHeight="1" x14ac:dyDescent="0.2">
      <c r="A264" s="4" t="s">
        <v>408</v>
      </c>
      <c r="B264" s="4" t="s">
        <v>90</v>
      </c>
      <c r="C264" s="4" t="s">
        <v>59</v>
      </c>
      <c r="D264" s="4" t="s">
        <v>28</v>
      </c>
      <c r="E264" s="4" t="s">
        <v>302</v>
      </c>
      <c r="F264" s="4"/>
      <c r="G264" s="84">
        <f t="shared" ref="G264:N264" si="208">G265</f>
        <v>0</v>
      </c>
      <c r="H264" s="113">
        <f t="shared" si="208"/>
        <v>1078.96</v>
      </c>
      <c r="I264" s="113">
        <f t="shared" si="208"/>
        <v>1078.96</v>
      </c>
      <c r="J264" s="113">
        <f t="shared" si="208"/>
        <v>0</v>
      </c>
      <c r="K264" s="113">
        <f t="shared" si="208"/>
        <v>1078.96</v>
      </c>
      <c r="L264" s="113">
        <f t="shared" si="208"/>
        <v>1078.96</v>
      </c>
      <c r="M264" s="113">
        <f t="shared" si="208"/>
        <v>0</v>
      </c>
      <c r="N264" s="113">
        <f t="shared" si="208"/>
        <v>1078.96</v>
      </c>
    </row>
    <row r="265" spans="1:14" ht="48" customHeight="1" x14ac:dyDescent="0.2">
      <c r="A265" s="4" t="s">
        <v>388</v>
      </c>
      <c r="B265" s="4" t="s">
        <v>90</v>
      </c>
      <c r="C265" s="4" t="s">
        <v>59</v>
      </c>
      <c r="D265" s="4" t="s">
        <v>28</v>
      </c>
      <c r="E265" s="4" t="s">
        <v>409</v>
      </c>
      <c r="F265" s="4"/>
      <c r="G265" s="84">
        <f t="shared" ref="G265:N265" si="209">G266+G268</f>
        <v>0</v>
      </c>
      <c r="H265" s="113">
        <f t="shared" si="209"/>
        <v>1078.96</v>
      </c>
      <c r="I265" s="113">
        <f t="shared" si="209"/>
        <v>1078.96</v>
      </c>
      <c r="J265" s="113">
        <f t="shared" ref="J265:K265" si="210">J266+J268</f>
        <v>0</v>
      </c>
      <c r="K265" s="113">
        <f t="shared" si="210"/>
        <v>1078.96</v>
      </c>
      <c r="L265" s="113">
        <f t="shared" si="209"/>
        <v>1078.96</v>
      </c>
      <c r="M265" s="113">
        <f t="shared" si="209"/>
        <v>0</v>
      </c>
      <c r="N265" s="113">
        <f t="shared" si="209"/>
        <v>1078.96</v>
      </c>
    </row>
    <row r="266" spans="1:14" ht="36" customHeight="1" x14ac:dyDescent="0.2">
      <c r="A266" s="4" t="s">
        <v>304</v>
      </c>
      <c r="B266" s="4" t="s">
        <v>90</v>
      </c>
      <c r="C266" s="4" t="s">
        <v>59</v>
      </c>
      <c r="D266" s="4" t="s">
        <v>28</v>
      </c>
      <c r="E266" s="4" t="s">
        <v>292</v>
      </c>
      <c r="F266" s="4"/>
      <c r="G266" s="84">
        <f t="shared" ref="G266:N266" si="211">G267</f>
        <v>0</v>
      </c>
      <c r="H266" s="113">
        <f t="shared" si="211"/>
        <v>865.76</v>
      </c>
      <c r="I266" s="113">
        <f t="shared" si="211"/>
        <v>865.76</v>
      </c>
      <c r="J266" s="113">
        <f t="shared" si="211"/>
        <v>0</v>
      </c>
      <c r="K266" s="113">
        <f t="shared" si="211"/>
        <v>865.76</v>
      </c>
      <c r="L266" s="113">
        <f t="shared" si="211"/>
        <v>865.76</v>
      </c>
      <c r="M266" s="113">
        <f t="shared" si="211"/>
        <v>0</v>
      </c>
      <c r="N266" s="113">
        <f t="shared" si="211"/>
        <v>865.76</v>
      </c>
    </row>
    <row r="267" spans="1:14" ht="60" customHeight="1" x14ac:dyDescent="0.2">
      <c r="A267" s="4" t="s">
        <v>38</v>
      </c>
      <c r="B267" s="4" t="s">
        <v>90</v>
      </c>
      <c r="C267" s="4" t="s">
        <v>59</v>
      </c>
      <c r="D267" s="4" t="s">
        <v>28</v>
      </c>
      <c r="E267" s="4" t="s">
        <v>292</v>
      </c>
      <c r="F267" s="4" t="s">
        <v>34</v>
      </c>
      <c r="G267" s="84"/>
      <c r="H267" s="113">
        <v>865.76</v>
      </c>
      <c r="I267" s="71">
        <f>G267+H267</f>
        <v>865.76</v>
      </c>
      <c r="J267" s="113"/>
      <c r="K267" s="71">
        <f>I267+J267</f>
        <v>865.76</v>
      </c>
      <c r="L267" s="113">
        <v>865.76</v>
      </c>
      <c r="M267" s="113"/>
      <c r="N267" s="71">
        <f>L267+M267</f>
        <v>865.76</v>
      </c>
    </row>
    <row r="268" spans="1:14" ht="36" customHeight="1" x14ac:dyDescent="0.2">
      <c r="A268" s="4" t="s">
        <v>305</v>
      </c>
      <c r="B268" s="4" t="s">
        <v>90</v>
      </c>
      <c r="C268" s="4" t="s">
        <v>59</v>
      </c>
      <c r="D268" s="4" t="s">
        <v>28</v>
      </c>
      <c r="E268" s="4" t="s">
        <v>291</v>
      </c>
      <c r="F268" s="4"/>
      <c r="G268" s="84">
        <f t="shared" ref="G268:N268" si="212">G269+G270</f>
        <v>0</v>
      </c>
      <c r="H268" s="113">
        <f t="shared" si="212"/>
        <v>213.2</v>
      </c>
      <c r="I268" s="113">
        <f t="shared" si="212"/>
        <v>213.2</v>
      </c>
      <c r="J268" s="113">
        <f t="shared" ref="J268:K268" si="213">J269+J270</f>
        <v>0</v>
      </c>
      <c r="K268" s="113">
        <f t="shared" si="213"/>
        <v>213.2</v>
      </c>
      <c r="L268" s="113">
        <f t="shared" si="212"/>
        <v>213.2</v>
      </c>
      <c r="M268" s="113">
        <f t="shared" si="212"/>
        <v>0</v>
      </c>
      <c r="N268" s="113">
        <f t="shared" si="212"/>
        <v>213.2</v>
      </c>
    </row>
    <row r="269" spans="1:14" ht="24" customHeight="1" x14ac:dyDescent="0.2">
      <c r="A269" s="4" t="s">
        <v>47</v>
      </c>
      <c r="B269" s="4" t="s">
        <v>90</v>
      </c>
      <c r="C269" s="4" t="s">
        <v>59</v>
      </c>
      <c r="D269" s="4" t="s">
        <v>28</v>
      </c>
      <c r="E269" s="4" t="s">
        <v>291</v>
      </c>
      <c r="F269" s="4" t="s">
        <v>51</v>
      </c>
      <c r="G269" s="84"/>
      <c r="H269" s="113">
        <v>171.2</v>
      </c>
      <c r="I269" s="71">
        <f>G269+H269</f>
        <v>171.2</v>
      </c>
      <c r="J269" s="113"/>
      <c r="K269" s="71">
        <f>I269+J269</f>
        <v>171.2</v>
      </c>
      <c r="L269" s="113">
        <v>171.2</v>
      </c>
      <c r="M269" s="113"/>
      <c r="N269" s="71">
        <f>L269+M269</f>
        <v>171.2</v>
      </c>
    </row>
    <row r="270" spans="1:14" ht="24" customHeight="1" x14ac:dyDescent="0.2">
      <c r="A270" s="4" t="s">
        <v>78</v>
      </c>
      <c r="B270" s="4" t="s">
        <v>90</v>
      </c>
      <c r="C270" s="4" t="s">
        <v>59</v>
      </c>
      <c r="D270" s="4" t="s">
        <v>28</v>
      </c>
      <c r="E270" s="4" t="s">
        <v>291</v>
      </c>
      <c r="F270" s="4" t="s">
        <v>90</v>
      </c>
      <c r="G270" s="84"/>
      <c r="H270" s="113">
        <v>42</v>
      </c>
      <c r="I270" s="71">
        <f>G270+H270</f>
        <v>42</v>
      </c>
      <c r="J270" s="113"/>
      <c r="K270" s="71">
        <f>I270+J270</f>
        <v>42</v>
      </c>
      <c r="L270" s="113">
        <v>42</v>
      </c>
      <c r="M270" s="113"/>
      <c r="N270" s="71">
        <f>L270+M270</f>
        <v>42</v>
      </c>
    </row>
    <row r="271" spans="1:14" ht="51.75" customHeight="1" x14ac:dyDescent="0.2">
      <c r="A271" s="4" t="s">
        <v>401</v>
      </c>
      <c r="B271" s="3" t="s">
        <v>90</v>
      </c>
      <c r="C271" s="3" t="s">
        <v>59</v>
      </c>
      <c r="D271" s="3" t="s">
        <v>28</v>
      </c>
      <c r="E271" s="3" t="s">
        <v>151</v>
      </c>
      <c r="F271" s="3"/>
      <c r="G271" s="10">
        <f t="shared" ref="G271:N271" si="214">G272+G275</f>
        <v>1298.2</v>
      </c>
      <c r="H271" s="107">
        <f t="shared" si="214"/>
        <v>-1098.2</v>
      </c>
      <c r="I271" s="107">
        <f t="shared" si="214"/>
        <v>200</v>
      </c>
      <c r="J271" s="107">
        <f t="shared" ref="J271:K271" si="215">J272+J275</f>
        <v>0</v>
      </c>
      <c r="K271" s="107">
        <f t="shared" si="215"/>
        <v>200</v>
      </c>
      <c r="L271" s="107">
        <f t="shared" si="214"/>
        <v>200</v>
      </c>
      <c r="M271" s="107">
        <f t="shared" si="214"/>
        <v>0</v>
      </c>
      <c r="N271" s="107">
        <f t="shared" si="214"/>
        <v>200</v>
      </c>
    </row>
    <row r="272" spans="1:14" ht="36" customHeight="1" x14ac:dyDescent="0.2">
      <c r="A272" s="4" t="s">
        <v>275</v>
      </c>
      <c r="B272" s="3" t="s">
        <v>90</v>
      </c>
      <c r="C272" s="3" t="s">
        <v>59</v>
      </c>
      <c r="D272" s="3" t="s">
        <v>28</v>
      </c>
      <c r="E272" s="3" t="s">
        <v>402</v>
      </c>
      <c r="F272" s="3"/>
      <c r="G272" s="10">
        <f t="shared" ref="G272:N273" si="216">G273</f>
        <v>1106</v>
      </c>
      <c r="H272" s="107">
        <f t="shared" si="216"/>
        <v>-906</v>
      </c>
      <c r="I272" s="107">
        <f t="shared" si="216"/>
        <v>200</v>
      </c>
      <c r="J272" s="107">
        <f t="shared" si="216"/>
        <v>0</v>
      </c>
      <c r="K272" s="107">
        <f t="shared" si="216"/>
        <v>200</v>
      </c>
      <c r="L272" s="107">
        <f t="shared" si="216"/>
        <v>200</v>
      </c>
      <c r="M272" s="107">
        <f t="shared" si="216"/>
        <v>0</v>
      </c>
      <c r="N272" s="107">
        <f t="shared" si="216"/>
        <v>200</v>
      </c>
    </row>
    <row r="273" spans="1:14" ht="44.25" customHeight="1" x14ac:dyDescent="0.2">
      <c r="A273" s="4" t="s">
        <v>403</v>
      </c>
      <c r="B273" s="3" t="s">
        <v>90</v>
      </c>
      <c r="C273" s="3" t="s">
        <v>59</v>
      </c>
      <c r="D273" s="3" t="s">
        <v>28</v>
      </c>
      <c r="E273" s="3" t="s">
        <v>150</v>
      </c>
      <c r="F273" s="3"/>
      <c r="G273" s="10">
        <f t="shared" si="216"/>
        <v>1106</v>
      </c>
      <c r="H273" s="107">
        <f t="shared" si="216"/>
        <v>-906</v>
      </c>
      <c r="I273" s="107">
        <f t="shared" si="216"/>
        <v>200</v>
      </c>
      <c r="J273" s="107">
        <f t="shared" si="216"/>
        <v>0</v>
      </c>
      <c r="K273" s="107">
        <f t="shared" si="216"/>
        <v>200</v>
      </c>
      <c r="L273" s="107">
        <f t="shared" si="216"/>
        <v>200</v>
      </c>
      <c r="M273" s="107">
        <f t="shared" si="216"/>
        <v>0</v>
      </c>
      <c r="N273" s="107">
        <f t="shared" si="216"/>
        <v>200</v>
      </c>
    </row>
    <row r="274" spans="1:14" ht="24" customHeight="1" x14ac:dyDescent="0.2">
      <c r="A274" s="4" t="s">
        <v>78</v>
      </c>
      <c r="B274" s="3" t="s">
        <v>90</v>
      </c>
      <c r="C274" s="3" t="s">
        <v>59</v>
      </c>
      <c r="D274" s="3" t="s">
        <v>28</v>
      </c>
      <c r="E274" s="3" t="s">
        <v>150</v>
      </c>
      <c r="F274" s="3" t="s">
        <v>90</v>
      </c>
      <c r="G274" s="10">
        <f>1106</f>
        <v>1106</v>
      </c>
      <c r="H274" s="107">
        <v>-906</v>
      </c>
      <c r="I274" s="71">
        <f>G274+H274</f>
        <v>200</v>
      </c>
      <c r="J274" s="107"/>
      <c r="K274" s="71">
        <f>I274+J274</f>
        <v>200</v>
      </c>
      <c r="L274" s="107">
        <v>200</v>
      </c>
      <c r="M274" s="107"/>
      <c r="N274" s="71">
        <f>L274+M274</f>
        <v>200</v>
      </c>
    </row>
    <row r="275" spans="1:14" ht="32.25" hidden="1" customHeight="1" x14ac:dyDescent="0.2">
      <c r="A275" s="8" t="s">
        <v>406</v>
      </c>
      <c r="B275" s="3" t="s">
        <v>90</v>
      </c>
      <c r="C275" s="3" t="s">
        <v>59</v>
      </c>
      <c r="D275" s="3" t="s">
        <v>28</v>
      </c>
      <c r="E275" s="3" t="s">
        <v>404</v>
      </c>
      <c r="F275" s="3"/>
      <c r="G275" s="10">
        <f t="shared" ref="G275" si="217">G276</f>
        <v>192.2</v>
      </c>
      <c r="H275" s="107">
        <f t="shared" ref="H275:J275" si="218">H276</f>
        <v>-192.2</v>
      </c>
      <c r="I275" s="107">
        <f t="shared" ref="I275:K275" si="219">I276</f>
        <v>0</v>
      </c>
      <c r="J275" s="107">
        <f t="shared" si="218"/>
        <v>0</v>
      </c>
      <c r="K275" s="107">
        <f t="shared" si="219"/>
        <v>0</v>
      </c>
      <c r="L275" s="107">
        <f t="shared" ref="L275:N275" si="220">L276</f>
        <v>0</v>
      </c>
      <c r="M275" s="107">
        <f t="shared" si="220"/>
        <v>0</v>
      </c>
      <c r="N275" s="107">
        <f t="shared" si="220"/>
        <v>0</v>
      </c>
    </row>
    <row r="276" spans="1:14" ht="24" hidden="1" customHeight="1" x14ac:dyDescent="0.2">
      <c r="A276" s="4" t="s">
        <v>407</v>
      </c>
      <c r="B276" s="3" t="s">
        <v>90</v>
      </c>
      <c r="C276" s="3" t="s">
        <v>59</v>
      </c>
      <c r="D276" s="3" t="s">
        <v>28</v>
      </c>
      <c r="E276" s="3" t="s">
        <v>405</v>
      </c>
      <c r="F276" s="3"/>
      <c r="G276" s="10">
        <f t="shared" ref="G276:N276" si="221">G277</f>
        <v>192.2</v>
      </c>
      <c r="H276" s="107">
        <f t="shared" si="221"/>
        <v>-192.2</v>
      </c>
      <c r="I276" s="107">
        <f t="shared" si="221"/>
        <v>0</v>
      </c>
      <c r="J276" s="107">
        <f t="shared" si="221"/>
        <v>0</v>
      </c>
      <c r="K276" s="107">
        <f t="shared" si="221"/>
        <v>0</v>
      </c>
      <c r="L276" s="107">
        <f t="shared" si="221"/>
        <v>0</v>
      </c>
      <c r="M276" s="107">
        <f t="shared" si="221"/>
        <v>0</v>
      </c>
      <c r="N276" s="107">
        <f t="shared" si="221"/>
        <v>0</v>
      </c>
    </row>
    <row r="277" spans="1:14" ht="24" hidden="1" customHeight="1" x14ac:dyDescent="0.2">
      <c r="A277" s="4" t="s">
        <v>47</v>
      </c>
      <c r="B277" s="3" t="s">
        <v>90</v>
      </c>
      <c r="C277" s="3" t="s">
        <v>59</v>
      </c>
      <c r="D277" s="3" t="s">
        <v>28</v>
      </c>
      <c r="E277" s="3" t="s">
        <v>405</v>
      </c>
      <c r="F277" s="3" t="s">
        <v>51</v>
      </c>
      <c r="G277" s="10">
        <f t="shared" ref="G277" si="222">194-1.8</f>
        <v>192.2</v>
      </c>
      <c r="H277" s="107">
        <v>-192.2</v>
      </c>
      <c r="I277" s="71">
        <f>G277+H277</f>
        <v>0</v>
      </c>
      <c r="J277" s="107"/>
      <c r="K277" s="71">
        <f>I277+J277</f>
        <v>0</v>
      </c>
      <c r="L277" s="107">
        <v>0</v>
      </c>
      <c r="M277" s="107"/>
      <c r="N277" s="71">
        <f>L277+M277</f>
        <v>0</v>
      </c>
    </row>
    <row r="278" spans="1:14" ht="48" customHeight="1" x14ac:dyDescent="0.2">
      <c r="A278" s="4" t="s">
        <v>410</v>
      </c>
      <c r="B278" s="3" t="s">
        <v>90</v>
      </c>
      <c r="C278" s="3" t="s">
        <v>59</v>
      </c>
      <c r="D278" s="3" t="s">
        <v>28</v>
      </c>
      <c r="E278" s="3" t="s">
        <v>143</v>
      </c>
      <c r="F278" s="3"/>
      <c r="G278" s="10">
        <f t="shared" ref="G278:N279" si="223">G279</f>
        <v>5495.3499999999995</v>
      </c>
      <c r="H278" s="107">
        <f t="shared" si="223"/>
        <v>-1359.18</v>
      </c>
      <c r="I278" s="107">
        <f t="shared" si="223"/>
        <v>4136.17</v>
      </c>
      <c r="J278" s="107">
        <f t="shared" si="223"/>
        <v>0</v>
      </c>
      <c r="K278" s="107">
        <f t="shared" si="223"/>
        <v>4136.17</v>
      </c>
      <c r="L278" s="107">
        <f t="shared" si="223"/>
        <v>4247.32</v>
      </c>
      <c r="M278" s="107">
        <f t="shared" si="223"/>
        <v>0</v>
      </c>
      <c r="N278" s="107">
        <f t="shared" si="223"/>
        <v>4247.32</v>
      </c>
    </row>
    <row r="279" spans="1:14" ht="48" customHeight="1" x14ac:dyDescent="0.2">
      <c r="A279" s="4" t="s">
        <v>142</v>
      </c>
      <c r="B279" s="3" t="s">
        <v>90</v>
      </c>
      <c r="C279" s="3" t="s">
        <v>59</v>
      </c>
      <c r="D279" s="3" t="s">
        <v>28</v>
      </c>
      <c r="E279" s="3" t="s">
        <v>411</v>
      </c>
      <c r="F279" s="3"/>
      <c r="G279" s="10">
        <f t="shared" si="223"/>
        <v>5495.3499999999995</v>
      </c>
      <c r="H279" s="107">
        <f t="shared" si="223"/>
        <v>-1359.18</v>
      </c>
      <c r="I279" s="107">
        <f t="shared" si="223"/>
        <v>4136.17</v>
      </c>
      <c r="J279" s="107">
        <f t="shared" si="223"/>
        <v>0</v>
      </c>
      <c r="K279" s="107">
        <f t="shared" si="223"/>
        <v>4136.17</v>
      </c>
      <c r="L279" s="107">
        <f t="shared" si="223"/>
        <v>4247.32</v>
      </c>
      <c r="M279" s="107">
        <f t="shared" si="223"/>
        <v>0</v>
      </c>
      <c r="N279" s="107">
        <f t="shared" si="223"/>
        <v>4247.32</v>
      </c>
    </row>
    <row r="280" spans="1:14" ht="35.25" customHeight="1" x14ac:dyDescent="0.2">
      <c r="A280" s="4" t="s">
        <v>412</v>
      </c>
      <c r="B280" s="3" t="s">
        <v>90</v>
      </c>
      <c r="C280" s="3" t="s">
        <v>59</v>
      </c>
      <c r="D280" s="3" t="s">
        <v>28</v>
      </c>
      <c r="E280" s="3" t="s">
        <v>141</v>
      </c>
      <c r="F280" s="3"/>
      <c r="G280" s="10">
        <f t="shared" ref="G280:N280" si="224">G281+G282</f>
        <v>5495.3499999999995</v>
      </c>
      <c r="H280" s="107">
        <f t="shared" si="224"/>
        <v>-1359.18</v>
      </c>
      <c r="I280" s="107">
        <f t="shared" si="224"/>
        <v>4136.17</v>
      </c>
      <c r="J280" s="107">
        <f t="shared" ref="J280:K280" si="225">J281+J282</f>
        <v>0</v>
      </c>
      <c r="K280" s="107">
        <f t="shared" si="225"/>
        <v>4136.17</v>
      </c>
      <c r="L280" s="107">
        <f t="shared" si="224"/>
        <v>4247.32</v>
      </c>
      <c r="M280" s="107">
        <f t="shared" si="224"/>
        <v>0</v>
      </c>
      <c r="N280" s="107">
        <f t="shared" si="224"/>
        <v>4247.32</v>
      </c>
    </row>
    <row r="281" spans="1:14" ht="24" customHeight="1" x14ac:dyDescent="0.2">
      <c r="A281" s="4" t="s">
        <v>47</v>
      </c>
      <c r="B281" s="3" t="s">
        <v>90</v>
      </c>
      <c r="C281" s="3" t="s">
        <v>59</v>
      </c>
      <c r="D281" s="3" t="s">
        <v>28</v>
      </c>
      <c r="E281" s="3" t="s">
        <v>141</v>
      </c>
      <c r="F281" s="3" t="s">
        <v>51</v>
      </c>
      <c r="G281" s="10">
        <f>1129+2545+71.2+50+95+570+600+1064+78+100+84-2000</f>
        <v>4386.2</v>
      </c>
      <c r="H281" s="107">
        <f>-1308.31-8.92</f>
        <v>-1317.23</v>
      </c>
      <c r="I281" s="71">
        <f>G281+H281</f>
        <v>3068.97</v>
      </c>
      <c r="J281" s="107"/>
      <c r="K281" s="71">
        <f>I281+J281</f>
        <v>3068.97</v>
      </c>
      <c r="L281" s="107">
        <f>3077.89+102.23</f>
        <v>3180.12</v>
      </c>
      <c r="M281" s="107"/>
      <c r="N281" s="71">
        <f>L281+M281</f>
        <v>3180.12</v>
      </c>
    </row>
    <row r="282" spans="1:14" ht="16.5" customHeight="1" x14ac:dyDescent="0.2">
      <c r="A282" s="8" t="s">
        <v>78</v>
      </c>
      <c r="B282" s="3" t="s">
        <v>90</v>
      </c>
      <c r="C282" s="3" t="s">
        <v>59</v>
      </c>
      <c r="D282" s="3" t="s">
        <v>28</v>
      </c>
      <c r="E282" s="3" t="s">
        <v>141</v>
      </c>
      <c r="F282" s="3" t="s">
        <v>90</v>
      </c>
      <c r="G282" s="10">
        <f t="shared" ref="G282" si="226">47.05+1042.26+19.84</f>
        <v>1109.1499999999999</v>
      </c>
      <c r="H282" s="107">
        <v>-41.95</v>
      </c>
      <c r="I282" s="71">
        <f>G282+H282</f>
        <v>1067.1999999999998</v>
      </c>
      <c r="J282" s="107"/>
      <c r="K282" s="71">
        <f>I282+J282</f>
        <v>1067.1999999999998</v>
      </c>
      <c r="L282" s="107">
        <v>1067.2</v>
      </c>
      <c r="M282" s="107"/>
      <c r="N282" s="71">
        <f>L282+M282</f>
        <v>1067.2</v>
      </c>
    </row>
    <row r="283" spans="1:14" ht="57.75" hidden="1" customHeight="1" x14ac:dyDescent="0.2">
      <c r="A283" s="4" t="s">
        <v>383</v>
      </c>
      <c r="B283" s="3" t="s">
        <v>90</v>
      </c>
      <c r="C283" s="3" t="s">
        <v>59</v>
      </c>
      <c r="D283" s="3" t="s">
        <v>28</v>
      </c>
      <c r="E283" s="3" t="s">
        <v>135</v>
      </c>
      <c r="F283" s="3"/>
      <c r="G283" s="10">
        <f t="shared" ref="G283:N283" si="227">G284+G289</f>
        <v>0</v>
      </c>
      <c r="H283" s="107">
        <f t="shared" si="227"/>
        <v>0</v>
      </c>
      <c r="I283" s="107">
        <f t="shared" si="227"/>
        <v>0</v>
      </c>
      <c r="J283" s="107">
        <f t="shared" ref="J283:K283" si="228">J284+J289</f>
        <v>0</v>
      </c>
      <c r="K283" s="107">
        <f t="shared" si="228"/>
        <v>0</v>
      </c>
      <c r="L283" s="107">
        <f t="shared" si="227"/>
        <v>0</v>
      </c>
      <c r="M283" s="107">
        <f t="shared" si="227"/>
        <v>0</v>
      </c>
      <c r="N283" s="107">
        <f t="shared" si="227"/>
        <v>0</v>
      </c>
    </row>
    <row r="284" spans="1:14" ht="39" hidden="1" customHeight="1" x14ac:dyDescent="0.2">
      <c r="A284" s="4" t="s">
        <v>149</v>
      </c>
      <c r="B284" s="3" t="s">
        <v>90</v>
      </c>
      <c r="C284" s="3" t="s">
        <v>59</v>
      </c>
      <c r="D284" s="3" t="s">
        <v>28</v>
      </c>
      <c r="E284" s="3" t="s">
        <v>413</v>
      </c>
      <c r="F284" s="3"/>
      <c r="G284" s="10">
        <f t="shared" ref="G284:N284" si="229">G285+G287</f>
        <v>0</v>
      </c>
      <c r="H284" s="107">
        <f t="shared" si="229"/>
        <v>0</v>
      </c>
      <c r="I284" s="107">
        <f t="shared" si="229"/>
        <v>0</v>
      </c>
      <c r="J284" s="107">
        <f t="shared" ref="J284:K284" si="230">J285+J287</f>
        <v>0</v>
      </c>
      <c r="K284" s="107">
        <f t="shared" si="230"/>
        <v>0</v>
      </c>
      <c r="L284" s="107">
        <f t="shared" si="229"/>
        <v>0</v>
      </c>
      <c r="M284" s="107">
        <f t="shared" si="229"/>
        <v>0</v>
      </c>
      <c r="N284" s="107">
        <f t="shared" si="229"/>
        <v>0</v>
      </c>
    </row>
    <row r="285" spans="1:14" ht="30.75" hidden="1" customHeight="1" x14ac:dyDescent="0.2">
      <c r="A285" s="4" t="s">
        <v>415</v>
      </c>
      <c r="B285" s="3" t="s">
        <v>90</v>
      </c>
      <c r="C285" s="3" t="s">
        <v>59</v>
      </c>
      <c r="D285" s="3" t="s">
        <v>28</v>
      </c>
      <c r="E285" s="3" t="s">
        <v>414</v>
      </c>
      <c r="F285" s="3"/>
      <c r="G285" s="10">
        <f t="shared" ref="G285:N285" si="231">G286</f>
        <v>0</v>
      </c>
      <c r="H285" s="107">
        <f t="shared" si="231"/>
        <v>0</v>
      </c>
      <c r="I285" s="107">
        <f t="shared" si="231"/>
        <v>0</v>
      </c>
      <c r="J285" s="107">
        <f t="shared" si="231"/>
        <v>0</v>
      </c>
      <c r="K285" s="107">
        <f t="shared" si="231"/>
        <v>0</v>
      </c>
      <c r="L285" s="107">
        <f t="shared" si="231"/>
        <v>0</v>
      </c>
      <c r="M285" s="107">
        <f t="shared" si="231"/>
        <v>0</v>
      </c>
      <c r="N285" s="107">
        <f t="shared" si="231"/>
        <v>0</v>
      </c>
    </row>
    <row r="286" spans="1:14" ht="24" hidden="1" x14ac:dyDescent="0.2">
      <c r="A286" s="4" t="s">
        <v>47</v>
      </c>
      <c r="B286" s="3" t="s">
        <v>90</v>
      </c>
      <c r="C286" s="3" t="s">
        <v>59</v>
      </c>
      <c r="D286" s="3" t="s">
        <v>28</v>
      </c>
      <c r="E286" s="3" t="s">
        <v>414</v>
      </c>
      <c r="F286" s="3" t="s">
        <v>51</v>
      </c>
      <c r="G286" s="10"/>
      <c r="H286" s="107"/>
      <c r="I286" s="71">
        <f>G286+H286</f>
        <v>0</v>
      </c>
      <c r="J286" s="107"/>
      <c r="K286" s="71">
        <f>I286+J286</f>
        <v>0</v>
      </c>
      <c r="L286" s="107"/>
      <c r="M286" s="107"/>
      <c r="N286" s="71">
        <f>L286+M286</f>
        <v>0</v>
      </c>
    </row>
    <row r="287" spans="1:14" ht="48" hidden="1" customHeight="1" x14ac:dyDescent="0.2">
      <c r="A287" s="4" t="s">
        <v>311</v>
      </c>
      <c r="B287" s="3" t="s">
        <v>90</v>
      </c>
      <c r="C287" s="3" t="s">
        <v>59</v>
      </c>
      <c r="D287" s="3" t="s">
        <v>28</v>
      </c>
      <c r="E287" s="3" t="s">
        <v>310</v>
      </c>
      <c r="F287" s="3"/>
      <c r="G287" s="10">
        <f t="shared" ref="G287:N287" si="232">G288</f>
        <v>0</v>
      </c>
      <c r="H287" s="107">
        <f t="shared" si="232"/>
        <v>0</v>
      </c>
      <c r="I287" s="107">
        <f t="shared" si="232"/>
        <v>0</v>
      </c>
      <c r="J287" s="107">
        <f t="shared" si="232"/>
        <v>0</v>
      </c>
      <c r="K287" s="107">
        <f t="shared" si="232"/>
        <v>0</v>
      </c>
      <c r="L287" s="107">
        <f t="shared" si="232"/>
        <v>0</v>
      </c>
      <c r="M287" s="107">
        <f t="shared" si="232"/>
        <v>0</v>
      </c>
      <c r="N287" s="107">
        <f t="shared" si="232"/>
        <v>0</v>
      </c>
    </row>
    <row r="288" spans="1:14" ht="24" hidden="1" customHeight="1" x14ac:dyDescent="0.2">
      <c r="A288" s="4" t="s">
        <v>47</v>
      </c>
      <c r="B288" s="3" t="s">
        <v>90</v>
      </c>
      <c r="C288" s="3" t="s">
        <v>59</v>
      </c>
      <c r="D288" s="3" t="s">
        <v>28</v>
      </c>
      <c r="E288" s="3" t="s">
        <v>310</v>
      </c>
      <c r="F288" s="3" t="s">
        <v>51</v>
      </c>
      <c r="G288" s="10"/>
      <c r="H288" s="107"/>
      <c r="I288" s="71">
        <f>G288+H288</f>
        <v>0</v>
      </c>
      <c r="J288" s="107"/>
      <c r="K288" s="71">
        <f>I288+J288</f>
        <v>0</v>
      </c>
      <c r="L288" s="107"/>
      <c r="M288" s="107"/>
      <c r="N288" s="71">
        <f>L288+M288</f>
        <v>0</v>
      </c>
    </row>
    <row r="289" spans="1:14" ht="49.5" hidden="1" customHeight="1" x14ac:dyDescent="0.2">
      <c r="A289" s="4" t="s">
        <v>477</v>
      </c>
      <c r="B289" s="3" t="s">
        <v>90</v>
      </c>
      <c r="C289" s="3" t="s">
        <v>59</v>
      </c>
      <c r="D289" s="3" t="s">
        <v>28</v>
      </c>
      <c r="E289" s="3" t="s">
        <v>475</v>
      </c>
      <c r="F289" s="3"/>
      <c r="G289" s="10">
        <f t="shared" ref="G289:N289" si="233">G292+G290</f>
        <v>0</v>
      </c>
      <c r="H289" s="107">
        <f t="shared" si="233"/>
        <v>0</v>
      </c>
      <c r="I289" s="107">
        <f t="shared" si="233"/>
        <v>0</v>
      </c>
      <c r="J289" s="107">
        <f t="shared" ref="J289:K289" si="234">J292+J290</f>
        <v>0</v>
      </c>
      <c r="K289" s="107">
        <f t="shared" si="234"/>
        <v>0</v>
      </c>
      <c r="L289" s="107">
        <f t="shared" si="233"/>
        <v>0</v>
      </c>
      <c r="M289" s="107">
        <f t="shared" si="233"/>
        <v>0</v>
      </c>
      <c r="N289" s="107">
        <f t="shared" si="233"/>
        <v>0</v>
      </c>
    </row>
    <row r="290" spans="1:14" ht="51.75" hidden="1" customHeight="1" x14ac:dyDescent="0.2">
      <c r="A290" s="4" t="s">
        <v>517</v>
      </c>
      <c r="B290" s="3" t="s">
        <v>90</v>
      </c>
      <c r="C290" s="3" t="s">
        <v>59</v>
      </c>
      <c r="D290" s="3" t="s">
        <v>28</v>
      </c>
      <c r="E290" s="3" t="s">
        <v>516</v>
      </c>
      <c r="F290" s="3"/>
      <c r="G290" s="10">
        <f t="shared" ref="G290:N292" si="235">G291</f>
        <v>0</v>
      </c>
      <c r="H290" s="107">
        <f t="shared" si="235"/>
        <v>0</v>
      </c>
      <c r="I290" s="107">
        <f t="shared" si="235"/>
        <v>0</v>
      </c>
      <c r="J290" s="107">
        <f t="shared" si="235"/>
        <v>0</v>
      </c>
      <c r="K290" s="107">
        <f t="shared" si="235"/>
        <v>0</v>
      </c>
      <c r="L290" s="107">
        <f t="shared" si="235"/>
        <v>0</v>
      </c>
      <c r="M290" s="107">
        <f t="shared" si="235"/>
        <v>0</v>
      </c>
      <c r="N290" s="107">
        <f t="shared" si="235"/>
        <v>0</v>
      </c>
    </row>
    <row r="291" spans="1:14" ht="24" hidden="1" customHeight="1" x14ac:dyDescent="0.2">
      <c r="A291" s="4" t="s">
        <v>47</v>
      </c>
      <c r="B291" s="3" t="s">
        <v>90</v>
      </c>
      <c r="C291" s="3" t="s">
        <v>59</v>
      </c>
      <c r="D291" s="3" t="s">
        <v>28</v>
      </c>
      <c r="E291" s="3" t="s">
        <v>516</v>
      </c>
      <c r="F291" s="3" t="s">
        <v>51</v>
      </c>
      <c r="G291" s="10"/>
      <c r="H291" s="107">
        <v>0</v>
      </c>
      <c r="I291" s="71">
        <f>G291+H291</f>
        <v>0</v>
      </c>
      <c r="J291" s="107">
        <v>0</v>
      </c>
      <c r="K291" s="71">
        <f>I291+J291</f>
        <v>0</v>
      </c>
      <c r="L291" s="107">
        <v>0</v>
      </c>
      <c r="M291" s="107">
        <v>0</v>
      </c>
      <c r="N291" s="71">
        <f>L291+M291</f>
        <v>0</v>
      </c>
    </row>
    <row r="292" spans="1:14" ht="39" hidden="1" customHeight="1" x14ac:dyDescent="0.2">
      <c r="A292" s="4" t="s">
        <v>478</v>
      </c>
      <c r="B292" s="3" t="s">
        <v>90</v>
      </c>
      <c r="C292" s="3" t="s">
        <v>59</v>
      </c>
      <c r="D292" s="3" t="s">
        <v>28</v>
      </c>
      <c r="E292" s="3" t="s">
        <v>476</v>
      </c>
      <c r="F292" s="3"/>
      <c r="G292" s="10">
        <f t="shared" si="235"/>
        <v>0</v>
      </c>
      <c r="H292" s="107">
        <f t="shared" si="235"/>
        <v>0</v>
      </c>
      <c r="I292" s="107">
        <f t="shared" si="235"/>
        <v>0</v>
      </c>
      <c r="J292" s="107">
        <f t="shared" si="235"/>
        <v>0</v>
      </c>
      <c r="K292" s="107">
        <f t="shared" si="235"/>
        <v>0</v>
      </c>
      <c r="L292" s="107">
        <f t="shared" si="235"/>
        <v>0</v>
      </c>
      <c r="M292" s="107">
        <f t="shared" si="235"/>
        <v>0</v>
      </c>
      <c r="N292" s="107">
        <f t="shared" si="235"/>
        <v>0</v>
      </c>
    </row>
    <row r="293" spans="1:14" ht="24" hidden="1" customHeight="1" x14ac:dyDescent="0.2">
      <c r="A293" s="4" t="s">
        <v>47</v>
      </c>
      <c r="B293" s="3" t="s">
        <v>90</v>
      </c>
      <c r="C293" s="3" t="s">
        <v>59</v>
      </c>
      <c r="D293" s="3" t="s">
        <v>28</v>
      </c>
      <c r="E293" s="3" t="s">
        <v>476</v>
      </c>
      <c r="F293" s="3" t="s">
        <v>51</v>
      </c>
      <c r="G293" s="10"/>
      <c r="H293" s="107">
        <v>0</v>
      </c>
      <c r="I293" s="71">
        <f>G293+H293</f>
        <v>0</v>
      </c>
      <c r="J293" s="107">
        <v>0</v>
      </c>
      <c r="K293" s="71">
        <f>I293+J293</f>
        <v>0</v>
      </c>
      <c r="L293" s="107">
        <v>0</v>
      </c>
      <c r="M293" s="107">
        <v>0</v>
      </c>
      <c r="N293" s="71">
        <f>L293+M293</f>
        <v>0</v>
      </c>
    </row>
    <row r="294" spans="1:14" ht="12.75" customHeight="1" x14ac:dyDescent="0.2">
      <c r="A294" s="4" t="s">
        <v>148</v>
      </c>
      <c r="B294" s="3" t="s">
        <v>90</v>
      </c>
      <c r="C294" s="3" t="s">
        <v>36</v>
      </c>
      <c r="D294" s="3"/>
      <c r="E294" s="3"/>
      <c r="F294" s="3"/>
      <c r="G294" s="85">
        <f t="shared" ref="G294:N294" si="236">G300+G331+G295</f>
        <v>5179.43</v>
      </c>
      <c r="H294" s="112">
        <f t="shared" si="236"/>
        <v>-778.13000000000011</v>
      </c>
      <c r="I294" s="112">
        <f t="shared" si="236"/>
        <v>4401.2999999999993</v>
      </c>
      <c r="J294" s="112">
        <f t="shared" ref="J294:K294" si="237">J300+J331+J295</f>
        <v>0</v>
      </c>
      <c r="K294" s="112">
        <f t="shared" si="237"/>
        <v>4401.2999999999993</v>
      </c>
      <c r="L294" s="112">
        <f t="shared" si="236"/>
        <v>4401.2999999999993</v>
      </c>
      <c r="M294" s="112">
        <f t="shared" si="236"/>
        <v>0</v>
      </c>
      <c r="N294" s="112">
        <f t="shared" si="236"/>
        <v>4401.2999999999993</v>
      </c>
    </row>
    <row r="295" spans="1:14" ht="12.75" hidden="1" customHeight="1" x14ac:dyDescent="0.2">
      <c r="A295" s="4" t="s">
        <v>147</v>
      </c>
      <c r="B295" s="3" t="s">
        <v>90</v>
      </c>
      <c r="C295" s="3" t="s">
        <v>36</v>
      </c>
      <c r="D295" s="3" t="s">
        <v>15</v>
      </c>
      <c r="E295" s="3"/>
      <c r="F295" s="3"/>
      <c r="G295" s="85">
        <f t="shared" ref="G295:N296" si="238">G296</f>
        <v>0</v>
      </c>
      <c r="H295" s="112">
        <f t="shared" si="238"/>
        <v>0</v>
      </c>
      <c r="I295" s="112">
        <f t="shared" si="238"/>
        <v>0</v>
      </c>
      <c r="J295" s="112">
        <f t="shared" si="238"/>
        <v>0</v>
      </c>
      <c r="K295" s="112">
        <f t="shared" si="238"/>
        <v>0</v>
      </c>
      <c r="L295" s="112">
        <f t="shared" si="238"/>
        <v>0</v>
      </c>
      <c r="M295" s="112">
        <f t="shared" si="238"/>
        <v>0</v>
      </c>
      <c r="N295" s="112">
        <f t="shared" si="238"/>
        <v>0</v>
      </c>
    </row>
    <row r="296" spans="1:14" ht="36" hidden="1" customHeight="1" x14ac:dyDescent="0.2">
      <c r="A296" s="4" t="s">
        <v>410</v>
      </c>
      <c r="B296" s="3" t="s">
        <v>90</v>
      </c>
      <c r="C296" s="3" t="s">
        <v>36</v>
      </c>
      <c r="D296" s="3" t="s">
        <v>15</v>
      </c>
      <c r="E296" s="3" t="s">
        <v>143</v>
      </c>
      <c r="F296" s="3"/>
      <c r="G296" s="85">
        <f t="shared" si="238"/>
        <v>0</v>
      </c>
      <c r="H296" s="112">
        <f t="shared" si="238"/>
        <v>0</v>
      </c>
      <c r="I296" s="112">
        <f t="shared" si="238"/>
        <v>0</v>
      </c>
      <c r="J296" s="112">
        <f t="shared" si="238"/>
        <v>0</v>
      </c>
      <c r="K296" s="112">
        <f t="shared" si="238"/>
        <v>0</v>
      </c>
      <c r="L296" s="112">
        <f t="shared" si="238"/>
        <v>0</v>
      </c>
      <c r="M296" s="112">
        <f t="shared" si="238"/>
        <v>0</v>
      </c>
      <c r="N296" s="112">
        <f t="shared" si="238"/>
        <v>0</v>
      </c>
    </row>
    <row r="297" spans="1:14" ht="36" hidden="1" customHeight="1" x14ac:dyDescent="0.2">
      <c r="A297" s="4" t="s">
        <v>321</v>
      </c>
      <c r="B297" s="3" t="s">
        <v>90</v>
      </c>
      <c r="C297" s="3" t="s">
        <v>36</v>
      </c>
      <c r="D297" s="3" t="s">
        <v>15</v>
      </c>
      <c r="E297" s="3" t="s">
        <v>416</v>
      </c>
      <c r="F297" s="3"/>
      <c r="G297" s="85">
        <f t="shared" ref="G297:N298" si="239">G298</f>
        <v>0</v>
      </c>
      <c r="H297" s="112">
        <f t="shared" si="239"/>
        <v>0</v>
      </c>
      <c r="I297" s="112">
        <f t="shared" si="239"/>
        <v>0</v>
      </c>
      <c r="J297" s="112">
        <f t="shared" si="239"/>
        <v>0</v>
      </c>
      <c r="K297" s="112">
        <f t="shared" si="239"/>
        <v>0</v>
      </c>
      <c r="L297" s="112">
        <f t="shared" si="239"/>
        <v>0</v>
      </c>
      <c r="M297" s="112">
        <f t="shared" si="239"/>
        <v>0</v>
      </c>
      <c r="N297" s="112">
        <f t="shared" si="239"/>
        <v>0</v>
      </c>
    </row>
    <row r="298" spans="1:14" ht="24" hidden="1" customHeight="1" x14ac:dyDescent="0.2">
      <c r="A298" s="4" t="s">
        <v>418</v>
      </c>
      <c r="B298" s="3" t="s">
        <v>90</v>
      </c>
      <c r="C298" s="3" t="s">
        <v>36</v>
      </c>
      <c r="D298" s="3" t="s">
        <v>15</v>
      </c>
      <c r="E298" s="3" t="s">
        <v>417</v>
      </c>
      <c r="F298" s="3"/>
      <c r="G298" s="85">
        <f t="shared" si="239"/>
        <v>0</v>
      </c>
      <c r="H298" s="112">
        <f t="shared" si="239"/>
        <v>0</v>
      </c>
      <c r="I298" s="112">
        <f t="shared" si="239"/>
        <v>0</v>
      </c>
      <c r="J298" s="112">
        <f t="shared" si="239"/>
        <v>0</v>
      </c>
      <c r="K298" s="112">
        <f t="shared" si="239"/>
        <v>0</v>
      </c>
      <c r="L298" s="112">
        <f t="shared" si="239"/>
        <v>0</v>
      </c>
      <c r="M298" s="112">
        <f t="shared" si="239"/>
        <v>0</v>
      </c>
      <c r="N298" s="112">
        <f t="shared" si="239"/>
        <v>0</v>
      </c>
    </row>
    <row r="299" spans="1:14" s="38" customFormat="1" ht="24" hidden="1" customHeight="1" x14ac:dyDescent="0.2">
      <c r="A299" s="4" t="s">
        <v>47</v>
      </c>
      <c r="B299" s="3" t="s">
        <v>90</v>
      </c>
      <c r="C299" s="3" t="s">
        <v>36</v>
      </c>
      <c r="D299" s="3" t="s">
        <v>15</v>
      </c>
      <c r="E299" s="3" t="s">
        <v>417</v>
      </c>
      <c r="F299" s="3" t="s">
        <v>51</v>
      </c>
      <c r="G299" s="2"/>
      <c r="H299" s="71"/>
      <c r="I299" s="71">
        <f>G299+H299</f>
        <v>0</v>
      </c>
      <c r="J299" s="71"/>
      <c r="K299" s="71">
        <f>I299+J299</f>
        <v>0</v>
      </c>
      <c r="L299" s="70"/>
      <c r="M299" s="71"/>
      <c r="N299" s="71">
        <f>L299+M299</f>
        <v>0</v>
      </c>
    </row>
    <row r="300" spans="1:14" ht="12.75" customHeight="1" x14ac:dyDescent="0.2">
      <c r="A300" s="4" t="s">
        <v>146</v>
      </c>
      <c r="B300" s="3" t="s">
        <v>90</v>
      </c>
      <c r="C300" s="3" t="s">
        <v>36</v>
      </c>
      <c r="D300" s="3" t="s">
        <v>27</v>
      </c>
      <c r="E300" s="3"/>
      <c r="F300" s="3"/>
      <c r="G300" s="82">
        <f t="shared" ref="G300:N300" si="240">G301+G309+G314+G318</f>
        <v>4979.43</v>
      </c>
      <c r="H300" s="104">
        <f t="shared" si="240"/>
        <v>-1078.1300000000001</v>
      </c>
      <c r="I300" s="104">
        <f t="shared" si="240"/>
        <v>3901.2999999999997</v>
      </c>
      <c r="J300" s="104">
        <f t="shared" ref="J300:K300" si="241">J301+J309+J314+J318</f>
        <v>0</v>
      </c>
      <c r="K300" s="104">
        <f t="shared" si="241"/>
        <v>3901.2999999999997</v>
      </c>
      <c r="L300" s="104">
        <f t="shared" si="240"/>
        <v>3901.2999999999997</v>
      </c>
      <c r="M300" s="104">
        <f t="shared" si="240"/>
        <v>0</v>
      </c>
      <c r="N300" s="104">
        <f t="shared" si="240"/>
        <v>3901.2999999999997</v>
      </c>
    </row>
    <row r="301" spans="1:14" ht="24" hidden="1" customHeight="1" x14ac:dyDescent="0.2">
      <c r="A301" s="4" t="s">
        <v>376</v>
      </c>
      <c r="B301" s="3">
        <v>800</v>
      </c>
      <c r="C301" s="3" t="s">
        <v>36</v>
      </c>
      <c r="D301" s="3" t="s">
        <v>27</v>
      </c>
      <c r="E301" s="3" t="s">
        <v>65</v>
      </c>
      <c r="F301" s="3"/>
      <c r="G301" s="77">
        <f t="shared" ref="G301:N301" si="242">G302</f>
        <v>0</v>
      </c>
      <c r="H301" s="106">
        <f t="shared" si="242"/>
        <v>0</v>
      </c>
      <c r="I301" s="106">
        <f t="shared" si="242"/>
        <v>0</v>
      </c>
      <c r="J301" s="106">
        <f t="shared" si="242"/>
        <v>0</v>
      </c>
      <c r="K301" s="106">
        <f t="shared" si="242"/>
        <v>0</v>
      </c>
      <c r="L301" s="106">
        <f t="shared" si="242"/>
        <v>0</v>
      </c>
      <c r="M301" s="106">
        <f t="shared" si="242"/>
        <v>0</v>
      </c>
      <c r="N301" s="106">
        <f t="shared" si="242"/>
        <v>0</v>
      </c>
    </row>
    <row r="302" spans="1:14" ht="24" hidden="1" customHeight="1" x14ac:dyDescent="0.2">
      <c r="A302" s="4" t="s">
        <v>123</v>
      </c>
      <c r="B302" s="3">
        <v>800</v>
      </c>
      <c r="C302" s="3" t="s">
        <v>36</v>
      </c>
      <c r="D302" s="3" t="s">
        <v>27</v>
      </c>
      <c r="E302" s="3" t="s">
        <v>419</v>
      </c>
      <c r="F302" s="3"/>
      <c r="G302" s="79">
        <f t="shared" ref="G302:N302" si="243">G303+G305+G307</f>
        <v>0</v>
      </c>
      <c r="H302" s="105">
        <f t="shared" si="243"/>
        <v>0</v>
      </c>
      <c r="I302" s="105">
        <f t="shared" si="243"/>
        <v>0</v>
      </c>
      <c r="J302" s="105">
        <f t="shared" ref="J302:K302" si="244">J303+J305+J307</f>
        <v>0</v>
      </c>
      <c r="K302" s="105">
        <f t="shared" si="244"/>
        <v>0</v>
      </c>
      <c r="L302" s="105">
        <f t="shared" si="243"/>
        <v>0</v>
      </c>
      <c r="M302" s="105">
        <f t="shared" si="243"/>
        <v>0</v>
      </c>
      <c r="N302" s="105">
        <f t="shared" si="243"/>
        <v>0</v>
      </c>
    </row>
    <row r="303" spans="1:14" ht="18" hidden="1" customHeight="1" x14ac:dyDescent="0.2">
      <c r="A303" s="4" t="s">
        <v>421</v>
      </c>
      <c r="B303" s="3">
        <v>800</v>
      </c>
      <c r="C303" s="3" t="s">
        <v>36</v>
      </c>
      <c r="D303" s="3" t="s">
        <v>27</v>
      </c>
      <c r="E303" s="3" t="s">
        <v>420</v>
      </c>
      <c r="F303" s="3"/>
      <c r="G303" s="79">
        <f t="shared" ref="G303:N303" si="245">G304</f>
        <v>0</v>
      </c>
      <c r="H303" s="105">
        <f t="shared" si="245"/>
        <v>0</v>
      </c>
      <c r="I303" s="105">
        <f t="shared" si="245"/>
        <v>0</v>
      </c>
      <c r="J303" s="105">
        <f t="shared" si="245"/>
        <v>0</v>
      </c>
      <c r="K303" s="105">
        <f t="shared" si="245"/>
        <v>0</v>
      </c>
      <c r="L303" s="105">
        <f t="shared" si="245"/>
        <v>0</v>
      </c>
      <c r="M303" s="105">
        <f t="shared" si="245"/>
        <v>0</v>
      </c>
      <c r="N303" s="105">
        <f t="shared" si="245"/>
        <v>0</v>
      </c>
    </row>
    <row r="304" spans="1:14" ht="24" hidden="1" customHeight="1" x14ac:dyDescent="0.2">
      <c r="A304" s="4" t="s">
        <v>74</v>
      </c>
      <c r="B304" s="3" t="s">
        <v>90</v>
      </c>
      <c r="C304" s="3" t="s">
        <v>36</v>
      </c>
      <c r="D304" s="3" t="s">
        <v>27</v>
      </c>
      <c r="E304" s="3" t="s">
        <v>420</v>
      </c>
      <c r="F304" s="3" t="s">
        <v>73</v>
      </c>
      <c r="G304" s="79"/>
      <c r="H304" s="105"/>
      <c r="I304" s="71">
        <f>G304+H304</f>
        <v>0</v>
      </c>
      <c r="J304" s="105"/>
      <c r="K304" s="71">
        <f>I304+J304</f>
        <v>0</v>
      </c>
      <c r="L304" s="105"/>
      <c r="M304" s="105"/>
      <c r="N304" s="71">
        <f>L304+M304</f>
        <v>0</v>
      </c>
    </row>
    <row r="305" spans="1:14" ht="38.25" hidden="1" customHeight="1" x14ac:dyDescent="0.2">
      <c r="A305" s="4" t="s">
        <v>422</v>
      </c>
      <c r="B305" s="3">
        <v>800</v>
      </c>
      <c r="C305" s="3" t="s">
        <v>36</v>
      </c>
      <c r="D305" s="3" t="s">
        <v>27</v>
      </c>
      <c r="E305" s="3" t="s">
        <v>423</v>
      </c>
      <c r="F305" s="3"/>
      <c r="G305" s="77">
        <f t="shared" ref="G305:N305" si="246">G306</f>
        <v>0</v>
      </c>
      <c r="H305" s="106">
        <f t="shared" si="246"/>
        <v>0</v>
      </c>
      <c r="I305" s="106">
        <f t="shared" si="246"/>
        <v>0</v>
      </c>
      <c r="J305" s="106">
        <f t="shared" si="246"/>
        <v>0</v>
      </c>
      <c r="K305" s="106">
        <f t="shared" si="246"/>
        <v>0</v>
      </c>
      <c r="L305" s="106">
        <f t="shared" si="246"/>
        <v>0</v>
      </c>
      <c r="M305" s="106">
        <f t="shared" si="246"/>
        <v>0</v>
      </c>
      <c r="N305" s="106">
        <f t="shared" si="246"/>
        <v>0</v>
      </c>
    </row>
    <row r="306" spans="1:14" ht="24" hidden="1" customHeight="1" x14ac:dyDescent="0.2">
      <c r="A306" s="4" t="s">
        <v>74</v>
      </c>
      <c r="B306" s="3">
        <v>800</v>
      </c>
      <c r="C306" s="3" t="s">
        <v>36</v>
      </c>
      <c r="D306" s="3" t="s">
        <v>27</v>
      </c>
      <c r="E306" s="3" t="s">
        <v>423</v>
      </c>
      <c r="F306" s="3">
        <v>400</v>
      </c>
      <c r="G306" s="77"/>
      <c r="H306" s="106"/>
      <c r="I306" s="71">
        <f>G306+H306</f>
        <v>0</v>
      </c>
      <c r="J306" s="106"/>
      <c r="K306" s="71">
        <f>I306+J306</f>
        <v>0</v>
      </c>
      <c r="L306" s="106"/>
      <c r="M306" s="106"/>
      <c r="N306" s="71">
        <f>L306+M306</f>
        <v>0</v>
      </c>
    </row>
    <row r="307" spans="1:14" ht="96" hidden="1" customHeight="1" x14ac:dyDescent="0.2">
      <c r="A307" s="4" t="s">
        <v>145</v>
      </c>
      <c r="B307" s="3">
        <v>800</v>
      </c>
      <c r="C307" s="3" t="s">
        <v>36</v>
      </c>
      <c r="D307" s="3" t="s">
        <v>27</v>
      </c>
      <c r="E307" s="3" t="s">
        <v>144</v>
      </c>
      <c r="F307" s="3"/>
      <c r="G307" s="77">
        <f t="shared" ref="G307:N307" si="247">G308</f>
        <v>0</v>
      </c>
      <c r="H307" s="106">
        <f t="shared" si="247"/>
        <v>0</v>
      </c>
      <c r="I307" s="106">
        <f t="shared" si="247"/>
        <v>0</v>
      </c>
      <c r="J307" s="106">
        <f t="shared" si="247"/>
        <v>0</v>
      </c>
      <c r="K307" s="106">
        <f t="shared" si="247"/>
        <v>0</v>
      </c>
      <c r="L307" s="106">
        <f t="shared" si="247"/>
        <v>0</v>
      </c>
      <c r="M307" s="106">
        <f t="shared" si="247"/>
        <v>0</v>
      </c>
      <c r="N307" s="106">
        <f t="shared" si="247"/>
        <v>0</v>
      </c>
    </row>
    <row r="308" spans="1:14" ht="24" hidden="1" customHeight="1" x14ac:dyDescent="0.2">
      <c r="A308" s="4" t="s">
        <v>74</v>
      </c>
      <c r="B308" s="3">
        <v>800</v>
      </c>
      <c r="C308" s="3" t="s">
        <v>36</v>
      </c>
      <c r="D308" s="3" t="s">
        <v>27</v>
      </c>
      <c r="E308" s="3" t="s">
        <v>144</v>
      </c>
      <c r="F308" s="3">
        <v>400</v>
      </c>
      <c r="G308" s="77"/>
      <c r="H308" s="106"/>
      <c r="I308" s="71">
        <f>G308+H308</f>
        <v>0</v>
      </c>
      <c r="J308" s="106"/>
      <c r="K308" s="71">
        <f>I308+J308</f>
        <v>0</v>
      </c>
      <c r="L308" s="106"/>
      <c r="M308" s="106"/>
      <c r="N308" s="71">
        <f>L308+M308</f>
        <v>0</v>
      </c>
    </row>
    <row r="309" spans="1:14" ht="62.25" customHeight="1" x14ac:dyDescent="0.2">
      <c r="A309" s="8" t="s">
        <v>410</v>
      </c>
      <c r="B309" s="3" t="s">
        <v>90</v>
      </c>
      <c r="C309" s="3" t="s">
        <v>36</v>
      </c>
      <c r="D309" s="3" t="s">
        <v>27</v>
      </c>
      <c r="E309" s="3" t="s">
        <v>143</v>
      </c>
      <c r="F309" s="3"/>
      <c r="G309" s="10">
        <f t="shared" ref="G309:N310" si="248">G310</f>
        <v>2997.33</v>
      </c>
      <c r="H309" s="107">
        <f t="shared" si="248"/>
        <v>95.37</v>
      </c>
      <c r="I309" s="107">
        <f t="shared" si="248"/>
        <v>3092.7</v>
      </c>
      <c r="J309" s="107">
        <f t="shared" si="248"/>
        <v>0</v>
      </c>
      <c r="K309" s="107">
        <f t="shared" si="248"/>
        <v>3092.7</v>
      </c>
      <c r="L309" s="107">
        <f t="shared" si="248"/>
        <v>3092.7</v>
      </c>
      <c r="M309" s="107">
        <f t="shared" si="248"/>
        <v>0</v>
      </c>
      <c r="N309" s="107">
        <f t="shared" si="248"/>
        <v>3092.7</v>
      </c>
    </row>
    <row r="310" spans="1:14" ht="48" customHeight="1" x14ac:dyDescent="0.2">
      <c r="A310" s="4" t="s">
        <v>142</v>
      </c>
      <c r="B310" s="3" t="s">
        <v>90</v>
      </c>
      <c r="C310" s="3" t="s">
        <v>36</v>
      </c>
      <c r="D310" s="3" t="s">
        <v>27</v>
      </c>
      <c r="E310" s="3" t="s">
        <v>411</v>
      </c>
      <c r="F310" s="3"/>
      <c r="G310" s="10">
        <f t="shared" si="248"/>
        <v>2997.33</v>
      </c>
      <c r="H310" s="107">
        <f t="shared" si="248"/>
        <v>95.37</v>
      </c>
      <c r="I310" s="107">
        <f t="shared" si="248"/>
        <v>3092.7</v>
      </c>
      <c r="J310" s="107">
        <f t="shared" si="248"/>
        <v>0</v>
      </c>
      <c r="K310" s="107">
        <f t="shared" si="248"/>
        <v>3092.7</v>
      </c>
      <c r="L310" s="107">
        <f t="shared" si="248"/>
        <v>3092.7</v>
      </c>
      <c r="M310" s="107">
        <f t="shared" si="248"/>
        <v>0</v>
      </c>
      <c r="N310" s="107">
        <f t="shared" si="248"/>
        <v>3092.7</v>
      </c>
    </row>
    <row r="311" spans="1:14" ht="36.75" customHeight="1" x14ac:dyDescent="0.2">
      <c r="A311" s="4" t="s">
        <v>424</v>
      </c>
      <c r="B311" s="3" t="s">
        <v>90</v>
      </c>
      <c r="C311" s="3" t="s">
        <v>36</v>
      </c>
      <c r="D311" s="3" t="s">
        <v>27</v>
      </c>
      <c r="E311" s="3" t="s">
        <v>141</v>
      </c>
      <c r="F311" s="3"/>
      <c r="G311" s="10">
        <f t="shared" ref="G311:N311" si="249">G312+G313</f>
        <v>2997.33</v>
      </c>
      <c r="H311" s="107">
        <f t="shared" si="249"/>
        <v>95.37</v>
      </c>
      <c r="I311" s="107">
        <f t="shared" si="249"/>
        <v>3092.7</v>
      </c>
      <c r="J311" s="107">
        <f t="shared" ref="J311:K311" si="250">J312+J313</f>
        <v>0</v>
      </c>
      <c r="K311" s="107">
        <f t="shared" si="250"/>
        <v>3092.7</v>
      </c>
      <c r="L311" s="107">
        <f t="shared" si="249"/>
        <v>3092.7</v>
      </c>
      <c r="M311" s="107">
        <f t="shared" si="249"/>
        <v>0</v>
      </c>
      <c r="N311" s="107">
        <f t="shared" si="249"/>
        <v>3092.7</v>
      </c>
    </row>
    <row r="312" spans="1:14" ht="24" customHeight="1" x14ac:dyDescent="0.2">
      <c r="A312" s="4" t="s">
        <v>47</v>
      </c>
      <c r="B312" s="3" t="s">
        <v>90</v>
      </c>
      <c r="C312" s="3" t="s">
        <v>36</v>
      </c>
      <c r="D312" s="3" t="s">
        <v>27</v>
      </c>
      <c r="E312" s="3" t="s">
        <v>141</v>
      </c>
      <c r="F312" s="3" t="s">
        <v>51</v>
      </c>
      <c r="G312" s="10">
        <f>3340-627.67</f>
        <v>2712.33</v>
      </c>
      <c r="H312" s="107">
        <v>380.37</v>
      </c>
      <c r="I312" s="71">
        <f>G312+H312</f>
        <v>3092.7</v>
      </c>
      <c r="J312" s="107"/>
      <c r="K312" s="71">
        <f>I312+J312</f>
        <v>3092.7</v>
      </c>
      <c r="L312" s="107">
        <v>3092.7</v>
      </c>
      <c r="M312" s="107"/>
      <c r="N312" s="71">
        <f>L312+M312</f>
        <v>3092.7</v>
      </c>
    </row>
    <row r="313" spans="1:14" ht="24" hidden="1" customHeight="1" x14ac:dyDescent="0.2">
      <c r="A313" s="4" t="s">
        <v>78</v>
      </c>
      <c r="B313" s="3" t="s">
        <v>90</v>
      </c>
      <c r="C313" s="3" t="s">
        <v>36</v>
      </c>
      <c r="D313" s="3" t="s">
        <v>27</v>
      </c>
      <c r="E313" s="3" t="s">
        <v>141</v>
      </c>
      <c r="F313" s="3" t="s">
        <v>90</v>
      </c>
      <c r="G313" s="10">
        <f>285</f>
        <v>285</v>
      </c>
      <c r="H313" s="107">
        <v>-285</v>
      </c>
      <c r="I313" s="71">
        <f>G313+H313</f>
        <v>0</v>
      </c>
      <c r="J313" s="107"/>
      <c r="K313" s="71">
        <f>I313+J313</f>
        <v>0</v>
      </c>
      <c r="L313" s="107">
        <v>0</v>
      </c>
      <c r="M313" s="107"/>
      <c r="N313" s="71">
        <f>L313+M313</f>
        <v>0</v>
      </c>
    </row>
    <row r="314" spans="1:14" ht="45.75" customHeight="1" x14ac:dyDescent="0.2">
      <c r="A314" s="4" t="s">
        <v>382</v>
      </c>
      <c r="B314" s="3" t="s">
        <v>90</v>
      </c>
      <c r="C314" s="3" t="s">
        <v>36</v>
      </c>
      <c r="D314" s="3" t="s">
        <v>27</v>
      </c>
      <c r="E314" s="3" t="s">
        <v>140</v>
      </c>
      <c r="F314" s="3"/>
      <c r="G314" s="79">
        <f t="shared" ref="G314:N316" si="251">G315</f>
        <v>558.1</v>
      </c>
      <c r="H314" s="105">
        <f t="shared" si="251"/>
        <v>0</v>
      </c>
      <c r="I314" s="105">
        <f t="shared" si="251"/>
        <v>558.1</v>
      </c>
      <c r="J314" s="105">
        <f t="shared" si="251"/>
        <v>0</v>
      </c>
      <c r="K314" s="105">
        <f t="shared" si="251"/>
        <v>558.1</v>
      </c>
      <c r="L314" s="105">
        <f t="shared" si="251"/>
        <v>558.1</v>
      </c>
      <c r="M314" s="105">
        <f t="shared" si="251"/>
        <v>0</v>
      </c>
      <c r="N314" s="105">
        <f t="shared" si="251"/>
        <v>558.1</v>
      </c>
    </row>
    <row r="315" spans="1:14" ht="36" customHeight="1" x14ac:dyDescent="0.2">
      <c r="A315" s="4" t="s">
        <v>139</v>
      </c>
      <c r="B315" s="3" t="s">
        <v>90</v>
      </c>
      <c r="C315" s="3" t="s">
        <v>36</v>
      </c>
      <c r="D315" s="3" t="s">
        <v>27</v>
      </c>
      <c r="E315" s="3" t="s">
        <v>425</v>
      </c>
      <c r="F315" s="3"/>
      <c r="G315" s="79">
        <f t="shared" si="251"/>
        <v>558.1</v>
      </c>
      <c r="H315" s="105">
        <f t="shared" si="251"/>
        <v>0</v>
      </c>
      <c r="I315" s="105">
        <f t="shared" si="251"/>
        <v>558.1</v>
      </c>
      <c r="J315" s="105">
        <f t="shared" si="251"/>
        <v>0</v>
      </c>
      <c r="K315" s="105">
        <f t="shared" si="251"/>
        <v>558.1</v>
      </c>
      <c r="L315" s="105">
        <f t="shared" si="251"/>
        <v>558.1</v>
      </c>
      <c r="M315" s="105">
        <f t="shared" si="251"/>
        <v>0</v>
      </c>
      <c r="N315" s="105">
        <f t="shared" si="251"/>
        <v>558.1</v>
      </c>
    </row>
    <row r="316" spans="1:14" ht="36" customHeight="1" x14ac:dyDescent="0.2">
      <c r="A316" s="4" t="s">
        <v>426</v>
      </c>
      <c r="B316" s="3" t="s">
        <v>90</v>
      </c>
      <c r="C316" s="3" t="s">
        <v>36</v>
      </c>
      <c r="D316" s="3" t="s">
        <v>27</v>
      </c>
      <c r="E316" s="3" t="s">
        <v>427</v>
      </c>
      <c r="F316" s="3"/>
      <c r="G316" s="79">
        <f t="shared" si="251"/>
        <v>558.1</v>
      </c>
      <c r="H316" s="105">
        <f t="shared" si="251"/>
        <v>0</v>
      </c>
      <c r="I316" s="105">
        <f t="shared" si="251"/>
        <v>558.1</v>
      </c>
      <c r="J316" s="105">
        <f t="shared" si="251"/>
        <v>0</v>
      </c>
      <c r="K316" s="105">
        <f t="shared" si="251"/>
        <v>558.1</v>
      </c>
      <c r="L316" s="105">
        <f t="shared" si="251"/>
        <v>558.1</v>
      </c>
      <c r="M316" s="105">
        <f t="shared" si="251"/>
        <v>0</v>
      </c>
      <c r="N316" s="105">
        <f t="shared" si="251"/>
        <v>558.1</v>
      </c>
    </row>
    <row r="317" spans="1:14" ht="24" customHeight="1" x14ac:dyDescent="0.2">
      <c r="A317" s="4" t="s">
        <v>47</v>
      </c>
      <c r="B317" s="3" t="s">
        <v>90</v>
      </c>
      <c r="C317" s="3" t="s">
        <v>36</v>
      </c>
      <c r="D317" s="3" t="s">
        <v>27</v>
      </c>
      <c r="E317" s="3" t="s">
        <v>427</v>
      </c>
      <c r="F317" s="3" t="s">
        <v>51</v>
      </c>
      <c r="G317" s="79">
        <v>558.1</v>
      </c>
      <c r="H317" s="105"/>
      <c r="I317" s="71">
        <f>G317+H317</f>
        <v>558.1</v>
      </c>
      <c r="J317" s="105"/>
      <c r="K317" s="71">
        <f>I317+J317</f>
        <v>558.1</v>
      </c>
      <c r="L317" s="105">
        <v>558.1</v>
      </c>
      <c r="M317" s="105"/>
      <c r="N317" s="71">
        <f>L317+M317</f>
        <v>558.1</v>
      </c>
    </row>
    <row r="318" spans="1:14" ht="54.75" customHeight="1" x14ac:dyDescent="0.2">
      <c r="A318" s="4" t="s">
        <v>383</v>
      </c>
      <c r="B318" s="3" t="s">
        <v>90</v>
      </c>
      <c r="C318" s="3" t="s">
        <v>36</v>
      </c>
      <c r="D318" s="3" t="s">
        <v>27</v>
      </c>
      <c r="E318" s="3" t="s">
        <v>135</v>
      </c>
      <c r="F318" s="3"/>
      <c r="G318" s="79">
        <f>G319+G328+G326</f>
        <v>1424</v>
      </c>
      <c r="H318" s="105">
        <f t="shared" ref="H318:I318" si="252">H319+H328+H326</f>
        <v>-1173.5</v>
      </c>
      <c r="I318" s="105">
        <f t="shared" si="252"/>
        <v>250.5</v>
      </c>
      <c r="J318" s="105">
        <f t="shared" ref="J318:K318" si="253">J319+J328+J326</f>
        <v>0</v>
      </c>
      <c r="K318" s="105">
        <f t="shared" si="253"/>
        <v>250.5</v>
      </c>
      <c r="L318" s="105">
        <f>L319+L328+L326</f>
        <v>250.5</v>
      </c>
      <c r="M318" s="105">
        <f t="shared" ref="M318:N318" si="254">M319+M328+M326</f>
        <v>0</v>
      </c>
      <c r="N318" s="105">
        <f t="shared" si="254"/>
        <v>250.5</v>
      </c>
    </row>
    <row r="319" spans="1:14" ht="48" customHeight="1" x14ac:dyDescent="0.2">
      <c r="A319" s="4" t="s">
        <v>138</v>
      </c>
      <c r="B319" s="3" t="s">
        <v>90</v>
      </c>
      <c r="C319" s="3" t="s">
        <v>36</v>
      </c>
      <c r="D319" s="3" t="s">
        <v>27</v>
      </c>
      <c r="E319" s="3" t="s">
        <v>374</v>
      </c>
      <c r="F319" s="3"/>
      <c r="G319" s="79">
        <f t="shared" ref="G319:N319" si="255">G320</f>
        <v>20</v>
      </c>
      <c r="H319" s="105">
        <f t="shared" si="255"/>
        <v>131</v>
      </c>
      <c r="I319" s="105">
        <f t="shared" si="255"/>
        <v>151</v>
      </c>
      <c r="J319" s="105">
        <f t="shared" si="255"/>
        <v>0</v>
      </c>
      <c r="K319" s="105">
        <f t="shared" si="255"/>
        <v>151</v>
      </c>
      <c r="L319" s="105">
        <f t="shared" si="255"/>
        <v>151</v>
      </c>
      <c r="M319" s="105">
        <f t="shared" si="255"/>
        <v>0</v>
      </c>
      <c r="N319" s="105">
        <f t="shared" si="255"/>
        <v>151</v>
      </c>
    </row>
    <row r="320" spans="1:14" ht="24" x14ac:dyDescent="0.2">
      <c r="A320" s="4" t="s">
        <v>428</v>
      </c>
      <c r="B320" s="3" t="s">
        <v>90</v>
      </c>
      <c r="C320" s="3" t="s">
        <v>36</v>
      </c>
      <c r="D320" s="3" t="s">
        <v>27</v>
      </c>
      <c r="E320" s="3" t="s">
        <v>429</v>
      </c>
      <c r="F320" s="3"/>
      <c r="G320" s="79">
        <f t="shared" ref="G320:N320" si="256">G321+G322</f>
        <v>20</v>
      </c>
      <c r="H320" s="105">
        <f t="shared" si="256"/>
        <v>131</v>
      </c>
      <c r="I320" s="105">
        <f t="shared" si="256"/>
        <v>151</v>
      </c>
      <c r="J320" s="105">
        <f t="shared" ref="J320:K320" si="257">J321+J322</f>
        <v>0</v>
      </c>
      <c r="K320" s="105">
        <f t="shared" si="257"/>
        <v>151</v>
      </c>
      <c r="L320" s="105">
        <f t="shared" si="256"/>
        <v>151</v>
      </c>
      <c r="M320" s="105">
        <f t="shared" si="256"/>
        <v>0</v>
      </c>
      <c r="N320" s="105">
        <f t="shared" si="256"/>
        <v>151</v>
      </c>
    </row>
    <row r="321" spans="1:14" ht="24" customHeight="1" x14ac:dyDescent="0.2">
      <c r="A321" s="4" t="s">
        <v>47</v>
      </c>
      <c r="B321" s="3" t="s">
        <v>90</v>
      </c>
      <c r="C321" s="3" t="s">
        <v>36</v>
      </c>
      <c r="D321" s="3" t="s">
        <v>27</v>
      </c>
      <c r="E321" s="3" t="s">
        <v>429</v>
      </c>
      <c r="F321" s="3">
        <v>200</v>
      </c>
      <c r="G321" s="79">
        <v>20</v>
      </c>
      <c r="H321" s="105">
        <v>131</v>
      </c>
      <c r="I321" s="71">
        <f>G321+H321</f>
        <v>151</v>
      </c>
      <c r="J321" s="105"/>
      <c r="K321" s="71">
        <f>I321+J321</f>
        <v>151</v>
      </c>
      <c r="L321" s="105">
        <v>151</v>
      </c>
      <c r="M321" s="105"/>
      <c r="N321" s="71">
        <f>L321+M321</f>
        <v>151</v>
      </c>
    </row>
    <row r="322" spans="1:14" ht="24" hidden="1" customHeight="1" x14ac:dyDescent="0.2">
      <c r="A322" s="4" t="s">
        <v>74</v>
      </c>
      <c r="B322" s="3" t="s">
        <v>90</v>
      </c>
      <c r="C322" s="3" t="s">
        <v>36</v>
      </c>
      <c r="D322" s="3" t="s">
        <v>27</v>
      </c>
      <c r="E322" s="3" t="s">
        <v>429</v>
      </c>
      <c r="F322" s="3" t="s">
        <v>73</v>
      </c>
      <c r="G322" s="79"/>
      <c r="H322" s="105"/>
      <c r="I322" s="71">
        <f>G322+H322</f>
        <v>0</v>
      </c>
      <c r="J322" s="105"/>
      <c r="K322" s="71">
        <f>I322+J322</f>
        <v>0</v>
      </c>
      <c r="L322" s="105"/>
      <c r="M322" s="105"/>
      <c r="N322" s="71">
        <f>L322+M322</f>
        <v>0</v>
      </c>
    </row>
    <row r="323" spans="1:14" ht="24" customHeight="1" x14ac:dyDescent="0.2">
      <c r="A323" s="4" t="s">
        <v>430</v>
      </c>
      <c r="B323" s="3" t="s">
        <v>90</v>
      </c>
      <c r="C323" s="3" t="s">
        <v>36</v>
      </c>
      <c r="D323" s="3" t="s">
        <v>27</v>
      </c>
      <c r="E323" s="3" t="s">
        <v>432</v>
      </c>
      <c r="F323" s="3"/>
      <c r="G323" s="79">
        <f t="shared" ref="G323:N323" si="258">G324+G326+G328</f>
        <v>1404</v>
      </c>
      <c r="H323" s="105">
        <f t="shared" si="258"/>
        <v>-1304.5</v>
      </c>
      <c r="I323" s="105">
        <f t="shared" si="258"/>
        <v>99.5</v>
      </c>
      <c r="J323" s="105">
        <f t="shared" ref="J323:K323" si="259">J324+J326+J328</f>
        <v>0</v>
      </c>
      <c r="K323" s="105">
        <f t="shared" si="259"/>
        <v>99.5</v>
      </c>
      <c r="L323" s="105">
        <f t="shared" si="258"/>
        <v>99.5</v>
      </c>
      <c r="M323" s="105">
        <f t="shared" si="258"/>
        <v>0</v>
      </c>
      <c r="N323" s="105">
        <f t="shared" si="258"/>
        <v>99.5</v>
      </c>
    </row>
    <row r="324" spans="1:14" ht="24" hidden="1" customHeight="1" x14ac:dyDescent="0.2">
      <c r="A324" s="4" t="s">
        <v>431</v>
      </c>
      <c r="B324" s="3" t="s">
        <v>90</v>
      </c>
      <c r="C324" s="3" t="s">
        <v>36</v>
      </c>
      <c r="D324" s="3" t="s">
        <v>27</v>
      </c>
      <c r="E324" s="3" t="s">
        <v>433</v>
      </c>
      <c r="F324" s="3"/>
      <c r="G324" s="79">
        <f t="shared" ref="G324:N324" si="260">G325</f>
        <v>0</v>
      </c>
      <c r="H324" s="105">
        <f t="shared" si="260"/>
        <v>0</v>
      </c>
      <c r="I324" s="105">
        <f t="shared" si="260"/>
        <v>0</v>
      </c>
      <c r="J324" s="105">
        <f t="shared" si="260"/>
        <v>0</v>
      </c>
      <c r="K324" s="105">
        <f t="shared" si="260"/>
        <v>0</v>
      </c>
      <c r="L324" s="105">
        <f t="shared" si="260"/>
        <v>0</v>
      </c>
      <c r="M324" s="105">
        <f t="shared" si="260"/>
        <v>0</v>
      </c>
      <c r="N324" s="105">
        <f t="shared" si="260"/>
        <v>0</v>
      </c>
    </row>
    <row r="325" spans="1:14" ht="24" hidden="1" customHeight="1" x14ac:dyDescent="0.2">
      <c r="A325" s="4" t="s">
        <v>78</v>
      </c>
      <c r="B325" s="3" t="s">
        <v>90</v>
      </c>
      <c r="C325" s="3" t="s">
        <v>36</v>
      </c>
      <c r="D325" s="3" t="s">
        <v>27</v>
      </c>
      <c r="E325" s="3" t="s">
        <v>433</v>
      </c>
      <c r="F325" s="3" t="s">
        <v>90</v>
      </c>
      <c r="G325" s="79"/>
      <c r="H325" s="105"/>
      <c r="I325" s="71">
        <f>G325+H325</f>
        <v>0</v>
      </c>
      <c r="J325" s="105"/>
      <c r="K325" s="71">
        <f>I325+J325</f>
        <v>0</v>
      </c>
      <c r="L325" s="105"/>
      <c r="M325" s="105"/>
      <c r="N325" s="71">
        <f>L325+M325</f>
        <v>0</v>
      </c>
    </row>
    <row r="326" spans="1:14" ht="48" hidden="1" customHeight="1" x14ac:dyDescent="0.2">
      <c r="A326" s="8" t="s">
        <v>520</v>
      </c>
      <c r="B326" s="3" t="s">
        <v>90</v>
      </c>
      <c r="C326" s="3" t="s">
        <v>36</v>
      </c>
      <c r="D326" s="3" t="s">
        <v>27</v>
      </c>
      <c r="E326" s="3" t="s">
        <v>434</v>
      </c>
      <c r="F326" s="3"/>
      <c r="G326" s="79">
        <f t="shared" ref="G326:N326" si="261">G327</f>
        <v>800</v>
      </c>
      <c r="H326" s="105">
        <f t="shared" si="261"/>
        <v>-800</v>
      </c>
      <c r="I326" s="105">
        <f t="shared" si="261"/>
        <v>0</v>
      </c>
      <c r="J326" s="105">
        <f t="shared" si="261"/>
        <v>0</v>
      </c>
      <c r="K326" s="105">
        <f t="shared" si="261"/>
        <v>0</v>
      </c>
      <c r="L326" s="105">
        <f t="shared" si="261"/>
        <v>0</v>
      </c>
      <c r="M326" s="105">
        <f t="shared" si="261"/>
        <v>0</v>
      </c>
      <c r="N326" s="105">
        <f t="shared" si="261"/>
        <v>0</v>
      </c>
    </row>
    <row r="327" spans="1:14" ht="24" hidden="1" customHeight="1" x14ac:dyDescent="0.2">
      <c r="A327" s="4" t="s">
        <v>74</v>
      </c>
      <c r="B327" s="3" t="s">
        <v>90</v>
      </c>
      <c r="C327" s="3" t="s">
        <v>36</v>
      </c>
      <c r="D327" s="3" t="s">
        <v>27</v>
      </c>
      <c r="E327" s="3" t="s">
        <v>434</v>
      </c>
      <c r="F327" s="3" t="s">
        <v>51</v>
      </c>
      <c r="G327" s="79">
        <v>800</v>
      </c>
      <c r="H327" s="105">
        <v>-800</v>
      </c>
      <c r="I327" s="71">
        <f>G327+H327</f>
        <v>0</v>
      </c>
      <c r="J327" s="105"/>
      <c r="K327" s="71">
        <f>I327+J327</f>
        <v>0</v>
      </c>
      <c r="L327" s="105">
        <v>0</v>
      </c>
      <c r="M327" s="105"/>
      <c r="N327" s="71">
        <f>L327+M327</f>
        <v>0</v>
      </c>
    </row>
    <row r="328" spans="1:14" ht="60" customHeight="1" x14ac:dyDescent="0.2">
      <c r="A328" s="4" t="s">
        <v>505</v>
      </c>
      <c r="B328" s="3" t="s">
        <v>90</v>
      </c>
      <c r="C328" s="3" t="s">
        <v>36</v>
      </c>
      <c r="D328" s="3" t="s">
        <v>27</v>
      </c>
      <c r="E328" s="3" t="s">
        <v>137</v>
      </c>
      <c r="F328" s="3"/>
      <c r="G328" s="79">
        <f t="shared" ref="G328:I328" si="262">G329+G330</f>
        <v>604</v>
      </c>
      <c r="H328" s="105">
        <f t="shared" si="262"/>
        <v>-504.5</v>
      </c>
      <c r="I328" s="105">
        <f t="shared" si="262"/>
        <v>99.5</v>
      </c>
      <c r="J328" s="105">
        <f t="shared" ref="J328:K328" si="263">J329+J330</f>
        <v>0</v>
      </c>
      <c r="K328" s="105">
        <f t="shared" si="263"/>
        <v>99.5</v>
      </c>
      <c r="L328" s="105">
        <f t="shared" ref="L328:N328" si="264">L329+L330</f>
        <v>99.5</v>
      </c>
      <c r="M328" s="105">
        <f t="shared" si="264"/>
        <v>0</v>
      </c>
      <c r="N328" s="105">
        <f t="shared" si="264"/>
        <v>99.5</v>
      </c>
    </row>
    <row r="329" spans="1:14" ht="24" hidden="1" customHeight="1" x14ac:dyDescent="0.2">
      <c r="A329" s="4" t="s">
        <v>47</v>
      </c>
      <c r="B329" s="3" t="s">
        <v>90</v>
      </c>
      <c r="C329" s="3" t="s">
        <v>36</v>
      </c>
      <c r="D329" s="3" t="s">
        <v>27</v>
      </c>
      <c r="E329" s="3" t="s">
        <v>137</v>
      </c>
      <c r="F329" s="3" t="s">
        <v>51</v>
      </c>
      <c r="G329" s="79"/>
      <c r="H329" s="105"/>
      <c r="I329" s="71">
        <f>G329+H329</f>
        <v>0</v>
      </c>
      <c r="J329" s="105"/>
      <c r="K329" s="71">
        <f>I329+J329</f>
        <v>0</v>
      </c>
      <c r="L329" s="105"/>
      <c r="M329" s="105"/>
      <c r="N329" s="71">
        <f>L329+M329</f>
        <v>0</v>
      </c>
    </row>
    <row r="330" spans="1:14" ht="24" customHeight="1" x14ac:dyDescent="0.2">
      <c r="A330" s="4" t="s">
        <v>78</v>
      </c>
      <c r="B330" s="3" t="s">
        <v>90</v>
      </c>
      <c r="C330" s="3" t="s">
        <v>36</v>
      </c>
      <c r="D330" s="3" t="s">
        <v>27</v>
      </c>
      <c r="E330" s="3" t="s">
        <v>137</v>
      </c>
      <c r="F330" s="3" t="s">
        <v>90</v>
      </c>
      <c r="G330" s="79">
        <v>604</v>
      </c>
      <c r="H330" s="105">
        <v>-504.5</v>
      </c>
      <c r="I330" s="71">
        <f>G330+H330</f>
        <v>99.5</v>
      </c>
      <c r="J330" s="105"/>
      <c r="K330" s="71">
        <f>I330+J330</f>
        <v>99.5</v>
      </c>
      <c r="L330" s="105">
        <v>99.5</v>
      </c>
      <c r="M330" s="105"/>
      <c r="N330" s="71">
        <f>L330+M330</f>
        <v>99.5</v>
      </c>
    </row>
    <row r="331" spans="1:14" ht="12.75" customHeight="1" x14ac:dyDescent="0.2">
      <c r="A331" s="4" t="s">
        <v>136</v>
      </c>
      <c r="B331" s="3" t="s">
        <v>90</v>
      </c>
      <c r="C331" s="3" t="s">
        <v>36</v>
      </c>
      <c r="D331" s="3" t="s">
        <v>6</v>
      </c>
      <c r="E331" s="3"/>
      <c r="F331" s="3"/>
      <c r="G331" s="82">
        <f t="shared" ref="G331:N334" si="265">G332</f>
        <v>200</v>
      </c>
      <c r="H331" s="104">
        <f t="shared" si="265"/>
        <v>300</v>
      </c>
      <c r="I331" s="104">
        <f t="shared" si="265"/>
        <v>500</v>
      </c>
      <c r="J331" s="104">
        <f t="shared" si="265"/>
        <v>0</v>
      </c>
      <c r="K331" s="104">
        <f t="shared" si="265"/>
        <v>500</v>
      </c>
      <c r="L331" s="104">
        <f t="shared" si="265"/>
        <v>500</v>
      </c>
      <c r="M331" s="104">
        <f t="shared" si="265"/>
        <v>0</v>
      </c>
      <c r="N331" s="104">
        <f t="shared" si="265"/>
        <v>500</v>
      </c>
    </row>
    <row r="332" spans="1:14" ht="54" customHeight="1" x14ac:dyDescent="0.2">
      <c r="A332" s="8" t="s">
        <v>383</v>
      </c>
      <c r="B332" s="3" t="s">
        <v>90</v>
      </c>
      <c r="C332" s="3" t="s">
        <v>36</v>
      </c>
      <c r="D332" s="3" t="s">
        <v>6</v>
      </c>
      <c r="E332" s="3" t="s">
        <v>135</v>
      </c>
      <c r="F332" s="3"/>
      <c r="G332" s="77">
        <f t="shared" si="265"/>
        <v>200</v>
      </c>
      <c r="H332" s="106">
        <f t="shared" si="265"/>
        <v>300</v>
      </c>
      <c r="I332" s="106">
        <f t="shared" si="265"/>
        <v>500</v>
      </c>
      <c r="J332" s="106">
        <f t="shared" si="265"/>
        <v>0</v>
      </c>
      <c r="K332" s="106">
        <f t="shared" si="265"/>
        <v>500</v>
      </c>
      <c r="L332" s="106">
        <f t="shared" si="265"/>
        <v>500</v>
      </c>
      <c r="M332" s="106">
        <f t="shared" si="265"/>
        <v>0</v>
      </c>
      <c r="N332" s="106">
        <f t="shared" si="265"/>
        <v>500</v>
      </c>
    </row>
    <row r="333" spans="1:14" ht="24" customHeight="1" x14ac:dyDescent="0.2">
      <c r="A333" s="4" t="s">
        <v>296</v>
      </c>
      <c r="B333" s="3" t="s">
        <v>90</v>
      </c>
      <c r="C333" s="3" t="s">
        <v>36</v>
      </c>
      <c r="D333" s="3" t="s">
        <v>6</v>
      </c>
      <c r="E333" s="3" t="s">
        <v>435</v>
      </c>
      <c r="F333" s="3"/>
      <c r="G333" s="77">
        <f t="shared" si="265"/>
        <v>200</v>
      </c>
      <c r="H333" s="106">
        <f t="shared" si="265"/>
        <v>300</v>
      </c>
      <c r="I333" s="106">
        <f t="shared" si="265"/>
        <v>500</v>
      </c>
      <c r="J333" s="106">
        <f t="shared" si="265"/>
        <v>0</v>
      </c>
      <c r="K333" s="106">
        <f t="shared" si="265"/>
        <v>500</v>
      </c>
      <c r="L333" s="106">
        <f t="shared" si="265"/>
        <v>500</v>
      </c>
      <c r="M333" s="106">
        <f t="shared" si="265"/>
        <v>0</v>
      </c>
      <c r="N333" s="106">
        <f t="shared" si="265"/>
        <v>500</v>
      </c>
    </row>
    <row r="334" spans="1:14" ht="24" customHeight="1" x14ac:dyDescent="0.2">
      <c r="A334" s="4" t="s">
        <v>437</v>
      </c>
      <c r="B334" s="3" t="s">
        <v>90</v>
      </c>
      <c r="C334" s="3" t="s">
        <v>36</v>
      </c>
      <c r="D334" s="3" t="s">
        <v>6</v>
      </c>
      <c r="E334" s="3" t="s">
        <v>436</v>
      </c>
      <c r="F334" s="3"/>
      <c r="G334" s="77">
        <f t="shared" si="265"/>
        <v>200</v>
      </c>
      <c r="H334" s="106">
        <f t="shared" si="265"/>
        <v>300</v>
      </c>
      <c r="I334" s="106">
        <f t="shared" si="265"/>
        <v>500</v>
      </c>
      <c r="J334" s="106">
        <f t="shared" si="265"/>
        <v>0</v>
      </c>
      <c r="K334" s="106">
        <f t="shared" si="265"/>
        <v>500</v>
      </c>
      <c r="L334" s="106">
        <f t="shared" si="265"/>
        <v>500</v>
      </c>
      <c r="M334" s="106">
        <f t="shared" si="265"/>
        <v>0</v>
      </c>
      <c r="N334" s="106">
        <f t="shared" si="265"/>
        <v>500</v>
      </c>
    </row>
    <row r="335" spans="1:14" ht="24" customHeight="1" x14ac:dyDescent="0.2">
      <c r="A335" s="4" t="s">
        <v>47</v>
      </c>
      <c r="B335" s="3" t="s">
        <v>90</v>
      </c>
      <c r="C335" s="3" t="s">
        <v>36</v>
      </c>
      <c r="D335" s="3" t="s">
        <v>6</v>
      </c>
      <c r="E335" s="3" t="s">
        <v>436</v>
      </c>
      <c r="F335" s="3" t="s">
        <v>51</v>
      </c>
      <c r="G335" s="77">
        <v>200</v>
      </c>
      <c r="H335" s="106">
        <v>300</v>
      </c>
      <c r="I335" s="71">
        <f>G335+H335</f>
        <v>500</v>
      </c>
      <c r="J335" s="106"/>
      <c r="K335" s="71">
        <f>I335+J335</f>
        <v>500</v>
      </c>
      <c r="L335" s="106">
        <v>500</v>
      </c>
      <c r="M335" s="106"/>
      <c r="N335" s="71">
        <f>L335+M335</f>
        <v>500</v>
      </c>
    </row>
    <row r="336" spans="1:14" ht="12.75" hidden="1" customHeight="1" x14ac:dyDescent="0.2">
      <c r="A336" s="4" t="s">
        <v>249</v>
      </c>
      <c r="B336" s="3" t="s">
        <v>90</v>
      </c>
      <c r="C336" s="3" t="s">
        <v>53</v>
      </c>
      <c r="D336" s="3"/>
      <c r="E336" s="3"/>
      <c r="F336" s="3"/>
      <c r="G336" s="77">
        <f t="shared" ref="G336:N340" si="266">G337</f>
        <v>50</v>
      </c>
      <c r="H336" s="106">
        <f t="shared" si="266"/>
        <v>-50</v>
      </c>
      <c r="I336" s="106">
        <f t="shared" si="266"/>
        <v>0</v>
      </c>
      <c r="J336" s="106">
        <f t="shared" si="266"/>
        <v>0</v>
      </c>
      <c r="K336" s="106">
        <f t="shared" si="266"/>
        <v>0</v>
      </c>
      <c r="L336" s="106">
        <f t="shared" si="266"/>
        <v>0</v>
      </c>
      <c r="M336" s="106">
        <f t="shared" si="266"/>
        <v>0</v>
      </c>
      <c r="N336" s="106">
        <f t="shared" si="266"/>
        <v>0</v>
      </c>
    </row>
    <row r="337" spans="1:14" ht="18" hidden="1" customHeight="1" x14ac:dyDescent="0.2">
      <c r="A337" s="8" t="s">
        <v>319</v>
      </c>
      <c r="B337" s="3" t="s">
        <v>90</v>
      </c>
      <c r="C337" s="3" t="s">
        <v>53</v>
      </c>
      <c r="D337" s="3" t="s">
        <v>36</v>
      </c>
      <c r="E337" s="3"/>
      <c r="F337" s="3"/>
      <c r="G337" s="77">
        <f t="shared" si="266"/>
        <v>50</v>
      </c>
      <c r="H337" s="106">
        <f t="shared" si="266"/>
        <v>-50</v>
      </c>
      <c r="I337" s="106">
        <f t="shared" si="266"/>
        <v>0</v>
      </c>
      <c r="J337" s="106">
        <f t="shared" si="266"/>
        <v>0</v>
      </c>
      <c r="K337" s="106">
        <f t="shared" si="266"/>
        <v>0</v>
      </c>
      <c r="L337" s="106">
        <f t="shared" si="266"/>
        <v>0</v>
      </c>
      <c r="M337" s="106">
        <f t="shared" si="266"/>
        <v>0</v>
      </c>
      <c r="N337" s="106">
        <f t="shared" si="266"/>
        <v>0</v>
      </c>
    </row>
    <row r="338" spans="1:14" ht="58.5" hidden="1" customHeight="1" x14ac:dyDescent="0.2">
      <c r="A338" s="4" t="s">
        <v>383</v>
      </c>
      <c r="B338" s="3" t="s">
        <v>90</v>
      </c>
      <c r="C338" s="3" t="s">
        <v>53</v>
      </c>
      <c r="D338" s="3" t="s">
        <v>36</v>
      </c>
      <c r="E338" s="3" t="s">
        <v>135</v>
      </c>
      <c r="F338" s="3"/>
      <c r="G338" s="77">
        <f t="shared" si="266"/>
        <v>50</v>
      </c>
      <c r="H338" s="106">
        <f t="shared" si="266"/>
        <v>-50</v>
      </c>
      <c r="I338" s="106">
        <f t="shared" si="266"/>
        <v>0</v>
      </c>
      <c r="J338" s="106">
        <f t="shared" si="266"/>
        <v>0</v>
      </c>
      <c r="K338" s="106">
        <f t="shared" si="266"/>
        <v>0</v>
      </c>
      <c r="L338" s="106">
        <f t="shared" si="266"/>
        <v>0</v>
      </c>
      <c r="M338" s="106">
        <f t="shared" si="266"/>
        <v>0</v>
      </c>
      <c r="N338" s="106">
        <f t="shared" si="266"/>
        <v>0</v>
      </c>
    </row>
    <row r="339" spans="1:14" ht="24" hidden="1" customHeight="1" x14ac:dyDescent="0.2">
      <c r="A339" s="4" t="s">
        <v>320</v>
      </c>
      <c r="B339" s="3" t="s">
        <v>90</v>
      </c>
      <c r="C339" s="3" t="s">
        <v>53</v>
      </c>
      <c r="D339" s="3" t="s">
        <v>36</v>
      </c>
      <c r="E339" s="3" t="s">
        <v>438</v>
      </c>
      <c r="F339" s="3"/>
      <c r="G339" s="77">
        <f t="shared" si="266"/>
        <v>50</v>
      </c>
      <c r="H339" s="106">
        <f t="shared" si="266"/>
        <v>-50</v>
      </c>
      <c r="I339" s="106">
        <f t="shared" si="266"/>
        <v>0</v>
      </c>
      <c r="J339" s="106">
        <f t="shared" si="266"/>
        <v>0</v>
      </c>
      <c r="K339" s="106">
        <f t="shared" si="266"/>
        <v>0</v>
      </c>
      <c r="L339" s="106">
        <f t="shared" si="266"/>
        <v>0</v>
      </c>
      <c r="M339" s="106">
        <f t="shared" si="266"/>
        <v>0</v>
      </c>
      <c r="N339" s="106">
        <f t="shared" si="266"/>
        <v>0</v>
      </c>
    </row>
    <row r="340" spans="1:14" ht="24" hidden="1" customHeight="1" x14ac:dyDescent="0.2">
      <c r="A340" s="4" t="s">
        <v>439</v>
      </c>
      <c r="B340" s="3" t="s">
        <v>90</v>
      </c>
      <c r="C340" s="3" t="s">
        <v>53</v>
      </c>
      <c r="D340" s="3" t="s">
        <v>36</v>
      </c>
      <c r="E340" s="3" t="s">
        <v>440</v>
      </c>
      <c r="F340" s="3"/>
      <c r="G340" s="77">
        <f t="shared" si="266"/>
        <v>50</v>
      </c>
      <c r="H340" s="106">
        <f t="shared" si="266"/>
        <v>-50</v>
      </c>
      <c r="I340" s="106">
        <f t="shared" si="266"/>
        <v>0</v>
      </c>
      <c r="J340" s="106">
        <f t="shared" si="266"/>
        <v>0</v>
      </c>
      <c r="K340" s="106">
        <f t="shared" si="266"/>
        <v>0</v>
      </c>
      <c r="L340" s="106">
        <f t="shared" si="266"/>
        <v>0</v>
      </c>
      <c r="M340" s="106">
        <f t="shared" si="266"/>
        <v>0</v>
      </c>
      <c r="N340" s="106">
        <f t="shared" si="266"/>
        <v>0</v>
      </c>
    </row>
    <row r="341" spans="1:14" ht="24" hidden="1" customHeight="1" x14ac:dyDescent="0.2">
      <c r="A341" s="4" t="s">
        <v>47</v>
      </c>
      <c r="B341" s="3" t="s">
        <v>90</v>
      </c>
      <c r="C341" s="3" t="s">
        <v>53</v>
      </c>
      <c r="D341" s="3" t="s">
        <v>36</v>
      </c>
      <c r="E341" s="3" t="s">
        <v>440</v>
      </c>
      <c r="F341" s="3" t="s">
        <v>51</v>
      </c>
      <c r="G341" s="77">
        <v>50</v>
      </c>
      <c r="H341" s="106">
        <v>-50</v>
      </c>
      <c r="I341" s="71">
        <f>G341+H341</f>
        <v>0</v>
      </c>
      <c r="J341" s="106"/>
      <c r="K341" s="71">
        <f>I341+J341</f>
        <v>0</v>
      </c>
      <c r="L341" s="106">
        <v>0</v>
      </c>
      <c r="M341" s="106"/>
      <c r="N341" s="71">
        <f>L341+M341</f>
        <v>0</v>
      </c>
    </row>
    <row r="342" spans="1:14" ht="12.75" customHeight="1" x14ac:dyDescent="0.2">
      <c r="A342" s="4" t="s">
        <v>246</v>
      </c>
      <c r="B342" s="3" t="s">
        <v>90</v>
      </c>
      <c r="C342" s="3" t="s">
        <v>86</v>
      </c>
      <c r="D342" s="3"/>
      <c r="E342" s="3"/>
      <c r="F342" s="3"/>
      <c r="G342" s="2">
        <f t="shared" ref="G342" si="267">G343</f>
        <v>0</v>
      </c>
      <c r="H342" s="71">
        <f t="shared" ref="H342:J342" si="268">H343</f>
        <v>0</v>
      </c>
      <c r="I342" s="71">
        <f t="shared" ref="I342:K342" si="269">I343</f>
        <v>0</v>
      </c>
      <c r="J342" s="71">
        <f t="shared" si="268"/>
        <v>20700</v>
      </c>
      <c r="K342" s="71">
        <f t="shared" si="269"/>
        <v>20700</v>
      </c>
      <c r="L342" s="71">
        <f t="shared" ref="L342:N342" si="270">L343</f>
        <v>0</v>
      </c>
      <c r="M342" s="71">
        <f t="shared" si="270"/>
        <v>58152.800000000003</v>
      </c>
      <c r="N342" s="71">
        <f t="shared" si="270"/>
        <v>58152.800000000003</v>
      </c>
    </row>
    <row r="343" spans="1:14" ht="12.75" customHeight="1" x14ac:dyDescent="0.2">
      <c r="A343" s="4" t="s">
        <v>124</v>
      </c>
      <c r="B343" s="3">
        <v>800</v>
      </c>
      <c r="C343" s="3" t="s">
        <v>86</v>
      </c>
      <c r="D343" s="3" t="s">
        <v>27</v>
      </c>
      <c r="E343" s="3"/>
      <c r="F343" s="3"/>
      <c r="G343" s="2">
        <f t="shared" ref="G343:N343" si="271">G348+G344</f>
        <v>0</v>
      </c>
      <c r="H343" s="71">
        <f t="shared" si="271"/>
        <v>0</v>
      </c>
      <c r="I343" s="71">
        <f t="shared" si="271"/>
        <v>0</v>
      </c>
      <c r="J343" s="71">
        <f t="shared" ref="J343:K343" si="272">J348+J344</f>
        <v>20700</v>
      </c>
      <c r="K343" s="71">
        <f t="shared" si="272"/>
        <v>20700</v>
      </c>
      <c r="L343" s="71">
        <f t="shared" si="271"/>
        <v>0</v>
      </c>
      <c r="M343" s="71">
        <f t="shared" si="271"/>
        <v>58152.800000000003</v>
      </c>
      <c r="N343" s="71">
        <f t="shared" si="271"/>
        <v>58152.800000000003</v>
      </c>
    </row>
    <row r="344" spans="1:14" ht="69.75" customHeight="1" x14ac:dyDescent="0.2">
      <c r="A344" s="4" t="s">
        <v>376</v>
      </c>
      <c r="B344" s="3">
        <v>800</v>
      </c>
      <c r="C344" s="3" t="s">
        <v>86</v>
      </c>
      <c r="D344" s="3" t="s">
        <v>27</v>
      </c>
      <c r="E344" s="3" t="s">
        <v>65</v>
      </c>
      <c r="F344" s="3"/>
      <c r="G344" s="2">
        <f t="shared" ref="G344:N346" si="273">G345</f>
        <v>0</v>
      </c>
      <c r="H344" s="71">
        <f t="shared" si="273"/>
        <v>0</v>
      </c>
      <c r="I344" s="71">
        <f t="shared" si="273"/>
        <v>0</v>
      </c>
      <c r="J344" s="71">
        <f t="shared" si="273"/>
        <v>20000</v>
      </c>
      <c r="K344" s="71">
        <f t="shared" si="273"/>
        <v>20000</v>
      </c>
      <c r="L344" s="71">
        <f t="shared" si="273"/>
        <v>0</v>
      </c>
      <c r="M344" s="71">
        <f t="shared" si="273"/>
        <v>58152.800000000003</v>
      </c>
      <c r="N344" s="71">
        <f t="shared" si="273"/>
        <v>58152.800000000003</v>
      </c>
    </row>
    <row r="345" spans="1:14" ht="29.25" customHeight="1" x14ac:dyDescent="0.2">
      <c r="A345" s="4" t="s">
        <v>123</v>
      </c>
      <c r="B345" s="3">
        <v>800</v>
      </c>
      <c r="C345" s="3" t="s">
        <v>86</v>
      </c>
      <c r="D345" s="3" t="s">
        <v>27</v>
      </c>
      <c r="E345" s="3" t="s">
        <v>419</v>
      </c>
      <c r="F345" s="3"/>
      <c r="G345" s="2">
        <f t="shared" si="273"/>
        <v>0</v>
      </c>
      <c r="H345" s="71">
        <f t="shared" si="273"/>
        <v>0</v>
      </c>
      <c r="I345" s="71">
        <f t="shared" si="273"/>
        <v>0</v>
      </c>
      <c r="J345" s="71">
        <f t="shared" si="273"/>
        <v>20000</v>
      </c>
      <c r="K345" s="71">
        <f t="shared" si="273"/>
        <v>20000</v>
      </c>
      <c r="L345" s="71">
        <f t="shared" si="273"/>
        <v>0</v>
      </c>
      <c r="M345" s="71">
        <f t="shared" si="273"/>
        <v>58152.800000000003</v>
      </c>
      <c r="N345" s="71">
        <f t="shared" si="273"/>
        <v>58152.800000000003</v>
      </c>
    </row>
    <row r="346" spans="1:14" ht="40.5" customHeight="1" x14ac:dyDescent="0.2">
      <c r="A346" s="4" t="s">
        <v>513</v>
      </c>
      <c r="B346" s="3">
        <v>800</v>
      </c>
      <c r="C346" s="3" t="s">
        <v>86</v>
      </c>
      <c r="D346" s="3" t="s">
        <v>27</v>
      </c>
      <c r="E346" s="3" t="s">
        <v>514</v>
      </c>
      <c r="F346" s="3"/>
      <c r="G346" s="2">
        <f t="shared" si="273"/>
        <v>0</v>
      </c>
      <c r="H346" s="71">
        <f t="shared" si="273"/>
        <v>0</v>
      </c>
      <c r="I346" s="71">
        <f t="shared" si="273"/>
        <v>0</v>
      </c>
      <c r="J346" s="71">
        <f t="shared" si="273"/>
        <v>20000</v>
      </c>
      <c r="K346" s="71">
        <f t="shared" si="273"/>
        <v>20000</v>
      </c>
      <c r="L346" s="71">
        <f t="shared" si="273"/>
        <v>0</v>
      </c>
      <c r="M346" s="71">
        <f t="shared" si="273"/>
        <v>58152.800000000003</v>
      </c>
      <c r="N346" s="71">
        <f t="shared" si="273"/>
        <v>58152.800000000003</v>
      </c>
    </row>
    <row r="347" spans="1:14" ht="28.5" customHeight="1" x14ac:dyDescent="0.2">
      <c r="A347" s="4" t="s">
        <v>74</v>
      </c>
      <c r="B347" s="3">
        <v>800</v>
      </c>
      <c r="C347" s="3" t="s">
        <v>86</v>
      </c>
      <c r="D347" s="3" t="s">
        <v>27</v>
      </c>
      <c r="E347" s="3" t="s">
        <v>514</v>
      </c>
      <c r="F347" s="3" t="s">
        <v>73</v>
      </c>
      <c r="G347" s="2"/>
      <c r="H347" s="71"/>
      <c r="I347" s="71">
        <f>G347+H347</f>
        <v>0</v>
      </c>
      <c r="J347" s="71">
        <v>20000</v>
      </c>
      <c r="K347" s="71">
        <f>I347+J347</f>
        <v>20000</v>
      </c>
      <c r="L347" s="71"/>
      <c r="M347" s="71">
        <v>58152.800000000003</v>
      </c>
      <c r="N347" s="71">
        <f>L347+M347</f>
        <v>58152.800000000003</v>
      </c>
    </row>
    <row r="348" spans="1:14" ht="33.75" customHeight="1" x14ac:dyDescent="0.2">
      <c r="A348" s="4" t="s">
        <v>341</v>
      </c>
      <c r="B348" s="3" t="s">
        <v>90</v>
      </c>
      <c r="C348" s="3" t="s">
        <v>86</v>
      </c>
      <c r="D348" s="3" t="s">
        <v>27</v>
      </c>
      <c r="E348" s="3" t="s">
        <v>60</v>
      </c>
      <c r="F348" s="3"/>
      <c r="G348" s="77">
        <f t="shared" ref="G348:N350" si="274">G349</f>
        <v>0</v>
      </c>
      <c r="H348" s="106">
        <f t="shared" si="274"/>
        <v>0</v>
      </c>
      <c r="I348" s="106">
        <f t="shared" si="274"/>
        <v>0</v>
      </c>
      <c r="J348" s="106">
        <f t="shared" si="274"/>
        <v>700</v>
      </c>
      <c r="K348" s="106">
        <f t="shared" si="274"/>
        <v>700</v>
      </c>
      <c r="L348" s="106">
        <f t="shared" si="274"/>
        <v>0</v>
      </c>
      <c r="M348" s="106">
        <f t="shared" si="274"/>
        <v>0</v>
      </c>
      <c r="N348" s="106">
        <f t="shared" si="274"/>
        <v>0</v>
      </c>
    </row>
    <row r="349" spans="1:14" ht="30.75" customHeight="1" x14ac:dyDescent="0.2">
      <c r="A349" s="4" t="s">
        <v>122</v>
      </c>
      <c r="B349" s="3" t="s">
        <v>90</v>
      </c>
      <c r="C349" s="3" t="s">
        <v>86</v>
      </c>
      <c r="D349" s="3" t="s">
        <v>27</v>
      </c>
      <c r="E349" s="3" t="s">
        <v>121</v>
      </c>
      <c r="F349" s="3"/>
      <c r="G349" s="77">
        <f t="shared" si="274"/>
        <v>0</v>
      </c>
      <c r="H349" s="106">
        <f t="shared" si="274"/>
        <v>0</v>
      </c>
      <c r="I349" s="106">
        <f t="shared" si="274"/>
        <v>0</v>
      </c>
      <c r="J349" s="106">
        <f t="shared" si="274"/>
        <v>700</v>
      </c>
      <c r="K349" s="106">
        <f t="shared" si="274"/>
        <v>700</v>
      </c>
      <c r="L349" s="106">
        <f t="shared" si="274"/>
        <v>0</v>
      </c>
      <c r="M349" s="106">
        <f t="shared" si="274"/>
        <v>0</v>
      </c>
      <c r="N349" s="106">
        <f t="shared" si="274"/>
        <v>0</v>
      </c>
    </row>
    <row r="350" spans="1:14" ht="36" x14ac:dyDescent="0.2">
      <c r="A350" s="4" t="s">
        <v>334</v>
      </c>
      <c r="B350" s="3" t="s">
        <v>90</v>
      </c>
      <c r="C350" s="3" t="s">
        <v>86</v>
      </c>
      <c r="D350" s="3" t="s">
        <v>27</v>
      </c>
      <c r="E350" s="3" t="s">
        <v>335</v>
      </c>
      <c r="F350" s="3"/>
      <c r="G350" s="77">
        <f t="shared" si="274"/>
        <v>0</v>
      </c>
      <c r="H350" s="106">
        <f t="shared" si="274"/>
        <v>0</v>
      </c>
      <c r="I350" s="106">
        <f t="shared" si="274"/>
        <v>0</v>
      </c>
      <c r="J350" s="106">
        <f t="shared" si="274"/>
        <v>700</v>
      </c>
      <c r="K350" s="106">
        <f t="shared" si="274"/>
        <v>700</v>
      </c>
      <c r="L350" s="106">
        <f t="shared" si="274"/>
        <v>0</v>
      </c>
      <c r="M350" s="106">
        <f t="shared" si="274"/>
        <v>0</v>
      </c>
      <c r="N350" s="106">
        <f t="shared" si="274"/>
        <v>0</v>
      </c>
    </row>
    <row r="351" spans="1:14" s="73" customFormat="1" ht="24" x14ac:dyDescent="0.2">
      <c r="A351" s="8" t="s">
        <v>74</v>
      </c>
      <c r="B351" s="3" t="s">
        <v>90</v>
      </c>
      <c r="C351" s="3" t="s">
        <v>86</v>
      </c>
      <c r="D351" s="3" t="s">
        <v>27</v>
      </c>
      <c r="E351" s="3" t="s">
        <v>335</v>
      </c>
      <c r="F351" s="3" t="s">
        <v>73</v>
      </c>
      <c r="G351" s="86"/>
      <c r="H351" s="106"/>
      <c r="I351" s="71">
        <f>G351+H351</f>
        <v>0</v>
      </c>
      <c r="J351" s="106">
        <v>700</v>
      </c>
      <c r="K351" s="71">
        <f>I351+J351</f>
        <v>700</v>
      </c>
      <c r="L351" s="110"/>
      <c r="M351" s="106"/>
      <c r="N351" s="71">
        <f>L351+M351</f>
        <v>0</v>
      </c>
    </row>
    <row r="352" spans="1:14" ht="12.75" hidden="1" customHeight="1" x14ac:dyDescent="0.2">
      <c r="A352" s="4" t="s">
        <v>76</v>
      </c>
      <c r="B352" s="3" t="s">
        <v>90</v>
      </c>
      <c r="C352" s="3" t="s">
        <v>71</v>
      </c>
      <c r="D352" s="3"/>
      <c r="E352" s="3"/>
      <c r="F352" s="3"/>
      <c r="G352" s="82">
        <f t="shared" ref="G352:N356" si="275">G353</f>
        <v>200</v>
      </c>
      <c r="H352" s="104">
        <f t="shared" si="275"/>
        <v>-200</v>
      </c>
      <c r="I352" s="104">
        <f t="shared" si="275"/>
        <v>0</v>
      </c>
      <c r="J352" s="104">
        <f t="shared" si="275"/>
        <v>0</v>
      </c>
      <c r="K352" s="104">
        <f t="shared" si="275"/>
        <v>0</v>
      </c>
      <c r="L352" s="104">
        <f t="shared" si="275"/>
        <v>0</v>
      </c>
      <c r="M352" s="104">
        <f t="shared" si="275"/>
        <v>0</v>
      </c>
      <c r="N352" s="104">
        <f t="shared" si="275"/>
        <v>0</v>
      </c>
    </row>
    <row r="353" spans="1:14" ht="12.75" hidden="1" customHeight="1" x14ac:dyDescent="0.2">
      <c r="A353" s="4" t="s">
        <v>72</v>
      </c>
      <c r="B353" s="3" t="s">
        <v>90</v>
      </c>
      <c r="C353" s="3" t="s">
        <v>71</v>
      </c>
      <c r="D353" s="3" t="s">
        <v>71</v>
      </c>
      <c r="E353" s="3"/>
      <c r="F353" s="3"/>
      <c r="G353" s="82">
        <f t="shared" si="275"/>
        <v>200</v>
      </c>
      <c r="H353" s="104">
        <f t="shared" si="275"/>
        <v>-200</v>
      </c>
      <c r="I353" s="104">
        <f t="shared" si="275"/>
        <v>0</v>
      </c>
      <c r="J353" s="104">
        <f t="shared" si="275"/>
        <v>0</v>
      </c>
      <c r="K353" s="104">
        <f t="shared" si="275"/>
        <v>0</v>
      </c>
      <c r="L353" s="104">
        <f t="shared" si="275"/>
        <v>0</v>
      </c>
      <c r="M353" s="104">
        <f t="shared" si="275"/>
        <v>0</v>
      </c>
      <c r="N353" s="104">
        <f t="shared" si="275"/>
        <v>0</v>
      </c>
    </row>
    <row r="354" spans="1:14" ht="51.75" hidden="1" customHeight="1" x14ac:dyDescent="0.2">
      <c r="A354" s="4" t="s">
        <v>441</v>
      </c>
      <c r="B354" s="3" t="s">
        <v>90</v>
      </c>
      <c r="C354" s="3" t="s">
        <v>71</v>
      </c>
      <c r="D354" s="3" t="s">
        <v>71</v>
      </c>
      <c r="E354" s="3" t="s">
        <v>57</v>
      </c>
      <c r="F354" s="3"/>
      <c r="G354" s="79">
        <f t="shared" si="275"/>
        <v>200</v>
      </c>
      <c r="H354" s="105">
        <f t="shared" si="275"/>
        <v>-200</v>
      </c>
      <c r="I354" s="105">
        <f t="shared" si="275"/>
        <v>0</v>
      </c>
      <c r="J354" s="105">
        <f t="shared" si="275"/>
        <v>0</v>
      </c>
      <c r="K354" s="105">
        <f t="shared" si="275"/>
        <v>0</v>
      </c>
      <c r="L354" s="105">
        <f t="shared" si="275"/>
        <v>0</v>
      </c>
      <c r="M354" s="105">
        <f t="shared" si="275"/>
        <v>0</v>
      </c>
      <c r="N354" s="105">
        <f t="shared" si="275"/>
        <v>0</v>
      </c>
    </row>
    <row r="355" spans="1:14" ht="41.25" hidden="1" customHeight="1" x14ac:dyDescent="0.2">
      <c r="A355" s="8" t="s">
        <v>330</v>
      </c>
      <c r="B355" s="3" t="s">
        <v>90</v>
      </c>
      <c r="C355" s="3" t="s">
        <v>71</v>
      </c>
      <c r="D355" s="3" t="s">
        <v>71</v>
      </c>
      <c r="E355" s="3" t="s">
        <v>442</v>
      </c>
      <c r="F355" s="3"/>
      <c r="G355" s="82">
        <f t="shared" si="275"/>
        <v>200</v>
      </c>
      <c r="H355" s="104">
        <f t="shared" si="275"/>
        <v>-200</v>
      </c>
      <c r="I355" s="104">
        <f t="shared" si="275"/>
        <v>0</v>
      </c>
      <c r="J355" s="104">
        <f t="shared" si="275"/>
        <v>0</v>
      </c>
      <c r="K355" s="104">
        <f t="shared" si="275"/>
        <v>0</v>
      </c>
      <c r="L355" s="104">
        <f t="shared" si="275"/>
        <v>0</v>
      </c>
      <c r="M355" s="104">
        <f t="shared" si="275"/>
        <v>0</v>
      </c>
      <c r="N355" s="104">
        <f t="shared" si="275"/>
        <v>0</v>
      </c>
    </row>
    <row r="356" spans="1:14" ht="41.25" hidden="1" customHeight="1" x14ac:dyDescent="0.2">
      <c r="A356" s="8" t="s">
        <v>444</v>
      </c>
      <c r="B356" s="3" t="s">
        <v>90</v>
      </c>
      <c r="C356" s="3" t="s">
        <v>71</v>
      </c>
      <c r="D356" s="3" t="s">
        <v>71</v>
      </c>
      <c r="E356" s="3" t="s">
        <v>443</v>
      </c>
      <c r="F356" s="3"/>
      <c r="G356" s="82">
        <f t="shared" si="275"/>
        <v>200</v>
      </c>
      <c r="H356" s="104">
        <f t="shared" si="275"/>
        <v>-200</v>
      </c>
      <c r="I356" s="104">
        <f t="shared" si="275"/>
        <v>0</v>
      </c>
      <c r="J356" s="104">
        <f t="shared" si="275"/>
        <v>0</v>
      </c>
      <c r="K356" s="104">
        <f t="shared" si="275"/>
        <v>0</v>
      </c>
      <c r="L356" s="104">
        <f t="shared" si="275"/>
        <v>0</v>
      </c>
      <c r="M356" s="104">
        <f t="shared" si="275"/>
        <v>0</v>
      </c>
      <c r="N356" s="104">
        <f t="shared" si="275"/>
        <v>0</v>
      </c>
    </row>
    <row r="357" spans="1:14" ht="24" hidden="1" customHeight="1" x14ac:dyDescent="0.2">
      <c r="A357" s="4" t="s">
        <v>47</v>
      </c>
      <c r="B357" s="3" t="s">
        <v>90</v>
      </c>
      <c r="C357" s="3" t="s">
        <v>71</v>
      </c>
      <c r="D357" s="3" t="s">
        <v>71</v>
      </c>
      <c r="E357" s="3" t="s">
        <v>443</v>
      </c>
      <c r="F357" s="3">
        <v>200</v>
      </c>
      <c r="G357" s="82">
        <v>200</v>
      </c>
      <c r="H357" s="104">
        <v>-200</v>
      </c>
      <c r="I357" s="71">
        <f>G357+H357</f>
        <v>0</v>
      </c>
      <c r="J357" s="104"/>
      <c r="K357" s="71">
        <f>I357+J357</f>
        <v>0</v>
      </c>
      <c r="L357" s="104"/>
      <c r="M357" s="104"/>
      <c r="N357" s="71">
        <f>L357+M357</f>
        <v>0</v>
      </c>
    </row>
    <row r="358" spans="1:14" ht="12.75" customHeight="1" x14ac:dyDescent="0.2">
      <c r="A358" s="4" t="s">
        <v>70</v>
      </c>
      <c r="B358" s="3" t="s">
        <v>90</v>
      </c>
      <c r="C358" s="3" t="s">
        <v>54</v>
      </c>
      <c r="D358" s="3" t="s">
        <v>19</v>
      </c>
      <c r="E358" s="3"/>
      <c r="F358" s="3"/>
      <c r="G358" s="2">
        <f t="shared" ref="G358:N358" si="276">G366+G359</f>
        <v>1541.19</v>
      </c>
      <c r="H358" s="71">
        <f t="shared" si="276"/>
        <v>3992.81</v>
      </c>
      <c r="I358" s="71">
        <f t="shared" si="276"/>
        <v>5534</v>
      </c>
      <c r="J358" s="71">
        <f t="shared" ref="J358:K358" si="277">J366+J359</f>
        <v>0</v>
      </c>
      <c r="K358" s="71">
        <f t="shared" si="277"/>
        <v>5534</v>
      </c>
      <c r="L358" s="71">
        <f t="shared" si="276"/>
        <v>6830.8</v>
      </c>
      <c r="M358" s="71">
        <f t="shared" si="276"/>
        <v>0</v>
      </c>
      <c r="N358" s="71">
        <f t="shared" si="276"/>
        <v>6830.8</v>
      </c>
    </row>
    <row r="359" spans="1:14" ht="12.75" customHeight="1" x14ac:dyDescent="0.2">
      <c r="A359" s="4" t="s">
        <v>69</v>
      </c>
      <c r="B359" s="3" t="s">
        <v>90</v>
      </c>
      <c r="C359" s="3" t="s">
        <v>54</v>
      </c>
      <c r="D359" s="3" t="s">
        <v>15</v>
      </c>
      <c r="E359" s="3"/>
      <c r="F359" s="3"/>
      <c r="G359" s="2">
        <f t="shared" ref="G359:N359" si="278">G360+G364</f>
        <v>93.19</v>
      </c>
      <c r="H359" s="71">
        <f t="shared" si="278"/>
        <v>406.81</v>
      </c>
      <c r="I359" s="71">
        <f t="shared" si="278"/>
        <v>500</v>
      </c>
      <c r="J359" s="71">
        <f t="shared" ref="J359:K359" si="279">J360+J364</f>
        <v>0</v>
      </c>
      <c r="K359" s="71">
        <f t="shared" si="279"/>
        <v>500</v>
      </c>
      <c r="L359" s="71">
        <f t="shared" si="278"/>
        <v>500</v>
      </c>
      <c r="M359" s="71">
        <f t="shared" si="278"/>
        <v>0</v>
      </c>
      <c r="N359" s="71">
        <f t="shared" si="278"/>
        <v>500</v>
      </c>
    </row>
    <row r="360" spans="1:14" ht="53.25" customHeight="1" x14ac:dyDescent="0.2">
      <c r="A360" s="4" t="s">
        <v>441</v>
      </c>
      <c r="B360" s="3" t="s">
        <v>90</v>
      </c>
      <c r="C360" s="3" t="s">
        <v>54</v>
      </c>
      <c r="D360" s="3" t="s">
        <v>15</v>
      </c>
      <c r="E360" s="3" t="s">
        <v>57</v>
      </c>
      <c r="F360" s="3"/>
      <c r="G360" s="2">
        <f t="shared" ref="G360:N362" si="280">G361</f>
        <v>0</v>
      </c>
      <c r="H360" s="71">
        <f t="shared" si="280"/>
        <v>500</v>
      </c>
      <c r="I360" s="71">
        <f t="shared" si="280"/>
        <v>500</v>
      </c>
      <c r="J360" s="71">
        <f t="shared" si="280"/>
        <v>0</v>
      </c>
      <c r="K360" s="71">
        <f t="shared" si="280"/>
        <v>500</v>
      </c>
      <c r="L360" s="71">
        <f t="shared" si="280"/>
        <v>500</v>
      </c>
      <c r="M360" s="71">
        <f t="shared" si="280"/>
        <v>0</v>
      </c>
      <c r="N360" s="71">
        <f t="shared" si="280"/>
        <v>500</v>
      </c>
    </row>
    <row r="361" spans="1:14" ht="44.25" customHeight="1" x14ac:dyDescent="0.2">
      <c r="A361" s="4" t="s">
        <v>330</v>
      </c>
      <c r="B361" s="3" t="s">
        <v>90</v>
      </c>
      <c r="C361" s="3" t="s">
        <v>54</v>
      </c>
      <c r="D361" s="3" t="s">
        <v>15</v>
      </c>
      <c r="E361" s="3" t="s">
        <v>442</v>
      </c>
      <c r="F361" s="3"/>
      <c r="G361" s="2">
        <f t="shared" si="280"/>
        <v>0</v>
      </c>
      <c r="H361" s="71">
        <f t="shared" si="280"/>
        <v>500</v>
      </c>
      <c r="I361" s="71">
        <f t="shared" si="280"/>
        <v>500</v>
      </c>
      <c r="J361" s="71">
        <f t="shared" si="280"/>
        <v>0</v>
      </c>
      <c r="K361" s="71">
        <f t="shared" si="280"/>
        <v>500</v>
      </c>
      <c r="L361" s="71">
        <f t="shared" si="280"/>
        <v>500</v>
      </c>
      <c r="M361" s="71">
        <f t="shared" si="280"/>
        <v>0</v>
      </c>
      <c r="N361" s="71">
        <f t="shared" si="280"/>
        <v>500</v>
      </c>
    </row>
    <row r="362" spans="1:14" ht="28.5" customHeight="1" x14ac:dyDescent="0.2">
      <c r="A362" s="8" t="s">
        <v>445</v>
      </c>
      <c r="B362" s="3" t="s">
        <v>90</v>
      </c>
      <c r="C362" s="3" t="s">
        <v>54</v>
      </c>
      <c r="D362" s="3" t="s">
        <v>15</v>
      </c>
      <c r="E362" s="3" t="s">
        <v>446</v>
      </c>
      <c r="F362" s="3"/>
      <c r="G362" s="2">
        <f t="shared" si="280"/>
        <v>0</v>
      </c>
      <c r="H362" s="71">
        <f t="shared" si="280"/>
        <v>500</v>
      </c>
      <c r="I362" s="71">
        <f t="shared" si="280"/>
        <v>500</v>
      </c>
      <c r="J362" s="71">
        <f t="shared" si="280"/>
        <v>0</v>
      </c>
      <c r="K362" s="71">
        <f t="shared" si="280"/>
        <v>500</v>
      </c>
      <c r="L362" s="71">
        <f t="shared" si="280"/>
        <v>500</v>
      </c>
      <c r="M362" s="71">
        <f t="shared" si="280"/>
        <v>0</v>
      </c>
      <c r="N362" s="71">
        <f t="shared" si="280"/>
        <v>500</v>
      </c>
    </row>
    <row r="363" spans="1:14" ht="12.75" customHeight="1" x14ac:dyDescent="0.2">
      <c r="A363" s="8" t="s">
        <v>45</v>
      </c>
      <c r="B363" s="3" t="s">
        <v>90</v>
      </c>
      <c r="C363" s="3" t="s">
        <v>54</v>
      </c>
      <c r="D363" s="3" t="s">
        <v>15</v>
      </c>
      <c r="E363" s="3" t="s">
        <v>446</v>
      </c>
      <c r="F363" s="3" t="s">
        <v>43</v>
      </c>
      <c r="G363" s="77"/>
      <c r="H363" s="106">
        <v>500</v>
      </c>
      <c r="I363" s="71">
        <f>G363+H363</f>
        <v>500</v>
      </c>
      <c r="J363" s="106"/>
      <c r="K363" s="71">
        <f>I363+J363</f>
        <v>500</v>
      </c>
      <c r="L363" s="106">
        <v>500</v>
      </c>
      <c r="M363" s="106"/>
      <c r="N363" s="71">
        <f>L363+M363</f>
        <v>500</v>
      </c>
    </row>
    <row r="364" spans="1:14" ht="12.75" customHeight="1" x14ac:dyDescent="0.2">
      <c r="A364" s="4" t="s">
        <v>68</v>
      </c>
      <c r="B364" s="3" t="s">
        <v>90</v>
      </c>
      <c r="C364" s="3" t="s">
        <v>54</v>
      </c>
      <c r="D364" s="3" t="s">
        <v>15</v>
      </c>
      <c r="E364" s="3" t="s">
        <v>67</v>
      </c>
      <c r="F364" s="3"/>
      <c r="G364" s="77">
        <f t="shared" ref="G364:N364" si="281">G365</f>
        <v>93.19</v>
      </c>
      <c r="H364" s="106">
        <f t="shared" si="281"/>
        <v>-93.19</v>
      </c>
      <c r="I364" s="106">
        <f t="shared" si="281"/>
        <v>0</v>
      </c>
      <c r="J364" s="106">
        <f t="shared" si="281"/>
        <v>0</v>
      </c>
      <c r="K364" s="106">
        <f t="shared" si="281"/>
        <v>0</v>
      </c>
      <c r="L364" s="106">
        <f t="shared" si="281"/>
        <v>0</v>
      </c>
      <c r="M364" s="106">
        <f t="shared" si="281"/>
        <v>0</v>
      </c>
      <c r="N364" s="106">
        <f t="shared" si="281"/>
        <v>0</v>
      </c>
    </row>
    <row r="365" spans="1:14" ht="12.75" customHeight="1" x14ac:dyDescent="0.2">
      <c r="A365" s="8" t="s">
        <v>45</v>
      </c>
      <c r="B365" s="3" t="s">
        <v>90</v>
      </c>
      <c r="C365" s="3" t="s">
        <v>54</v>
      </c>
      <c r="D365" s="3" t="s">
        <v>15</v>
      </c>
      <c r="E365" s="3" t="s">
        <v>67</v>
      </c>
      <c r="F365" s="3" t="s">
        <v>43</v>
      </c>
      <c r="G365" s="77">
        <v>93.19</v>
      </c>
      <c r="H365" s="106">
        <v>-93.19</v>
      </c>
      <c r="I365" s="71">
        <f>G365+H365</f>
        <v>0</v>
      </c>
      <c r="J365" s="106"/>
      <c r="K365" s="71">
        <f>I365+J365</f>
        <v>0</v>
      </c>
      <c r="L365" s="106"/>
      <c r="M365" s="106"/>
      <c r="N365" s="71">
        <f>L365+M365</f>
        <v>0</v>
      </c>
    </row>
    <row r="366" spans="1:14" s="33" customFormat="1" ht="12.75" customHeight="1" x14ac:dyDescent="0.2">
      <c r="A366" s="4" t="s">
        <v>66</v>
      </c>
      <c r="B366" s="3" t="s">
        <v>90</v>
      </c>
      <c r="C366" s="3" t="s">
        <v>54</v>
      </c>
      <c r="D366" s="3" t="s">
        <v>6</v>
      </c>
      <c r="E366" s="3"/>
      <c r="F366" s="3"/>
      <c r="G366" s="2">
        <f t="shared" ref="G366:N366" si="282">G367+G371+G377</f>
        <v>1448</v>
      </c>
      <c r="H366" s="71">
        <f t="shared" si="282"/>
        <v>3586</v>
      </c>
      <c r="I366" s="71">
        <f t="shared" si="282"/>
        <v>5034</v>
      </c>
      <c r="J366" s="71">
        <f t="shared" ref="J366:K366" si="283">J367+J371+J377</f>
        <v>0</v>
      </c>
      <c r="K366" s="71">
        <f t="shared" si="283"/>
        <v>5034</v>
      </c>
      <c r="L366" s="71">
        <f t="shared" si="282"/>
        <v>6330.8</v>
      </c>
      <c r="M366" s="71">
        <f t="shared" si="282"/>
        <v>0</v>
      </c>
      <c r="N366" s="71">
        <f t="shared" si="282"/>
        <v>6330.8</v>
      </c>
    </row>
    <row r="367" spans="1:14" s="33" customFormat="1" ht="72" x14ac:dyDescent="0.2">
      <c r="A367" s="4" t="s">
        <v>376</v>
      </c>
      <c r="B367" s="3" t="s">
        <v>90</v>
      </c>
      <c r="C367" s="3" t="s">
        <v>54</v>
      </c>
      <c r="D367" s="3" t="s">
        <v>6</v>
      </c>
      <c r="E367" s="3" t="s">
        <v>65</v>
      </c>
      <c r="F367" s="3"/>
      <c r="G367" s="79">
        <f t="shared" ref="G367:N368" si="284">G368</f>
        <v>564</v>
      </c>
      <c r="H367" s="105">
        <f t="shared" si="284"/>
        <v>4370</v>
      </c>
      <c r="I367" s="105">
        <f t="shared" si="284"/>
        <v>4934</v>
      </c>
      <c r="J367" s="105">
        <f t="shared" si="284"/>
        <v>0</v>
      </c>
      <c r="K367" s="105">
        <f t="shared" si="284"/>
        <v>4934</v>
      </c>
      <c r="L367" s="105">
        <f t="shared" si="284"/>
        <v>6230.8</v>
      </c>
      <c r="M367" s="105">
        <f t="shared" si="284"/>
        <v>0</v>
      </c>
      <c r="N367" s="105">
        <f t="shared" si="284"/>
        <v>6230.8</v>
      </c>
    </row>
    <row r="368" spans="1:14" s="33" customFormat="1" ht="24" x14ac:dyDescent="0.2">
      <c r="A368" s="4" t="s">
        <v>447</v>
      </c>
      <c r="B368" s="3" t="s">
        <v>90</v>
      </c>
      <c r="C368" s="3" t="s">
        <v>54</v>
      </c>
      <c r="D368" s="3" t="s">
        <v>6</v>
      </c>
      <c r="E368" s="3" t="s">
        <v>419</v>
      </c>
      <c r="F368" s="3"/>
      <c r="G368" s="79">
        <f t="shared" si="284"/>
        <v>564</v>
      </c>
      <c r="H368" s="105">
        <f t="shared" si="284"/>
        <v>4370</v>
      </c>
      <c r="I368" s="105">
        <f t="shared" si="284"/>
        <v>4934</v>
      </c>
      <c r="J368" s="105">
        <f t="shared" si="284"/>
        <v>0</v>
      </c>
      <c r="K368" s="105">
        <f t="shared" si="284"/>
        <v>4934</v>
      </c>
      <c r="L368" s="105">
        <f t="shared" si="284"/>
        <v>6230.8</v>
      </c>
      <c r="M368" s="105">
        <f t="shared" si="284"/>
        <v>0</v>
      </c>
      <c r="N368" s="105">
        <f t="shared" si="284"/>
        <v>6230.8</v>
      </c>
    </row>
    <row r="369" spans="1:14" s="33" customFormat="1" ht="84" x14ac:dyDescent="0.2">
      <c r="A369" s="4" t="s">
        <v>313</v>
      </c>
      <c r="B369" s="3" t="s">
        <v>90</v>
      </c>
      <c r="C369" s="3" t="s">
        <v>54</v>
      </c>
      <c r="D369" s="3" t="s">
        <v>6</v>
      </c>
      <c r="E369" s="3" t="s">
        <v>64</v>
      </c>
      <c r="F369" s="3"/>
      <c r="G369" s="79">
        <f t="shared" ref="G369:N369" si="285">G370</f>
        <v>564</v>
      </c>
      <c r="H369" s="105">
        <f t="shared" si="285"/>
        <v>4370</v>
      </c>
      <c r="I369" s="105">
        <f t="shared" si="285"/>
        <v>4934</v>
      </c>
      <c r="J369" s="105">
        <f t="shared" si="285"/>
        <v>0</v>
      </c>
      <c r="K369" s="105">
        <f t="shared" si="285"/>
        <v>4934</v>
      </c>
      <c r="L369" s="105">
        <f t="shared" si="285"/>
        <v>6230.8</v>
      </c>
      <c r="M369" s="105">
        <f t="shared" si="285"/>
        <v>0</v>
      </c>
      <c r="N369" s="105">
        <f t="shared" si="285"/>
        <v>6230.8</v>
      </c>
    </row>
    <row r="370" spans="1:14" s="33" customFormat="1" ht="24" x14ac:dyDescent="0.2">
      <c r="A370" s="4" t="s">
        <v>45</v>
      </c>
      <c r="B370" s="3" t="s">
        <v>90</v>
      </c>
      <c r="C370" s="3" t="s">
        <v>54</v>
      </c>
      <c r="D370" s="3" t="s">
        <v>6</v>
      </c>
      <c r="E370" s="3" t="s">
        <v>64</v>
      </c>
      <c r="F370" s="3" t="s">
        <v>43</v>
      </c>
      <c r="G370" s="79">
        <v>564</v>
      </c>
      <c r="H370" s="105">
        <v>4370</v>
      </c>
      <c r="I370" s="71">
        <f>G370+H370</f>
        <v>4934</v>
      </c>
      <c r="J370" s="105"/>
      <c r="K370" s="71">
        <f>I370+J370</f>
        <v>4934</v>
      </c>
      <c r="L370" s="105">
        <v>6230.8</v>
      </c>
      <c r="M370" s="105"/>
      <c r="N370" s="71">
        <f>L370+M370</f>
        <v>6230.8</v>
      </c>
    </row>
    <row r="371" spans="1:14" s="33" customFormat="1" ht="24" customHeight="1" x14ac:dyDescent="0.2">
      <c r="A371" s="4" t="s">
        <v>380</v>
      </c>
      <c r="B371" s="3" t="s">
        <v>90</v>
      </c>
      <c r="C371" s="3" t="s">
        <v>54</v>
      </c>
      <c r="D371" s="3" t="s">
        <v>6</v>
      </c>
      <c r="E371" s="3" t="s">
        <v>41</v>
      </c>
      <c r="F371" s="3"/>
      <c r="G371" s="79">
        <f t="shared" ref="G371:N371" si="286">G372</f>
        <v>274.8</v>
      </c>
      <c r="H371" s="105">
        <f t="shared" si="286"/>
        <v>-174.8</v>
      </c>
      <c r="I371" s="105">
        <f t="shared" si="286"/>
        <v>100</v>
      </c>
      <c r="J371" s="105">
        <f t="shared" si="286"/>
        <v>0</v>
      </c>
      <c r="K371" s="105">
        <f t="shared" si="286"/>
        <v>100</v>
      </c>
      <c r="L371" s="105">
        <f t="shared" si="286"/>
        <v>100</v>
      </c>
      <c r="M371" s="105">
        <f t="shared" si="286"/>
        <v>0</v>
      </c>
      <c r="N371" s="105">
        <f t="shared" si="286"/>
        <v>100</v>
      </c>
    </row>
    <row r="372" spans="1:14" s="33" customFormat="1" ht="36" customHeight="1" x14ac:dyDescent="0.2">
      <c r="A372" s="4" t="s">
        <v>274</v>
      </c>
      <c r="B372" s="3" t="s">
        <v>90</v>
      </c>
      <c r="C372" s="3" t="s">
        <v>54</v>
      </c>
      <c r="D372" s="3" t="s">
        <v>6</v>
      </c>
      <c r="E372" s="3" t="s">
        <v>457</v>
      </c>
      <c r="F372" s="3"/>
      <c r="G372" s="79">
        <f t="shared" ref="G372:N372" si="287">G373+G375</f>
        <v>274.8</v>
      </c>
      <c r="H372" s="105">
        <f t="shared" si="287"/>
        <v>-174.8</v>
      </c>
      <c r="I372" s="105">
        <f t="shared" si="287"/>
        <v>100</v>
      </c>
      <c r="J372" s="105">
        <f t="shared" ref="J372:K372" si="288">J373+J375</f>
        <v>0</v>
      </c>
      <c r="K372" s="105">
        <f t="shared" si="288"/>
        <v>100</v>
      </c>
      <c r="L372" s="105">
        <f t="shared" si="287"/>
        <v>100</v>
      </c>
      <c r="M372" s="105">
        <f t="shared" si="287"/>
        <v>0</v>
      </c>
      <c r="N372" s="105">
        <f t="shared" si="287"/>
        <v>100</v>
      </c>
    </row>
    <row r="373" spans="1:14" s="33" customFormat="1" ht="36" customHeight="1" x14ac:dyDescent="0.2">
      <c r="A373" s="4" t="s">
        <v>449</v>
      </c>
      <c r="B373" s="3" t="s">
        <v>90</v>
      </c>
      <c r="C373" s="3" t="s">
        <v>54</v>
      </c>
      <c r="D373" s="3" t="s">
        <v>6</v>
      </c>
      <c r="E373" s="3" t="s">
        <v>532</v>
      </c>
      <c r="F373" s="3"/>
      <c r="G373" s="79">
        <f t="shared" ref="G373:N373" si="289">G374</f>
        <v>165</v>
      </c>
      <c r="H373" s="105">
        <f t="shared" si="289"/>
        <v>-65</v>
      </c>
      <c r="I373" s="105">
        <f t="shared" si="289"/>
        <v>100</v>
      </c>
      <c r="J373" s="105">
        <f t="shared" si="289"/>
        <v>0</v>
      </c>
      <c r="K373" s="105">
        <f t="shared" si="289"/>
        <v>100</v>
      </c>
      <c r="L373" s="105">
        <f t="shared" si="289"/>
        <v>100</v>
      </c>
      <c r="M373" s="105">
        <f t="shared" si="289"/>
        <v>0</v>
      </c>
      <c r="N373" s="105">
        <f t="shared" si="289"/>
        <v>100</v>
      </c>
    </row>
    <row r="374" spans="1:14" s="33" customFormat="1" ht="12.75" customHeight="1" x14ac:dyDescent="0.2">
      <c r="A374" s="4" t="s">
        <v>45</v>
      </c>
      <c r="B374" s="3" t="s">
        <v>90</v>
      </c>
      <c r="C374" s="3" t="s">
        <v>54</v>
      </c>
      <c r="D374" s="3" t="s">
        <v>6</v>
      </c>
      <c r="E374" s="3" t="s">
        <v>532</v>
      </c>
      <c r="F374" s="3" t="s">
        <v>43</v>
      </c>
      <c r="G374" s="79">
        <v>165</v>
      </c>
      <c r="H374" s="105">
        <v>-65</v>
      </c>
      <c r="I374" s="71">
        <f>G374+H374</f>
        <v>100</v>
      </c>
      <c r="J374" s="105"/>
      <c r="K374" s="71">
        <f>I374+J374</f>
        <v>100</v>
      </c>
      <c r="L374" s="105">
        <v>100</v>
      </c>
      <c r="M374" s="105"/>
      <c r="N374" s="71">
        <f>L374+M374</f>
        <v>100</v>
      </c>
    </row>
    <row r="375" spans="1:14" s="33" customFormat="1" ht="27" hidden="1" customHeight="1" x14ac:dyDescent="0.2">
      <c r="A375" s="8" t="s">
        <v>63</v>
      </c>
      <c r="B375" s="3" t="s">
        <v>90</v>
      </c>
      <c r="C375" s="3" t="s">
        <v>54</v>
      </c>
      <c r="D375" s="3" t="s">
        <v>6</v>
      </c>
      <c r="E375" s="3" t="s">
        <v>533</v>
      </c>
      <c r="F375" s="3"/>
      <c r="G375" s="79">
        <f t="shared" ref="G375:N375" si="290">G376</f>
        <v>109.8</v>
      </c>
      <c r="H375" s="105">
        <f t="shared" si="290"/>
        <v>-109.8</v>
      </c>
      <c r="I375" s="105">
        <f t="shared" si="290"/>
        <v>0</v>
      </c>
      <c r="J375" s="105">
        <f t="shared" si="290"/>
        <v>0</v>
      </c>
      <c r="K375" s="105">
        <f t="shared" si="290"/>
        <v>0</v>
      </c>
      <c r="L375" s="105">
        <f t="shared" si="290"/>
        <v>0</v>
      </c>
      <c r="M375" s="105">
        <f t="shared" si="290"/>
        <v>0</v>
      </c>
      <c r="N375" s="105">
        <f t="shared" si="290"/>
        <v>0</v>
      </c>
    </row>
    <row r="376" spans="1:14" s="33" customFormat="1" ht="12.75" hidden="1" customHeight="1" x14ac:dyDescent="0.2">
      <c r="A376" s="8" t="s">
        <v>45</v>
      </c>
      <c r="B376" s="3" t="s">
        <v>90</v>
      </c>
      <c r="C376" s="3" t="s">
        <v>54</v>
      </c>
      <c r="D376" s="3" t="s">
        <v>6</v>
      </c>
      <c r="E376" s="3" t="s">
        <v>533</v>
      </c>
      <c r="F376" s="3" t="s">
        <v>43</v>
      </c>
      <c r="G376" s="79">
        <v>109.8</v>
      </c>
      <c r="H376" s="105">
        <v>-109.8</v>
      </c>
      <c r="I376" s="71">
        <f>G376+H376</f>
        <v>0</v>
      </c>
      <c r="J376" s="105"/>
      <c r="K376" s="71">
        <f>I376+J376</f>
        <v>0</v>
      </c>
      <c r="L376" s="105">
        <v>0</v>
      </c>
      <c r="M376" s="105"/>
      <c r="N376" s="71">
        <f>L376+M376</f>
        <v>0</v>
      </c>
    </row>
    <row r="377" spans="1:14" s="33" customFormat="1" ht="51.75" hidden="1" customHeight="1" x14ac:dyDescent="0.2">
      <c r="A377" s="4" t="s">
        <v>441</v>
      </c>
      <c r="B377" s="3" t="s">
        <v>90</v>
      </c>
      <c r="C377" s="3" t="s">
        <v>54</v>
      </c>
      <c r="D377" s="3" t="s">
        <v>6</v>
      </c>
      <c r="E377" s="3" t="s">
        <v>57</v>
      </c>
      <c r="F377" s="3"/>
      <c r="G377" s="79">
        <f t="shared" ref="G377:N377" si="291">G378+G381</f>
        <v>609.20000000000005</v>
      </c>
      <c r="H377" s="105">
        <f t="shared" si="291"/>
        <v>-609.20000000000005</v>
      </c>
      <c r="I377" s="105">
        <f t="shared" si="291"/>
        <v>0</v>
      </c>
      <c r="J377" s="105">
        <f t="shared" ref="J377:K377" si="292">J378+J381</f>
        <v>0</v>
      </c>
      <c r="K377" s="105">
        <f t="shared" si="292"/>
        <v>0</v>
      </c>
      <c r="L377" s="105">
        <f t="shared" si="291"/>
        <v>0</v>
      </c>
      <c r="M377" s="105">
        <f t="shared" si="291"/>
        <v>0</v>
      </c>
      <c r="N377" s="105">
        <f t="shared" si="291"/>
        <v>0</v>
      </c>
    </row>
    <row r="378" spans="1:14" s="33" customFormat="1" ht="30" hidden="1" customHeight="1" x14ac:dyDescent="0.2">
      <c r="A378" s="8" t="s">
        <v>55</v>
      </c>
      <c r="B378" s="3" t="s">
        <v>90</v>
      </c>
      <c r="C378" s="3" t="s">
        <v>54</v>
      </c>
      <c r="D378" s="3" t="s">
        <v>6</v>
      </c>
      <c r="E378" s="3" t="s">
        <v>368</v>
      </c>
      <c r="F378" s="3"/>
      <c r="G378" s="79">
        <f t="shared" ref="G378:N378" si="293">G379</f>
        <v>609.20000000000005</v>
      </c>
      <c r="H378" s="105">
        <f t="shared" si="293"/>
        <v>-609.20000000000005</v>
      </c>
      <c r="I378" s="105">
        <f t="shared" si="293"/>
        <v>0</v>
      </c>
      <c r="J378" s="105">
        <f t="shared" si="293"/>
        <v>0</v>
      </c>
      <c r="K378" s="105">
        <f t="shared" si="293"/>
        <v>0</v>
      </c>
      <c r="L378" s="105">
        <f t="shared" si="293"/>
        <v>0</v>
      </c>
      <c r="M378" s="105">
        <f t="shared" si="293"/>
        <v>0</v>
      </c>
      <c r="N378" s="105">
        <f t="shared" si="293"/>
        <v>0</v>
      </c>
    </row>
    <row r="379" spans="1:14" s="33" customFormat="1" ht="58.5" hidden="1" customHeight="1" x14ac:dyDescent="0.2">
      <c r="A379" s="4" t="s">
        <v>506</v>
      </c>
      <c r="B379" s="3" t="s">
        <v>90</v>
      </c>
      <c r="C379" s="3" t="s">
        <v>54</v>
      </c>
      <c r="D379" s="3" t="s">
        <v>6</v>
      </c>
      <c r="E379" s="3" t="s">
        <v>62</v>
      </c>
      <c r="F379" s="3"/>
      <c r="G379" s="79">
        <f t="shared" ref="G379:N379" si="294">G380</f>
        <v>609.20000000000005</v>
      </c>
      <c r="H379" s="105">
        <f t="shared" si="294"/>
        <v>-609.20000000000005</v>
      </c>
      <c r="I379" s="105">
        <f t="shared" si="294"/>
        <v>0</v>
      </c>
      <c r="J379" s="105">
        <f t="shared" si="294"/>
        <v>0</v>
      </c>
      <c r="K379" s="105">
        <f t="shared" si="294"/>
        <v>0</v>
      </c>
      <c r="L379" s="105">
        <f t="shared" si="294"/>
        <v>0</v>
      </c>
      <c r="M379" s="105">
        <f t="shared" si="294"/>
        <v>0</v>
      </c>
      <c r="N379" s="105">
        <f t="shared" si="294"/>
        <v>0</v>
      </c>
    </row>
    <row r="380" spans="1:14" s="33" customFormat="1" ht="12.75" hidden="1" customHeight="1" x14ac:dyDescent="0.2">
      <c r="A380" s="8" t="s">
        <v>45</v>
      </c>
      <c r="B380" s="3" t="s">
        <v>90</v>
      </c>
      <c r="C380" s="3" t="s">
        <v>54</v>
      </c>
      <c r="D380" s="3" t="s">
        <v>6</v>
      </c>
      <c r="E380" s="3" t="s">
        <v>62</v>
      </c>
      <c r="F380" s="3" t="s">
        <v>43</v>
      </c>
      <c r="G380" s="79">
        <v>609.20000000000005</v>
      </c>
      <c r="H380" s="105">
        <v>-609.20000000000005</v>
      </c>
      <c r="I380" s="71">
        <f>G380+H380</f>
        <v>0</v>
      </c>
      <c r="J380" s="105"/>
      <c r="K380" s="71">
        <f>I380+J380</f>
        <v>0</v>
      </c>
      <c r="L380" s="105">
        <v>0</v>
      </c>
      <c r="M380" s="105"/>
      <c r="N380" s="71">
        <f>L380+M380</f>
        <v>0</v>
      </c>
    </row>
    <row r="381" spans="1:14" s="33" customFormat="1" ht="45.75" hidden="1" customHeight="1" x14ac:dyDescent="0.2">
      <c r="A381" s="4" t="s">
        <v>330</v>
      </c>
      <c r="B381" s="3" t="s">
        <v>90</v>
      </c>
      <c r="C381" s="3" t="s">
        <v>54</v>
      </c>
      <c r="D381" s="3" t="s">
        <v>6</v>
      </c>
      <c r="E381" s="3" t="s">
        <v>442</v>
      </c>
      <c r="F381" s="3"/>
      <c r="G381" s="2">
        <f t="shared" ref="G381:N382" si="295">G382</f>
        <v>0</v>
      </c>
      <c r="H381" s="71">
        <f t="shared" si="295"/>
        <v>0</v>
      </c>
      <c r="I381" s="71">
        <f t="shared" si="295"/>
        <v>0</v>
      </c>
      <c r="J381" s="71">
        <f t="shared" si="295"/>
        <v>0</v>
      </c>
      <c r="K381" s="71">
        <f t="shared" si="295"/>
        <v>0</v>
      </c>
      <c r="L381" s="71">
        <f t="shared" si="295"/>
        <v>0</v>
      </c>
      <c r="M381" s="71">
        <f t="shared" si="295"/>
        <v>0</v>
      </c>
      <c r="N381" s="71">
        <f t="shared" si="295"/>
        <v>0</v>
      </c>
    </row>
    <row r="382" spans="1:14" s="33" customFormat="1" ht="51.75" hidden="1" customHeight="1" x14ac:dyDescent="0.2">
      <c r="A382" s="4" t="s">
        <v>451</v>
      </c>
      <c r="B382" s="3" t="s">
        <v>90</v>
      </c>
      <c r="C382" s="3" t="s">
        <v>54</v>
      </c>
      <c r="D382" s="3" t="s">
        <v>6</v>
      </c>
      <c r="E382" s="3" t="s">
        <v>450</v>
      </c>
      <c r="F382" s="3"/>
      <c r="G382" s="2">
        <f t="shared" si="295"/>
        <v>0</v>
      </c>
      <c r="H382" s="71">
        <f t="shared" si="295"/>
        <v>0</v>
      </c>
      <c r="I382" s="71">
        <f t="shared" si="295"/>
        <v>0</v>
      </c>
      <c r="J382" s="71">
        <f t="shared" si="295"/>
        <v>0</v>
      </c>
      <c r="K382" s="71">
        <f t="shared" si="295"/>
        <v>0</v>
      </c>
      <c r="L382" s="71">
        <f t="shared" si="295"/>
        <v>0</v>
      </c>
      <c r="M382" s="71">
        <f t="shared" si="295"/>
        <v>0</v>
      </c>
      <c r="N382" s="71">
        <f t="shared" si="295"/>
        <v>0</v>
      </c>
    </row>
    <row r="383" spans="1:14" s="33" customFormat="1" ht="30.75" hidden="1" customHeight="1" x14ac:dyDescent="0.2">
      <c r="A383" s="4" t="s">
        <v>45</v>
      </c>
      <c r="B383" s="3" t="s">
        <v>90</v>
      </c>
      <c r="C383" s="3" t="s">
        <v>54</v>
      </c>
      <c r="D383" s="3" t="s">
        <v>6</v>
      </c>
      <c r="E383" s="3" t="s">
        <v>450</v>
      </c>
      <c r="F383" s="3" t="s">
        <v>43</v>
      </c>
      <c r="G383" s="77"/>
      <c r="H383" s="106"/>
      <c r="I383" s="71">
        <f>G383+H383</f>
        <v>0</v>
      </c>
      <c r="J383" s="106"/>
      <c r="K383" s="71">
        <f>I383+J383</f>
        <v>0</v>
      </c>
      <c r="L383" s="106"/>
      <c r="M383" s="106"/>
      <c r="N383" s="71">
        <f>L383+M383</f>
        <v>0</v>
      </c>
    </row>
    <row r="384" spans="1:14" s="33" customFormat="1" ht="12.75" customHeight="1" x14ac:dyDescent="0.2">
      <c r="A384" s="4" t="s">
        <v>33</v>
      </c>
      <c r="B384" s="3" t="s">
        <v>90</v>
      </c>
      <c r="C384" s="3" t="s">
        <v>28</v>
      </c>
      <c r="D384" s="3"/>
      <c r="E384" s="3"/>
      <c r="F384" s="3"/>
      <c r="G384" s="82">
        <f t="shared" ref="G384:N388" si="296">G385</f>
        <v>1307.94</v>
      </c>
      <c r="H384" s="104">
        <f t="shared" si="296"/>
        <v>261.98</v>
      </c>
      <c r="I384" s="104">
        <f t="shared" si="296"/>
        <v>1569.92</v>
      </c>
      <c r="J384" s="104">
        <f t="shared" si="296"/>
        <v>0</v>
      </c>
      <c r="K384" s="104">
        <f t="shared" si="296"/>
        <v>1569.92</v>
      </c>
      <c r="L384" s="104">
        <f t="shared" si="296"/>
        <v>1569.92</v>
      </c>
      <c r="M384" s="104">
        <f t="shared" si="296"/>
        <v>0</v>
      </c>
      <c r="N384" s="104">
        <f t="shared" si="296"/>
        <v>1569.92</v>
      </c>
    </row>
    <row r="385" spans="1:14" s="33" customFormat="1" ht="12.75" customHeight="1" x14ac:dyDescent="0.2">
      <c r="A385" s="4" t="s">
        <v>32</v>
      </c>
      <c r="B385" s="3" t="s">
        <v>90</v>
      </c>
      <c r="C385" s="3" t="s">
        <v>28</v>
      </c>
      <c r="D385" s="3" t="s">
        <v>27</v>
      </c>
      <c r="E385" s="3"/>
      <c r="F385" s="3"/>
      <c r="G385" s="82">
        <f t="shared" si="296"/>
        <v>1307.94</v>
      </c>
      <c r="H385" s="104">
        <f t="shared" si="296"/>
        <v>261.98</v>
      </c>
      <c r="I385" s="104">
        <f t="shared" si="296"/>
        <v>1569.92</v>
      </c>
      <c r="J385" s="104">
        <f t="shared" si="296"/>
        <v>0</v>
      </c>
      <c r="K385" s="104">
        <f t="shared" si="296"/>
        <v>1569.92</v>
      </c>
      <c r="L385" s="104">
        <f t="shared" si="296"/>
        <v>1569.92</v>
      </c>
      <c r="M385" s="104">
        <f t="shared" si="296"/>
        <v>0</v>
      </c>
      <c r="N385" s="104">
        <f t="shared" si="296"/>
        <v>1569.92</v>
      </c>
    </row>
    <row r="386" spans="1:14" s="33" customFormat="1" ht="44.25" customHeight="1" x14ac:dyDescent="0.2">
      <c r="A386" s="8" t="s">
        <v>452</v>
      </c>
      <c r="B386" s="3" t="s">
        <v>90</v>
      </c>
      <c r="C386" s="3" t="s">
        <v>28</v>
      </c>
      <c r="D386" s="3" t="s">
        <v>27</v>
      </c>
      <c r="E386" s="3" t="s">
        <v>31</v>
      </c>
      <c r="F386" s="3"/>
      <c r="G386" s="79">
        <f t="shared" si="296"/>
        <v>1307.94</v>
      </c>
      <c r="H386" s="105">
        <f t="shared" si="296"/>
        <v>261.98</v>
      </c>
      <c r="I386" s="105">
        <f t="shared" si="296"/>
        <v>1569.92</v>
      </c>
      <c r="J386" s="105">
        <f t="shared" si="296"/>
        <v>0</v>
      </c>
      <c r="K386" s="105">
        <f t="shared" si="296"/>
        <v>1569.92</v>
      </c>
      <c r="L386" s="105">
        <f t="shared" si="296"/>
        <v>1569.92</v>
      </c>
      <c r="M386" s="105">
        <f t="shared" si="296"/>
        <v>0</v>
      </c>
      <c r="N386" s="105">
        <f t="shared" si="296"/>
        <v>1569.92</v>
      </c>
    </row>
    <row r="387" spans="1:14" s="33" customFormat="1" ht="40.5" customHeight="1" x14ac:dyDescent="0.2">
      <c r="A387" s="4" t="s">
        <v>30</v>
      </c>
      <c r="B387" s="3" t="s">
        <v>90</v>
      </c>
      <c r="C387" s="3" t="s">
        <v>28</v>
      </c>
      <c r="D387" s="3" t="s">
        <v>27</v>
      </c>
      <c r="E387" s="3" t="s">
        <v>453</v>
      </c>
      <c r="F387" s="3"/>
      <c r="G387" s="79">
        <f t="shared" si="296"/>
        <v>1307.94</v>
      </c>
      <c r="H387" s="105">
        <f t="shared" si="296"/>
        <v>261.98</v>
      </c>
      <c r="I387" s="105">
        <f t="shared" si="296"/>
        <v>1569.92</v>
      </c>
      <c r="J387" s="105">
        <f t="shared" si="296"/>
        <v>0</v>
      </c>
      <c r="K387" s="105">
        <f t="shared" si="296"/>
        <v>1569.92</v>
      </c>
      <c r="L387" s="105">
        <f t="shared" si="296"/>
        <v>1569.92</v>
      </c>
      <c r="M387" s="105">
        <f t="shared" si="296"/>
        <v>0</v>
      </c>
      <c r="N387" s="105">
        <f t="shared" si="296"/>
        <v>1569.92</v>
      </c>
    </row>
    <row r="388" spans="1:14" s="33" customFormat="1" ht="27.75" customHeight="1" x14ac:dyDescent="0.2">
      <c r="A388" s="8" t="s">
        <v>454</v>
      </c>
      <c r="B388" s="3" t="s">
        <v>90</v>
      </c>
      <c r="C388" s="3" t="s">
        <v>28</v>
      </c>
      <c r="D388" s="3" t="s">
        <v>27</v>
      </c>
      <c r="E388" s="3" t="s">
        <v>455</v>
      </c>
      <c r="F388" s="3"/>
      <c r="G388" s="79">
        <f t="shared" si="296"/>
        <v>1307.94</v>
      </c>
      <c r="H388" s="105">
        <f t="shared" si="296"/>
        <v>261.98</v>
      </c>
      <c r="I388" s="105">
        <f t="shared" si="296"/>
        <v>1569.92</v>
      </c>
      <c r="J388" s="105">
        <f t="shared" si="296"/>
        <v>0</v>
      </c>
      <c r="K388" s="105">
        <f t="shared" si="296"/>
        <v>1569.92</v>
      </c>
      <c r="L388" s="105">
        <f t="shared" si="296"/>
        <v>1569.92</v>
      </c>
      <c r="M388" s="105">
        <f t="shared" si="296"/>
        <v>0</v>
      </c>
      <c r="N388" s="105">
        <f t="shared" si="296"/>
        <v>1569.92</v>
      </c>
    </row>
    <row r="389" spans="1:14" s="33" customFormat="1" ht="38.25" customHeight="1" x14ac:dyDescent="0.2">
      <c r="A389" s="1" t="s">
        <v>29</v>
      </c>
      <c r="B389" s="3" t="s">
        <v>90</v>
      </c>
      <c r="C389" s="3" t="s">
        <v>28</v>
      </c>
      <c r="D389" s="3" t="s">
        <v>27</v>
      </c>
      <c r="E389" s="3" t="s">
        <v>455</v>
      </c>
      <c r="F389" s="3" t="s">
        <v>26</v>
      </c>
      <c r="G389" s="79">
        <f>1607.94-300</f>
        <v>1307.94</v>
      </c>
      <c r="H389" s="105">
        <v>261.98</v>
      </c>
      <c r="I389" s="71">
        <f>G389+H389</f>
        <v>1569.92</v>
      </c>
      <c r="J389" s="105"/>
      <c r="K389" s="71">
        <f>I389+J389</f>
        <v>1569.92</v>
      </c>
      <c r="L389" s="105">
        <v>1569.92</v>
      </c>
      <c r="M389" s="105"/>
      <c r="N389" s="71">
        <f>L389+M389</f>
        <v>1569.92</v>
      </c>
    </row>
    <row r="390" spans="1:14" s="33" customFormat="1" ht="24" customHeight="1" x14ac:dyDescent="0.2">
      <c r="A390" s="4" t="s">
        <v>229</v>
      </c>
      <c r="B390" s="3" t="s">
        <v>90</v>
      </c>
      <c r="C390" s="3" t="s">
        <v>24</v>
      </c>
      <c r="D390" s="3"/>
      <c r="E390" s="3"/>
      <c r="F390" s="3"/>
      <c r="G390" s="2">
        <f t="shared" ref="G390:N394" si="297">G391</f>
        <v>1</v>
      </c>
      <c r="H390" s="71">
        <f t="shared" si="297"/>
        <v>0</v>
      </c>
      <c r="I390" s="71">
        <f t="shared" si="297"/>
        <v>1</v>
      </c>
      <c r="J390" s="71">
        <f t="shared" si="297"/>
        <v>0</v>
      </c>
      <c r="K390" s="71">
        <f t="shared" si="297"/>
        <v>1</v>
      </c>
      <c r="L390" s="71">
        <f t="shared" si="297"/>
        <v>1</v>
      </c>
      <c r="M390" s="71">
        <f t="shared" si="297"/>
        <v>0</v>
      </c>
      <c r="N390" s="71">
        <f t="shared" si="297"/>
        <v>1</v>
      </c>
    </row>
    <row r="391" spans="1:14" s="33" customFormat="1" ht="24" customHeight="1" x14ac:dyDescent="0.2">
      <c r="A391" s="4" t="s">
        <v>25</v>
      </c>
      <c r="B391" s="3" t="s">
        <v>90</v>
      </c>
      <c r="C391" s="3" t="s">
        <v>24</v>
      </c>
      <c r="D391" s="3" t="s">
        <v>15</v>
      </c>
      <c r="E391" s="3"/>
      <c r="F391" s="3"/>
      <c r="G391" s="2">
        <f t="shared" si="297"/>
        <v>1</v>
      </c>
      <c r="H391" s="71">
        <f t="shared" si="297"/>
        <v>0</v>
      </c>
      <c r="I391" s="71">
        <f t="shared" si="297"/>
        <v>1</v>
      </c>
      <c r="J391" s="71">
        <f t="shared" si="297"/>
        <v>0</v>
      </c>
      <c r="K391" s="71">
        <f t="shared" si="297"/>
        <v>1</v>
      </c>
      <c r="L391" s="71">
        <f t="shared" si="297"/>
        <v>1</v>
      </c>
      <c r="M391" s="71">
        <f t="shared" si="297"/>
        <v>0</v>
      </c>
      <c r="N391" s="71">
        <f t="shared" si="297"/>
        <v>1</v>
      </c>
    </row>
    <row r="392" spans="1:14" s="33" customFormat="1" ht="36" customHeight="1" x14ac:dyDescent="0.2">
      <c r="A392" s="4" t="s">
        <v>359</v>
      </c>
      <c r="B392" s="3" t="s">
        <v>90</v>
      </c>
      <c r="C392" s="3">
        <v>13</v>
      </c>
      <c r="D392" s="3" t="s">
        <v>15</v>
      </c>
      <c r="E392" s="3" t="s">
        <v>12</v>
      </c>
      <c r="F392" s="3"/>
      <c r="G392" s="77">
        <f t="shared" si="297"/>
        <v>1</v>
      </c>
      <c r="H392" s="106">
        <f t="shared" si="297"/>
        <v>0</v>
      </c>
      <c r="I392" s="106">
        <f t="shared" si="297"/>
        <v>1</v>
      </c>
      <c r="J392" s="106">
        <f t="shared" si="297"/>
        <v>0</v>
      </c>
      <c r="K392" s="106">
        <f t="shared" si="297"/>
        <v>1</v>
      </c>
      <c r="L392" s="106">
        <f t="shared" si="297"/>
        <v>1</v>
      </c>
      <c r="M392" s="106">
        <f t="shared" si="297"/>
        <v>0</v>
      </c>
      <c r="N392" s="106">
        <f t="shared" si="297"/>
        <v>1</v>
      </c>
    </row>
    <row r="393" spans="1:14" s="33" customFormat="1" ht="36" customHeight="1" x14ac:dyDescent="0.2">
      <c r="A393" s="4" t="s">
        <v>11</v>
      </c>
      <c r="B393" s="3" t="s">
        <v>90</v>
      </c>
      <c r="C393" s="3">
        <v>13</v>
      </c>
      <c r="D393" s="3" t="s">
        <v>15</v>
      </c>
      <c r="E393" s="3" t="s">
        <v>10</v>
      </c>
      <c r="F393" s="3"/>
      <c r="G393" s="77">
        <f t="shared" si="297"/>
        <v>1</v>
      </c>
      <c r="H393" s="106">
        <f t="shared" si="297"/>
        <v>0</v>
      </c>
      <c r="I393" s="106">
        <f t="shared" si="297"/>
        <v>1</v>
      </c>
      <c r="J393" s="106">
        <f t="shared" si="297"/>
        <v>0</v>
      </c>
      <c r="K393" s="106">
        <f t="shared" si="297"/>
        <v>1</v>
      </c>
      <c r="L393" s="106">
        <f t="shared" si="297"/>
        <v>1</v>
      </c>
      <c r="M393" s="106">
        <f t="shared" si="297"/>
        <v>0</v>
      </c>
      <c r="N393" s="106">
        <f t="shared" si="297"/>
        <v>1</v>
      </c>
    </row>
    <row r="394" spans="1:14" s="33" customFormat="1" ht="36" customHeight="1" x14ac:dyDescent="0.2">
      <c r="A394" s="4" t="s">
        <v>456</v>
      </c>
      <c r="B394" s="3" t="s">
        <v>90</v>
      </c>
      <c r="C394" s="3">
        <v>13</v>
      </c>
      <c r="D394" s="3" t="s">
        <v>15</v>
      </c>
      <c r="E394" s="3" t="s">
        <v>23</v>
      </c>
      <c r="F394" s="3"/>
      <c r="G394" s="77">
        <f t="shared" si="297"/>
        <v>1</v>
      </c>
      <c r="H394" s="106">
        <f t="shared" si="297"/>
        <v>0</v>
      </c>
      <c r="I394" s="106">
        <f t="shared" si="297"/>
        <v>1</v>
      </c>
      <c r="J394" s="106">
        <f t="shared" si="297"/>
        <v>0</v>
      </c>
      <c r="K394" s="106">
        <f t="shared" si="297"/>
        <v>1</v>
      </c>
      <c r="L394" s="106">
        <f t="shared" si="297"/>
        <v>1</v>
      </c>
      <c r="M394" s="106">
        <f t="shared" si="297"/>
        <v>0</v>
      </c>
      <c r="N394" s="106">
        <f t="shared" si="297"/>
        <v>1</v>
      </c>
    </row>
    <row r="395" spans="1:14" s="33" customFormat="1" ht="24" customHeight="1" x14ac:dyDescent="0.2">
      <c r="A395" s="4" t="s">
        <v>22</v>
      </c>
      <c r="B395" s="3" t="s">
        <v>90</v>
      </c>
      <c r="C395" s="3">
        <v>13</v>
      </c>
      <c r="D395" s="3" t="s">
        <v>15</v>
      </c>
      <c r="E395" s="3" t="s">
        <v>23</v>
      </c>
      <c r="F395" s="3" t="s">
        <v>21</v>
      </c>
      <c r="G395" s="77">
        <v>1</v>
      </c>
      <c r="H395" s="106"/>
      <c r="I395" s="71">
        <f>G395+H395</f>
        <v>1</v>
      </c>
      <c r="J395" s="106"/>
      <c r="K395" s="71">
        <f>I395+J395</f>
        <v>1</v>
      </c>
      <c r="L395" s="106">
        <v>1</v>
      </c>
      <c r="M395" s="106"/>
      <c r="N395" s="71">
        <f>L395+M395</f>
        <v>1</v>
      </c>
    </row>
    <row r="396" spans="1:14" s="33" customFormat="1" ht="42.75" customHeight="1" x14ac:dyDescent="0.2">
      <c r="A396" s="120" t="s">
        <v>326</v>
      </c>
      <c r="B396" s="5" t="s">
        <v>273</v>
      </c>
      <c r="C396" s="5"/>
      <c r="D396" s="5"/>
      <c r="E396" s="5"/>
      <c r="F396" s="3"/>
      <c r="G396" s="76">
        <f t="shared" ref="G396:N396" si="298">G397+G408+G439+G433</f>
        <v>26909.629999999997</v>
      </c>
      <c r="H396" s="70">
        <f t="shared" si="298"/>
        <v>606.18000000000029</v>
      </c>
      <c r="I396" s="70">
        <f t="shared" si="298"/>
        <v>27515.81</v>
      </c>
      <c r="J396" s="70">
        <f t="shared" ref="J396:K396" si="299">J397+J408+J439+J433</f>
        <v>0</v>
      </c>
      <c r="K396" s="70">
        <f t="shared" si="299"/>
        <v>27515.81</v>
      </c>
      <c r="L396" s="70">
        <f t="shared" si="298"/>
        <v>27515.81</v>
      </c>
      <c r="M396" s="70">
        <f t="shared" si="298"/>
        <v>0</v>
      </c>
      <c r="N396" s="70">
        <f t="shared" si="298"/>
        <v>27515.81</v>
      </c>
    </row>
    <row r="397" spans="1:14" s="33" customFormat="1" ht="12.75" customHeight="1" x14ac:dyDescent="0.2">
      <c r="A397" s="4" t="s">
        <v>246</v>
      </c>
      <c r="B397" s="3" t="s">
        <v>273</v>
      </c>
      <c r="C397" s="3" t="s">
        <v>86</v>
      </c>
      <c r="D397" s="3"/>
      <c r="E397" s="3"/>
      <c r="F397" s="3"/>
      <c r="G397" s="2">
        <f t="shared" ref="G397:N397" si="300">G403+G398</f>
        <v>4579.83</v>
      </c>
      <c r="H397" s="71">
        <f t="shared" si="300"/>
        <v>-203.13</v>
      </c>
      <c r="I397" s="71">
        <f t="shared" si="300"/>
        <v>4376.7</v>
      </c>
      <c r="J397" s="71">
        <f t="shared" ref="J397:K397" si="301">J403+J398</f>
        <v>0</v>
      </c>
      <c r="K397" s="71">
        <f t="shared" si="301"/>
        <v>4376.7</v>
      </c>
      <c r="L397" s="71">
        <f t="shared" si="300"/>
        <v>4376.7</v>
      </c>
      <c r="M397" s="71">
        <f t="shared" si="300"/>
        <v>0</v>
      </c>
      <c r="N397" s="71">
        <f t="shared" si="300"/>
        <v>4376.7</v>
      </c>
    </row>
    <row r="398" spans="1:14" s="33" customFormat="1" ht="12.75" customHeight="1" x14ac:dyDescent="0.2">
      <c r="A398" s="4" t="s">
        <v>322</v>
      </c>
      <c r="B398" s="3" t="s">
        <v>273</v>
      </c>
      <c r="C398" s="3" t="s">
        <v>86</v>
      </c>
      <c r="D398" s="3" t="s">
        <v>6</v>
      </c>
      <c r="E398" s="3"/>
      <c r="F398" s="3"/>
      <c r="G398" s="2">
        <f t="shared" ref="G398:N398" si="302">G399</f>
        <v>4499.83</v>
      </c>
      <c r="H398" s="71">
        <f t="shared" si="302"/>
        <v>-123.13</v>
      </c>
      <c r="I398" s="71">
        <f t="shared" si="302"/>
        <v>4376.7</v>
      </c>
      <c r="J398" s="71">
        <f t="shared" si="302"/>
        <v>0</v>
      </c>
      <c r="K398" s="71">
        <f t="shared" si="302"/>
        <v>4376.7</v>
      </c>
      <c r="L398" s="71">
        <f t="shared" si="302"/>
        <v>4376.7</v>
      </c>
      <c r="M398" s="71">
        <f t="shared" si="302"/>
        <v>0</v>
      </c>
      <c r="N398" s="71">
        <f t="shared" si="302"/>
        <v>4376.7</v>
      </c>
    </row>
    <row r="399" spans="1:14" s="33" customFormat="1" ht="44.25" customHeight="1" x14ac:dyDescent="0.2">
      <c r="A399" s="8" t="s">
        <v>341</v>
      </c>
      <c r="B399" s="3" t="s">
        <v>273</v>
      </c>
      <c r="C399" s="3" t="s">
        <v>86</v>
      </c>
      <c r="D399" s="3" t="s">
        <v>6</v>
      </c>
      <c r="E399" s="3" t="s">
        <v>60</v>
      </c>
      <c r="F399" s="3"/>
      <c r="G399" s="77">
        <f t="shared" ref="G399:N401" si="303">G400</f>
        <v>4499.83</v>
      </c>
      <c r="H399" s="106">
        <f t="shared" si="303"/>
        <v>-123.13</v>
      </c>
      <c r="I399" s="106">
        <f t="shared" si="303"/>
        <v>4376.7</v>
      </c>
      <c r="J399" s="106">
        <f t="shared" si="303"/>
        <v>0</v>
      </c>
      <c r="K399" s="106">
        <f t="shared" si="303"/>
        <v>4376.7</v>
      </c>
      <c r="L399" s="106">
        <f t="shared" si="303"/>
        <v>4376.7</v>
      </c>
      <c r="M399" s="106">
        <f t="shared" si="303"/>
        <v>0</v>
      </c>
      <c r="N399" s="106">
        <f t="shared" si="303"/>
        <v>4376.7</v>
      </c>
    </row>
    <row r="400" spans="1:14" s="33" customFormat="1" ht="24" customHeight="1" x14ac:dyDescent="0.2">
      <c r="A400" s="4" t="s">
        <v>107</v>
      </c>
      <c r="B400" s="3" t="s">
        <v>273</v>
      </c>
      <c r="C400" s="3" t="s">
        <v>86</v>
      </c>
      <c r="D400" s="3" t="s">
        <v>6</v>
      </c>
      <c r="E400" s="3" t="s">
        <v>106</v>
      </c>
      <c r="F400" s="3"/>
      <c r="G400" s="77">
        <f t="shared" si="303"/>
        <v>4499.83</v>
      </c>
      <c r="H400" s="106">
        <f t="shared" si="303"/>
        <v>-123.13</v>
      </c>
      <c r="I400" s="106">
        <f t="shared" si="303"/>
        <v>4376.7</v>
      </c>
      <c r="J400" s="106">
        <f t="shared" si="303"/>
        <v>0</v>
      </c>
      <c r="K400" s="106">
        <f t="shared" si="303"/>
        <v>4376.7</v>
      </c>
      <c r="L400" s="106">
        <f t="shared" si="303"/>
        <v>4376.7</v>
      </c>
      <c r="M400" s="106">
        <f t="shared" si="303"/>
        <v>0</v>
      </c>
      <c r="N400" s="106">
        <f t="shared" si="303"/>
        <v>4376.7</v>
      </c>
    </row>
    <row r="401" spans="1:14" s="33" customFormat="1" ht="38.25" customHeight="1" x14ac:dyDescent="0.2">
      <c r="A401" s="8" t="s">
        <v>101</v>
      </c>
      <c r="B401" s="3" t="s">
        <v>273</v>
      </c>
      <c r="C401" s="3" t="s">
        <v>86</v>
      </c>
      <c r="D401" s="3" t="s">
        <v>6</v>
      </c>
      <c r="E401" s="3" t="s">
        <v>332</v>
      </c>
      <c r="F401" s="3"/>
      <c r="G401" s="77">
        <f t="shared" si="303"/>
        <v>4499.83</v>
      </c>
      <c r="H401" s="106">
        <f t="shared" si="303"/>
        <v>-123.13</v>
      </c>
      <c r="I401" s="106">
        <f t="shared" si="303"/>
        <v>4376.7</v>
      </c>
      <c r="J401" s="106">
        <f t="shared" si="303"/>
        <v>0</v>
      </c>
      <c r="K401" s="106">
        <f t="shared" si="303"/>
        <v>4376.7</v>
      </c>
      <c r="L401" s="106">
        <f t="shared" si="303"/>
        <v>4376.7</v>
      </c>
      <c r="M401" s="106">
        <f t="shared" si="303"/>
        <v>0</v>
      </c>
      <c r="N401" s="106">
        <f t="shared" si="303"/>
        <v>4376.7</v>
      </c>
    </row>
    <row r="402" spans="1:14" s="33" customFormat="1" ht="24" customHeight="1" x14ac:dyDescent="0.2">
      <c r="A402" s="4" t="s">
        <v>29</v>
      </c>
      <c r="B402" s="3">
        <v>810</v>
      </c>
      <c r="C402" s="3" t="s">
        <v>86</v>
      </c>
      <c r="D402" s="3" t="s">
        <v>6</v>
      </c>
      <c r="E402" s="3" t="s">
        <v>332</v>
      </c>
      <c r="F402" s="3">
        <v>600</v>
      </c>
      <c r="G402" s="77">
        <f t="shared" ref="G402" si="304">4499.83</f>
        <v>4499.83</v>
      </c>
      <c r="H402" s="106">
        <v>-123.13</v>
      </c>
      <c r="I402" s="71">
        <f>G402+H402</f>
        <v>4376.7</v>
      </c>
      <c r="J402" s="106"/>
      <c r="K402" s="71">
        <f>I402+J402</f>
        <v>4376.7</v>
      </c>
      <c r="L402" s="106">
        <v>4376.7</v>
      </c>
      <c r="M402" s="106"/>
      <c r="N402" s="71">
        <f>L402+M402</f>
        <v>4376.7</v>
      </c>
    </row>
    <row r="403" spans="1:14" s="33" customFormat="1" ht="12.75" hidden="1" customHeight="1" x14ac:dyDescent="0.2">
      <c r="A403" s="4" t="s">
        <v>99</v>
      </c>
      <c r="B403" s="3" t="s">
        <v>273</v>
      </c>
      <c r="C403" s="3" t="s">
        <v>86</v>
      </c>
      <c r="D403" s="3" t="s">
        <v>86</v>
      </c>
      <c r="E403" s="3"/>
      <c r="F403" s="3"/>
      <c r="G403" s="2">
        <f t="shared" ref="G403:N406" si="305">G404</f>
        <v>80</v>
      </c>
      <c r="H403" s="71">
        <f t="shared" si="305"/>
        <v>-80</v>
      </c>
      <c r="I403" s="71">
        <f t="shared" si="305"/>
        <v>0</v>
      </c>
      <c r="J403" s="71">
        <f t="shared" si="305"/>
        <v>0</v>
      </c>
      <c r="K403" s="71">
        <f t="shared" si="305"/>
        <v>0</v>
      </c>
      <c r="L403" s="71">
        <f t="shared" si="305"/>
        <v>0</v>
      </c>
      <c r="M403" s="71">
        <f t="shared" si="305"/>
        <v>0</v>
      </c>
      <c r="N403" s="71">
        <f t="shared" si="305"/>
        <v>0</v>
      </c>
    </row>
    <row r="404" spans="1:14" s="33" customFormat="1" ht="53.25" hidden="1" customHeight="1" x14ac:dyDescent="0.2">
      <c r="A404" s="4" t="s">
        <v>380</v>
      </c>
      <c r="B404" s="3" t="s">
        <v>273</v>
      </c>
      <c r="C404" s="3" t="s">
        <v>86</v>
      </c>
      <c r="D404" s="3" t="s">
        <v>86</v>
      </c>
      <c r="E404" s="3" t="s">
        <v>41</v>
      </c>
      <c r="F404" s="3"/>
      <c r="G404" s="77">
        <f t="shared" si="305"/>
        <v>80</v>
      </c>
      <c r="H404" s="106">
        <f t="shared" si="305"/>
        <v>-80</v>
      </c>
      <c r="I404" s="106">
        <f t="shared" si="305"/>
        <v>0</v>
      </c>
      <c r="J404" s="106">
        <f t="shared" si="305"/>
        <v>0</v>
      </c>
      <c r="K404" s="106">
        <f t="shared" si="305"/>
        <v>0</v>
      </c>
      <c r="L404" s="106">
        <f t="shared" si="305"/>
        <v>0</v>
      </c>
      <c r="M404" s="106">
        <f t="shared" si="305"/>
        <v>0</v>
      </c>
      <c r="N404" s="106">
        <f t="shared" si="305"/>
        <v>0</v>
      </c>
    </row>
    <row r="405" spans="1:14" s="33" customFormat="1" ht="36" hidden="1" customHeight="1" x14ac:dyDescent="0.2">
      <c r="A405" s="4" t="s">
        <v>274</v>
      </c>
      <c r="B405" s="3" t="s">
        <v>273</v>
      </c>
      <c r="C405" s="3" t="s">
        <v>86</v>
      </c>
      <c r="D405" s="3" t="s">
        <v>86</v>
      </c>
      <c r="E405" s="3" t="s">
        <v>457</v>
      </c>
      <c r="F405" s="3"/>
      <c r="G405" s="77">
        <f t="shared" si="305"/>
        <v>80</v>
      </c>
      <c r="H405" s="106">
        <f t="shared" si="305"/>
        <v>-80</v>
      </c>
      <c r="I405" s="106">
        <f t="shared" si="305"/>
        <v>0</v>
      </c>
      <c r="J405" s="106">
        <f t="shared" si="305"/>
        <v>0</v>
      </c>
      <c r="K405" s="106">
        <f t="shared" si="305"/>
        <v>0</v>
      </c>
      <c r="L405" s="106">
        <f t="shared" si="305"/>
        <v>0</v>
      </c>
      <c r="M405" s="106">
        <f t="shared" si="305"/>
        <v>0</v>
      </c>
      <c r="N405" s="106">
        <f t="shared" si="305"/>
        <v>0</v>
      </c>
    </row>
    <row r="406" spans="1:14" s="33" customFormat="1" ht="27" hidden="1" customHeight="1" x14ac:dyDescent="0.2">
      <c r="A406" s="4" t="s">
        <v>459</v>
      </c>
      <c r="B406" s="3" t="s">
        <v>273</v>
      </c>
      <c r="C406" s="3" t="s">
        <v>86</v>
      </c>
      <c r="D406" s="3" t="s">
        <v>86</v>
      </c>
      <c r="E406" s="3" t="s">
        <v>458</v>
      </c>
      <c r="F406" s="3"/>
      <c r="G406" s="77">
        <f t="shared" si="305"/>
        <v>80</v>
      </c>
      <c r="H406" s="106">
        <f t="shared" si="305"/>
        <v>-80</v>
      </c>
      <c r="I406" s="106">
        <f t="shared" si="305"/>
        <v>0</v>
      </c>
      <c r="J406" s="106">
        <f t="shared" si="305"/>
        <v>0</v>
      </c>
      <c r="K406" s="106">
        <f t="shared" si="305"/>
        <v>0</v>
      </c>
      <c r="L406" s="106">
        <f t="shared" si="305"/>
        <v>0</v>
      </c>
      <c r="M406" s="106">
        <f t="shared" si="305"/>
        <v>0</v>
      </c>
      <c r="N406" s="106">
        <f t="shared" si="305"/>
        <v>0</v>
      </c>
    </row>
    <row r="407" spans="1:14" s="33" customFormat="1" ht="24" hidden="1" customHeight="1" x14ac:dyDescent="0.2">
      <c r="A407" s="4" t="s">
        <v>47</v>
      </c>
      <c r="B407" s="3" t="s">
        <v>273</v>
      </c>
      <c r="C407" s="3" t="s">
        <v>86</v>
      </c>
      <c r="D407" s="3" t="s">
        <v>86</v>
      </c>
      <c r="E407" s="3" t="s">
        <v>458</v>
      </c>
      <c r="F407" s="3" t="s">
        <v>51</v>
      </c>
      <c r="G407" s="77">
        <v>80</v>
      </c>
      <c r="H407" s="106">
        <v>-80</v>
      </c>
      <c r="I407" s="71">
        <f>G407+H407</f>
        <v>0</v>
      </c>
      <c r="J407" s="106"/>
      <c r="K407" s="71">
        <f>I407+J407</f>
        <v>0</v>
      </c>
      <c r="L407" s="106"/>
      <c r="M407" s="106"/>
      <c r="N407" s="71">
        <f>L407+M407</f>
        <v>0</v>
      </c>
    </row>
    <row r="408" spans="1:14" s="33" customFormat="1" ht="12.75" customHeight="1" x14ac:dyDescent="0.2">
      <c r="A408" s="4" t="s">
        <v>84</v>
      </c>
      <c r="B408" s="3" t="s">
        <v>273</v>
      </c>
      <c r="C408" s="3" t="s">
        <v>77</v>
      </c>
      <c r="D408" s="3"/>
      <c r="E408" s="3"/>
      <c r="F408" s="3"/>
      <c r="G408" s="2">
        <f t="shared" ref="G408:N408" si="306">G409+G420</f>
        <v>19242.13</v>
      </c>
      <c r="H408" s="71">
        <f t="shared" si="306"/>
        <v>3706.9800000000005</v>
      </c>
      <c r="I408" s="71">
        <f t="shared" si="306"/>
        <v>22949.11</v>
      </c>
      <c r="J408" s="71">
        <f t="shared" ref="J408:K408" si="307">J409+J420</f>
        <v>0</v>
      </c>
      <c r="K408" s="71">
        <f t="shared" si="307"/>
        <v>22949.11</v>
      </c>
      <c r="L408" s="71">
        <f t="shared" si="306"/>
        <v>22949.11</v>
      </c>
      <c r="M408" s="71">
        <f t="shared" si="306"/>
        <v>0</v>
      </c>
      <c r="N408" s="71">
        <f t="shared" si="306"/>
        <v>22949.11</v>
      </c>
    </row>
    <row r="409" spans="1:14" s="33" customFormat="1" ht="12.75" customHeight="1" x14ac:dyDescent="0.2">
      <c r="A409" s="4" t="s">
        <v>83</v>
      </c>
      <c r="B409" s="3" t="s">
        <v>273</v>
      </c>
      <c r="C409" s="3" t="s">
        <v>77</v>
      </c>
      <c r="D409" s="3" t="s">
        <v>15</v>
      </c>
      <c r="E409" s="3"/>
      <c r="F409" s="3"/>
      <c r="G409" s="2">
        <f t="shared" ref="G409:N409" si="308">G410+G418</f>
        <v>17475.93</v>
      </c>
      <c r="H409" s="71">
        <f t="shared" si="308"/>
        <v>2863.6400000000003</v>
      </c>
      <c r="I409" s="71">
        <f t="shared" si="308"/>
        <v>20339.57</v>
      </c>
      <c r="J409" s="71">
        <f t="shared" ref="J409:K409" si="309">J410+J418</f>
        <v>0</v>
      </c>
      <c r="K409" s="71">
        <f t="shared" si="309"/>
        <v>20339.57</v>
      </c>
      <c r="L409" s="71">
        <f t="shared" si="308"/>
        <v>20339.57</v>
      </c>
      <c r="M409" s="71">
        <f t="shared" si="308"/>
        <v>0</v>
      </c>
      <c r="N409" s="71">
        <f t="shared" si="308"/>
        <v>20339.57</v>
      </c>
    </row>
    <row r="410" spans="1:14" s="33" customFormat="1" ht="24" customHeight="1" x14ac:dyDescent="0.2">
      <c r="A410" s="4" t="s">
        <v>380</v>
      </c>
      <c r="B410" s="3" t="s">
        <v>273</v>
      </c>
      <c r="C410" s="3" t="s">
        <v>77</v>
      </c>
      <c r="D410" s="3" t="s">
        <v>15</v>
      </c>
      <c r="E410" s="3" t="s">
        <v>41</v>
      </c>
      <c r="F410" s="3"/>
      <c r="G410" s="77">
        <f t="shared" ref="G410:N410" si="310">G411+G415</f>
        <v>17475.93</v>
      </c>
      <c r="H410" s="106">
        <f t="shared" si="310"/>
        <v>2863.6400000000003</v>
      </c>
      <c r="I410" s="106">
        <f t="shared" si="310"/>
        <v>20339.57</v>
      </c>
      <c r="J410" s="106">
        <f t="shared" ref="J410:K410" si="311">J411+J415</f>
        <v>0</v>
      </c>
      <c r="K410" s="106">
        <f t="shared" si="311"/>
        <v>20339.57</v>
      </c>
      <c r="L410" s="106">
        <f t="shared" si="310"/>
        <v>20339.57</v>
      </c>
      <c r="M410" s="106">
        <f t="shared" si="310"/>
        <v>0</v>
      </c>
      <c r="N410" s="106">
        <f t="shared" si="310"/>
        <v>20339.57</v>
      </c>
    </row>
    <row r="411" spans="1:14" s="33" customFormat="1" ht="24" customHeight="1" x14ac:dyDescent="0.2">
      <c r="A411" s="4" t="s">
        <v>40</v>
      </c>
      <c r="B411" s="3" t="s">
        <v>273</v>
      </c>
      <c r="C411" s="3" t="s">
        <v>77</v>
      </c>
      <c r="D411" s="3" t="s">
        <v>15</v>
      </c>
      <c r="E411" s="3" t="s">
        <v>448</v>
      </c>
      <c r="F411" s="3"/>
      <c r="G411" s="77">
        <f t="shared" ref="G411:N411" si="312">G412</f>
        <v>9984.74</v>
      </c>
      <c r="H411" s="106">
        <f t="shared" si="312"/>
        <v>1235.45</v>
      </c>
      <c r="I411" s="106">
        <f t="shared" si="312"/>
        <v>11220.19</v>
      </c>
      <c r="J411" s="106">
        <f t="shared" si="312"/>
        <v>0</v>
      </c>
      <c r="K411" s="106">
        <f t="shared" si="312"/>
        <v>11220.19</v>
      </c>
      <c r="L411" s="106">
        <f t="shared" si="312"/>
        <v>11220.19</v>
      </c>
      <c r="M411" s="106">
        <f t="shared" si="312"/>
        <v>0</v>
      </c>
      <c r="N411" s="106">
        <f t="shared" si="312"/>
        <v>11220.19</v>
      </c>
    </row>
    <row r="412" spans="1:14" s="33" customFormat="1" ht="24" customHeight="1" x14ac:dyDescent="0.2">
      <c r="A412" s="4" t="s">
        <v>460</v>
      </c>
      <c r="B412" s="3" t="s">
        <v>273</v>
      </c>
      <c r="C412" s="3" t="s">
        <v>77</v>
      </c>
      <c r="D412" s="3" t="s">
        <v>15</v>
      </c>
      <c r="E412" s="3" t="s">
        <v>39</v>
      </c>
      <c r="F412" s="3"/>
      <c r="G412" s="77">
        <f t="shared" ref="G412:N412" si="313">G413+G414</f>
        <v>9984.74</v>
      </c>
      <c r="H412" s="106">
        <f t="shared" si="313"/>
        <v>1235.45</v>
      </c>
      <c r="I412" s="106">
        <f t="shared" si="313"/>
        <v>11220.19</v>
      </c>
      <c r="J412" s="106">
        <f t="shared" ref="J412:K412" si="314">J413+J414</f>
        <v>0</v>
      </c>
      <c r="K412" s="106">
        <f t="shared" si="314"/>
        <v>11220.19</v>
      </c>
      <c r="L412" s="106">
        <f t="shared" si="313"/>
        <v>11220.19</v>
      </c>
      <c r="M412" s="106">
        <f t="shared" si="313"/>
        <v>0</v>
      </c>
      <c r="N412" s="106">
        <f t="shared" si="313"/>
        <v>11220.19</v>
      </c>
    </row>
    <row r="413" spans="1:14" s="33" customFormat="1" ht="24" hidden="1" customHeight="1" x14ac:dyDescent="0.2">
      <c r="A413" s="4" t="s">
        <v>47</v>
      </c>
      <c r="B413" s="3" t="s">
        <v>273</v>
      </c>
      <c r="C413" s="3" t="s">
        <v>77</v>
      </c>
      <c r="D413" s="3" t="s">
        <v>15</v>
      </c>
      <c r="E413" s="3" t="s">
        <v>39</v>
      </c>
      <c r="F413" s="3" t="s">
        <v>51</v>
      </c>
      <c r="G413" s="77"/>
      <c r="H413" s="106"/>
      <c r="I413" s="71">
        <f>G413+H413</f>
        <v>0</v>
      </c>
      <c r="J413" s="106"/>
      <c r="K413" s="71">
        <f>I413+J413</f>
        <v>0</v>
      </c>
      <c r="L413" s="106"/>
      <c r="M413" s="106"/>
      <c r="N413" s="71">
        <f>L413+M413</f>
        <v>0</v>
      </c>
    </row>
    <row r="414" spans="1:14" s="33" customFormat="1" ht="24" customHeight="1" x14ac:dyDescent="0.2">
      <c r="A414" s="4" t="s">
        <v>29</v>
      </c>
      <c r="B414" s="3" t="s">
        <v>273</v>
      </c>
      <c r="C414" s="3" t="s">
        <v>77</v>
      </c>
      <c r="D414" s="3" t="s">
        <v>15</v>
      </c>
      <c r="E414" s="3" t="s">
        <v>39</v>
      </c>
      <c r="F414" s="3" t="s">
        <v>26</v>
      </c>
      <c r="G414" s="77">
        <v>9984.74</v>
      </c>
      <c r="H414" s="106">
        <v>1235.45</v>
      </c>
      <c r="I414" s="71">
        <f>G414+H414</f>
        <v>11220.19</v>
      </c>
      <c r="J414" s="106"/>
      <c r="K414" s="71">
        <f>I414+J414</f>
        <v>11220.19</v>
      </c>
      <c r="L414" s="106">
        <v>11220.19</v>
      </c>
      <c r="M414" s="106"/>
      <c r="N414" s="71">
        <f>L414+M414</f>
        <v>11220.19</v>
      </c>
    </row>
    <row r="415" spans="1:14" s="33" customFormat="1" ht="36" customHeight="1" x14ac:dyDescent="0.2">
      <c r="A415" s="4" t="s">
        <v>309</v>
      </c>
      <c r="B415" s="3" t="s">
        <v>273</v>
      </c>
      <c r="C415" s="3" t="s">
        <v>77</v>
      </c>
      <c r="D415" s="3" t="s">
        <v>15</v>
      </c>
      <c r="E415" s="3" t="s">
        <v>461</v>
      </c>
      <c r="F415" s="3"/>
      <c r="G415" s="77">
        <f t="shared" ref="G415:N416" si="315">G416</f>
        <v>7491.19</v>
      </c>
      <c r="H415" s="106">
        <f t="shared" si="315"/>
        <v>1628.19</v>
      </c>
      <c r="I415" s="106">
        <f t="shared" si="315"/>
        <v>9119.3799999999992</v>
      </c>
      <c r="J415" s="106">
        <f t="shared" si="315"/>
        <v>0</v>
      </c>
      <c r="K415" s="106">
        <f t="shared" si="315"/>
        <v>9119.3799999999992</v>
      </c>
      <c r="L415" s="106">
        <f t="shared" si="315"/>
        <v>9119.3799999999992</v>
      </c>
      <c r="M415" s="106">
        <f t="shared" si="315"/>
        <v>0</v>
      </c>
      <c r="N415" s="106">
        <f t="shared" si="315"/>
        <v>9119.3799999999992</v>
      </c>
    </row>
    <row r="416" spans="1:14" s="33" customFormat="1" ht="28.5" customHeight="1" x14ac:dyDescent="0.2">
      <c r="A416" s="4" t="s">
        <v>463</v>
      </c>
      <c r="B416" s="3" t="s">
        <v>273</v>
      </c>
      <c r="C416" s="3" t="s">
        <v>77</v>
      </c>
      <c r="D416" s="3" t="s">
        <v>15</v>
      </c>
      <c r="E416" s="3" t="s">
        <v>462</v>
      </c>
      <c r="F416" s="3"/>
      <c r="G416" s="77">
        <f t="shared" si="315"/>
        <v>7491.19</v>
      </c>
      <c r="H416" s="106">
        <f t="shared" si="315"/>
        <v>1628.19</v>
      </c>
      <c r="I416" s="106">
        <f t="shared" si="315"/>
        <v>9119.3799999999992</v>
      </c>
      <c r="J416" s="106">
        <f t="shared" si="315"/>
        <v>0</v>
      </c>
      <c r="K416" s="106">
        <f t="shared" si="315"/>
        <v>9119.3799999999992</v>
      </c>
      <c r="L416" s="106">
        <f t="shared" si="315"/>
        <v>9119.3799999999992</v>
      </c>
      <c r="M416" s="106">
        <f t="shared" si="315"/>
        <v>0</v>
      </c>
      <c r="N416" s="106">
        <f t="shared" si="315"/>
        <v>9119.3799999999992</v>
      </c>
    </row>
    <row r="417" spans="1:14" s="33" customFormat="1" ht="24" customHeight="1" x14ac:dyDescent="0.2">
      <c r="A417" s="4" t="s">
        <v>29</v>
      </c>
      <c r="B417" s="3" t="s">
        <v>273</v>
      </c>
      <c r="C417" s="3" t="s">
        <v>77</v>
      </c>
      <c r="D417" s="3" t="s">
        <v>15</v>
      </c>
      <c r="E417" s="3" t="s">
        <v>462</v>
      </c>
      <c r="F417" s="3" t="s">
        <v>26</v>
      </c>
      <c r="G417" s="77">
        <v>7491.19</v>
      </c>
      <c r="H417" s="106">
        <v>1628.19</v>
      </c>
      <c r="I417" s="71">
        <f>G417+H417</f>
        <v>9119.3799999999992</v>
      </c>
      <c r="J417" s="106"/>
      <c r="K417" s="71">
        <f>I417+J417</f>
        <v>9119.3799999999992</v>
      </c>
      <c r="L417" s="106">
        <v>9119.3799999999992</v>
      </c>
      <c r="M417" s="106"/>
      <c r="N417" s="71">
        <f>L417+M417</f>
        <v>9119.3799999999992</v>
      </c>
    </row>
    <row r="418" spans="1:14" ht="29.25" hidden="1" customHeight="1" x14ac:dyDescent="0.2">
      <c r="A418" s="4" t="s">
        <v>488</v>
      </c>
      <c r="B418" s="3" t="s">
        <v>273</v>
      </c>
      <c r="C418" s="3" t="s">
        <v>77</v>
      </c>
      <c r="D418" s="3" t="s">
        <v>15</v>
      </c>
      <c r="E418" s="3" t="s">
        <v>480</v>
      </c>
      <c r="F418" s="3"/>
      <c r="G418" s="78">
        <f t="shared" ref="G418:N418" si="316">G419</f>
        <v>0</v>
      </c>
      <c r="H418" s="114">
        <f t="shared" si="316"/>
        <v>0</v>
      </c>
      <c r="I418" s="114">
        <f t="shared" si="316"/>
        <v>0</v>
      </c>
      <c r="J418" s="114">
        <f t="shared" si="316"/>
        <v>0</v>
      </c>
      <c r="K418" s="114">
        <f t="shared" si="316"/>
        <v>0</v>
      </c>
      <c r="L418" s="114">
        <f t="shared" si="316"/>
        <v>0</v>
      </c>
      <c r="M418" s="114">
        <f t="shared" si="316"/>
        <v>0</v>
      </c>
      <c r="N418" s="114">
        <f t="shared" si="316"/>
        <v>0</v>
      </c>
    </row>
    <row r="419" spans="1:14" ht="34.5" hidden="1" customHeight="1" x14ac:dyDescent="0.2">
      <c r="A419" s="4" t="s">
        <v>29</v>
      </c>
      <c r="B419" s="3" t="s">
        <v>273</v>
      </c>
      <c r="C419" s="3" t="s">
        <v>77</v>
      </c>
      <c r="D419" s="3" t="s">
        <v>15</v>
      </c>
      <c r="E419" s="3" t="s">
        <v>480</v>
      </c>
      <c r="F419" s="3" t="s">
        <v>26</v>
      </c>
      <c r="G419" s="78"/>
      <c r="H419" s="114"/>
      <c r="I419" s="71">
        <f>G419+H419</f>
        <v>0</v>
      </c>
      <c r="J419" s="114"/>
      <c r="K419" s="71">
        <f>I419+J419</f>
        <v>0</v>
      </c>
      <c r="L419" s="114"/>
      <c r="M419" s="114"/>
      <c r="N419" s="71">
        <f>L419+M419</f>
        <v>0</v>
      </c>
    </row>
    <row r="420" spans="1:14" s="33" customFormat="1" ht="18" customHeight="1" x14ac:dyDescent="0.2">
      <c r="A420" s="4" t="s">
        <v>82</v>
      </c>
      <c r="B420" s="3" t="s">
        <v>273</v>
      </c>
      <c r="C420" s="3" t="s">
        <v>77</v>
      </c>
      <c r="D420" s="3" t="s">
        <v>59</v>
      </c>
      <c r="E420" s="3"/>
      <c r="F420" s="3"/>
      <c r="G420" s="2">
        <f t="shared" ref="G420:N420" si="317">G421+G425+G431</f>
        <v>1766.1999999999998</v>
      </c>
      <c r="H420" s="71">
        <f t="shared" si="317"/>
        <v>843.34</v>
      </c>
      <c r="I420" s="71">
        <f t="shared" si="317"/>
        <v>2609.54</v>
      </c>
      <c r="J420" s="71">
        <f t="shared" ref="J420:K420" si="318">J421+J425+J431</f>
        <v>0</v>
      </c>
      <c r="K420" s="71">
        <f t="shared" si="318"/>
        <v>2609.54</v>
      </c>
      <c r="L420" s="71">
        <f t="shared" si="317"/>
        <v>2609.54</v>
      </c>
      <c r="M420" s="71">
        <f t="shared" si="317"/>
        <v>0</v>
      </c>
      <c r="N420" s="71">
        <f t="shared" si="317"/>
        <v>2609.54</v>
      </c>
    </row>
    <row r="421" spans="1:14" s="33" customFormat="1" ht="78.75" customHeight="1" x14ac:dyDescent="0.2">
      <c r="A421" s="8" t="s">
        <v>464</v>
      </c>
      <c r="B421" s="3" t="s">
        <v>273</v>
      </c>
      <c r="C421" s="3" t="s">
        <v>77</v>
      </c>
      <c r="D421" s="3" t="s">
        <v>59</v>
      </c>
      <c r="E421" s="3" t="s">
        <v>81</v>
      </c>
      <c r="F421" s="3"/>
      <c r="G421" s="2">
        <f t="shared" ref="G421:N422" si="319">G422</f>
        <v>1041.5999999999999</v>
      </c>
      <c r="H421" s="71">
        <f t="shared" si="319"/>
        <v>76.849999999999994</v>
      </c>
      <c r="I421" s="71">
        <f t="shared" si="319"/>
        <v>1118.4499999999998</v>
      </c>
      <c r="J421" s="71">
        <f t="shared" si="319"/>
        <v>0</v>
      </c>
      <c r="K421" s="71">
        <f t="shared" si="319"/>
        <v>1118.4499999999998</v>
      </c>
      <c r="L421" s="71">
        <f t="shared" si="319"/>
        <v>1118.45</v>
      </c>
      <c r="M421" s="71">
        <f t="shared" si="319"/>
        <v>0</v>
      </c>
      <c r="N421" s="71">
        <f t="shared" si="319"/>
        <v>1118.45</v>
      </c>
    </row>
    <row r="422" spans="1:14" s="33" customFormat="1" ht="38.25" customHeight="1" x14ac:dyDescent="0.2">
      <c r="A422" s="8" t="s">
        <v>466</v>
      </c>
      <c r="B422" s="3" t="s">
        <v>273</v>
      </c>
      <c r="C422" s="3" t="s">
        <v>77</v>
      </c>
      <c r="D422" s="3" t="s">
        <v>59</v>
      </c>
      <c r="E422" s="3" t="s">
        <v>465</v>
      </c>
      <c r="F422" s="3"/>
      <c r="G422" s="2">
        <f t="shared" si="319"/>
        <v>1041.5999999999999</v>
      </c>
      <c r="H422" s="71">
        <f t="shared" si="319"/>
        <v>76.849999999999994</v>
      </c>
      <c r="I422" s="71">
        <f t="shared" si="319"/>
        <v>1118.4499999999998</v>
      </c>
      <c r="J422" s="71">
        <f t="shared" si="319"/>
        <v>0</v>
      </c>
      <c r="K422" s="71">
        <f t="shared" si="319"/>
        <v>1118.4499999999998</v>
      </c>
      <c r="L422" s="71">
        <f t="shared" si="319"/>
        <v>1118.45</v>
      </c>
      <c r="M422" s="71">
        <f t="shared" si="319"/>
        <v>0</v>
      </c>
      <c r="N422" s="71">
        <f t="shared" si="319"/>
        <v>1118.45</v>
      </c>
    </row>
    <row r="423" spans="1:14" s="33" customFormat="1" ht="24" customHeight="1" x14ac:dyDescent="0.2">
      <c r="A423" s="4" t="s">
        <v>80</v>
      </c>
      <c r="B423" s="3" t="s">
        <v>273</v>
      </c>
      <c r="C423" s="3" t="s">
        <v>77</v>
      </c>
      <c r="D423" s="3" t="s">
        <v>59</v>
      </c>
      <c r="E423" s="3" t="s">
        <v>79</v>
      </c>
      <c r="F423" s="3"/>
      <c r="G423" s="77">
        <f t="shared" ref="G423:N423" si="320">G424</f>
        <v>1041.5999999999999</v>
      </c>
      <c r="H423" s="106">
        <f t="shared" si="320"/>
        <v>76.849999999999994</v>
      </c>
      <c r="I423" s="106">
        <f t="shared" si="320"/>
        <v>1118.4499999999998</v>
      </c>
      <c r="J423" s="106">
        <f t="shared" si="320"/>
        <v>0</v>
      </c>
      <c r="K423" s="106">
        <f t="shared" si="320"/>
        <v>1118.4499999999998</v>
      </c>
      <c r="L423" s="106">
        <f t="shared" si="320"/>
        <v>1118.45</v>
      </c>
      <c r="M423" s="106">
        <f t="shared" si="320"/>
        <v>0</v>
      </c>
      <c r="N423" s="106">
        <f t="shared" si="320"/>
        <v>1118.45</v>
      </c>
    </row>
    <row r="424" spans="1:14" s="33" customFormat="1" ht="60" customHeight="1" x14ac:dyDescent="0.2">
      <c r="A424" s="4" t="s">
        <v>38</v>
      </c>
      <c r="B424" s="3" t="s">
        <v>273</v>
      </c>
      <c r="C424" s="3" t="s">
        <v>77</v>
      </c>
      <c r="D424" s="3" t="s">
        <v>59</v>
      </c>
      <c r="E424" s="3" t="s">
        <v>79</v>
      </c>
      <c r="F424" s="3" t="s">
        <v>34</v>
      </c>
      <c r="G424" s="77">
        <v>1041.5999999999999</v>
      </c>
      <c r="H424" s="106">
        <f>33.83+43.02</f>
        <v>76.849999999999994</v>
      </c>
      <c r="I424" s="71">
        <f>G424+H424</f>
        <v>1118.4499999999998</v>
      </c>
      <c r="J424" s="106"/>
      <c r="K424" s="71">
        <f>I424+J424</f>
        <v>1118.4499999999998</v>
      </c>
      <c r="L424" s="106">
        <v>1118.45</v>
      </c>
      <c r="M424" s="106"/>
      <c r="N424" s="71">
        <f>L424+M424</f>
        <v>1118.45</v>
      </c>
    </row>
    <row r="425" spans="1:14" s="33" customFormat="1" ht="24" customHeight="1" x14ac:dyDescent="0.2">
      <c r="A425" s="4" t="s">
        <v>380</v>
      </c>
      <c r="B425" s="3" t="s">
        <v>273</v>
      </c>
      <c r="C425" s="3" t="s">
        <v>77</v>
      </c>
      <c r="D425" s="3" t="s">
        <v>59</v>
      </c>
      <c r="E425" s="3" t="s">
        <v>41</v>
      </c>
      <c r="F425" s="3"/>
      <c r="G425" s="2">
        <f t="shared" ref="G425:N426" si="321">G426</f>
        <v>724.59999999999991</v>
      </c>
      <c r="H425" s="71">
        <f t="shared" si="321"/>
        <v>766.49</v>
      </c>
      <c r="I425" s="71">
        <f t="shared" si="321"/>
        <v>1491.09</v>
      </c>
      <c r="J425" s="71">
        <f t="shared" si="321"/>
        <v>0</v>
      </c>
      <c r="K425" s="71">
        <f t="shared" si="321"/>
        <v>1491.09</v>
      </c>
      <c r="L425" s="71">
        <f t="shared" si="321"/>
        <v>1491.0900000000001</v>
      </c>
      <c r="M425" s="71">
        <f t="shared" si="321"/>
        <v>0</v>
      </c>
      <c r="N425" s="71">
        <f t="shared" si="321"/>
        <v>1491.0900000000001</v>
      </c>
    </row>
    <row r="426" spans="1:14" s="33" customFormat="1" ht="24" customHeight="1" x14ac:dyDescent="0.2">
      <c r="A426" s="4" t="s">
        <v>40</v>
      </c>
      <c r="B426" s="3" t="s">
        <v>273</v>
      </c>
      <c r="C426" s="3" t="s">
        <v>77</v>
      </c>
      <c r="D426" s="3" t="s">
        <v>59</v>
      </c>
      <c r="E426" s="3" t="s">
        <v>448</v>
      </c>
      <c r="F426" s="3"/>
      <c r="G426" s="80">
        <f t="shared" si="321"/>
        <v>724.59999999999991</v>
      </c>
      <c r="H426" s="111">
        <f t="shared" si="321"/>
        <v>766.49</v>
      </c>
      <c r="I426" s="111">
        <f t="shared" si="321"/>
        <v>1491.09</v>
      </c>
      <c r="J426" s="111">
        <f t="shared" si="321"/>
        <v>0</v>
      </c>
      <c r="K426" s="111">
        <f t="shared" si="321"/>
        <v>1491.09</v>
      </c>
      <c r="L426" s="111">
        <f t="shared" si="321"/>
        <v>1491.0900000000001</v>
      </c>
      <c r="M426" s="111">
        <f t="shared" si="321"/>
        <v>0</v>
      </c>
      <c r="N426" s="111">
        <f t="shared" si="321"/>
        <v>1491.0900000000001</v>
      </c>
    </row>
    <row r="427" spans="1:14" s="33" customFormat="1" ht="51" customHeight="1" x14ac:dyDescent="0.2">
      <c r="A427" s="8" t="s">
        <v>467</v>
      </c>
      <c r="B427" s="3" t="s">
        <v>273</v>
      </c>
      <c r="C427" s="3" t="s">
        <v>77</v>
      </c>
      <c r="D427" s="3" t="s">
        <v>59</v>
      </c>
      <c r="E427" s="3" t="s">
        <v>35</v>
      </c>
      <c r="F427" s="3"/>
      <c r="G427" s="87">
        <f t="shared" ref="G427:N427" si="322">G428+G429+G430</f>
        <v>724.59999999999991</v>
      </c>
      <c r="H427" s="108">
        <f t="shared" si="322"/>
        <v>766.49</v>
      </c>
      <c r="I427" s="108">
        <f t="shared" si="322"/>
        <v>1491.09</v>
      </c>
      <c r="J427" s="108">
        <f t="shared" ref="J427:K427" si="323">J428+J429+J430</f>
        <v>0</v>
      </c>
      <c r="K427" s="108">
        <f t="shared" si="323"/>
        <v>1491.09</v>
      </c>
      <c r="L427" s="108">
        <f t="shared" si="322"/>
        <v>1491.0900000000001</v>
      </c>
      <c r="M427" s="108">
        <f t="shared" si="322"/>
        <v>0</v>
      </c>
      <c r="N427" s="108">
        <f t="shared" si="322"/>
        <v>1491.0900000000001</v>
      </c>
    </row>
    <row r="428" spans="1:14" s="33" customFormat="1" ht="60" customHeight="1" x14ac:dyDescent="0.2">
      <c r="A428" s="4" t="s">
        <v>38</v>
      </c>
      <c r="B428" s="3" t="s">
        <v>273</v>
      </c>
      <c r="C428" s="3" t="s">
        <v>77</v>
      </c>
      <c r="D428" s="3" t="s">
        <v>59</v>
      </c>
      <c r="E428" s="3" t="s">
        <v>35</v>
      </c>
      <c r="F428" s="3" t="s">
        <v>34</v>
      </c>
      <c r="G428" s="77">
        <f t="shared" ref="G428" si="324">504.65-165.35</f>
        <v>339.29999999999995</v>
      </c>
      <c r="H428" s="108">
        <v>371.59</v>
      </c>
      <c r="I428" s="71">
        <f>G428+H428</f>
        <v>710.88999999999987</v>
      </c>
      <c r="J428" s="108"/>
      <c r="K428" s="71">
        <f>I428+J428</f>
        <v>710.88999999999987</v>
      </c>
      <c r="L428" s="106">
        <v>710.89</v>
      </c>
      <c r="M428" s="108"/>
      <c r="N428" s="71">
        <f>L428+M428</f>
        <v>710.89</v>
      </c>
    </row>
    <row r="429" spans="1:14" s="33" customFormat="1" ht="24" customHeight="1" x14ac:dyDescent="0.2">
      <c r="A429" s="4" t="s">
        <v>47</v>
      </c>
      <c r="B429" s="3" t="s">
        <v>273</v>
      </c>
      <c r="C429" s="3" t="s">
        <v>77</v>
      </c>
      <c r="D429" s="3" t="s">
        <v>59</v>
      </c>
      <c r="E429" s="3" t="s">
        <v>35</v>
      </c>
      <c r="F429" s="3" t="s">
        <v>51</v>
      </c>
      <c r="G429" s="77">
        <v>366.4</v>
      </c>
      <c r="H429" s="108">
        <v>382.3</v>
      </c>
      <c r="I429" s="71">
        <f>G429+H429</f>
        <v>748.7</v>
      </c>
      <c r="J429" s="108"/>
      <c r="K429" s="71">
        <f>I429+J429</f>
        <v>748.7</v>
      </c>
      <c r="L429" s="106">
        <v>748.7</v>
      </c>
      <c r="M429" s="108"/>
      <c r="N429" s="71">
        <f>L429+M429</f>
        <v>748.7</v>
      </c>
    </row>
    <row r="430" spans="1:14" s="33" customFormat="1" ht="24" customHeight="1" x14ac:dyDescent="0.2">
      <c r="A430" s="8" t="s">
        <v>78</v>
      </c>
      <c r="B430" s="3" t="s">
        <v>273</v>
      </c>
      <c r="C430" s="3" t="s">
        <v>77</v>
      </c>
      <c r="D430" s="3" t="s">
        <v>59</v>
      </c>
      <c r="E430" s="3" t="s">
        <v>35</v>
      </c>
      <c r="F430" s="3">
        <v>800</v>
      </c>
      <c r="G430" s="77">
        <v>18.899999999999999</v>
      </c>
      <c r="H430" s="108">
        <v>12.6</v>
      </c>
      <c r="I430" s="71">
        <f>G430+H430</f>
        <v>31.5</v>
      </c>
      <c r="J430" s="108"/>
      <c r="K430" s="71">
        <f>I430+J430</f>
        <v>31.5</v>
      </c>
      <c r="L430" s="106">
        <v>31.5</v>
      </c>
      <c r="M430" s="108"/>
      <c r="N430" s="71">
        <f>L430+M430</f>
        <v>31.5</v>
      </c>
    </row>
    <row r="431" spans="1:14" ht="48" hidden="1" customHeight="1" x14ac:dyDescent="0.2">
      <c r="A431" s="4" t="s">
        <v>512</v>
      </c>
      <c r="B431" s="3" t="s">
        <v>273</v>
      </c>
      <c r="C431" s="3" t="s">
        <v>77</v>
      </c>
      <c r="D431" s="3" t="s">
        <v>59</v>
      </c>
      <c r="E431" s="3" t="s">
        <v>511</v>
      </c>
      <c r="F431" s="3"/>
      <c r="G431" s="78">
        <f t="shared" ref="G431:N431" si="325">G432</f>
        <v>0</v>
      </c>
      <c r="H431" s="114">
        <f t="shared" si="325"/>
        <v>0</v>
      </c>
      <c r="I431" s="114">
        <f t="shared" si="325"/>
        <v>0</v>
      </c>
      <c r="J431" s="114">
        <f t="shared" si="325"/>
        <v>0</v>
      </c>
      <c r="K431" s="114">
        <f t="shared" si="325"/>
        <v>0</v>
      </c>
      <c r="L431" s="114">
        <f t="shared" si="325"/>
        <v>0</v>
      </c>
      <c r="M431" s="114">
        <f t="shared" si="325"/>
        <v>0</v>
      </c>
      <c r="N431" s="114">
        <f t="shared" si="325"/>
        <v>0</v>
      </c>
    </row>
    <row r="432" spans="1:14" ht="34.5" hidden="1" customHeight="1" x14ac:dyDescent="0.2">
      <c r="A432" s="4" t="s">
        <v>38</v>
      </c>
      <c r="B432" s="3" t="s">
        <v>273</v>
      </c>
      <c r="C432" s="3" t="s">
        <v>77</v>
      </c>
      <c r="D432" s="3" t="s">
        <v>59</v>
      </c>
      <c r="E432" s="3" t="s">
        <v>511</v>
      </c>
      <c r="F432" s="3" t="s">
        <v>34</v>
      </c>
      <c r="G432" s="78"/>
      <c r="H432" s="114"/>
      <c r="I432" s="71">
        <f>G432+H432</f>
        <v>0</v>
      </c>
      <c r="J432" s="114"/>
      <c r="K432" s="71">
        <f>I432+J432</f>
        <v>0</v>
      </c>
      <c r="L432" s="114"/>
      <c r="M432" s="114"/>
      <c r="N432" s="71">
        <f>L432+M432</f>
        <v>0</v>
      </c>
    </row>
    <row r="433" spans="1:14" s="33" customFormat="1" ht="12.75" hidden="1" customHeight="1" x14ac:dyDescent="0.2">
      <c r="A433" s="4" t="s">
        <v>70</v>
      </c>
      <c r="B433" s="3" t="s">
        <v>273</v>
      </c>
      <c r="C433" s="3" t="s">
        <v>54</v>
      </c>
      <c r="D433" s="3" t="s">
        <v>19</v>
      </c>
      <c r="E433" s="3"/>
      <c r="F433" s="3"/>
      <c r="G433" s="2">
        <f t="shared" ref="G433:N437" si="326">G434</f>
        <v>200</v>
      </c>
      <c r="H433" s="71">
        <f t="shared" si="326"/>
        <v>-200</v>
      </c>
      <c r="I433" s="71">
        <f t="shared" si="326"/>
        <v>0</v>
      </c>
      <c r="J433" s="71">
        <f t="shared" si="326"/>
        <v>0</v>
      </c>
      <c r="K433" s="71">
        <f t="shared" si="326"/>
        <v>0</v>
      </c>
      <c r="L433" s="71">
        <f t="shared" si="326"/>
        <v>0</v>
      </c>
      <c r="M433" s="71">
        <f t="shared" si="326"/>
        <v>0</v>
      </c>
      <c r="N433" s="71">
        <f t="shared" si="326"/>
        <v>0</v>
      </c>
    </row>
    <row r="434" spans="1:14" s="33" customFormat="1" ht="12.75" hidden="1" customHeight="1" x14ac:dyDescent="0.2">
      <c r="A434" s="4" t="s">
        <v>58</v>
      </c>
      <c r="B434" s="3" t="s">
        <v>273</v>
      </c>
      <c r="C434" s="3" t="s">
        <v>54</v>
      </c>
      <c r="D434" s="3" t="s">
        <v>53</v>
      </c>
      <c r="E434" s="3"/>
      <c r="F434" s="3"/>
      <c r="G434" s="2">
        <f t="shared" si="326"/>
        <v>200</v>
      </c>
      <c r="H434" s="71">
        <f t="shared" si="326"/>
        <v>-200</v>
      </c>
      <c r="I434" s="71">
        <f t="shared" si="326"/>
        <v>0</v>
      </c>
      <c r="J434" s="71">
        <f t="shared" si="326"/>
        <v>0</v>
      </c>
      <c r="K434" s="71">
        <f t="shared" si="326"/>
        <v>0</v>
      </c>
      <c r="L434" s="71">
        <f t="shared" si="326"/>
        <v>0</v>
      </c>
      <c r="M434" s="71">
        <f t="shared" si="326"/>
        <v>0</v>
      </c>
      <c r="N434" s="71">
        <f t="shared" si="326"/>
        <v>0</v>
      </c>
    </row>
    <row r="435" spans="1:14" s="33" customFormat="1" ht="24" hidden="1" customHeight="1" x14ac:dyDescent="0.2">
      <c r="A435" s="4" t="s">
        <v>441</v>
      </c>
      <c r="B435" s="3" t="s">
        <v>273</v>
      </c>
      <c r="C435" s="3" t="s">
        <v>54</v>
      </c>
      <c r="D435" s="3" t="s">
        <v>53</v>
      </c>
      <c r="E435" s="3" t="s">
        <v>57</v>
      </c>
      <c r="F435" s="3"/>
      <c r="G435" s="2">
        <f t="shared" si="326"/>
        <v>200</v>
      </c>
      <c r="H435" s="71">
        <f t="shared" si="326"/>
        <v>-200</v>
      </c>
      <c r="I435" s="71">
        <f t="shared" si="326"/>
        <v>0</v>
      </c>
      <c r="J435" s="71">
        <f t="shared" si="326"/>
        <v>0</v>
      </c>
      <c r="K435" s="71">
        <f t="shared" si="326"/>
        <v>0</v>
      </c>
      <c r="L435" s="71">
        <f t="shared" si="326"/>
        <v>0</v>
      </c>
      <c r="M435" s="71">
        <f t="shared" si="326"/>
        <v>0</v>
      </c>
      <c r="N435" s="71">
        <f t="shared" si="326"/>
        <v>0</v>
      </c>
    </row>
    <row r="436" spans="1:14" s="33" customFormat="1" ht="24" hidden="1" customHeight="1" x14ac:dyDescent="0.2">
      <c r="A436" s="4" t="s">
        <v>55</v>
      </c>
      <c r="B436" s="3" t="s">
        <v>273</v>
      </c>
      <c r="C436" s="3" t="s">
        <v>54</v>
      </c>
      <c r="D436" s="3" t="s">
        <v>53</v>
      </c>
      <c r="E436" s="3" t="s">
        <v>368</v>
      </c>
      <c r="F436" s="3"/>
      <c r="G436" s="2">
        <f t="shared" si="326"/>
        <v>200</v>
      </c>
      <c r="H436" s="71">
        <f t="shared" si="326"/>
        <v>-200</v>
      </c>
      <c r="I436" s="71">
        <f t="shared" si="326"/>
        <v>0</v>
      </c>
      <c r="J436" s="71">
        <f t="shared" si="326"/>
        <v>0</v>
      </c>
      <c r="K436" s="71">
        <f t="shared" si="326"/>
        <v>0</v>
      </c>
      <c r="L436" s="71">
        <f t="shared" si="326"/>
        <v>0</v>
      </c>
      <c r="M436" s="71">
        <f t="shared" si="326"/>
        <v>0</v>
      </c>
      <c r="N436" s="71">
        <f t="shared" si="326"/>
        <v>0</v>
      </c>
    </row>
    <row r="437" spans="1:14" s="33" customFormat="1" ht="36" hidden="1" customHeight="1" x14ac:dyDescent="0.2">
      <c r="A437" s="4" t="s">
        <v>468</v>
      </c>
      <c r="B437" s="3" t="s">
        <v>273</v>
      </c>
      <c r="C437" s="3" t="s">
        <v>54</v>
      </c>
      <c r="D437" s="3" t="s">
        <v>53</v>
      </c>
      <c r="E437" s="3" t="s">
        <v>52</v>
      </c>
      <c r="F437" s="3"/>
      <c r="G437" s="2">
        <f t="shared" si="326"/>
        <v>200</v>
      </c>
      <c r="H437" s="71">
        <f t="shared" si="326"/>
        <v>-200</v>
      </c>
      <c r="I437" s="71">
        <f t="shared" si="326"/>
        <v>0</v>
      </c>
      <c r="J437" s="71">
        <f t="shared" si="326"/>
        <v>0</v>
      </c>
      <c r="K437" s="71">
        <f t="shared" si="326"/>
        <v>0</v>
      </c>
      <c r="L437" s="71">
        <f t="shared" si="326"/>
        <v>0</v>
      </c>
      <c r="M437" s="71">
        <f t="shared" si="326"/>
        <v>0</v>
      </c>
      <c r="N437" s="71">
        <f t="shared" si="326"/>
        <v>0</v>
      </c>
    </row>
    <row r="438" spans="1:14" s="33" customFormat="1" ht="24" hidden="1" customHeight="1" x14ac:dyDescent="0.2">
      <c r="A438" s="4" t="s">
        <v>47</v>
      </c>
      <c r="B438" s="3" t="s">
        <v>273</v>
      </c>
      <c r="C438" s="3" t="s">
        <v>54</v>
      </c>
      <c r="D438" s="3" t="s">
        <v>53</v>
      </c>
      <c r="E438" s="3" t="s">
        <v>52</v>
      </c>
      <c r="F438" s="3" t="s">
        <v>51</v>
      </c>
      <c r="G438" s="2">
        <v>200</v>
      </c>
      <c r="H438" s="71">
        <v>-200</v>
      </c>
      <c r="I438" s="71">
        <f>G438+H438</f>
        <v>0</v>
      </c>
      <c r="J438" s="71"/>
      <c r="K438" s="71">
        <f>I438+J438</f>
        <v>0</v>
      </c>
      <c r="L438" s="71">
        <v>0</v>
      </c>
      <c r="M438" s="71"/>
      <c r="N438" s="71">
        <f>L438+M438</f>
        <v>0</v>
      </c>
    </row>
    <row r="439" spans="1:14" s="33" customFormat="1" ht="12.75" customHeight="1" x14ac:dyDescent="0.2">
      <c r="A439" s="4" t="s">
        <v>50</v>
      </c>
      <c r="B439" s="3" t="s">
        <v>273</v>
      </c>
      <c r="C439" s="3" t="s">
        <v>37</v>
      </c>
      <c r="D439" s="3"/>
      <c r="E439" s="3"/>
      <c r="F439" s="3"/>
      <c r="G439" s="2">
        <f t="shared" ref="G439:N439" si="327">G440+G446</f>
        <v>2887.67</v>
      </c>
      <c r="H439" s="71">
        <f t="shared" si="327"/>
        <v>-2697.67</v>
      </c>
      <c r="I439" s="71">
        <f t="shared" si="327"/>
        <v>190</v>
      </c>
      <c r="J439" s="71">
        <f t="shared" ref="J439:K439" si="328">J440+J446</f>
        <v>0</v>
      </c>
      <c r="K439" s="71">
        <f t="shared" si="328"/>
        <v>190</v>
      </c>
      <c r="L439" s="71">
        <f t="shared" si="327"/>
        <v>190</v>
      </c>
      <c r="M439" s="71">
        <f t="shared" si="327"/>
        <v>0</v>
      </c>
      <c r="N439" s="71">
        <f t="shared" si="327"/>
        <v>190</v>
      </c>
    </row>
    <row r="440" spans="1:14" s="33" customFormat="1" ht="12.75" customHeight="1" x14ac:dyDescent="0.2">
      <c r="A440" s="4" t="s">
        <v>49</v>
      </c>
      <c r="B440" s="3" t="s">
        <v>273</v>
      </c>
      <c r="C440" s="3" t="s">
        <v>37</v>
      </c>
      <c r="D440" s="3" t="s">
        <v>15</v>
      </c>
      <c r="E440" s="3"/>
      <c r="F440" s="3"/>
      <c r="G440" s="2">
        <f t="shared" ref="G440:N442" si="329">G441</f>
        <v>960</v>
      </c>
      <c r="H440" s="71">
        <f t="shared" si="329"/>
        <v>-770</v>
      </c>
      <c r="I440" s="71">
        <f t="shared" si="329"/>
        <v>190</v>
      </c>
      <c r="J440" s="71">
        <f t="shared" si="329"/>
        <v>0</v>
      </c>
      <c r="K440" s="71">
        <f t="shared" si="329"/>
        <v>190</v>
      </c>
      <c r="L440" s="71">
        <f t="shared" si="329"/>
        <v>190</v>
      </c>
      <c r="M440" s="71">
        <f t="shared" si="329"/>
        <v>0</v>
      </c>
      <c r="N440" s="71">
        <f t="shared" si="329"/>
        <v>190</v>
      </c>
    </row>
    <row r="441" spans="1:14" s="33" customFormat="1" ht="48.75" customHeight="1" x14ac:dyDescent="0.2">
      <c r="A441" s="4" t="s">
        <v>380</v>
      </c>
      <c r="B441" s="3" t="s">
        <v>273</v>
      </c>
      <c r="C441" s="3" t="s">
        <v>37</v>
      </c>
      <c r="D441" s="3" t="s">
        <v>15</v>
      </c>
      <c r="E441" s="3" t="s">
        <v>41</v>
      </c>
      <c r="F441" s="3"/>
      <c r="G441" s="79">
        <f t="shared" si="329"/>
        <v>960</v>
      </c>
      <c r="H441" s="105">
        <f t="shared" si="329"/>
        <v>-770</v>
      </c>
      <c r="I441" s="105">
        <f t="shared" si="329"/>
        <v>190</v>
      </c>
      <c r="J441" s="105">
        <f t="shared" si="329"/>
        <v>0</v>
      </c>
      <c r="K441" s="105">
        <f t="shared" si="329"/>
        <v>190</v>
      </c>
      <c r="L441" s="105">
        <f t="shared" si="329"/>
        <v>190</v>
      </c>
      <c r="M441" s="105">
        <f t="shared" si="329"/>
        <v>0</v>
      </c>
      <c r="N441" s="105">
        <f t="shared" si="329"/>
        <v>190</v>
      </c>
    </row>
    <row r="442" spans="1:14" s="33" customFormat="1" ht="39.75" customHeight="1" x14ac:dyDescent="0.2">
      <c r="A442" s="8" t="s">
        <v>48</v>
      </c>
      <c r="B442" s="3" t="s">
        <v>273</v>
      </c>
      <c r="C442" s="3" t="s">
        <v>37</v>
      </c>
      <c r="D442" s="3" t="s">
        <v>15</v>
      </c>
      <c r="E442" s="3" t="s">
        <v>469</v>
      </c>
      <c r="F442" s="3"/>
      <c r="G442" s="79">
        <f t="shared" si="329"/>
        <v>960</v>
      </c>
      <c r="H442" s="105">
        <f t="shared" si="329"/>
        <v>-770</v>
      </c>
      <c r="I442" s="105">
        <f t="shared" si="329"/>
        <v>190</v>
      </c>
      <c r="J442" s="105">
        <f t="shared" si="329"/>
        <v>0</v>
      </c>
      <c r="K442" s="105">
        <f t="shared" si="329"/>
        <v>190</v>
      </c>
      <c r="L442" s="105">
        <f t="shared" si="329"/>
        <v>190</v>
      </c>
      <c r="M442" s="105">
        <f t="shared" si="329"/>
        <v>0</v>
      </c>
      <c r="N442" s="105">
        <f t="shared" si="329"/>
        <v>190</v>
      </c>
    </row>
    <row r="443" spans="1:14" s="33" customFormat="1" ht="15.75" customHeight="1" x14ac:dyDescent="0.2">
      <c r="A443" s="4" t="s">
        <v>471</v>
      </c>
      <c r="B443" s="3" t="s">
        <v>273</v>
      </c>
      <c r="C443" s="3" t="s">
        <v>37</v>
      </c>
      <c r="D443" s="3" t="s">
        <v>15</v>
      </c>
      <c r="E443" s="3" t="s">
        <v>470</v>
      </c>
      <c r="F443" s="3"/>
      <c r="G443" s="79">
        <f t="shared" ref="G443:N443" si="330">G444+G445</f>
        <v>960</v>
      </c>
      <c r="H443" s="105">
        <f t="shared" si="330"/>
        <v>-770</v>
      </c>
      <c r="I443" s="105">
        <f t="shared" si="330"/>
        <v>190</v>
      </c>
      <c r="J443" s="105">
        <f t="shared" ref="J443:K443" si="331">J444+J445</f>
        <v>0</v>
      </c>
      <c r="K443" s="105">
        <f t="shared" si="331"/>
        <v>190</v>
      </c>
      <c r="L443" s="105">
        <f t="shared" si="330"/>
        <v>190</v>
      </c>
      <c r="M443" s="105">
        <f t="shared" si="330"/>
        <v>0</v>
      </c>
      <c r="N443" s="105">
        <f t="shared" si="330"/>
        <v>190</v>
      </c>
    </row>
    <row r="444" spans="1:14" s="33" customFormat="1" ht="60" hidden="1" customHeight="1" x14ac:dyDescent="0.2">
      <c r="A444" s="4" t="s">
        <v>38</v>
      </c>
      <c r="B444" s="3" t="s">
        <v>273</v>
      </c>
      <c r="C444" s="3" t="s">
        <v>37</v>
      </c>
      <c r="D444" s="3" t="s">
        <v>15</v>
      </c>
      <c r="E444" s="3" t="s">
        <v>470</v>
      </c>
      <c r="F444" s="3">
        <v>100</v>
      </c>
      <c r="G444" s="79">
        <v>260</v>
      </c>
      <c r="H444" s="105">
        <v>-260</v>
      </c>
      <c r="I444" s="71">
        <f>G444+H444</f>
        <v>0</v>
      </c>
      <c r="J444" s="105"/>
      <c r="K444" s="71">
        <f>I444+J444</f>
        <v>0</v>
      </c>
      <c r="L444" s="105">
        <v>0</v>
      </c>
      <c r="M444" s="105"/>
      <c r="N444" s="71">
        <f>L444+M444</f>
        <v>0</v>
      </c>
    </row>
    <row r="445" spans="1:14" s="33" customFormat="1" ht="24" customHeight="1" x14ac:dyDescent="0.2">
      <c r="A445" s="4" t="s">
        <v>47</v>
      </c>
      <c r="B445" s="3" t="s">
        <v>273</v>
      </c>
      <c r="C445" s="3" t="s">
        <v>37</v>
      </c>
      <c r="D445" s="3" t="s">
        <v>15</v>
      </c>
      <c r="E445" s="3" t="s">
        <v>470</v>
      </c>
      <c r="F445" s="3">
        <v>200</v>
      </c>
      <c r="G445" s="79">
        <v>700</v>
      </c>
      <c r="H445" s="105">
        <v>-510</v>
      </c>
      <c r="I445" s="71">
        <f>G445+H445</f>
        <v>190</v>
      </c>
      <c r="J445" s="105"/>
      <c r="K445" s="71">
        <f>I445+J445</f>
        <v>190</v>
      </c>
      <c r="L445" s="105">
        <v>190</v>
      </c>
      <c r="M445" s="105"/>
      <c r="N445" s="71">
        <f>L445+M445</f>
        <v>190</v>
      </c>
    </row>
    <row r="446" spans="1:14" s="33" customFormat="1" ht="25.5" hidden="1" customHeight="1" x14ac:dyDescent="0.2">
      <c r="A446" s="6" t="s">
        <v>42</v>
      </c>
      <c r="B446" s="3" t="s">
        <v>273</v>
      </c>
      <c r="C446" s="3" t="s">
        <v>37</v>
      </c>
      <c r="D446" s="3" t="s">
        <v>36</v>
      </c>
      <c r="E446" s="3"/>
      <c r="F446" s="3"/>
      <c r="G446" s="79">
        <f t="shared" ref="G446:N446" si="332">G447</f>
        <v>1927.67</v>
      </c>
      <c r="H446" s="105">
        <f t="shared" si="332"/>
        <v>-1927.67</v>
      </c>
      <c r="I446" s="105">
        <f t="shared" si="332"/>
        <v>0</v>
      </c>
      <c r="J446" s="105">
        <f t="shared" si="332"/>
        <v>0</v>
      </c>
      <c r="K446" s="105">
        <f t="shared" si="332"/>
        <v>0</v>
      </c>
      <c r="L446" s="105">
        <f t="shared" si="332"/>
        <v>0</v>
      </c>
      <c r="M446" s="105">
        <f t="shared" si="332"/>
        <v>0</v>
      </c>
      <c r="N446" s="105">
        <f t="shared" si="332"/>
        <v>0</v>
      </c>
    </row>
    <row r="447" spans="1:14" s="33" customFormat="1" ht="49.5" hidden="1" customHeight="1" x14ac:dyDescent="0.2">
      <c r="A447" s="4" t="s">
        <v>380</v>
      </c>
      <c r="B447" s="3" t="s">
        <v>273</v>
      </c>
      <c r="C447" s="3" t="s">
        <v>37</v>
      </c>
      <c r="D447" s="3" t="s">
        <v>36</v>
      </c>
      <c r="E447" s="3" t="s">
        <v>41</v>
      </c>
      <c r="F447" s="3"/>
      <c r="G447" s="79">
        <f t="shared" ref="G447:N447" si="333">G448+G451</f>
        <v>1927.67</v>
      </c>
      <c r="H447" s="105">
        <f t="shared" si="333"/>
        <v>-1927.67</v>
      </c>
      <c r="I447" s="105">
        <f t="shared" si="333"/>
        <v>0</v>
      </c>
      <c r="J447" s="105">
        <f t="shared" ref="J447:K447" si="334">J448+J451</f>
        <v>0</v>
      </c>
      <c r="K447" s="105">
        <f t="shared" si="334"/>
        <v>0</v>
      </c>
      <c r="L447" s="105">
        <f t="shared" si="333"/>
        <v>0</v>
      </c>
      <c r="M447" s="105">
        <f t="shared" si="333"/>
        <v>0</v>
      </c>
      <c r="N447" s="105">
        <f t="shared" si="333"/>
        <v>0</v>
      </c>
    </row>
    <row r="448" spans="1:14" s="33" customFormat="1" ht="24" hidden="1" customHeight="1" x14ac:dyDescent="0.2">
      <c r="A448" s="4" t="s">
        <v>40</v>
      </c>
      <c r="B448" s="3" t="s">
        <v>273</v>
      </c>
      <c r="C448" s="3" t="s">
        <v>37</v>
      </c>
      <c r="D448" s="3" t="s">
        <v>36</v>
      </c>
      <c r="E448" s="3" t="s">
        <v>448</v>
      </c>
      <c r="F448" s="3"/>
      <c r="G448" s="79">
        <f t="shared" ref="G448:N449" si="335">G449</f>
        <v>466.6</v>
      </c>
      <c r="H448" s="105">
        <f t="shared" si="335"/>
        <v>-466.6</v>
      </c>
      <c r="I448" s="105">
        <f t="shared" si="335"/>
        <v>0</v>
      </c>
      <c r="J448" s="105">
        <f t="shared" si="335"/>
        <v>0</v>
      </c>
      <c r="K448" s="105">
        <f t="shared" si="335"/>
        <v>0</v>
      </c>
      <c r="L448" s="105">
        <f t="shared" si="335"/>
        <v>0</v>
      </c>
      <c r="M448" s="105">
        <f t="shared" si="335"/>
        <v>0</v>
      </c>
      <c r="N448" s="105">
        <f t="shared" si="335"/>
        <v>0</v>
      </c>
    </row>
    <row r="449" spans="1:14" s="33" customFormat="1" ht="24" hidden="1" customHeight="1" x14ac:dyDescent="0.2">
      <c r="A449" s="4" t="s">
        <v>460</v>
      </c>
      <c r="B449" s="3" t="s">
        <v>273</v>
      </c>
      <c r="C449" s="3" t="s">
        <v>37</v>
      </c>
      <c r="D449" s="3" t="s">
        <v>36</v>
      </c>
      <c r="E449" s="3" t="s">
        <v>39</v>
      </c>
      <c r="F449" s="3"/>
      <c r="G449" s="79">
        <f t="shared" si="335"/>
        <v>466.6</v>
      </c>
      <c r="H449" s="105">
        <f t="shared" si="335"/>
        <v>-466.6</v>
      </c>
      <c r="I449" s="105">
        <f t="shared" si="335"/>
        <v>0</v>
      </c>
      <c r="J449" s="105">
        <f t="shared" si="335"/>
        <v>0</v>
      </c>
      <c r="K449" s="105">
        <f t="shared" si="335"/>
        <v>0</v>
      </c>
      <c r="L449" s="105">
        <f t="shared" si="335"/>
        <v>0</v>
      </c>
      <c r="M449" s="105">
        <f t="shared" si="335"/>
        <v>0</v>
      </c>
      <c r="N449" s="105">
        <f t="shared" si="335"/>
        <v>0</v>
      </c>
    </row>
    <row r="450" spans="1:14" s="33" customFormat="1" ht="24" hidden="1" customHeight="1" x14ac:dyDescent="0.2">
      <c r="A450" s="4" t="s">
        <v>29</v>
      </c>
      <c r="B450" s="3" t="s">
        <v>273</v>
      </c>
      <c r="C450" s="3" t="s">
        <v>37</v>
      </c>
      <c r="D450" s="3" t="s">
        <v>36</v>
      </c>
      <c r="E450" s="3" t="s">
        <v>39</v>
      </c>
      <c r="F450" s="3" t="s">
        <v>26</v>
      </c>
      <c r="G450" s="79">
        <v>466.6</v>
      </c>
      <c r="H450" s="105">
        <v>-466.6</v>
      </c>
      <c r="I450" s="71">
        <f>G450+H450</f>
        <v>0</v>
      </c>
      <c r="J450" s="105"/>
      <c r="K450" s="71">
        <f>I450+J450</f>
        <v>0</v>
      </c>
      <c r="L450" s="105"/>
      <c r="M450" s="105"/>
      <c r="N450" s="71">
        <f>L450+M450</f>
        <v>0</v>
      </c>
    </row>
    <row r="451" spans="1:14" s="33" customFormat="1" ht="36" hidden="1" customHeight="1" x14ac:dyDescent="0.2">
      <c r="A451" s="4" t="s">
        <v>309</v>
      </c>
      <c r="B451" s="3" t="s">
        <v>273</v>
      </c>
      <c r="C451" s="3" t="s">
        <v>37</v>
      </c>
      <c r="D451" s="3" t="s">
        <v>36</v>
      </c>
      <c r="E451" s="3" t="s">
        <v>461</v>
      </c>
      <c r="F451" s="3"/>
      <c r="G451" s="77">
        <f t="shared" ref="G451:N452" si="336">G452</f>
        <v>1461.07</v>
      </c>
      <c r="H451" s="106">
        <f t="shared" si="336"/>
        <v>-1461.07</v>
      </c>
      <c r="I451" s="106">
        <f t="shared" si="336"/>
        <v>0</v>
      </c>
      <c r="J451" s="106">
        <f t="shared" si="336"/>
        <v>0</v>
      </c>
      <c r="K451" s="106">
        <f t="shared" si="336"/>
        <v>0</v>
      </c>
      <c r="L451" s="106">
        <f t="shared" si="336"/>
        <v>0</v>
      </c>
      <c r="M451" s="106">
        <f t="shared" si="336"/>
        <v>0</v>
      </c>
      <c r="N451" s="106">
        <f t="shared" si="336"/>
        <v>0</v>
      </c>
    </row>
    <row r="452" spans="1:14" s="33" customFormat="1" ht="25.5" hidden="1" customHeight="1" x14ac:dyDescent="0.2">
      <c r="A452" s="4" t="s">
        <v>463</v>
      </c>
      <c r="B452" s="3" t="s">
        <v>273</v>
      </c>
      <c r="C452" s="3" t="s">
        <v>37</v>
      </c>
      <c r="D452" s="3" t="s">
        <v>36</v>
      </c>
      <c r="E452" s="3" t="s">
        <v>462</v>
      </c>
      <c r="F452" s="3"/>
      <c r="G452" s="77">
        <f t="shared" si="336"/>
        <v>1461.07</v>
      </c>
      <c r="H452" s="106">
        <f t="shared" si="336"/>
        <v>-1461.07</v>
      </c>
      <c r="I452" s="106">
        <f t="shared" si="336"/>
        <v>0</v>
      </c>
      <c r="J452" s="106">
        <f t="shared" si="336"/>
        <v>0</v>
      </c>
      <c r="K452" s="106">
        <f t="shared" si="336"/>
        <v>0</v>
      </c>
      <c r="L452" s="106">
        <f t="shared" si="336"/>
        <v>0</v>
      </c>
      <c r="M452" s="106">
        <f t="shared" si="336"/>
        <v>0</v>
      </c>
      <c r="N452" s="106">
        <f t="shared" si="336"/>
        <v>0</v>
      </c>
    </row>
    <row r="453" spans="1:14" s="33" customFormat="1" ht="24" hidden="1" customHeight="1" x14ac:dyDescent="0.2">
      <c r="A453" s="4" t="s">
        <v>29</v>
      </c>
      <c r="B453" s="3" t="s">
        <v>273</v>
      </c>
      <c r="C453" s="3" t="s">
        <v>37</v>
      </c>
      <c r="D453" s="3" t="s">
        <v>36</v>
      </c>
      <c r="E453" s="3" t="s">
        <v>462</v>
      </c>
      <c r="F453" s="3" t="s">
        <v>26</v>
      </c>
      <c r="G453" s="77">
        <v>1461.07</v>
      </c>
      <c r="H453" s="106">
        <v>-1461.07</v>
      </c>
      <c r="I453" s="71">
        <f>G453+H453</f>
        <v>0</v>
      </c>
      <c r="J453" s="106"/>
      <c r="K453" s="71">
        <f>I453+J453</f>
        <v>0</v>
      </c>
      <c r="L453" s="106"/>
      <c r="M453" s="106"/>
      <c r="N453" s="71">
        <f>L453+M453</f>
        <v>0</v>
      </c>
    </row>
    <row r="454" spans="1:14" s="33" customFormat="1" ht="12.75" customHeight="1" x14ac:dyDescent="0.2">
      <c r="A454" s="4" t="s">
        <v>287</v>
      </c>
      <c r="B454" s="3" t="s">
        <v>288</v>
      </c>
      <c r="C454" s="3" t="s">
        <v>289</v>
      </c>
      <c r="D454" s="3" t="s">
        <v>289</v>
      </c>
      <c r="E454" s="3" t="s">
        <v>290</v>
      </c>
      <c r="F454" s="3" t="s">
        <v>288</v>
      </c>
      <c r="G454" s="77">
        <v>9961.7800000000007</v>
      </c>
      <c r="H454" s="106">
        <f>-4834.77+8.92</f>
        <v>-4825.8500000000004</v>
      </c>
      <c r="I454" s="71">
        <f>G454+H454</f>
        <v>5135.93</v>
      </c>
      <c r="J454" s="106"/>
      <c r="K454" s="71">
        <f>I454+J454</f>
        <v>5135.93</v>
      </c>
      <c r="L454" s="106">
        <f>10547.42-102.23</f>
        <v>10445.19</v>
      </c>
      <c r="M454" s="106"/>
      <c r="N454" s="71">
        <f>L454+M454</f>
        <v>10445.19</v>
      </c>
    </row>
    <row r="455" spans="1:14" s="33" customFormat="1" ht="12.75" customHeight="1" x14ac:dyDescent="0.2">
      <c r="A455" s="37" t="s">
        <v>272</v>
      </c>
      <c r="B455" s="5"/>
      <c r="C455" s="5"/>
      <c r="D455" s="5"/>
      <c r="E455" s="5"/>
      <c r="F455" s="5"/>
      <c r="G455" s="76">
        <f t="shared" ref="G455:N455" si="337">G9+G95+G148+G396+G454</f>
        <v>363628.22000000003</v>
      </c>
      <c r="H455" s="70">
        <f t="shared" si="337"/>
        <v>29250</v>
      </c>
      <c r="I455" s="70">
        <f t="shared" si="337"/>
        <v>392878.22</v>
      </c>
      <c r="J455" s="70">
        <f t="shared" ref="J455:K455" si="338">J9+J95+J148+J396+J454</f>
        <v>0</v>
      </c>
      <c r="K455" s="70">
        <f t="shared" si="338"/>
        <v>392878.22000000003</v>
      </c>
      <c r="L455" s="70">
        <f t="shared" si="337"/>
        <v>397647.87000000005</v>
      </c>
      <c r="M455" s="70">
        <f t="shared" si="337"/>
        <v>0</v>
      </c>
      <c r="N455" s="70">
        <f t="shared" si="337"/>
        <v>397647.87</v>
      </c>
    </row>
    <row r="456" spans="1:14" s="33" customFormat="1" ht="12.75" customHeight="1" x14ac:dyDescent="0.2">
      <c r="A456" s="31"/>
      <c r="B456" s="30"/>
      <c r="C456" s="30"/>
      <c r="D456" s="30"/>
      <c r="E456" s="30"/>
      <c r="F456" s="30"/>
      <c r="G456" s="71"/>
      <c r="H456" s="72"/>
      <c r="I456" s="72">
        <v>392878.22</v>
      </c>
      <c r="J456" s="72"/>
      <c r="K456" s="72">
        <v>392878.22</v>
      </c>
      <c r="L456" s="71">
        <v>397647.87</v>
      </c>
      <c r="M456" s="72"/>
      <c r="N456" s="71">
        <v>397647.87</v>
      </c>
    </row>
    <row r="457" spans="1:14" s="33" customFormat="1" ht="12.75" customHeight="1" x14ac:dyDescent="0.2">
      <c r="A457" s="31"/>
      <c r="B457" s="36"/>
      <c r="C457" s="36"/>
      <c r="D457" s="36"/>
      <c r="E457" s="36"/>
      <c r="F457" s="36"/>
      <c r="G457" s="71">
        <f t="shared" ref="G457:I457" si="339">G455-G456</f>
        <v>363628.22000000003</v>
      </c>
      <c r="H457" s="72">
        <f t="shared" si="339"/>
        <v>29250</v>
      </c>
      <c r="I457" s="72">
        <f t="shared" si="339"/>
        <v>0</v>
      </c>
      <c r="J457" s="72">
        <f t="shared" ref="J457:K457" si="340">J455-J456</f>
        <v>0</v>
      </c>
      <c r="K457" s="72">
        <f t="shared" si="340"/>
        <v>0</v>
      </c>
      <c r="L457" s="71">
        <f t="shared" ref="L457:N457" si="341">L455-L456</f>
        <v>0</v>
      </c>
      <c r="M457" s="72">
        <f t="shared" si="341"/>
        <v>0</v>
      </c>
      <c r="N457" s="72">
        <f t="shared" si="341"/>
        <v>0</v>
      </c>
    </row>
    <row r="458" spans="1:14" s="33" customFormat="1" x14ac:dyDescent="0.2">
      <c r="A458" s="31"/>
      <c r="B458" s="32"/>
      <c r="C458" s="22"/>
      <c r="D458" s="21"/>
      <c r="E458" s="183" t="s">
        <v>267</v>
      </c>
      <c r="F458" s="197"/>
      <c r="G458" s="71">
        <f t="shared" ref="G458:N458" si="342">G96+G149</f>
        <v>24525.93</v>
      </c>
      <c r="H458" s="71">
        <f t="shared" si="342"/>
        <v>-343.41000000000008</v>
      </c>
      <c r="I458" s="71">
        <f t="shared" si="342"/>
        <v>24182.519999999997</v>
      </c>
      <c r="J458" s="71">
        <f t="shared" ref="J458:K458" si="343">J96+J149</f>
        <v>0</v>
      </c>
      <c r="K458" s="71">
        <f t="shared" si="343"/>
        <v>24182.519999999997</v>
      </c>
      <c r="L458" s="71">
        <f t="shared" si="342"/>
        <v>24170.119999999995</v>
      </c>
      <c r="M458" s="71">
        <f t="shared" si="342"/>
        <v>0</v>
      </c>
      <c r="N458" s="71">
        <f t="shared" si="342"/>
        <v>24170.119999999995</v>
      </c>
    </row>
    <row r="459" spans="1:14" s="33" customFormat="1" x14ac:dyDescent="0.2">
      <c r="A459" s="31"/>
      <c r="B459" s="32"/>
      <c r="C459" s="22" t="s">
        <v>15</v>
      </c>
      <c r="D459" s="21" t="s">
        <v>27</v>
      </c>
      <c r="E459" s="22" t="s">
        <v>15</v>
      </c>
      <c r="F459" s="21" t="s">
        <v>27</v>
      </c>
      <c r="G459" s="71">
        <f t="shared" ref="G459:N459" si="344">G150</f>
        <v>1371.02</v>
      </c>
      <c r="H459" s="71">
        <f t="shared" si="344"/>
        <v>0</v>
      </c>
      <c r="I459" s="71">
        <f t="shared" si="344"/>
        <v>1371.02</v>
      </c>
      <c r="J459" s="71">
        <f t="shared" ref="J459:K459" si="345">J150</f>
        <v>0</v>
      </c>
      <c r="K459" s="71">
        <f t="shared" si="345"/>
        <v>1371.02</v>
      </c>
      <c r="L459" s="71">
        <f t="shared" si="344"/>
        <v>1371.02</v>
      </c>
      <c r="M459" s="71">
        <f t="shared" si="344"/>
        <v>0</v>
      </c>
      <c r="N459" s="71">
        <f t="shared" si="344"/>
        <v>1371.02</v>
      </c>
    </row>
    <row r="460" spans="1:14" s="33" customFormat="1" x14ac:dyDescent="0.2">
      <c r="A460" s="31"/>
      <c r="B460" s="35"/>
      <c r="C460" s="22" t="s">
        <v>15</v>
      </c>
      <c r="D460" s="21" t="s">
        <v>6</v>
      </c>
      <c r="E460" s="22" t="s">
        <v>15</v>
      </c>
      <c r="F460" s="21" t="s">
        <v>6</v>
      </c>
      <c r="G460" s="71">
        <f t="shared" ref="G460:N460" si="346">G153</f>
        <v>1657.77</v>
      </c>
      <c r="H460" s="71">
        <f t="shared" si="346"/>
        <v>119.33900000000001</v>
      </c>
      <c r="I460" s="71">
        <f t="shared" si="346"/>
        <v>1777.1089999999999</v>
      </c>
      <c r="J460" s="71">
        <f t="shared" ref="J460:K460" si="347">J153</f>
        <v>0</v>
      </c>
      <c r="K460" s="71">
        <f t="shared" si="347"/>
        <v>1777.1089999999999</v>
      </c>
      <c r="L460" s="71">
        <f t="shared" si="346"/>
        <v>1777.1089999999999</v>
      </c>
      <c r="M460" s="71">
        <f t="shared" si="346"/>
        <v>0</v>
      </c>
      <c r="N460" s="71">
        <f t="shared" si="346"/>
        <v>1777.1089999999999</v>
      </c>
    </row>
    <row r="461" spans="1:14" s="33" customFormat="1" x14ac:dyDescent="0.2">
      <c r="A461" s="31"/>
      <c r="B461" s="34"/>
      <c r="C461" s="22" t="s">
        <v>15</v>
      </c>
      <c r="D461" s="21" t="s">
        <v>59</v>
      </c>
      <c r="E461" s="22" t="s">
        <v>15</v>
      </c>
      <c r="F461" s="21" t="s">
        <v>59</v>
      </c>
      <c r="G461" s="71">
        <f t="shared" ref="G461:N461" si="348">G97+G161</f>
        <v>14803.650000000001</v>
      </c>
      <c r="H461" s="71">
        <f t="shared" si="348"/>
        <v>-300.23900000000009</v>
      </c>
      <c r="I461" s="71">
        <f t="shared" si="348"/>
        <v>14503.411</v>
      </c>
      <c r="J461" s="71">
        <f t="shared" ref="J461:K461" si="349">J97+J161</f>
        <v>0</v>
      </c>
      <c r="K461" s="71">
        <f t="shared" si="349"/>
        <v>14503.411</v>
      </c>
      <c r="L461" s="71">
        <f t="shared" si="348"/>
        <v>14503.410999999998</v>
      </c>
      <c r="M461" s="71">
        <f t="shared" si="348"/>
        <v>0</v>
      </c>
      <c r="N461" s="71">
        <f t="shared" si="348"/>
        <v>14503.410999999998</v>
      </c>
    </row>
    <row r="462" spans="1:14" s="33" customFormat="1" x14ac:dyDescent="0.2">
      <c r="A462" s="31"/>
      <c r="B462" s="34"/>
      <c r="C462" s="22" t="s">
        <v>15</v>
      </c>
      <c r="D462" s="21" t="s">
        <v>36</v>
      </c>
      <c r="E462" s="22" t="s">
        <v>15</v>
      </c>
      <c r="F462" s="21" t="s">
        <v>36</v>
      </c>
      <c r="G462" s="71">
        <f t="shared" ref="G462:N462" si="350">G182</f>
        <v>0</v>
      </c>
      <c r="H462" s="71">
        <f t="shared" si="350"/>
        <v>7.6</v>
      </c>
      <c r="I462" s="71">
        <f t="shared" si="350"/>
        <v>7.6</v>
      </c>
      <c r="J462" s="71">
        <f t="shared" ref="J462:K462" si="351">J182</f>
        <v>0</v>
      </c>
      <c r="K462" s="71">
        <f t="shared" si="351"/>
        <v>7.6</v>
      </c>
      <c r="L462" s="71">
        <f t="shared" si="350"/>
        <v>12.3</v>
      </c>
      <c r="M462" s="71">
        <f t="shared" si="350"/>
        <v>0</v>
      </c>
      <c r="N462" s="71">
        <f t="shared" si="350"/>
        <v>12.3</v>
      </c>
    </row>
    <row r="463" spans="1:14" s="33" customFormat="1" x14ac:dyDescent="0.2">
      <c r="A463" s="31"/>
      <c r="B463" s="34"/>
      <c r="C463" s="22" t="s">
        <v>15</v>
      </c>
      <c r="D463" s="21" t="s">
        <v>53</v>
      </c>
      <c r="E463" s="22" t="s">
        <v>15</v>
      </c>
      <c r="F463" s="21" t="s">
        <v>53</v>
      </c>
      <c r="G463" s="71">
        <f t="shared" ref="G463:N463" si="352">G102+G187</f>
        <v>5242.2900000000009</v>
      </c>
      <c r="H463" s="71">
        <f t="shared" si="352"/>
        <v>-84.210000000000008</v>
      </c>
      <c r="I463" s="71">
        <f t="shared" si="352"/>
        <v>5158.08</v>
      </c>
      <c r="J463" s="71">
        <f t="shared" ref="J463:K463" si="353">J102+J187</f>
        <v>0</v>
      </c>
      <c r="K463" s="71">
        <f t="shared" si="353"/>
        <v>5158.08</v>
      </c>
      <c r="L463" s="71">
        <f t="shared" si="352"/>
        <v>5158.08</v>
      </c>
      <c r="M463" s="71">
        <f t="shared" si="352"/>
        <v>0</v>
      </c>
      <c r="N463" s="71">
        <f t="shared" si="352"/>
        <v>5158.08</v>
      </c>
    </row>
    <row r="464" spans="1:14" s="33" customFormat="1" x14ac:dyDescent="0.2">
      <c r="A464" s="31"/>
      <c r="B464" s="34"/>
      <c r="C464" s="22" t="s">
        <v>15</v>
      </c>
      <c r="D464" s="21" t="s">
        <v>86</v>
      </c>
      <c r="E464" s="22" t="s">
        <v>15</v>
      </c>
      <c r="F464" s="21" t="s">
        <v>86</v>
      </c>
      <c r="G464" s="71">
        <f t="shared" ref="G464:N464" si="354">G193</f>
        <v>0</v>
      </c>
      <c r="H464" s="71">
        <f t="shared" si="354"/>
        <v>0</v>
      </c>
      <c r="I464" s="71">
        <f t="shared" si="354"/>
        <v>0</v>
      </c>
      <c r="J464" s="71">
        <f t="shared" ref="J464:K464" si="355">J193</f>
        <v>0</v>
      </c>
      <c r="K464" s="71">
        <f t="shared" si="355"/>
        <v>0</v>
      </c>
      <c r="L464" s="71">
        <f t="shared" si="354"/>
        <v>0</v>
      </c>
      <c r="M464" s="71">
        <f t="shared" si="354"/>
        <v>0</v>
      </c>
      <c r="N464" s="71">
        <f t="shared" si="354"/>
        <v>0</v>
      </c>
    </row>
    <row r="465" spans="1:14" s="33" customFormat="1" x14ac:dyDescent="0.2">
      <c r="A465" s="31"/>
      <c r="B465" s="34"/>
      <c r="C465" s="22" t="s">
        <v>15</v>
      </c>
      <c r="D465" s="21" t="s">
        <v>37</v>
      </c>
      <c r="E465" s="22" t="s">
        <v>15</v>
      </c>
      <c r="F465" s="21" t="s">
        <v>37</v>
      </c>
      <c r="G465" s="71">
        <f t="shared" ref="G465:N465" si="356">G116</f>
        <v>500</v>
      </c>
      <c r="H465" s="71">
        <f t="shared" si="356"/>
        <v>0</v>
      </c>
      <c r="I465" s="71">
        <f t="shared" si="356"/>
        <v>500</v>
      </c>
      <c r="J465" s="71">
        <f t="shared" ref="J465:K465" si="357">J116</f>
        <v>0</v>
      </c>
      <c r="K465" s="71">
        <f t="shared" si="357"/>
        <v>500</v>
      </c>
      <c r="L465" s="71">
        <f t="shared" si="356"/>
        <v>500</v>
      </c>
      <c r="M465" s="71">
        <f t="shared" si="356"/>
        <v>0</v>
      </c>
      <c r="N465" s="71">
        <f t="shared" si="356"/>
        <v>500</v>
      </c>
    </row>
    <row r="466" spans="1:14" s="33" customFormat="1" x14ac:dyDescent="0.2">
      <c r="A466" s="31"/>
      <c r="B466" s="32"/>
      <c r="C466" s="22" t="s">
        <v>15</v>
      </c>
      <c r="D466" s="21" t="s">
        <v>24</v>
      </c>
      <c r="E466" s="22" t="s">
        <v>15</v>
      </c>
      <c r="F466" s="21" t="s">
        <v>24</v>
      </c>
      <c r="G466" s="71">
        <f t="shared" ref="G466:N466" si="358">G196</f>
        <v>951.2</v>
      </c>
      <c r="H466" s="71">
        <f t="shared" si="358"/>
        <v>-85.9</v>
      </c>
      <c r="I466" s="71">
        <f t="shared" si="358"/>
        <v>865.30000000000007</v>
      </c>
      <c r="J466" s="71">
        <f t="shared" ref="J466:K466" si="359">J196</f>
        <v>0</v>
      </c>
      <c r="K466" s="71">
        <f t="shared" si="359"/>
        <v>865.30000000000007</v>
      </c>
      <c r="L466" s="71">
        <f t="shared" si="358"/>
        <v>848.2</v>
      </c>
      <c r="M466" s="71">
        <f t="shared" si="358"/>
        <v>0</v>
      </c>
      <c r="N466" s="71">
        <f t="shared" si="358"/>
        <v>848.2</v>
      </c>
    </row>
    <row r="467" spans="1:14" s="33" customFormat="1" ht="12.75" customHeight="1" x14ac:dyDescent="0.2">
      <c r="A467" s="31"/>
      <c r="B467" s="32"/>
      <c r="C467" s="188" t="s">
        <v>261</v>
      </c>
      <c r="D467" s="196"/>
      <c r="E467" s="188" t="s">
        <v>261</v>
      </c>
      <c r="F467" s="196"/>
      <c r="G467" s="71">
        <f t="shared" ref="G467:N468" si="360">G129</f>
        <v>480.6</v>
      </c>
      <c r="H467" s="71">
        <f t="shared" si="360"/>
        <v>39.6</v>
      </c>
      <c r="I467" s="71">
        <f t="shared" si="360"/>
        <v>520.20000000000005</v>
      </c>
      <c r="J467" s="71">
        <f t="shared" ref="J467:K467" si="361">J129</f>
        <v>0</v>
      </c>
      <c r="K467" s="71">
        <f t="shared" si="361"/>
        <v>520.20000000000005</v>
      </c>
      <c r="L467" s="71">
        <f t="shared" si="360"/>
        <v>538.79999999999995</v>
      </c>
      <c r="M467" s="71">
        <f t="shared" si="360"/>
        <v>0</v>
      </c>
      <c r="N467" s="71">
        <f t="shared" si="360"/>
        <v>538.79999999999995</v>
      </c>
    </row>
    <row r="468" spans="1:14" s="33" customFormat="1" ht="12.75" customHeight="1" x14ac:dyDescent="0.2">
      <c r="A468" s="31"/>
      <c r="B468" s="32"/>
      <c r="C468" s="22" t="s">
        <v>27</v>
      </c>
      <c r="D468" s="21" t="s">
        <v>6</v>
      </c>
      <c r="E468" s="22" t="s">
        <v>27</v>
      </c>
      <c r="F468" s="21" t="s">
        <v>6</v>
      </c>
      <c r="G468" s="71">
        <f t="shared" si="360"/>
        <v>480.6</v>
      </c>
      <c r="H468" s="71">
        <f t="shared" si="360"/>
        <v>39.6</v>
      </c>
      <c r="I468" s="71">
        <f t="shared" si="360"/>
        <v>520.20000000000005</v>
      </c>
      <c r="J468" s="71">
        <f t="shared" ref="J468:K468" si="362">J130</f>
        <v>0</v>
      </c>
      <c r="K468" s="71">
        <f t="shared" si="362"/>
        <v>520.20000000000005</v>
      </c>
      <c r="L468" s="71">
        <f t="shared" si="360"/>
        <v>538.79999999999995</v>
      </c>
      <c r="M468" s="71">
        <f t="shared" si="360"/>
        <v>0</v>
      </c>
      <c r="N468" s="71">
        <f t="shared" si="360"/>
        <v>538.79999999999995</v>
      </c>
    </row>
    <row r="469" spans="1:14" s="33" customFormat="1" ht="12.75" customHeight="1" x14ac:dyDescent="0.2">
      <c r="A469" s="31"/>
      <c r="B469" s="32"/>
      <c r="C469" s="188" t="s">
        <v>259</v>
      </c>
      <c r="D469" s="196"/>
      <c r="E469" s="188" t="s">
        <v>259</v>
      </c>
      <c r="F469" s="196"/>
      <c r="G469" s="71">
        <f t="shared" ref="G469:N469" si="363">G224</f>
        <v>2063.71</v>
      </c>
      <c r="H469" s="71">
        <f t="shared" si="363"/>
        <v>736.09</v>
      </c>
      <c r="I469" s="71">
        <f t="shared" si="363"/>
        <v>2799.8</v>
      </c>
      <c r="J469" s="71">
        <f t="shared" ref="J469:K469" si="364">J224</f>
        <v>500</v>
      </c>
      <c r="K469" s="71">
        <f t="shared" si="364"/>
        <v>3299.8</v>
      </c>
      <c r="L469" s="71">
        <f t="shared" si="363"/>
        <v>2799.8</v>
      </c>
      <c r="M469" s="71">
        <f t="shared" si="363"/>
        <v>0</v>
      </c>
      <c r="N469" s="71">
        <f t="shared" si="363"/>
        <v>2799.8</v>
      </c>
    </row>
    <row r="470" spans="1:14" s="33" customFormat="1" ht="12.75" customHeight="1" x14ac:dyDescent="0.2">
      <c r="A470" s="31"/>
      <c r="B470" s="32"/>
      <c r="C470" s="22" t="s">
        <v>6</v>
      </c>
      <c r="D470" s="21" t="s">
        <v>27</v>
      </c>
      <c r="E470" s="22" t="s">
        <v>6</v>
      </c>
      <c r="F470" s="21" t="s">
        <v>27</v>
      </c>
      <c r="G470" s="71"/>
      <c r="H470" s="71"/>
      <c r="I470" s="71"/>
      <c r="J470" s="71"/>
      <c r="K470" s="71"/>
      <c r="L470" s="71"/>
      <c r="M470" s="71"/>
      <c r="N470" s="71"/>
    </row>
    <row r="471" spans="1:14" s="33" customFormat="1" ht="12.75" customHeight="1" x14ac:dyDescent="0.2">
      <c r="A471" s="31"/>
      <c r="B471" s="32"/>
      <c r="C471" s="22" t="s">
        <v>6</v>
      </c>
      <c r="D471" s="21" t="s">
        <v>71</v>
      </c>
      <c r="E471" s="22" t="s">
        <v>6</v>
      </c>
      <c r="F471" s="21" t="s">
        <v>71</v>
      </c>
      <c r="G471" s="71">
        <f t="shared" ref="G471:N471" si="365">G225</f>
        <v>1945.71</v>
      </c>
      <c r="H471" s="71">
        <f t="shared" si="365"/>
        <v>814.09</v>
      </c>
      <c r="I471" s="71">
        <f t="shared" si="365"/>
        <v>2759.8</v>
      </c>
      <c r="J471" s="71">
        <f t="shared" ref="J471:K471" si="366">J225</f>
        <v>500</v>
      </c>
      <c r="K471" s="71">
        <f t="shared" si="366"/>
        <v>3259.8</v>
      </c>
      <c r="L471" s="71">
        <f t="shared" si="365"/>
        <v>2759.8</v>
      </c>
      <c r="M471" s="71">
        <f t="shared" si="365"/>
        <v>0</v>
      </c>
      <c r="N471" s="71">
        <f t="shared" si="365"/>
        <v>2759.8</v>
      </c>
    </row>
    <row r="472" spans="1:14" ht="12.75" customHeight="1" x14ac:dyDescent="0.2">
      <c r="A472" s="30"/>
      <c r="B472" s="32"/>
      <c r="C472" s="22" t="s">
        <v>6</v>
      </c>
      <c r="D472" s="21" t="s">
        <v>7</v>
      </c>
      <c r="E472" s="22" t="s">
        <v>6</v>
      </c>
      <c r="F472" s="21" t="s">
        <v>7</v>
      </c>
      <c r="G472" s="71">
        <f t="shared" ref="G472:N472" si="367">G236</f>
        <v>118</v>
      </c>
      <c r="H472" s="71">
        <f t="shared" si="367"/>
        <v>-78</v>
      </c>
      <c r="I472" s="71">
        <f t="shared" si="367"/>
        <v>40</v>
      </c>
      <c r="J472" s="71">
        <f t="shared" ref="J472:K472" si="368">J236</f>
        <v>0</v>
      </c>
      <c r="K472" s="71">
        <f t="shared" si="368"/>
        <v>40</v>
      </c>
      <c r="L472" s="71">
        <f t="shared" si="367"/>
        <v>40</v>
      </c>
      <c r="M472" s="71">
        <f t="shared" si="367"/>
        <v>0</v>
      </c>
      <c r="N472" s="71">
        <f t="shared" si="367"/>
        <v>40</v>
      </c>
    </row>
    <row r="473" spans="1:14" ht="12.75" customHeight="1" x14ac:dyDescent="0.2">
      <c r="A473" s="30"/>
      <c r="B473" s="32"/>
      <c r="C473" s="188" t="s">
        <v>256</v>
      </c>
      <c r="D473" s="196"/>
      <c r="E473" s="188" t="s">
        <v>256</v>
      </c>
      <c r="F473" s="196"/>
      <c r="G473" s="71">
        <f t="shared" ref="G473:N473" si="369">G247</f>
        <v>12318.349999999999</v>
      </c>
      <c r="H473" s="71">
        <f t="shared" si="369"/>
        <v>-927.52</v>
      </c>
      <c r="I473" s="71">
        <f t="shared" si="369"/>
        <v>11390.83</v>
      </c>
      <c r="J473" s="71">
        <f t="shared" ref="J473:K473" si="370">J247</f>
        <v>0</v>
      </c>
      <c r="K473" s="71">
        <f t="shared" si="370"/>
        <v>11390.83</v>
      </c>
      <c r="L473" s="71">
        <f t="shared" si="369"/>
        <v>11660.08</v>
      </c>
      <c r="M473" s="71">
        <f t="shared" si="369"/>
        <v>0</v>
      </c>
      <c r="N473" s="71">
        <f t="shared" si="369"/>
        <v>11660.08</v>
      </c>
    </row>
    <row r="474" spans="1:14" ht="12.75" customHeight="1" x14ac:dyDescent="0.2">
      <c r="A474" s="30"/>
      <c r="B474" s="32"/>
      <c r="C474" s="22" t="s">
        <v>59</v>
      </c>
      <c r="D474" s="21" t="s">
        <v>15</v>
      </c>
      <c r="E474" s="22" t="s">
        <v>59</v>
      </c>
      <c r="F474" s="21" t="s">
        <v>15</v>
      </c>
      <c r="G474" s="71"/>
      <c r="H474" s="71"/>
      <c r="I474" s="71"/>
      <c r="J474" s="71"/>
      <c r="K474" s="71"/>
      <c r="L474" s="71"/>
      <c r="M474" s="71"/>
      <c r="N474" s="71"/>
    </row>
    <row r="475" spans="1:14" ht="12.75" customHeight="1" x14ac:dyDescent="0.2">
      <c r="A475" s="30"/>
      <c r="B475" s="32"/>
      <c r="C475" s="22" t="s">
        <v>59</v>
      </c>
      <c r="D475" s="21" t="s">
        <v>36</v>
      </c>
      <c r="E475" s="22" t="s">
        <v>59</v>
      </c>
      <c r="F475" s="21" t="s">
        <v>36</v>
      </c>
      <c r="G475" s="71">
        <f t="shared" ref="G475:N475" si="371">G248</f>
        <v>1133.5999999999999</v>
      </c>
      <c r="H475" s="71">
        <f t="shared" si="371"/>
        <v>-497.8</v>
      </c>
      <c r="I475" s="71">
        <f t="shared" si="371"/>
        <v>635.80000000000007</v>
      </c>
      <c r="J475" s="71">
        <f t="shared" ref="J475:K475" si="372">J248</f>
        <v>0</v>
      </c>
      <c r="K475" s="71">
        <f t="shared" si="372"/>
        <v>635.80000000000007</v>
      </c>
      <c r="L475" s="71">
        <f t="shared" si="371"/>
        <v>635.79999999999995</v>
      </c>
      <c r="M475" s="71">
        <f t="shared" si="371"/>
        <v>0</v>
      </c>
      <c r="N475" s="71">
        <f t="shared" si="371"/>
        <v>635.79999999999995</v>
      </c>
    </row>
    <row r="476" spans="1:14" ht="12.75" customHeight="1" x14ac:dyDescent="0.2">
      <c r="A476" s="30"/>
      <c r="B476" s="32"/>
      <c r="C476" s="22" t="s">
        <v>59</v>
      </c>
      <c r="D476" s="21" t="s">
        <v>71</v>
      </c>
      <c r="E476" s="22" t="s">
        <v>59</v>
      </c>
      <c r="F476" s="21" t="s">
        <v>71</v>
      </c>
      <c r="G476" s="71">
        <f t="shared" ref="G476:N476" si="373">G258</f>
        <v>4391.2</v>
      </c>
      <c r="H476" s="71">
        <f t="shared" si="373"/>
        <v>948.7</v>
      </c>
      <c r="I476" s="71">
        <f t="shared" si="373"/>
        <v>5339.9</v>
      </c>
      <c r="J476" s="71">
        <f t="shared" ref="J476:K476" si="374">J258</f>
        <v>0</v>
      </c>
      <c r="K476" s="71">
        <f t="shared" si="374"/>
        <v>5339.9</v>
      </c>
      <c r="L476" s="71">
        <f t="shared" si="373"/>
        <v>5498</v>
      </c>
      <c r="M476" s="71">
        <f t="shared" si="373"/>
        <v>0</v>
      </c>
      <c r="N476" s="71">
        <f t="shared" si="373"/>
        <v>5498</v>
      </c>
    </row>
    <row r="477" spans="1:14" ht="12.75" customHeight="1" x14ac:dyDescent="0.2">
      <c r="A477" s="30"/>
      <c r="B477" s="32"/>
      <c r="C477" s="22" t="s">
        <v>59</v>
      </c>
      <c r="D477" s="21" t="s">
        <v>28</v>
      </c>
      <c r="E477" s="22" t="s">
        <v>59</v>
      </c>
      <c r="F477" s="21" t="s">
        <v>28</v>
      </c>
      <c r="G477" s="71">
        <f t="shared" ref="G477:N477" si="375">G263</f>
        <v>6793.5499999999993</v>
      </c>
      <c r="H477" s="71">
        <f t="shared" si="375"/>
        <v>-1378.42</v>
      </c>
      <c r="I477" s="71">
        <f t="shared" si="375"/>
        <v>5415.13</v>
      </c>
      <c r="J477" s="71">
        <f t="shared" ref="J477:K477" si="376">J263</f>
        <v>0</v>
      </c>
      <c r="K477" s="71">
        <f t="shared" si="376"/>
        <v>5415.13</v>
      </c>
      <c r="L477" s="71">
        <f t="shared" si="375"/>
        <v>5526.28</v>
      </c>
      <c r="M477" s="71">
        <f t="shared" si="375"/>
        <v>0</v>
      </c>
      <c r="N477" s="71">
        <f t="shared" si="375"/>
        <v>5526.28</v>
      </c>
    </row>
    <row r="478" spans="1:14" ht="12.75" customHeight="1" x14ac:dyDescent="0.2">
      <c r="A478" s="30"/>
      <c r="B478" s="32"/>
      <c r="C478" s="188" t="s">
        <v>251</v>
      </c>
      <c r="D478" s="196"/>
      <c r="E478" s="188" t="s">
        <v>251</v>
      </c>
      <c r="F478" s="196"/>
      <c r="G478" s="71">
        <f t="shared" ref="G478:N479" si="377">G294</f>
        <v>5179.43</v>
      </c>
      <c r="H478" s="71">
        <f t="shared" si="377"/>
        <v>-778.13000000000011</v>
      </c>
      <c r="I478" s="71">
        <f t="shared" si="377"/>
        <v>4401.2999999999993</v>
      </c>
      <c r="J478" s="71">
        <f t="shared" ref="J478:K478" si="378">J294</f>
        <v>0</v>
      </c>
      <c r="K478" s="71">
        <f t="shared" si="378"/>
        <v>4401.2999999999993</v>
      </c>
      <c r="L478" s="71">
        <f t="shared" si="377"/>
        <v>4401.2999999999993</v>
      </c>
      <c r="M478" s="71">
        <f t="shared" si="377"/>
        <v>0</v>
      </c>
      <c r="N478" s="71">
        <f t="shared" si="377"/>
        <v>4401.2999999999993</v>
      </c>
    </row>
    <row r="479" spans="1:14" ht="12.75" customHeight="1" x14ac:dyDescent="0.2">
      <c r="A479" s="30"/>
      <c r="B479" s="32"/>
      <c r="C479" s="22" t="s">
        <v>36</v>
      </c>
      <c r="D479" s="21" t="s">
        <v>15</v>
      </c>
      <c r="E479" s="22" t="s">
        <v>36</v>
      </c>
      <c r="F479" s="21" t="s">
        <v>15</v>
      </c>
      <c r="G479" s="71">
        <f t="shared" si="377"/>
        <v>0</v>
      </c>
      <c r="H479" s="71">
        <f t="shared" si="377"/>
        <v>0</v>
      </c>
      <c r="I479" s="71">
        <f t="shared" si="377"/>
        <v>0</v>
      </c>
      <c r="J479" s="71">
        <f t="shared" ref="J479:K479" si="379">J295</f>
        <v>0</v>
      </c>
      <c r="K479" s="71">
        <f t="shared" si="379"/>
        <v>0</v>
      </c>
      <c r="L479" s="71">
        <f t="shared" si="377"/>
        <v>0</v>
      </c>
      <c r="M479" s="71">
        <f t="shared" si="377"/>
        <v>0</v>
      </c>
      <c r="N479" s="71">
        <f t="shared" si="377"/>
        <v>0</v>
      </c>
    </row>
    <row r="480" spans="1:14" ht="12.75" customHeight="1" x14ac:dyDescent="0.2">
      <c r="A480" s="30"/>
      <c r="B480" s="32"/>
      <c r="C480" s="22" t="s">
        <v>36</v>
      </c>
      <c r="D480" s="21" t="s">
        <v>27</v>
      </c>
      <c r="E480" s="22" t="s">
        <v>36</v>
      </c>
      <c r="F480" s="21" t="s">
        <v>27</v>
      </c>
      <c r="G480" s="71">
        <f t="shared" ref="G480:N480" si="380">G300</f>
        <v>4979.43</v>
      </c>
      <c r="H480" s="71">
        <f t="shared" si="380"/>
        <v>-1078.1300000000001</v>
      </c>
      <c r="I480" s="71">
        <f t="shared" si="380"/>
        <v>3901.2999999999997</v>
      </c>
      <c r="J480" s="71">
        <f t="shared" ref="J480:K480" si="381">J300</f>
        <v>0</v>
      </c>
      <c r="K480" s="71">
        <f t="shared" si="381"/>
        <v>3901.2999999999997</v>
      </c>
      <c r="L480" s="71">
        <f t="shared" si="380"/>
        <v>3901.2999999999997</v>
      </c>
      <c r="M480" s="71">
        <f t="shared" si="380"/>
        <v>0</v>
      </c>
      <c r="N480" s="71">
        <f t="shared" si="380"/>
        <v>3901.2999999999997</v>
      </c>
    </row>
    <row r="481" spans="1:14" ht="12.75" customHeight="1" x14ac:dyDescent="0.2">
      <c r="A481" s="30"/>
      <c r="B481" s="32"/>
      <c r="C481" s="22" t="s">
        <v>36</v>
      </c>
      <c r="D481" s="21" t="s">
        <v>6</v>
      </c>
      <c r="E481" s="22" t="s">
        <v>36</v>
      </c>
      <c r="F481" s="21" t="s">
        <v>6</v>
      </c>
      <c r="G481" s="71">
        <f t="shared" ref="G481:N481" si="382">G331</f>
        <v>200</v>
      </c>
      <c r="H481" s="71">
        <f t="shared" si="382"/>
        <v>300</v>
      </c>
      <c r="I481" s="71">
        <f t="shared" si="382"/>
        <v>500</v>
      </c>
      <c r="J481" s="71">
        <f t="shared" ref="J481:K481" si="383">J331</f>
        <v>0</v>
      </c>
      <c r="K481" s="71">
        <f t="shared" si="383"/>
        <v>500</v>
      </c>
      <c r="L481" s="71">
        <f t="shared" si="382"/>
        <v>500</v>
      </c>
      <c r="M481" s="71">
        <f t="shared" si="382"/>
        <v>0</v>
      </c>
      <c r="N481" s="71">
        <f t="shared" si="382"/>
        <v>500</v>
      </c>
    </row>
    <row r="482" spans="1:14" ht="12.75" customHeight="1" x14ac:dyDescent="0.2">
      <c r="A482" s="30"/>
      <c r="B482" s="32"/>
      <c r="C482" s="183" t="s">
        <v>248</v>
      </c>
      <c r="D482" s="197"/>
      <c r="E482" s="183" t="s">
        <v>248</v>
      </c>
      <c r="F482" s="197"/>
      <c r="G482" s="71">
        <f t="shared" ref="G482:N482" si="384">G337</f>
        <v>50</v>
      </c>
      <c r="H482" s="71">
        <f t="shared" si="384"/>
        <v>-50</v>
      </c>
      <c r="I482" s="71">
        <f t="shared" si="384"/>
        <v>0</v>
      </c>
      <c r="J482" s="71">
        <f t="shared" ref="J482:K482" si="385">J337</f>
        <v>0</v>
      </c>
      <c r="K482" s="71">
        <f t="shared" si="385"/>
        <v>0</v>
      </c>
      <c r="L482" s="71">
        <f t="shared" si="384"/>
        <v>0</v>
      </c>
      <c r="M482" s="71">
        <f t="shared" si="384"/>
        <v>0</v>
      </c>
      <c r="N482" s="71">
        <f t="shared" si="384"/>
        <v>0</v>
      </c>
    </row>
    <row r="483" spans="1:14" ht="12.75" customHeight="1" x14ac:dyDescent="0.2">
      <c r="A483" s="30"/>
      <c r="B483" s="32"/>
      <c r="C483" s="22" t="s">
        <v>53</v>
      </c>
      <c r="D483" s="21" t="s">
        <v>36</v>
      </c>
      <c r="E483" s="22" t="s">
        <v>53</v>
      </c>
      <c r="F483" s="21" t="s">
        <v>36</v>
      </c>
      <c r="G483" s="71">
        <f t="shared" ref="G483:N483" si="386">G337</f>
        <v>50</v>
      </c>
      <c r="H483" s="71">
        <f t="shared" si="386"/>
        <v>-50</v>
      </c>
      <c r="I483" s="71">
        <f t="shared" si="386"/>
        <v>0</v>
      </c>
      <c r="J483" s="71">
        <f t="shared" ref="J483:K483" si="387">J337</f>
        <v>0</v>
      </c>
      <c r="K483" s="71">
        <f t="shared" si="387"/>
        <v>0</v>
      </c>
      <c r="L483" s="71">
        <f t="shared" si="386"/>
        <v>0</v>
      </c>
      <c r="M483" s="71">
        <f t="shared" si="386"/>
        <v>0</v>
      </c>
      <c r="N483" s="71">
        <f t="shared" si="386"/>
        <v>0</v>
      </c>
    </row>
    <row r="484" spans="1:14" ht="12.75" customHeight="1" x14ac:dyDescent="0.2">
      <c r="A484" s="30"/>
      <c r="B484" s="32"/>
      <c r="C484" s="188" t="s">
        <v>245</v>
      </c>
      <c r="D484" s="196"/>
      <c r="E484" s="188" t="s">
        <v>245</v>
      </c>
      <c r="F484" s="196"/>
      <c r="G484" s="71">
        <f t="shared" ref="G484:N484" si="388">G10+G342+G397</f>
        <v>253724.59</v>
      </c>
      <c r="H484" s="71">
        <f t="shared" si="388"/>
        <v>29043.62</v>
      </c>
      <c r="I484" s="71">
        <f t="shared" si="388"/>
        <v>282768.20999999996</v>
      </c>
      <c r="J484" s="71">
        <f t="shared" ref="J484:K484" si="389">J10+J342+J397</f>
        <v>-500</v>
      </c>
      <c r="K484" s="71">
        <f t="shared" si="389"/>
        <v>282268.21000000002</v>
      </c>
      <c r="L484" s="71">
        <f t="shared" si="388"/>
        <v>280656.35000000003</v>
      </c>
      <c r="M484" s="71">
        <f t="shared" si="388"/>
        <v>0</v>
      </c>
      <c r="N484" s="71">
        <f t="shared" si="388"/>
        <v>280656.34999999998</v>
      </c>
    </row>
    <row r="485" spans="1:14" ht="12.75" customHeight="1" x14ac:dyDescent="0.2">
      <c r="A485" s="30"/>
      <c r="B485" s="32"/>
      <c r="C485" s="22" t="s">
        <v>86</v>
      </c>
      <c r="D485" s="21" t="s">
        <v>15</v>
      </c>
      <c r="E485" s="22" t="s">
        <v>86</v>
      </c>
      <c r="F485" s="21" t="s">
        <v>15</v>
      </c>
      <c r="G485" s="71">
        <f t="shared" ref="G485:N485" si="390">G11</f>
        <v>50083.508000000002</v>
      </c>
      <c r="H485" s="71">
        <f t="shared" si="390"/>
        <v>12852.125</v>
      </c>
      <c r="I485" s="71">
        <f>I11</f>
        <v>62935.633000000002</v>
      </c>
      <c r="J485" s="71">
        <f t="shared" ref="J485:K485" si="391">J11</f>
        <v>0</v>
      </c>
      <c r="K485" s="71">
        <f t="shared" si="391"/>
        <v>62935.633000000002</v>
      </c>
      <c r="L485" s="71">
        <f t="shared" si="390"/>
        <v>62645.682999999997</v>
      </c>
      <c r="M485" s="71">
        <f>M11</f>
        <v>0</v>
      </c>
      <c r="N485" s="71">
        <f t="shared" si="390"/>
        <v>62645.682999999997</v>
      </c>
    </row>
    <row r="486" spans="1:14" ht="12.75" customHeight="1" x14ac:dyDescent="0.2">
      <c r="A486" s="30"/>
      <c r="B486" s="32"/>
      <c r="C486" s="22" t="s">
        <v>86</v>
      </c>
      <c r="D486" s="21" t="s">
        <v>27</v>
      </c>
      <c r="E486" s="22" t="s">
        <v>86</v>
      </c>
      <c r="F486" s="21" t="s">
        <v>27</v>
      </c>
      <c r="G486" s="71">
        <f t="shared" ref="G486:H486" si="392">G26+G343</f>
        <v>169472.41200000001</v>
      </c>
      <c r="H486" s="71">
        <f t="shared" si="392"/>
        <v>16070.702000000001</v>
      </c>
      <c r="I486" s="71">
        <f>I26+I343+I347+I351</f>
        <v>185543.11399999997</v>
      </c>
      <c r="J486" s="71">
        <f t="shared" ref="J486:N486" si="393">J26+J343+J347+J351</f>
        <v>24870.77</v>
      </c>
      <c r="K486" s="71">
        <f t="shared" si="393"/>
        <v>210413.88399999999</v>
      </c>
      <c r="L486" s="71">
        <f t="shared" si="393"/>
        <v>183721.204</v>
      </c>
      <c r="M486" s="71">
        <f>M26+M343</f>
        <v>0</v>
      </c>
      <c r="N486" s="71">
        <f t="shared" si="393"/>
        <v>241874.00400000002</v>
      </c>
    </row>
    <row r="487" spans="1:14" ht="12.75" customHeight="1" x14ac:dyDescent="0.2">
      <c r="A487" s="30"/>
      <c r="B487" s="32"/>
      <c r="C487" s="22" t="s">
        <v>86</v>
      </c>
      <c r="D487" s="21" t="s">
        <v>6</v>
      </c>
      <c r="E487" s="22" t="s">
        <v>86</v>
      </c>
      <c r="F487" s="21" t="s">
        <v>6</v>
      </c>
      <c r="G487" s="71">
        <f t="shared" ref="G487:N487" si="394">G49+G398</f>
        <v>20452.849999999999</v>
      </c>
      <c r="H487" s="71">
        <f t="shared" si="394"/>
        <v>-129.47</v>
      </c>
      <c r="I487" s="71">
        <f t="shared" si="394"/>
        <v>20323.38</v>
      </c>
      <c r="J487" s="71">
        <f t="shared" si="394"/>
        <v>-4670.7700000000004</v>
      </c>
      <c r="K487" s="71">
        <f t="shared" si="394"/>
        <v>15652.61</v>
      </c>
      <c r="L487" s="71">
        <f t="shared" si="394"/>
        <v>20323.38</v>
      </c>
      <c r="M487" s="71">
        <f t="shared" si="394"/>
        <v>0</v>
      </c>
      <c r="N487" s="71">
        <f t="shared" si="394"/>
        <v>20323.38</v>
      </c>
    </row>
    <row r="488" spans="1:14" ht="12.75" customHeight="1" x14ac:dyDescent="0.2">
      <c r="A488" s="30"/>
      <c r="B488" s="32"/>
      <c r="C488" s="22" t="s">
        <v>86</v>
      </c>
      <c r="D488" s="21" t="s">
        <v>36</v>
      </c>
      <c r="E488" s="22" t="s">
        <v>86</v>
      </c>
      <c r="F488" s="21" t="s">
        <v>36</v>
      </c>
      <c r="G488" s="71"/>
      <c r="H488" s="71"/>
      <c r="I488" s="71"/>
      <c r="J488" s="71"/>
      <c r="K488" s="71"/>
      <c r="L488" s="71"/>
      <c r="M488" s="71"/>
      <c r="N488" s="71"/>
    </row>
    <row r="489" spans="1:14" ht="12.75" customHeight="1" x14ac:dyDescent="0.2">
      <c r="A489" s="30"/>
      <c r="B489" s="32"/>
      <c r="C489" s="22" t="s">
        <v>86</v>
      </c>
      <c r="D489" s="21" t="s">
        <v>86</v>
      </c>
      <c r="E489" s="22" t="s">
        <v>86</v>
      </c>
      <c r="F489" s="21" t="s">
        <v>86</v>
      </c>
      <c r="G489" s="71">
        <f t="shared" ref="G489:N489" si="395">G58+G403</f>
        <v>1728</v>
      </c>
      <c r="H489" s="71">
        <f t="shared" si="395"/>
        <v>-301.90000000000009</v>
      </c>
      <c r="I489" s="71">
        <f t="shared" si="395"/>
        <v>1426.1</v>
      </c>
      <c r="J489" s="71">
        <f t="shared" ref="J489:K489" si="396">J58+J403</f>
        <v>0</v>
      </c>
      <c r="K489" s="71">
        <f t="shared" si="396"/>
        <v>1426.1</v>
      </c>
      <c r="L489" s="71">
        <f t="shared" si="395"/>
        <v>1426.1</v>
      </c>
      <c r="M489" s="71">
        <f t="shared" si="395"/>
        <v>0</v>
      </c>
      <c r="N489" s="71">
        <f t="shared" si="395"/>
        <v>1426.1</v>
      </c>
    </row>
    <row r="490" spans="1:14" ht="12.75" customHeight="1" x14ac:dyDescent="0.2">
      <c r="A490" s="30"/>
      <c r="B490" s="32"/>
      <c r="C490" s="22" t="s">
        <v>86</v>
      </c>
      <c r="D490" s="21" t="s">
        <v>71</v>
      </c>
      <c r="E490" s="22" t="s">
        <v>86</v>
      </c>
      <c r="F490" s="21" t="s">
        <v>71</v>
      </c>
      <c r="G490" s="71">
        <f t="shared" ref="G490:N490" si="397">G66</f>
        <v>11987.82</v>
      </c>
      <c r="H490" s="71">
        <f t="shared" si="397"/>
        <v>552.16300000000024</v>
      </c>
      <c r="I490" s="71">
        <f t="shared" si="397"/>
        <v>12539.983</v>
      </c>
      <c r="J490" s="71">
        <f t="shared" ref="J490:K490" si="398">J66</f>
        <v>0</v>
      </c>
      <c r="K490" s="71">
        <f t="shared" si="398"/>
        <v>12539.983</v>
      </c>
      <c r="L490" s="71">
        <f t="shared" si="397"/>
        <v>12539.983</v>
      </c>
      <c r="M490" s="71">
        <f t="shared" si="397"/>
        <v>0</v>
      </c>
      <c r="N490" s="71">
        <f t="shared" si="397"/>
        <v>12539.983</v>
      </c>
    </row>
    <row r="491" spans="1:14" ht="12.75" customHeight="1" x14ac:dyDescent="0.2">
      <c r="A491" s="30"/>
      <c r="B491" s="32"/>
      <c r="C491" s="188" t="s">
        <v>242</v>
      </c>
      <c r="D491" s="196"/>
      <c r="E491" s="188" t="s">
        <v>242</v>
      </c>
      <c r="F491" s="196"/>
      <c r="G491" s="71">
        <f t="shared" ref="G491:N492" si="399">G408</f>
        <v>19242.13</v>
      </c>
      <c r="H491" s="71">
        <f t="shared" si="399"/>
        <v>3706.9800000000005</v>
      </c>
      <c r="I491" s="71">
        <f t="shared" si="399"/>
        <v>22949.11</v>
      </c>
      <c r="J491" s="71">
        <f t="shared" ref="J491:K491" si="400">J408</f>
        <v>0</v>
      </c>
      <c r="K491" s="71">
        <f t="shared" si="400"/>
        <v>22949.11</v>
      </c>
      <c r="L491" s="71">
        <f t="shared" si="399"/>
        <v>22949.11</v>
      </c>
      <c r="M491" s="71">
        <f t="shared" si="399"/>
        <v>0</v>
      </c>
      <c r="N491" s="71">
        <f t="shared" si="399"/>
        <v>22949.11</v>
      </c>
    </row>
    <row r="492" spans="1:14" ht="12.75" customHeight="1" x14ac:dyDescent="0.2">
      <c r="A492" s="30"/>
      <c r="B492" s="32"/>
      <c r="C492" s="22" t="s">
        <v>77</v>
      </c>
      <c r="D492" s="21" t="s">
        <v>15</v>
      </c>
      <c r="E492" s="22" t="s">
        <v>77</v>
      </c>
      <c r="F492" s="21" t="s">
        <v>15</v>
      </c>
      <c r="G492" s="71">
        <f t="shared" si="399"/>
        <v>17475.93</v>
      </c>
      <c r="H492" s="71">
        <f t="shared" si="399"/>
        <v>2863.6400000000003</v>
      </c>
      <c r="I492" s="71">
        <f t="shared" si="399"/>
        <v>20339.57</v>
      </c>
      <c r="J492" s="71">
        <f t="shared" ref="J492:K492" si="401">J409</f>
        <v>0</v>
      </c>
      <c r="K492" s="71">
        <f t="shared" si="401"/>
        <v>20339.57</v>
      </c>
      <c r="L492" s="71">
        <f t="shared" si="399"/>
        <v>20339.57</v>
      </c>
      <c r="M492" s="71">
        <f t="shared" si="399"/>
        <v>0</v>
      </c>
      <c r="N492" s="71">
        <f t="shared" si="399"/>
        <v>20339.57</v>
      </c>
    </row>
    <row r="493" spans="1:14" ht="12.75" customHeight="1" x14ac:dyDescent="0.2">
      <c r="A493" s="30"/>
      <c r="B493" s="32"/>
      <c r="C493" s="22" t="s">
        <v>77</v>
      </c>
      <c r="D493" s="21" t="s">
        <v>59</v>
      </c>
      <c r="E493" s="22" t="s">
        <v>77</v>
      </c>
      <c r="F493" s="21" t="s">
        <v>59</v>
      </c>
      <c r="G493" s="71">
        <f t="shared" ref="G493:N493" si="402">G420</f>
        <v>1766.1999999999998</v>
      </c>
      <c r="H493" s="71">
        <f t="shared" si="402"/>
        <v>843.34</v>
      </c>
      <c r="I493" s="71">
        <f t="shared" si="402"/>
        <v>2609.54</v>
      </c>
      <c r="J493" s="71">
        <f t="shared" ref="J493:K493" si="403">J420</f>
        <v>0</v>
      </c>
      <c r="K493" s="71">
        <f t="shared" si="403"/>
        <v>2609.54</v>
      </c>
      <c r="L493" s="71">
        <f t="shared" si="402"/>
        <v>2609.54</v>
      </c>
      <c r="M493" s="71">
        <f t="shared" si="402"/>
        <v>0</v>
      </c>
      <c r="N493" s="71">
        <f t="shared" si="402"/>
        <v>2609.54</v>
      </c>
    </row>
    <row r="494" spans="1:14" ht="12.75" customHeight="1" x14ac:dyDescent="0.2">
      <c r="A494" s="30"/>
      <c r="B494" s="32"/>
      <c r="C494" s="188" t="s">
        <v>239</v>
      </c>
      <c r="D494" s="196"/>
      <c r="E494" s="188" t="s">
        <v>239</v>
      </c>
      <c r="F494" s="196"/>
      <c r="G494" s="71">
        <f t="shared" ref="G494:N494" si="404">G352</f>
        <v>200</v>
      </c>
      <c r="H494" s="71">
        <f t="shared" si="404"/>
        <v>-200</v>
      </c>
      <c r="I494" s="71">
        <f t="shared" si="404"/>
        <v>0</v>
      </c>
      <c r="J494" s="71">
        <f t="shared" ref="J494:K494" si="405">J352</f>
        <v>0</v>
      </c>
      <c r="K494" s="71">
        <f t="shared" si="405"/>
        <v>0</v>
      </c>
      <c r="L494" s="71">
        <f t="shared" si="404"/>
        <v>0</v>
      </c>
      <c r="M494" s="71">
        <f t="shared" si="404"/>
        <v>0</v>
      </c>
      <c r="N494" s="71">
        <f t="shared" si="404"/>
        <v>0</v>
      </c>
    </row>
    <row r="495" spans="1:14" ht="12.75" customHeight="1" x14ac:dyDescent="0.2">
      <c r="A495" s="30"/>
      <c r="B495" s="32"/>
      <c r="C495" s="22" t="s">
        <v>71</v>
      </c>
      <c r="D495" s="21" t="s">
        <v>15</v>
      </c>
      <c r="E495" s="22" t="s">
        <v>71</v>
      </c>
      <c r="F495" s="21" t="s">
        <v>15</v>
      </c>
      <c r="G495" s="71"/>
      <c r="H495" s="71"/>
      <c r="I495" s="71"/>
      <c r="J495" s="71"/>
      <c r="K495" s="71"/>
      <c r="L495" s="71"/>
      <c r="M495" s="71"/>
      <c r="N495" s="71"/>
    </row>
    <row r="496" spans="1:14" ht="12.75" customHeight="1" x14ac:dyDescent="0.2">
      <c r="A496" s="30"/>
      <c r="B496" s="32"/>
      <c r="C496" s="22" t="s">
        <v>71</v>
      </c>
      <c r="D496" s="21" t="s">
        <v>27</v>
      </c>
      <c r="E496" s="22" t="s">
        <v>71</v>
      </c>
      <c r="F496" s="21" t="s">
        <v>27</v>
      </c>
      <c r="G496" s="71"/>
      <c r="H496" s="71"/>
      <c r="I496" s="71"/>
      <c r="J496" s="71"/>
      <c r="K496" s="71"/>
      <c r="L496" s="71"/>
      <c r="M496" s="71"/>
      <c r="N496" s="71"/>
    </row>
    <row r="497" spans="1:14" ht="12.75" customHeight="1" x14ac:dyDescent="0.2">
      <c r="A497" s="30"/>
      <c r="B497" s="32"/>
      <c r="C497" s="22" t="s">
        <v>71</v>
      </c>
      <c r="D497" s="21" t="s">
        <v>59</v>
      </c>
      <c r="E497" s="22" t="s">
        <v>71</v>
      </c>
      <c r="F497" s="21" t="s">
        <v>59</v>
      </c>
      <c r="G497" s="71"/>
      <c r="H497" s="71"/>
      <c r="I497" s="71"/>
      <c r="J497" s="71"/>
      <c r="K497" s="71"/>
      <c r="L497" s="71"/>
      <c r="M497" s="71"/>
      <c r="N497" s="71"/>
    </row>
    <row r="498" spans="1:14" ht="12.75" customHeight="1" x14ac:dyDescent="0.2">
      <c r="A498" s="30"/>
      <c r="B498" s="32"/>
      <c r="C498" s="22" t="s">
        <v>71</v>
      </c>
      <c r="D498" s="21" t="s">
        <v>71</v>
      </c>
      <c r="E498" s="22" t="s">
        <v>71</v>
      </c>
      <c r="F498" s="21" t="s">
        <v>71</v>
      </c>
      <c r="G498" s="71">
        <f t="shared" ref="G498:N498" si="406">G353</f>
        <v>200</v>
      </c>
      <c r="H498" s="71">
        <f t="shared" si="406"/>
        <v>-200</v>
      </c>
      <c r="I498" s="71">
        <f t="shared" si="406"/>
        <v>0</v>
      </c>
      <c r="J498" s="71">
        <f t="shared" ref="J498:K498" si="407">J353</f>
        <v>0</v>
      </c>
      <c r="K498" s="71">
        <f t="shared" si="407"/>
        <v>0</v>
      </c>
      <c r="L498" s="71">
        <f t="shared" si="406"/>
        <v>0</v>
      </c>
      <c r="M498" s="71">
        <f t="shared" si="406"/>
        <v>0</v>
      </c>
      <c r="N498" s="71">
        <f t="shared" si="406"/>
        <v>0</v>
      </c>
    </row>
    <row r="499" spans="1:14" ht="12.75" customHeight="1" x14ac:dyDescent="0.2">
      <c r="A499" s="30"/>
      <c r="B499" s="32"/>
      <c r="C499" s="188" t="s">
        <v>236</v>
      </c>
      <c r="D499" s="196"/>
      <c r="E499" s="188" t="s">
        <v>236</v>
      </c>
      <c r="F499" s="196"/>
      <c r="G499" s="71">
        <f t="shared" ref="G499:N499" si="408">G88+G358+G433</f>
        <v>4511.59</v>
      </c>
      <c r="H499" s="71">
        <f t="shared" si="408"/>
        <v>6390.8099999999995</v>
      </c>
      <c r="I499" s="71">
        <f t="shared" si="408"/>
        <v>10902.4</v>
      </c>
      <c r="J499" s="71">
        <f t="shared" ref="J499:K499" si="409">J88+J358+J433</f>
        <v>0</v>
      </c>
      <c r="K499" s="71">
        <f t="shared" si="409"/>
        <v>10902.4</v>
      </c>
      <c r="L499" s="71">
        <f t="shared" si="408"/>
        <v>12199.2</v>
      </c>
      <c r="M499" s="71">
        <f t="shared" si="408"/>
        <v>0</v>
      </c>
      <c r="N499" s="71">
        <f t="shared" si="408"/>
        <v>12199.2</v>
      </c>
    </row>
    <row r="500" spans="1:14" ht="12.75" customHeight="1" x14ac:dyDescent="0.2">
      <c r="A500" s="30"/>
      <c r="B500" s="32"/>
      <c r="C500" s="22" t="s">
        <v>54</v>
      </c>
      <c r="D500" s="21" t="s">
        <v>15</v>
      </c>
      <c r="E500" s="22" t="s">
        <v>54</v>
      </c>
      <c r="F500" s="21" t="s">
        <v>15</v>
      </c>
      <c r="G500" s="71">
        <f t="shared" ref="G500:N500" si="410">G359</f>
        <v>93.19</v>
      </c>
      <c r="H500" s="71">
        <f t="shared" si="410"/>
        <v>406.81</v>
      </c>
      <c r="I500" s="71">
        <f t="shared" si="410"/>
        <v>500</v>
      </c>
      <c r="J500" s="71">
        <f t="shared" ref="J500:K500" si="411">J359</f>
        <v>0</v>
      </c>
      <c r="K500" s="71">
        <f t="shared" si="411"/>
        <v>500</v>
      </c>
      <c r="L500" s="71">
        <f t="shared" si="410"/>
        <v>500</v>
      </c>
      <c r="M500" s="71">
        <f t="shared" si="410"/>
        <v>0</v>
      </c>
      <c r="N500" s="71">
        <f t="shared" si="410"/>
        <v>500</v>
      </c>
    </row>
    <row r="501" spans="1:14" ht="12.75" customHeight="1" x14ac:dyDescent="0.2">
      <c r="A501" s="30"/>
      <c r="B501" s="32"/>
      <c r="C501" s="22" t="s">
        <v>54</v>
      </c>
      <c r="D501" s="21" t="s">
        <v>27</v>
      </c>
      <c r="E501" s="22" t="s">
        <v>54</v>
      </c>
      <c r="F501" s="21" t="s">
        <v>27</v>
      </c>
      <c r="G501" s="71"/>
      <c r="H501" s="71"/>
      <c r="I501" s="71"/>
      <c r="J501" s="71"/>
      <c r="K501" s="71"/>
      <c r="L501" s="71"/>
      <c r="M501" s="71"/>
      <c r="N501" s="71"/>
    </row>
    <row r="502" spans="1:14" ht="12.75" customHeight="1" x14ac:dyDescent="0.2">
      <c r="A502" s="30"/>
      <c r="B502" s="32"/>
      <c r="C502" s="22" t="s">
        <v>54</v>
      </c>
      <c r="D502" s="21" t="s">
        <v>6</v>
      </c>
      <c r="E502" s="22" t="s">
        <v>54</v>
      </c>
      <c r="F502" s="21" t="s">
        <v>6</v>
      </c>
      <c r="G502" s="71">
        <f t="shared" ref="G502:N502" si="412">G366</f>
        <v>1448</v>
      </c>
      <c r="H502" s="71">
        <f t="shared" si="412"/>
        <v>3586</v>
      </c>
      <c r="I502" s="71">
        <f t="shared" si="412"/>
        <v>5034</v>
      </c>
      <c r="J502" s="71">
        <f t="shared" ref="J502:K502" si="413">J366</f>
        <v>0</v>
      </c>
      <c r="K502" s="71">
        <f t="shared" si="413"/>
        <v>5034</v>
      </c>
      <c r="L502" s="71">
        <f t="shared" si="412"/>
        <v>6330.8</v>
      </c>
      <c r="M502" s="71">
        <f t="shared" si="412"/>
        <v>0</v>
      </c>
      <c r="N502" s="71">
        <f t="shared" si="412"/>
        <v>6330.8</v>
      </c>
    </row>
    <row r="503" spans="1:14" ht="12.75" customHeight="1" x14ac:dyDescent="0.2">
      <c r="A503" s="30"/>
      <c r="B503" s="32"/>
      <c r="C503" s="22" t="s">
        <v>54</v>
      </c>
      <c r="D503" s="21" t="s">
        <v>59</v>
      </c>
      <c r="E503" s="22" t="s">
        <v>54</v>
      </c>
      <c r="F503" s="21" t="s">
        <v>59</v>
      </c>
      <c r="G503" s="71">
        <f t="shared" ref="G503:N503" si="414">G89</f>
        <v>2770.4</v>
      </c>
      <c r="H503" s="71">
        <f t="shared" si="414"/>
        <v>2598</v>
      </c>
      <c r="I503" s="71">
        <f t="shared" si="414"/>
        <v>5368.4</v>
      </c>
      <c r="J503" s="71">
        <f t="shared" ref="J503:K503" si="415">J89</f>
        <v>0</v>
      </c>
      <c r="K503" s="71">
        <f t="shared" si="415"/>
        <v>5368.4</v>
      </c>
      <c r="L503" s="71">
        <f t="shared" si="414"/>
        <v>5368.4</v>
      </c>
      <c r="M503" s="71">
        <f t="shared" si="414"/>
        <v>0</v>
      </c>
      <c r="N503" s="71">
        <f t="shared" si="414"/>
        <v>5368.4</v>
      </c>
    </row>
    <row r="504" spans="1:14" ht="12.75" customHeight="1" x14ac:dyDescent="0.2">
      <c r="A504" s="30"/>
      <c r="B504" s="32"/>
      <c r="C504" s="22" t="s">
        <v>54</v>
      </c>
      <c r="D504" s="21" t="s">
        <v>53</v>
      </c>
      <c r="E504" s="22" t="s">
        <v>54</v>
      </c>
      <c r="F504" s="21" t="s">
        <v>53</v>
      </c>
      <c r="G504" s="71">
        <f t="shared" ref="G504:N504" si="416">G434</f>
        <v>200</v>
      </c>
      <c r="H504" s="71">
        <f t="shared" si="416"/>
        <v>-200</v>
      </c>
      <c r="I504" s="71">
        <f t="shared" si="416"/>
        <v>0</v>
      </c>
      <c r="J504" s="71">
        <f t="shared" ref="J504:K504" si="417">J434</f>
        <v>0</v>
      </c>
      <c r="K504" s="71">
        <f t="shared" si="417"/>
        <v>0</v>
      </c>
      <c r="L504" s="71">
        <f t="shared" si="416"/>
        <v>0</v>
      </c>
      <c r="M504" s="71">
        <f t="shared" si="416"/>
        <v>0</v>
      </c>
      <c r="N504" s="71">
        <f t="shared" si="416"/>
        <v>0</v>
      </c>
    </row>
    <row r="505" spans="1:14" ht="12.75" customHeight="1" x14ac:dyDescent="0.2">
      <c r="A505" s="30"/>
      <c r="B505" s="32"/>
      <c r="C505" s="188" t="s">
        <v>232</v>
      </c>
      <c r="D505" s="196"/>
      <c r="E505" s="188" t="s">
        <v>232</v>
      </c>
      <c r="F505" s="196"/>
      <c r="G505" s="71">
        <f t="shared" ref="G505:N505" si="418">G439</f>
        <v>2887.67</v>
      </c>
      <c r="H505" s="71">
        <f t="shared" si="418"/>
        <v>-2697.67</v>
      </c>
      <c r="I505" s="71">
        <f t="shared" si="418"/>
        <v>190</v>
      </c>
      <c r="J505" s="71">
        <f t="shared" ref="J505:K505" si="419">J439</f>
        <v>0</v>
      </c>
      <c r="K505" s="71">
        <f t="shared" si="419"/>
        <v>190</v>
      </c>
      <c r="L505" s="71">
        <f t="shared" si="418"/>
        <v>190</v>
      </c>
      <c r="M505" s="71">
        <f t="shared" si="418"/>
        <v>0</v>
      </c>
      <c r="N505" s="71">
        <f t="shared" si="418"/>
        <v>190</v>
      </c>
    </row>
    <row r="506" spans="1:14" ht="12.75" customHeight="1" x14ac:dyDescent="0.2">
      <c r="A506" s="30"/>
      <c r="B506" s="32"/>
      <c r="C506" s="22" t="s">
        <v>37</v>
      </c>
      <c r="D506" s="21" t="s">
        <v>15</v>
      </c>
      <c r="E506" s="22" t="s">
        <v>37</v>
      </c>
      <c r="F506" s="21" t="s">
        <v>15</v>
      </c>
      <c r="G506" s="71">
        <f t="shared" ref="G506:N506" si="420">G440</f>
        <v>960</v>
      </c>
      <c r="H506" s="71">
        <f t="shared" si="420"/>
        <v>-770</v>
      </c>
      <c r="I506" s="71">
        <f t="shared" si="420"/>
        <v>190</v>
      </c>
      <c r="J506" s="71">
        <f t="shared" ref="J506:K506" si="421">J440</f>
        <v>0</v>
      </c>
      <c r="K506" s="71">
        <f t="shared" si="421"/>
        <v>190</v>
      </c>
      <c r="L506" s="71">
        <f t="shared" si="420"/>
        <v>190</v>
      </c>
      <c r="M506" s="71">
        <f t="shared" si="420"/>
        <v>0</v>
      </c>
      <c r="N506" s="71">
        <f t="shared" si="420"/>
        <v>190</v>
      </c>
    </row>
    <row r="507" spans="1:14" ht="12.75" customHeight="1" x14ac:dyDescent="0.2">
      <c r="A507" s="30"/>
      <c r="B507" s="32"/>
      <c r="C507" s="24" t="s">
        <v>37</v>
      </c>
      <c r="D507" s="22" t="s">
        <v>36</v>
      </c>
      <c r="E507" s="24" t="s">
        <v>37</v>
      </c>
      <c r="F507" s="22" t="s">
        <v>36</v>
      </c>
      <c r="G507" s="71">
        <f t="shared" ref="G507:N507" si="422">G446</f>
        <v>1927.67</v>
      </c>
      <c r="H507" s="71">
        <f t="shared" si="422"/>
        <v>-1927.67</v>
      </c>
      <c r="I507" s="71">
        <f t="shared" si="422"/>
        <v>0</v>
      </c>
      <c r="J507" s="71">
        <f t="shared" ref="J507:K507" si="423">J446</f>
        <v>0</v>
      </c>
      <c r="K507" s="71">
        <f t="shared" si="423"/>
        <v>0</v>
      </c>
      <c r="L507" s="71">
        <f t="shared" si="422"/>
        <v>0</v>
      </c>
      <c r="M507" s="71">
        <f t="shared" si="422"/>
        <v>0</v>
      </c>
      <c r="N507" s="71">
        <f t="shared" si="422"/>
        <v>0</v>
      </c>
    </row>
    <row r="508" spans="1:14" ht="12.75" customHeight="1" x14ac:dyDescent="0.2">
      <c r="A508" s="30"/>
      <c r="B508" s="32"/>
      <c r="C508" s="188" t="s">
        <v>230</v>
      </c>
      <c r="D508" s="196"/>
      <c r="E508" s="188" t="s">
        <v>230</v>
      </c>
      <c r="F508" s="196"/>
      <c r="G508" s="71">
        <f t="shared" ref="G508:N509" si="424">G384</f>
        <v>1307.94</v>
      </c>
      <c r="H508" s="71">
        <f t="shared" si="424"/>
        <v>261.98</v>
      </c>
      <c r="I508" s="71">
        <f t="shared" si="424"/>
        <v>1569.92</v>
      </c>
      <c r="J508" s="71">
        <f t="shared" ref="J508:K508" si="425">J384</f>
        <v>0</v>
      </c>
      <c r="K508" s="71">
        <f t="shared" si="425"/>
        <v>1569.92</v>
      </c>
      <c r="L508" s="71">
        <f t="shared" si="424"/>
        <v>1569.92</v>
      </c>
      <c r="M508" s="71">
        <f t="shared" si="424"/>
        <v>0</v>
      </c>
      <c r="N508" s="71">
        <f t="shared" si="424"/>
        <v>1569.92</v>
      </c>
    </row>
    <row r="509" spans="1:14" ht="12.75" customHeight="1" x14ac:dyDescent="0.2">
      <c r="A509" s="30"/>
      <c r="B509" s="32"/>
      <c r="C509" s="22" t="s">
        <v>28</v>
      </c>
      <c r="D509" s="21" t="s">
        <v>27</v>
      </c>
      <c r="E509" s="22" t="s">
        <v>28</v>
      </c>
      <c r="F509" s="21" t="s">
        <v>27</v>
      </c>
      <c r="G509" s="71">
        <f t="shared" si="424"/>
        <v>1307.94</v>
      </c>
      <c r="H509" s="71">
        <f t="shared" si="424"/>
        <v>261.98</v>
      </c>
      <c r="I509" s="71">
        <f t="shared" si="424"/>
        <v>1569.92</v>
      </c>
      <c r="J509" s="71">
        <f t="shared" ref="J509:K509" si="426">J385</f>
        <v>0</v>
      </c>
      <c r="K509" s="71">
        <f t="shared" si="426"/>
        <v>1569.92</v>
      </c>
      <c r="L509" s="71">
        <f t="shared" si="424"/>
        <v>1569.92</v>
      </c>
      <c r="M509" s="71">
        <f t="shared" si="424"/>
        <v>0</v>
      </c>
      <c r="N509" s="71">
        <f t="shared" si="424"/>
        <v>1569.92</v>
      </c>
    </row>
    <row r="510" spans="1:14" ht="12.75" customHeight="1" x14ac:dyDescent="0.2">
      <c r="A510" s="30"/>
      <c r="B510" s="32"/>
      <c r="C510" s="188" t="s">
        <v>228</v>
      </c>
      <c r="D510" s="196"/>
      <c r="E510" s="188" t="s">
        <v>228</v>
      </c>
      <c r="F510" s="196"/>
      <c r="G510" s="71">
        <f t="shared" ref="G510:N511" si="427">G122+G390</f>
        <v>200</v>
      </c>
      <c r="H510" s="71">
        <f t="shared" si="427"/>
        <v>-102</v>
      </c>
      <c r="I510" s="71">
        <f t="shared" si="427"/>
        <v>98</v>
      </c>
      <c r="J510" s="71">
        <f t="shared" ref="J510:K510" si="428">J122+J390</f>
        <v>0</v>
      </c>
      <c r="K510" s="71">
        <f t="shared" si="428"/>
        <v>98</v>
      </c>
      <c r="L510" s="71">
        <f t="shared" si="427"/>
        <v>98</v>
      </c>
      <c r="M510" s="71">
        <f t="shared" si="427"/>
        <v>0</v>
      </c>
      <c r="N510" s="71">
        <f t="shared" si="427"/>
        <v>98</v>
      </c>
    </row>
    <row r="511" spans="1:14" ht="12.75" customHeight="1" x14ac:dyDescent="0.2">
      <c r="A511" s="30"/>
      <c r="B511" s="32"/>
      <c r="C511" s="22" t="s">
        <v>24</v>
      </c>
      <c r="D511" s="21" t="s">
        <v>15</v>
      </c>
      <c r="E511" s="22" t="s">
        <v>24</v>
      </c>
      <c r="F511" s="21" t="s">
        <v>15</v>
      </c>
      <c r="G511" s="71">
        <f t="shared" si="427"/>
        <v>200</v>
      </c>
      <c r="H511" s="71">
        <f t="shared" si="427"/>
        <v>-102</v>
      </c>
      <c r="I511" s="71">
        <f t="shared" si="427"/>
        <v>98</v>
      </c>
      <c r="J511" s="71">
        <f t="shared" ref="J511:K511" si="429">J123+J391</f>
        <v>0</v>
      </c>
      <c r="K511" s="71">
        <f t="shared" si="429"/>
        <v>98</v>
      </c>
      <c r="L511" s="71">
        <f t="shared" si="427"/>
        <v>98</v>
      </c>
      <c r="M511" s="71">
        <f t="shared" si="427"/>
        <v>0</v>
      </c>
      <c r="N511" s="71">
        <f t="shared" si="427"/>
        <v>98</v>
      </c>
    </row>
    <row r="512" spans="1:14" ht="12.75" customHeight="1" x14ac:dyDescent="0.2">
      <c r="A512" s="30"/>
      <c r="B512" s="32"/>
      <c r="C512" s="188" t="s">
        <v>226</v>
      </c>
      <c r="D512" s="196"/>
      <c r="E512" s="188" t="s">
        <v>226</v>
      </c>
      <c r="F512" s="196"/>
      <c r="G512" s="71">
        <f t="shared" ref="G512:N513" si="430">G135</f>
        <v>26974.5</v>
      </c>
      <c r="H512" s="71">
        <f t="shared" si="430"/>
        <v>-1004.5</v>
      </c>
      <c r="I512" s="71">
        <f t="shared" si="430"/>
        <v>25970</v>
      </c>
      <c r="J512" s="71">
        <f t="shared" ref="J512:K512" si="431">J135</f>
        <v>0</v>
      </c>
      <c r="K512" s="71">
        <f t="shared" si="431"/>
        <v>25970</v>
      </c>
      <c r="L512" s="71">
        <f t="shared" si="430"/>
        <v>25970</v>
      </c>
      <c r="M512" s="71">
        <f t="shared" si="430"/>
        <v>0</v>
      </c>
      <c r="N512" s="71">
        <f t="shared" si="430"/>
        <v>25970</v>
      </c>
    </row>
    <row r="513" spans="1:14" ht="12.75" customHeight="1" x14ac:dyDescent="0.2">
      <c r="A513" s="30"/>
      <c r="B513" s="32"/>
      <c r="C513" s="22" t="s">
        <v>7</v>
      </c>
      <c r="D513" s="21" t="s">
        <v>15</v>
      </c>
      <c r="E513" s="22" t="s">
        <v>7</v>
      </c>
      <c r="F513" s="21" t="s">
        <v>15</v>
      </c>
      <c r="G513" s="71">
        <f t="shared" si="430"/>
        <v>26974.5</v>
      </c>
      <c r="H513" s="71">
        <f t="shared" si="430"/>
        <v>-1004.5</v>
      </c>
      <c r="I513" s="71">
        <f t="shared" si="430"/>
        <v>25970</v>
      </c>
      <c r="J513" s="71">
        <f t="shared" ref="J513:K513" si="432">J136</f>
        <v>0</v>
      </c>
      <c r="K513" s="71">
        <f t="shared" si="432"/>
        <v>25970</v>
      </c>
      <c r="L513" s="71">
        <f t="shared" si="430"/>
        <v>25970</v>
      </c>
      <c r="M513" s="71">
        <f t="shared" si="430"/>
        <v>0</v>
      </c>
      <c r="N513" s="71">
        <f t="shared" si="430"/>
        <v>25970</v>
      </c>
    </row>
    <row r="514" spans="1:14" ht="12.75" customHeight="1" x14ac:dyDescent="0.2">
      <c r="A514" s="30"/>
      <c r="B514" s="32"/>
      <c r="C514" s="22" t="s">
        <v>7</v>
      </c>
      <c r="D514" s="21" t="s">
        <v>6</v>
      </c>
      <c r="E514" s="22" t="s">
        <v>7</v>
      </c>
      <c r="F514" s="21" t="s">
        <v>6</v>
      </c>
      <c r="G514" s="71">
        <f t="shared" ref="G514:N514" si="433">G143</f>
        <v>0</v>
      </c>
      <c r="H514" s="71">
        <f t="shared" si="433"/>
        <v>0</v>
      </c>
      <c r="I514" s="71">
        <f t="shared" si="433"/>
        <v>0</v>
      </c>
      <c r="J514" s="71">
        <f t="shared" ref="J514:K514" si="434">J143</f>
        <v>0</v>
      </c>
      <c r="K514" s="71">
        <f t="shared" si="434"/>
        <v>0</v>
      </c>
      <c r="L514" s="71">
        <f t="shared" si="433"/>
        <v>0</v>
      </c>
      <c r="M514" s="71">
        <f t="shared" si="433"/>
        <v>0</v>
      </c>
      <c r="N514" s="71">
        <f t="shared" si="433"/>
        <v>0</v>
      </c>
    </row>
    <row r="515" spans="1:14" ht="12.75" customHeight="1" x14ac:dyDescent="0.2">
      <c r="A515" s="30"/>
      <c r="B515" s="32"/>
      <c r="C515" s="22" t="s">
        <v>289</v>
      </c>
      <c r="D515" s="21" t="s">
        <v>289</v>
      </c>
      <c r="E515" s="22" t="s">
        <v>289</v>
      </c>
      <c r="F515" s="21" t="s">
        <v>289</v>
      </c>
      <c r="G515" s="71">
        <f t="shared" ref="G515:N515" si="435">G454</f>
        <v>9961.7800000000007</v>
      </c>
      <c r="H515" s="71">
        <f t="shared" si="435"/>
        <v>-4825.8500000000004</v>
      </c>
      <c r="I515" s="71">
        <f t="shared" si="435"/>
        <v>5135.93</v>
      </c>
      <c r="J515" s="71">
        <f t="shared" ref="J515:K515" si="436">J454</f>
        <v>0</v>
      </c>
      <c r="K515" s="71">
        <f t="shared" si="436"/>
        <v>5135.93</v>
      </c>
      <c r="L515" s="71">
        <f t="shared" si="435"/>
        <v>10445.19</v>
      </c>
      <c r="M515" s="71">
        <f t="shared" si="435"/>
        <v>0</v>
      </c>
      <c r="N515" s="71">
        <f t="shared" si="435"/>
        <v>10445.19</v>
      </c>
    </row>
    <row r="516" spans="1:14" ht="12.75" customHeight="1" x14ac:dyDescent="0.2">
      <c r="A516" s="30"/>
      <c r="B516" s="32"/>
      <c r="C516" s="32"/>
      <c r="D516" s="32"/>
      <c r="E516" s="96"/>
      <c r="F516" s="18"/>
      <c r="G516" s="71">
        <f t="shared" ref="G516:N516" si="437">G458+G467+G469+G473+G478+G482+G484+G491+G494+G499+G505+G508+G510+G512+G515</f>
        <v>363628.22000000003</v>
      </c>
      <c r="H516" s="71">
        <f t="shared" si="437"/>
        <v>29250.000000000007</v>
      </c>
      <c r="I516" s="71">
        <f t="shared" si="437"/>
        <v>392878.22</v>
      </c>
      <c r="J516" s="71">
        <f t="shared" ref="J516:K516" si="438">J458+J467+J469+J473+J478+J482+J484+J491+J494+J499+J505+J508+J510+J512+J515</f>
        <v>0</v>
      </c>
      <c r="K516" s="71">
        <f t="shared" si="438"/>
        <v>392878.22</v>
      </c>
      <c r="L516" s="71">
        <f t="shared" si="437"/>
        <v>397647.87</v>
      </c>
      <c r="M516" s="71">
        <f t="shared" si="437"/>
        <v>0</v>
      </c>
      <c r="N516" s="71">
        <f t="shared" si="437"/>
        <v>397647.86999999994</v>
      </c>
    </row>
    <row r="517" spans="1:14" ht="12.75" customHeight="1" x14ac:dyDescent="0.2">
      <c r="A517" s="30"/>
      <c r="G517" s="72">
        <f t="shared" ref="G517:N517" si="439">G455-G516</f>
        <v>0</v>
      </c>
      <c r="H517" s="72">
        <f t="shared" si="439"/>
        <v>0</v>
      </c>
      <c r="I517" s="72">
        <f t="shared" si="439"/>
        <v>0</v>
      </c>
      <c r="J517" s="72">
        <f t="shared" ref="J517:K517" si="440">J455-J516</f>
        <v>0</v>
      </c>
      <c r="K517" s="72">
        <f t="shared" si="440"/>
        <v>0</v>
      </c>
      <c r="L517" s="72">
        <f t="shared" si="439"/>
        <v>0</v>
      </c>
      <c r="M517" s="72">
        <f t="shared" si="439"/>
        <v>0</v>
      </c>
      <c r="N517" s="72">
        <f t="shared" si="439"/>
        <v>0</v>
      </c>
    </row>
    <row r="519" spans="1:14" x14ac:dyDescent="0.2">
      <c r="E519" s="89" t="s">
        <v>472</v>
      </c>
      <c r="F519" s="90"/>
      <c r="G519" s="71">
        <f t="shared" ref="G519:N519" si="441">G162</f>
        <v>12376.61</v>
      </c>
      <c r="H519" s="71">
        <f t="shared" si="441"/>
        <v>-26.899000000000115</v>
      </c>
      <c r="I519" s="71">
        <f t="shared" si="441"/>
        <v>12349.711000000001</v>
      </c>
      <c r="J519" s="71">
        <f t="shared" ref="J519:K519" si="442">J162</f>
        <v>0</v>
      </c>
      <c r="K519" s="71">
        <f t="shared" si="442"/>
        <v>12349.711000000001</v>
      </c>
      <c r="L519" s="71">
        <f t="shared" si="441"/>
        <v>12349.710999999999</v>
      </c>
      <c r="M519" s="71">
        <f t="shared" si="441"/>
        <v>0</v>
      </c>
      <c r="N519" s="71">
        <f t="shared" si="441"/>
        <v>12349.710999999999</v>
      </c>
    </row>
    <row r="520" spans="1:14" x14ac:dyDescent="0.2">
      <c r="E520" s="89" t="s">
        <v>65</v>
      </c>
      <c r="F520" s="90"/>
      <c r="G520" s="71">
        <f t="shared" ref="G520:N520" si="443">G249+G301+G367+G344</f>
        <v>1697.6</v>
      </c>
      <c r="H520" s="71">
        <f t="shared" si="443"/>
        <v>3872.2</v>
      </c>
      <c r="I520" s="71">
        <f t="shared" si="443"/>
        <v>5569.8</v>
      </c>
      <c r="J520" s="71">
        <f t="shared" ref="J520:K520" si="444">J249+J301+J367+J344</f>
        <v>20000</v>
      </c>
      <c r="K520" s="71">
        <f t="shared" si="444"/>
        <v>25569.8</v>
      </c>
      <c r="L520" s="71">
        <f t="shared" si="443"/>
        <v>6866.6</v>
      </c>
      <c r="M520" s="71">
        <f t="shared" si="443"/>
        <v>58152.800000000003</v>
      </c>
      <c r="N520" s="71">
        <f t="shared" si="443"/>
        <v>65019.4</v>
      </c>
    </row>
    <row r="521" spans="1:14" x14ac:dyDescent="0.2">
      <c r="E521" s="89" t="s">
        <v>31</v>
      </c>
      <c r="F521" s="90"/>
      <c r="G521" s="71">
        <f t="shared" ref="G521:N521" si="445">G197+G386</f>
        <v>1308.04</v>
      </c>
      <c r="H521" s="71">
        <f t="shared" si="445"/>
        <v>261.98</v>
      </c>
      <c r="I521" s="71">
        <f t="shared" si="445"/>
        <v>1570.02</v>
      </c>
      <c r="J521" s="71">
        <f t="shared" ref="J521:K521" si="446">J197+J386</f>
        <v>0</v>
      </c>
      <c r="K521" s="71">
        <f t="shared" si="446"/>
        <v>1570.02</v>
      </c>
      <c r="L521" s="71">
        <f t="shared" si="445"/>
        <v>1570.02</v>
      </c>
      <c r="M521" s="71">
        <f t="shared" si="445"/>
        <v>0</v>
      </c>
      <c r="N521" s="71">
        <f t="shared" si="445"/>
        <v>1570.02</v>
      </c>
    </row>
    <row r="522" spans="1:14" x14ac:dyDescent="0.2">
      <c r="E522" s="89" t="s">
        <v>151</v>
      </c>
      <c r="F522" s="90"/>
      <c r="G522" s="71">
        <f t="shared" ref="G522:N522" si="447">G271</f>
        <v>1298.2</v>
      </c>
      <c r="H522" s="71">
        <f t="shared" si="447"/>
        <v>-1098.2</v>
      </c>
      <c r="I522" s="71">
        <f t="shared" si="447"/>
        <v>200</v>
      </c>
      <c r="J522" s="71">
        <f t="shared" ref="J522:K522" si="448">J271</f>
        <v>0</v>
      </c>
      <c r="K522" s="71">
        <f t="shared" si="448"/>
        <v>200</v>
      </c>
      <c r="L522" s="71">
        <f t="shared" si="447"/>
        <v>200</v>
      </c>
      <c r="M522" s="71">
        <f t="shared" si="447"/>
        <v>0</v>
      </c>
      <c r="N522" s="71">
        <f t="shared" si="447"/>
        <v>200</v>
      </c>
    </row>
    <row r="523" spans="1:14" s="38" customFormat="1" x14ac:dyDescent="0.2">
      <c r="A523" s="88"/>
      <c r="E523" s="91" t="s">
        <v>4</v>
      </c>
      <c r="F523" s="92"/>
      <c r="G523" s="70">
        <f t="shared" ref="G523:N523" si="449">SUM(G519:G522)</f>
        <v>16680.45</v>
      </c>
      <c r="H523" s="70">
        <f t="shared" si="449"/>
        <v>3009.0809999999992</v>
      </c>
      <c r="I523" s="70">
        <f t="shared" si="449"/>
        <v>19689.531000000003</v>
      </c>
      <c r="J523" s="70">
        <f t="shared" ref="J523:K523" si="450">SUM(J519:J522)</f>
        <v>20000</v>
      </c>
      <c r="K523" s="70">
        <f t="shared" si="450"/>
        <v>39689.530999999995</v>
      </c>
      <c r="L523" s="70">
        <f t="shared" si="449"/>
        <v>20986.331000000002</v>
      </c>
      <c r="M523" s="70">
        <f t="shared" si="449"/>
        <v>58152.800000000003</v>
      </c>
      <c r="N523" s="70">
        <f t="shared" si="449"/>
        <v>79139.131000000008</v>
      </c>
    </row>
    <row r="524" spans="1:14" x14ac:dyDescent="0.2">
      <c r="E524" s="89" t="s">
        <v>81</v>
      </c>
      <c r="F524" s="90"/>
      <c r="G524" s="71">
        <f t="shared" ref="G524:N524" si="451">G421</f>
        <v>1041.5999999999999</v>
      </c>
      <c r="H524" s="71">
        <f t="shared" si="451"/>
        <v>76.849999999999994</v>
      </c>
      <c r="I524" s="71">
        <f t="shared" si="451"/>
        <v>1118.4499999999998</v>
      </c>
      <c r="J524" s="71">
        <f t="shared" ref="J524:K524" si="452">J421</f>
        <v>0</v>
      </c>
      <c r="K524" s="71">
        <f t="shared" si="452"/>
        <v>1118.4499999999998</v>
      </c>
      <c r="L524" s="71">
        <f t="shared" si="451"/>
        <v>1118.45</v>
      </c>
      <c r="M524" s="71">
        <f t="shared" si="451"/>
        <v>0</v>
      </c>
      <c r="N524" s="71">
        <f t="shared" si="451"/>
        <v>1118.45</v>
      </c>
    </row>
    <row r="525" spans="1:14" x14ac:dyDescent="0.2">
      <c r="E525" s="89" t="s">
        <v>97</v>
      </c>
      <c r="F525" s="90"/>
      <c r="G525" s="71">
        <f t="shared" ref="G525:N525" si="453">G67+G71+G78</f>
        <v>11987.82</v>
      </c>
      <c r="H525" s="71">
        <f t="shared" si="453"/>
        <v>552.16300000000024</v>
      </c>
      <c r="I525" s="71">
        <f t="shared" si="453"/>
        <v>12539.983</v>
      </c>
      <c r="J525" s="71">
        <f t="shared" ref="J525:K525" si="454">J67+J71+J78</f>
        <v>0</v>
      </c>
      <c r="K525" s="71">
        <f t="shared" si="454"/>
        <v>12539.983</v>
      </c>
      <c r="L525" s="71">
        <f t="shared" si="453"/>
        <v>12539.983</v>
      </c>
      <c r="M525" s="71">
        <f t="shared" si="453"/>
        <v>0</v>
      </c>
      <c r="N525" s="71">
        <f t="shared" si="453"/>
        <v>12539.983</v>
      </c>
    </row>
    <row r="526" spans="1:14" x14ac:dyDescent="0.2">
      <c r="E526" s="89" t="s">
        <v>41</v>
      </c>
      <c r="F526" s="90"/>
      <c r="G526" s="71">
        <f t="shared" ref="G526:N526" si="455">G201+G371+G404+G410+G425+G441+G447</f>
        <v>22100.5</v>
      </c>
      <c r="H526" s="71">
        <f t="shared" si="455"/>
        <v>631.86000000000058</v>
      </c>
      <c r="I526" s="71">
        <f t="shared" si="455"/>
        <v>22732.36</v>
      </c>
      <c r="J526" s="71">
        <f t="shared" ref="J526:K526" si="456">J201+J371+J404+J410+J425+J441+J447</f>
        <v>0</v>
      </c>
      <c r="K526" s="71">
        <f t="shared" si="456"/>
        <v>22732.36</v>
      </c>
      <c r="L526" s="71">
        <f t="shared" si="455"/>
        <v>22715.26</v>
      </c>
      <c r="M526" s="71">
        <f t="shared" si="455"/>
        <v>0</v>
      </c>
      <c r="N526" s="71">
        <f t="shared" si="455"/>
        <v>22715.26</v>
      </c>
    </row>
    <row r="527" spans="1:14" x14ac:dyDescent="0.2">
      <c r="E527" s="89" t="s">
        <v>57</v>
      </c>
      <c r="F527" s="90"/>
      <c r="G527" s="71">
        <f t="shared" ref="G527:N527" si="457">G169+G354+G360+G377+G435</f>
        <v>1085.4000000000001</v>
      </c>
      <c r="H527" s="71">
        <f t="shared" si="457"/>
        <v>-507.1</v>
      </c>
      <c r="I527" s="71">
        <f t="shared" si="457"/>
        <v>578.29999999999995</v>
      </c>
      <c r="J527" s="71">
        <f t="shared" ref="J527:K527" si="458">J169+J354+J360+J377+J435</f>
        <v>0</v>
      </c>
      <c r="K527" s="71">
        <f t="shared" si="458"/>
        <v>578.29999999999995</v>
      </c>
      <c r="L527" s="71">
        <f t="shared" si="457"/>
        <v>578.29999999999995</v>
      </c>
      <c r="M527" s="71">
        <f t="shared" si="457"/>
        <v>0</v>
      </c>
      <c r="N527" s="71">
        <f t="shared" si="457"/>
        <v>578.29999999999995</v>
      </c>
    </row>
    <row r="528" spans="1:14" x14ac:dyDescent="0.2">
      <c r="E528" s="89" t="s">
        <v>60</v>
      </c>
      <c r="F528" s="90"/>
      <c r="G528" s="71">
        <f t="shared" ref="G528:N528" si="459">G12+G27+G50+G59+G90+G173+G348+G399</f>
        <v>245225.16999999998</v>
      </c>
      <c r="H528" s="71">
        <f t="shared" si="459"/>
        <v>31170.556999999997</v>
      </c>
      <c r="I528" s="71">
        <f t="shared" si="459"/>
        <v>276395.72699999996</v>
      </c>
      <c r="J528" s="71">
        <f t="shared" ref="J528:K528" si="460">J12+J27+J50+J59+J90+J173+J348+J399</f>
        <v>-20500</v>
      </c>
      <c r="K528" s="71">
        <f t="shared" si="460"/>
        <v>255895.72700000001</v>
      </c>
      <c r="L528" s="71">
        <f t="shared" si="459"/>
        <v>274283.86699999997</v>
      </c>
      <c r="M528" s="71">
        <f t="shared" si="459"/>
        <v>-58152.800000000003</v>
      </c>
      <c r="N528" s="71">
        <f t="shared" si="459"/>
        <v>216131.06700000001</v>
      </c>
    </row>
    <row r="529" spans="1:14" s="38" customFormat="1" x14ac:dyDescent="0.2">
      <c r="A529" s="88"/>
      <c r="E529" s="91" t="s">
        <v>3</v>
      </c>
      <c r="F529" s="92"/>
      <c r="G529" s="70">
        <f t="shared" ref="G529:N529" si="461">SUM(G524:G528)</f>
        <v>281440.49</v>
      </c>
      <c r="H529" s="70">
        <f t="shared" si="461"/>
        <v>31924.329999999998</v>
      </c>
      <c r="I529" s="70">
        <f t="shared" si="461"/>
        <v>313364.81999999995</v>
      </c>
      <c r="J529" s="70">
        <f t="shared" ref="J529:K529" si="462">SUM(J524:J528)</f>
        <v>-20500</v>
      </c>
      <c r="K529" s="70">
        <f t="shared" si="462"/>
        <v>292864.82</v>
      </c>
      <c r="L529" s="70">
        <f t="shared" si="461"/>
        <v>311235.86</v>
      </c>
      <c r="M529" s="70">
        <f t="shared" si="461"/>
        <v>-58152.800000000003</v>
      </c>
      <c r="N529" s="70">
        <f t="shared" si="461"/>
        <v>253083.06</v>
      </c>
    </row>
    <row r="530" spans="1:14" x14ac:dyDescent="0.2">
      <c r="E530" s="89" t="s">
        <v>197</v>
      </c>
      <c r="F530" s="90"/>
      <c r="G530" s="71">
        <f t="shared" ref="G530:N530" si="463">G98+G103</f>
        <v>5780.4500000000007</v>
      </c>
      <c r="H530" s="71">
        <f t="shared" si="463"/>
        <v>-614.80999999999995</v>
      </c>
      <c r="I530" s="71">
        <f t="shared" si="463"/>
        <v>5165.6399999999994</v>
      </c>
      <c r="J530" s="71">
        <f t="shared" ref="J530:K530" si="464">J98+J103</f>
        <v>0</v>
      </c>
      <c r="K530" s="71">
        <f t="shared" si="464"/>
        <v>5165.6399999999994</v>
      </c>
      <c r="L530" s="71">
        <f t="shared" si="463"/>
        <v>5165.6399999999994</v>
      </c>
      <c r="M530" s="71">
        <f t="shared" si="463"/>
        <v>0</v>
      </c>
      <c r="N530" s="71">
        <f t="shared" si="463"/>
        <v>5165.6399999999994</v>
      </c>
    </row>
    <row r="531" spans="1:14" x14ac:dyDescent="0.2">
      <c r="E531" s="89" t="s">
        <v>12</v>
      </c>
      <c r="F531" s="90"/>
      <c r="G531" s="71">
        <f t="shared" ref="G531:N531" si="465">G110+G124+G131+G137+G144+G183+G206+G392</f>
        <v>28321.8</v>
      </c>
      <c r="H531" s="71">
        <f t="shared" si="465"/>
        <v>-1033.2</v>
      </c>
      <c r="I531" s="71">
        <f t="shared" si="465"/>
        <v>27288.6</v>
      </c>
      <c r="J531" s="71">
        <f t="shared" ref="J531:K531" si="466">J110+J124+J131+J137+J144+J183+J206+J392</f>
        <v>0</v>
      </c>
      <c r="K531" s="71">
        <f t="shared" si="466"/>
        <v>27288.6</v>
      </c>
      <c r="L531" s="71">
        <f t="shared" si="465"/>
        <v>27311.899999999998</v>
      </c>
      <c r="M531" s="71">
        <f t="shared" si="465"/>
        <v>0</v>
      </c>
      <c r="N531" s="71">
        <f t="shared" si="465"/>
        <v>27311.899999999998</v>
      </c>
    </row>
    <row r="532" spans="1:14" x14ac:dyDescent="0.2">
      <c r="E532" s="89" t="s">
        <v>143</v>
      </c>
      <c r="F532" s="90"/>
      <c r="G532" s="71">
        <f t="shared" ref="G532:N532" si="467">G278+G309+G296</f>
        <v>8492.68</v>
      </c>
      <c r="H532" s="71">
        <f t="shared" si="467"/>
        <v>-1263.81</v>
      </c>
      <c r="I532" s="71">
        <f t="shared" si="467"/>
        <v>7228.87</v>
      </c>
      <c r="J532" s="71">
        <f t="shared" ref="J532:K532" si="468">J278+J309+J296</f>
        <v>0</v>
      </c>
      <c r="K532" s="71">
        <f t="shared" si="468"/>
        <v>7228.87</v>
      </c>
      <c r="L532" s="71">
        <f t="shared" si="467"/>
        <v>7340.0199999999995</v>
      </c>
      <c r="M532" s="71">
        <f t="shared" si="467"/>
        <v>0</v>
      </c>
      <c r="N532" s="71">
        <f t="shared" si="467"/>
        <v>7340.0199999999995</v>
      </c>
    </row>
    <row r="533" spans="1:14" s="38" customFormat="1" x14ac:dyDescent="0.2">
      <c r="A533" s="88"/>
      <c r="E533" s="91" t="s">
        <v>2</v>
      </c>
      <c r="F533" s="92"/>
      <c r="G533" s="70">
        <f t="shared" ref="G533:N533" si="469">SUM(G530:G532)</f>
        <v>42594.93</v>
      </c>
      <c r="H533" s="70">
        <f t="shared" si="469"/>
        <v>-2911.8199999999997</v>
      </c>
      <c r="I533" s="70">
        <f t="shared" si="469"/>
        <v>39683.11</v>
      </c>
      <c r="J533" s="70">
        <f t="shared" ref="J533:K533" si="470">SUM(J530:J532)</f>
        <v>0</v>
      </c>
      <c r="K533" s="70">
        <f t="shared" si="470"/>
        <v>39683.11</v>
      </c>
      <c r="L533" s="70">
        <f t="shared" si="469"/>
        <v>39817.56</v>
      </c>
      <c r="M533" s="70">
        <f t="shared" si="469"/>
        <v>0</v>
      </c>
      <c r="N533" s="70">
        <f t="shared" si="469"/>
        <v>39817.56</v>
      </c>
    </row>
    <row r="534" spans="1:14" x14ac:dyDescent="0.2">
      <c r="E534" s="89" t="s">
        <v>473</v>
      </c>
      <c r="F534" s="90"/>
      <c r="G534" s="71">
        <f t="shared" ref="G534:N534" si="471">G226+G264</f>
        <v>1945.71</v>
      </c>
      <c r="H534" s="71">
        <f t="shared" si="471"/>
        <v>1893.0500000000002</v>
      </c>
      <c r="I534" s="71">
        <f t="shared" si="471"/>
        <v>3838.76</v>
      </c>
      <c r="J534" s="71">
        <f t="shared" ref="J534:K534" si="472">J226+J264</f>
        <v>0</v>
      </c>
      <c r="K534" s="71">
        <f t="shared" si="472"/>
        <v>3838.76</v>
      </c>
      <c r="L534" s="71">
        <f t="shared" si="471"/>
        <v>3838.76</v>
      </c>
      <c r="M534" s="71">
        <f t="shared" si="471"/>
        <v>0</v>
      </c>
      <c r="N534" s="71">
        <f t="shared" si="471"/>
        <v>3838.76</v>
      </c>
    </row>
    <row r="535" spans="1:14" x14ac:dyDescent="0.2">
      <c r="E535" s="89" t="s">
        <v>140</v>
      </c>
      <c r="F535" s="90"/>
      <c r="G535" s="71">
        <f t="shared" ref="G535:N535" si="473">G212+G233+G237+G314</f>
        <v>696.1</v>
      </c>
      <c r="H535" s="71">
        <f t="shared" si="473"/>
        <v>-98</v>
      </c>
      <c r="I535" s="71">
        <f t="shared" si="473"/>
        <v>598.1</v>
      </c>
      <c r="J535" s="71">
        <f t="shared" ref="J535:K535" si="474">J212+J233+J237+J314</f>
        <v>500</v>
      </c>
      <c r="K535" s="71">
        <f t="shared" si="474"/>
        <v>1098.0999999999999</v>
      </c>
      <c r="L535" s="71">
        <f t="shared" si="473"/>
        <v>598.1</v>
      </c>
      <c r="M535" s="71">
        <f t="shared" si="473"/>
        <v>0</v>
      </c>
      <c r="N535" s="71">
        <f t="shared" si="473"/>
        <v>598.1</v>
      </c>
    </row>
    <row r="536" spans="1:14" x14ac:dyDescent="0.2">
      <c r="E536" s="89" t="s">
        <v>135</v>
      </c>
      <c r="F536" s="90"/>
      <c r="G536" s="71">
        <f t="shared" ref="G536:N536" si="475">G178+G259+G283+G318+G332+G338</f>
        <v>6065.5999999999995</v>
      </c>
      <c r="H536" s="71">
        <f t="shared" si="475"/>
        <v>25.100000000000023</v>
      </c>
      <c r="I536" s="71">
        <f t="shared" si="475"/>
        <v>6090.7</v>
      </c>
      <c r="J536" s="71">
        <f t="shared" ref="J536:K536" si="476">J178+J259+J283+J318+J332+J338</f>
        <v>0</v>
      </c>
      <c r="K536" s="71">
        <f t="shared" si="476"/>
        <v>6090.7</v>
      </c>
      <c r="L536" s="71">
        <f t="shared" si="475"/>
        <v>6248.8</v>
      </c>
      <c r="M536" s="71">
        <f t="shared" si="475"/>
        <v>0</v>
      </c>
      <c r="N536" s="71">
        <f t="shared" si="475"/>
        <v>6248.8</v>
      </c>
    </row>
    <row r="537" spans="1:14" s="38" customFormat="1" x14ac:dyDescent="0.2">
      <c r="A537" s="88"/>
      <c r="E537" s="91" t="s">
        <v>1</v>
      </c>
      <c r="F537" s="92"/>
      <c r="G537" s="70">
        <f t="shared" ref="G537:N537" si="477">SUM(G534:G536)</f>
        <v>8707.41</v>
      </c>
      <c r="H537" s="70">
        <f t="shared" si="477"/>
        <v>1820.15</v>
      </c>
      <c r="I537" s="70">
        <f t="shared" si="477"/>
        <v>10527.560000000001</v>
      </c>
      <c r="J537" s="70">
        <f t="shared" ref="J537:K537" si="478">SUM(J534:J536)</f>
        <v>500</v>
      </c>
      <c r="K537" s="70">
        <f t="shared" si="478"/>
        <v>11027.560000000001</v>
      </c>
      <c r="L537" s="70">
        <f t="shared" si="477"/>
        <v>10685.66</v>
      </c>
      <c r="M537" s="70">
        <f t="shared" si="477"/>
        <v>0</v>
      </c>
      <c r="N537" s="70">
        <f t="shared" si="477"/>
        <v>10685.66</v>
      </c>
    </row>
    <row r="538" spans="1:14" x14ac:dyDescent="0.2">
      <c r="E538" s="89" t="s">
        <v>474</v>
      </c>
      <c r="F538" s="90"/>
      <c r="G538" s="71">
        <f t="shared" ref="G538:N538" si="479">G218</f>
        <v>36</v>
      </c>
      <c r="H538" s="71">
        <f t="shared" si="479"/>
        <v>-20</v>
      </c>
      <c r="I538" s="71">
        <f t="shared" si="479"/>
        <v>16</v>
      </c>
      <c r="J538" s="71">
        <f t="shared" ref="J538:K538" si="480">J218</f>
        <v>0</v>
      </c>
      <c r="K538" s="71">
        <f t="shared" si="480"/>
        <v>16</v>
      </c>
      <c r="L538" s="71">
        <f t="shared" si="479"/>
        <v>16</v>
      </c>
      <c r="M538" s="71">
        <f t="shared" si="479"/>
        <v>0</v>
      </c>
      <c r="N538" s="71">
        <f t="shared" si="479"/>
        <v>16</v>
      </c>
    </row>
    <row r="539" spans="1:14" s="38" customFormat="1" x14ac:dyDescent="0.2">
      <c r="A539" s="88"/>
      <c r="E539" s="91" t="s">
        <v>323</v>
      </c>
      <c r="F539" s="92"/>
      <c r="G539" s="70">
        <f t="shared" ref="G539:N539" si="481">G538</f>
        <v>36</v>
      </c>
      <c r="H539" s="70">
        <f t="shared" si="481"/>
        <v>-20</v>
      </c>
      <c r="I539" s="70">
        <f t="shared" si="481"/>
        <v>16</v>
      </c>
      <c r="J539" s="70">
        <f t="shared" ref="J539:K539" si="482">J538</f>
        <v>0</v>
      </c>
      <c r="K539" s="70">
        <f t="shared" si="482"/>
        <v>16</v>
      </c>
      <c r="L539" s="70">
        <f t="shared" si="481"/>
        <v>16</v>
      </c>
      <c r="M539" s="70">
        <f t="shared" si="481"/>
        <v>0</v>
      </c>
      <c r="N539" s="70">
        <f t="shared" si="481"/>
        <v>16</v>
      </c>
    </row>
    <row r="540" spans="1:14" x14ac:dyDescent="0.2">
      <c r="E540" s="89"/>
      <c r="F540" s="90"/>
      <c r="G540" s="71"/>
      <c r="H540" s="71"/>
      <c r="I540" s="71"/>
      <c r="J540" s="71"/>
      <c r="K540" s="71"/>
      <c r="L540" s="71"/>
      <c r="M540" s="71"/>
      <c r="N540" s="71"/>
    </row>
    <row r="541" spans="1:14" s="38" customFormat="1" x14ac:dyDescent="0.2">
      <c r="A541" s="88"/>
      <c r="E541" s="91" t="s">
        <v>0</v>
      </c>
      <c r="F541" s="92"/>
      <c r="G541" s="70">
        <f t="shared" ref="G541:N541" si="483">G117+G151+G154+G156+G188+G194+G364+G56+G418+G86+G114+G223+G431</f>
        <v>4207.16</v>
      </c>
      <c r="H541" s="70">
        <f t="shared" si="483"/>
        <v>254.10900000000004</v>
      </c>
      <c r="I541" s="70">
        <f t="shared" si="483"/>
        <v>4461.2690000000002</v>
      </c>
      <c r="J541" s="70">
        <f t="shared" ref="J541:K541" si="484">J117+J151+J154+J156+J188+J194+J364+J56+J418+J86+J114+J223+J431</f>
        <v>0</v>
      </c>
      <c r="K541" s="70">
        <f t="shared" si="484"/>
        <v>4461.2690000000002</v>
      </c>
      <c r="L541" s="70">
        <f t="shared" si="483"/>
        <v>4461.2690000000002</v>
      </c>
      <c r="M541" s="70">
        <f t="shared" si="483"/>
        <v>0</v>
      </c>
      <c r="N541" s="70">
        <f t="shared" si="483"/>
        <v>4461.2690000000002</v>
      </c>
    </row>
    <row r="542" spans="1:14" x14ac:dyDescent="0.2">
      <c r="E542" s="90" t="s">
        <v>479</v>
      </c>
      <c r="F542" s="90"/>
      <c r="G542" s="71">
        <f t="shared" ref="G542:N542" si="485">G454</f>
        <v>9961.7800000000007</v>
      </c>
      <c r="H542" s="71">
        <f t="shared" si="485"/>
        <v>-4825.8500000000004</v>
      </c>
      <c r="I542" s="71">
        <f t="shared" si="485"/>
        <v>5135.93</v>
      </c>
      <c r="J542" s="71">
        <f t="shared" ref="J542:K542" si="486">J454</f>
        <v>0</v>
      </c>
      <c r="K542" s="71">
        <f t="shared" si="486"/>
        <v>5135.93</v>
      </c>
      <c r="L542" s="71">
        <f t="shared" si="485"/>
        <v>10445.19</v>
      </c>
      <c r="M542" s="71">
        <f t="shared" si="485"/>
        <v>0</v>
      </c>
      <c r="N542" s="71">
        <f t="shared" si="485"/>
        <v>10445.19</v>
      </c>
    </row>
    <row r="543" spans="1:14" x14ac:dyDescent="0.2">
      <c r="E543" s="90"/>
      <c r="F543" s="90"/>
      <c r="G543" s="71">
        <f t="shared" ref="G543:N543" si="487">G523+G529+G533+G537+G539+G541+G542</f>
        <v>363628.22</v>
      </c>
      <c r="H543" s="71">
        <f t="shared" si="487"/>
        <v>29250</v>
      </c>
      <c r="I543" s="71">
        <f t="shared" si="487"/>
        <v>392878.21999999991</v>
      </c>
      <c r="J543" s="71">
        <f t="shared" ref="J543:K543" si="488">J523+J529+J533+J537+J539+J541+J542</f>
        <v>0</v>
      </c>
      <c r="K543" s="71">
        <f t="shared" si="488"/>
        <v>392878.22000000003</v>
      </c>
      <c r="L543" s="71">
        <f t="shared" si="487"/>
        <v>397647.86999999994</v>
      </c>
      <c r="M543" s="71">
        <f t="shared" si="487"/>
        <v>0</v>
      </c>
      <c r="N543" s="71">
        <f t="shared" si="487"/>
        <v>397647.86999999994</v>
      </c>
    </row>
    <row r="544" spans="1:14" x14ac:dyDescent="0.2">
      <c r="E544" s="90"/>
      <c r="F544" s="90"/>
      <c r="G544" s="71">
        <f t="shared" ref="G544:N544" si="489">G455-G543</f>
        <v>0</v>
      </c>
      <c r="H544" s="71">
        <f t="shared" si="489"/>
        <v>0</v>
      </c>
      <c r="I544" s="71">
        <f t="shared" si="489"/>
        <v>0</v>
      </c>
      <c r="J544" s="71">
        <f t="shared" ref="J544:K544" si="490">J455-J543</f>
        <v>0</v>
      </c>
      <c r="K544" s="71">
        <f t="shared" si="490"/>
        <v>0</v>
      </c>
      <c r="L544" s="71">
        <f t="shared" si="489"/>
        <v>0</v>
      </c>
      <c r="M544" s="71">
        <f t="shared" si="489"/>
        <v>0</v>
      </c>
      <c r="N544" s="71">
        <f t="shared" si="489"/>
        <v>0</v>
      </c>
    </row>
  </sheetData>
  <mergeCells count="40">
    <mergeCell ref="M5:M7"/>
    <mergeCell ref="N5:N7"/>
    <mergeCell ref="H2:N2"/>
    <mergeCell ref="H1:L1"/>
    <mergeCell ref="A3:L3"/>
    <mergeCell ref="B5:F6"/>
    <mergeCell ref="H5:H7"/>
    <mergeCell ref="I5:I7"/>
    <mergeCell ref="L5:L7"/>
    <mergeCell ref="G5:G7"/>
    <mergeCell ref="J5:J7"/>
    <mergeCell ref="K5:K7"/>
    <mergeCell ref="E512:F512"/>
    <mergeCell ref="E484:F484"/>
    <mergeCell ref="E491:F491"/>
    <mergeCell ref="E494:F494"/>
    <mergeCell ref="E499:F499"/>
    <mergeCell ref="E505:F505"/>
    <mergeCell ref="E508:F508"/>
    <mergeCell ref="E482:F482"/>
    <mergeCell ref="A5:A7"/>
    <mergeCell ref="E458:F458"/>
    <mergeCell ref="E467:F467"/>
    <mergeCell ref="E510:F510"/>
    <mergeCell ref="E469:F469"/>
    <mergeCell ref="E473:F473"/>
    <mergeCell ref="E478:F478"/>
    <mergeCell ref="C467:D467"/>
    <mergeCell ref="C469:D469"/>
    <mergeCell ref="C473:D473"/>
    <mergeCell ref="C478:D478"/>
    <mergeCell ref="C482:D482"/>
    <mergeCell ref="C512:D512"/>
    <mergeCell ref="C484:D484"/>
    <mergeCell ref="C491:D491"/>
    <mergeCell ref="C494:D494"/>
    <mergeCell ref="C499:D499"/>
    <mergeCell ref="C505:D505"/>
    <mergeCell ref="C508:D508"/>
    <mergeCell ref="C510:D510"/>
  </mergeCells>
  <pageMargins left="0.78740157480314965" right="0" top="0" bottom="0" header="0" footer="0"/>
  <pageSetup paperSize="9" scale="63" orientation="portrait" r:id="rId1"/>
  <colBreaks count="1" manualBreakCount="1">
    <brk id="14" max="4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Normal="100" zoomScaleSheetLayoutView="100" workbookViewId="0">
      <selection activeCell="I20" sqref="I20"/>
    </sheetView>
  </sheetViews>
  <sheetFormatPr defaultRowHeight="15" x14ac:dyDescent="0.25"/>
  <cols>
    <col min="1" max="1" width="38.85546875" style="133" customWidth="1"/>
    <col min="2" max="2" width="12" style="133" customWidth="1"/>
    <col min="3" max="4" width="13.140625" style="133" customWidth="1"/>
    <col min="5" max="5" width="11.140625" hidden="1" customWidth="1"/>
    <col min="6" max="7" width="0" hidden="1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75.75" customHeight="1" x14ac:dyDescent="0.25">
      <c r="C1" s="134"/>
      <c r="D1" s="135"/>
      <c r="G1" s="206" t="s">
        <v>566</v>
      </c>
      <c r="H1" s="207"/>
      <c r="I1" s="208"/>
      <c r="J1" s="208"/>
    </row>
    <row r="2" spans="1:10" x14ac:dyDescent="0.25">
      <c r="C2" s="136"/>
      <c r="D2" s="136"/>
    </row>
    <row r="3" spans="1:10" s="137" customFormat="1" ht="18" x14ac:dyDescent="0.25">
      <c r="A3" s="209" t="s">
        <v>534</v>
      </c>
      <c r="B3" s="209"/>
      <c r="C3" s="209"/>
      <c r="D3" s="209"/>
      <c r="E3" s="210"/>
      <c r="F3" s="210"/>
      <c r="G3" s="210"/>
      <c r="H3" s="210"/>
      <c r="I3" s="210"/>
      <c r="J3" s="210"/>
    </row>
    <row r="4" spans="1:10" s="137" customFormat="1" ht="100.5" customHeight="1" x14ac:dyDescent="0.25">
      <c r="A4" s="211"/>
      <c r="B4" s="211"/>
      <c r="C4" s="211"/>
      <c r="D4" s="211"/>
      <c r="E4" s="210"/>
      <c r="F4" s="210"/>
      <c r="G4" s="210"/>
      <c r="H4" s="210"/>
      <c r="I4" s="210"/>
      <c r="J4" s="210"/>
    </row>
    <row r="5" spans="1:10" ht="15.75" x14ac:dyDescent="0.25">
      <c r="D5" s="138"/>
      <c r="I5" s="212" t="s">
        <v>535</v>
      </c>
      <c r="J5" s="213"/>
    </row>
    <row r="6" spans="1:10" s="137" customFormat="1" ht="18" customHeight="1" x14ac:dyDescent="0.25">
      <c r="A6" s="214" t="s">
        <v>536</v>
      </c>
      <c r="B6" s="215" t="s">
        <v>537</v>
      </c>
      <c r="C6" s="216"/>
      <c r="D6" s="217"/>
      <c r="E6" s="215" t="s">
        <v>538</v>
      </c>
      <c r="F6" s="216"/>
      <c r="G6" s="217"/>
      <c r="H6" s="215" t="s">
        <v>539</v>
      </c>
      <c r="I6" s="216"/>
      <c r="J6" s="217"/>
    </row>
    <row r="7" spans="1:10" s="137" customFormat="1" ht="127.5" customHeight="1" x14ac:dyDescent="0.25">
      <c r="A7" s="214"/>
      <c r="B7" s="139" t="s">
        <v>540</v>
      </c>
      <c r="C7" s="139" t="s">
        <v>541</v>
      </c>
      <c r="D7" s="140" t="s">
        <v>542</v>
      </c>
      <c r="E7" s="140" t="s">
        <v>284</v>
      </c>
      <c r="F7" s="139" t="s">
        <v>541</v>
      </c>
      <c r="G7" s="140" t="s">
        <v>542</v>
      </c>
      <c r="H7" s="139" t="s">
        <v>540</v>
      </c>
      <c r="I7" s="139" t="s">
        <v>541</v>
      </c>
      <c r="J7" s="140" t="s">
        <v>542</v>
      </c>
    </row>
    <row r="8" spans="1:10" s="137" customFormat="1" ht="39" hidden="1" x14ac:dyDescent="0.25">
      <c r="A8" s="1" t="s">
        <v>543</v>
      </c>
      <c r="B8" s="141">
        <f>B9</f>
        <v>0</v>
      </c>
      <c r="C8" s="141">
        <f t="shared" ref="C8:D8" si="0">C9</f>
        <v>0</v>
      </c>
      <c r="D8" s="141">
        <f t="shared" si="0"/>
        <v>0</v>
      </c>
      <c r="E8" s="142">
        <f>SUM(F8:G8)</f>
        <v>0</v>
      </c>
      <c r="F8" s="142">
        <f>F9</f>
        <v>0</v>
      </c>
      <c r="G8" s="142">
        <f>G9</f>
        <v>0</v>
      </c>
      <c r="H8" s="141">
        <f>H9</f>
        <v>0</v>
      </c>
      <c r="I8" s="141">
        <f t="shared" ref="I8:J8" si="1">I9</f>
        <v>0</v>
      </c>
      <c r="J8" s="141">
        <f t="shared" si="1"/>
        <v>0</v>
      </c>
    </row>
    <row r="9" spans="1:10" s="137" customFormat="1" ht="26.25" hidden="1" x14ac:dyDescent="0.25">
      <c r="A9" s="1" t="s">
        <v>544</v>
      </c>
      <c r="B9" s="141">
        <f>B10+B12+B13+B14+B11</f>
        <v>0</v>
      </c>
      <c r="C9" s="141">
        <f t="shared" ref="C9:G9" si="2">C10+C12+C13+C14+C11</f>
        <v>0</v>
      </c>
      <c r="D9" s="141">
        <f t="shared" si="2"/>
        <v>0</v>
      </c>
      <c r="E9" s="141">
        <f t="shared" si="2"/>
        <v>0</v>
      </c>
      <c r="F9" s="141">
        <f t="shared" si="2"/>
        <v>0</v>
      </c>
      <c r="G9" s="141">
        <f t="shared" si="2"/>
        <v>0</v>
      </c>
      <c r="H9" s="141">
        <f>H10+H12+H13+H14+H11</f>
        <v>0</v>
      </c>
      <c r="I9" s="141">
        <f t="shared" ref="I9:J9" si="3">I10+I12+I13+I14+I11</f>
        <v>0</v>
      </c>
      <c r="J9" s="141">
        <f t="shared" si="3"/>
        <v>0</v>
      </c>
    </row>
    <row r="10" spans="1:10" s="137" customFormat="1" ht="25.5" hidden="1" x14ac:dyDescent="0.25">
      <c r="A10" s="143" t="s">
        <v>545</v>
      </c>
      <c r="B10" s="141">
        <f>SUM(C10:D10)</f>
        <v>0</v>
      </c>
      <c r="C10" s="141"/>
      <c r="D10" s="141"/>
      <c r="E10" s="142">
        <f t="shared" ref="E10:E18" si="4">SUM(F10:G10)</f>
        <v>0</v>
      </c>
      <c r="F10" s="142"/>
      <c r="G10" s="142"/>
      <c r="H10" s="141">
        <f>SUM(I10:J10)</f>
        <v>0</v>
      </c>
      <c r="I10" s="141"/>
      <c r="J10" s="141"/>
    </row>
    <row r="11" spans="1:10" s="137" customFormat="1" ht="25.5" hidden="1" x14ac:dyDescent="0.25">
      <c r="A11" s="143" t="s">
        <v>546</v>
      </c>
      <c r="B11" s="141">
        <f>SUM(C11:D11)</f>
        <v>0</v>
      </c>
      <c r="C11" s="141"/>
      <c r="D11" s="141"/>
      <c r="E11" s="142">
        <f t="shared" si="4"/>
        <v>0</v>
      </c>
      <c r="F11" s="142"/>
      <c r="G11" s="142"/>
      <c r="H11" s="141">
        <f>SUM(I11:J11)</f>
        <v>0</v>
      </c>
      <c r="I11" s="141"/>
      <c r="J11" s="141"/>
    </row>
    <row r="12" spans="1:10" s="137" customFormat="1" ht="38.25" hidden="1" x14ac:dyDescent="0.25">
      <c r="A12" s="144" t="s">
        <v>547</v>
      </c>
      <c r="B12" s="141">
        <f t="shared" ref="B12:B14" si="5">SUM(C12:D12)</f>
        <v>0</v>
      </c>
      <c r="C12" s="141"/>
      <c r="D12" s="141"/>
      <c r="E12" s="142">
        <f t="shared" si="4"/>
        <v>0</v>
      </c>
      <c r="F12" s="142"/>
      <c r="G12" s="142"/>
      <c r="H12" s="141">
        <f t="shared" ref="H12:H14" si="6">SUM(I12:J12)</f>
        <v>0</v>
      </c>
      <c r="I12" s="141"/>
      <c r="J12" s="141"/>
    </row>
    <row r="13" spans="1:10" s="137" customFormat="1" ht="63.75" hidden="1" x14ac:dyDescent="0.25">
      <c r="A13" s="144" t="s">
        <v>548</v>
      </c>
      <c r="B13" s="141">
        <f t="shared" si="5"/>
        <v>0</v>
      </c>
      <c r="C13" s="141"/>
      <c r="D13" s="141"/>
      <c r="E13" s="142">
        <f t="shared" si="4"/>
        <v>0</v>
      </c>
      <c r="F13" s="142"/>
      <c r="G13" s="142"/>
      <c r="H13" s="141">
        <f t="shared" si="6"/>
        <v>0</v>
      </c>
      <c r="I13" s="141"/>
      <c r="J13" s="141"/>
    </row>
    <row r="14" spans="1:10" s="137" customFormat="1" ht="38.25" hidden="1" x14ac:dyDescent="0.25">
      <c r="A14" s="144" t="s">
        <v>549</v>
      </c>
      <c r="B14" s="141">
        <f t="shared" si="5"/>
        <v>0</v>
      </c>
      <c r="C14" s="141"/>
      <c r="D14" s="141"/>
      <c r="E14" s="142">
        <f t="shared" si="4"/>
        <v>0</v>
      </c>
      <c r="F14" s="142"/>
      <c r="G14" s="142"/>
      <c r="H14" s="141">
        <f t="shared" si="6"/>
        <v>0</v>
      </c>
      <c r="I14" s="141"/>
      <c r="J14" s="141"/>
    </row>
    <row r="15" spans="1:10" s="137" customFormat="1" ht="51.75" hidden="1" x14ac:dyDescent="0.25">
      <c r="A15" s="1" t="s">
        <v>550</v>
      </c>
      <c r="B15" s="142">
        <f t="shared" ref="B15:E15" si="7">B16</f>
        <v>0</v>
      </c>
      <c r="C15" s="142">
        <f t="shared" si="7"/>
        <v>0</v>
      </c>
      <c r="D15" s="142">
        <f t="shared" si="7"/>
        <v>0</v>
      </c>
      <c r="E15" s="142">
        <f t="shared" si="7"/>
        <v>0</v>
      </c>
      <c r="F15" s="142">
        <f>F16</f>
        <v>0</v>
      </c>
      <c r="G15" s="142">
        <f t="shared" ref="G15:J15" si="8">G16</f>
        <v>0</v>
      </c>
      <c r="H15" s="142">
        <f t="shared" si="8"/>
        <v>0</v>
      </c>
      <c r="I15" s="142">
        <f t="shared" si="8"/>
        <v>0</v>
      </c>
      <c r="J15" s="142">
        <f t="shared" si="8"/>
        <v>0</v>
      </c>
    </row>
    <row r="16" spans="1:10" s="137" customFormat="1" ht="26.25" hidden="1" x14ac:dyDescent="0.25">
      <c r="A16" s="1" t="s">
        <v>551</v>
      </c>
      <c r="B16" s="141">
        <f>B17+B18</f>
        <v>0</v>
      </c>
      <c r="C16" s="141">
        <f t="shared" ref="C16:G16" si="9">C17+C18</f>
        <v>0</v>
      </c>
      <c r="D16" s="141">
        <f t="shared" si="9"/>
        <v>0</v>
      </c>
      <c r="E16" s="141">
        <f t="shared" si="9"/>
        <v>0</v>
      </c>
      <c r="F16" s="141">
        <f t="shared" si="9"/>
        <v>0</v>
      </c>
      <c r="G16" s="141">
        <f t="shared" si="9"/>
        <v>0</v>
      </c>
      <c r="H16" s="141">
        <f>H17+H18</f>
        <v>0</v>
      </c>
      <c r="I16" s="141">
        <f t="shared" ref="I16:J16" si="10">I17+I18</f>
        <v>0</v>
      </c>
      <c r="J16" s="141">
        <f t="shared" si="10"/>
        <v>0</v>
      </c>
    </row>
    <row r="17" spans="1:10" ht="30.75" hidden="1" customHeight="1" x14ac:dyDescent="0.25">
      <c r="A17" s="145" t="s">
        <v>552</v>
      </c>
      <c r="B17" s="146">
        <f>SUM(C17:D17)</f>
        <v>0</v>
      </c>
      <c r="C17" s="146"/>
      <c r="D17" s="147"/>
      <c r="E17" s="148">
        <f t="shared" si="4"/>
        <v>0</v>
      </c>
      <c r="F17" s="149"/>
      <c r="G17" s="149"/>
      <c r="H17" s="146">
        <f>SUM(I17:J17)</f>
        <v>0</v>
      </c>
      <c r="I17" s="146"/>
      <c r="J17" s="147"/>
    </row>
    <row r="18" spans="1:10" ht="30.75" hidden="1" customHeight="1" x14ac:dyDescent="0.25">
      <c r="A18" s="144" t="s">
        <v>553</v>
      </c>
      <c r="B18" s="146">
        <f>SUM(C18:D18)</f>
        <v>0</v>
      </c>
      <c r="C18" s="146"/>
      <c r="D18" s="147"/>
      <c r="E18" s="148">
        <f t="shared" si="4"/>
        <v>0</v>
      </c>
      <c r="F18" s="149"/>
      <c r="G18" s="149"/>
      <c r="H18" s="146">
        <f>SUM(I18:J18)</f>
        <v>0</v>
      </c>
      <c r="I18" s="146"/>
      <c r="J18" s="147"/>
    </row>
    <row r="19" spans="1:10" ht="24" customHeight="1" x14ac:dyDescent="0.25">
      <c r="A19" s="150" t="s">
        <v>554</v>
      </c>
      <c r="B19" s="151">
        <f>B20+B23</f>
        <v>20700</v>
      </c>
      <c r="C19" s="151">
        <f>C20+C23</f>
        <v>0</v>
      </c>
      <c r="D19" s="151">
        <f t="shared" ref="D19:J19" si="11">D20+D23</f>
        <v>20700</v>
      </c>
      <c r="E19" s="151">
        <f t="shared" si="11"/>
        <v>15000</v>
      </c>
      <c r="F19" s="151">
        <f t="shared" si="11"/>
        <v>15000</v>
      </c>
      <c r="G19" s="151">
        <f t="shared" si="11"/>
        <v>500</v>
      </c>
      <c r="H19" s="151">
        <f t="shared" si="11"/>
        <v>58152.800000000003</v>
      </c>
      <c r="I19" s="151">
        <f t="shared" si="11"/>
        <v>0</v>
      </c>
      <c r="J19" s="151">
        <f t="shared" si="11"/>
        <v>58152.800000000003</v>
      </c>
    </row>
    <row r="20" spans="1:10" s="137" customFormat="1" ht="27" customHeight="1" x14ac:dyDescent="0.25">
      <c r="A20" s="1" t="s">
        <v>555</v>
      </c>
      <c r="B20" s="141">
        <f>SUM(C20:D20)</f>
        <v>20000</v>
      </c>
      <c r="C20" s="141">
        <f>C21+C22</f>
        <v>0</v>
      </c>
      <c r="D20" s="141">
        <f t="shared" ref="D20:J20" si="12">D21+D22</f>
        <v>20000</v>
      </c>
      <c r="E20" s="141">
        <f t="shared" si="12"/>
        <v>15000</v>
      </c>
      <c r="F20" s="141">
        <f t="shared" si="12"/>
        <v>15000</v>
      </c>
      <c r="G20" s="141">
        <f t="shared" si="12"/>
        <v>0</v>
      </c>
      <c r="H20" s="141">
        <f t="shared" si="12"/>
        <v>58152.800000000003</v>
      </c>
      <c r="I20" s="141">
        <f t="shared" si="12"/>
        <v>0</v>
      </c>
      <c r="J20" s="141">
        <f t="shared" si="12"/>
        <v>58152.800000000003</v>
      </c>
    </row>
    <row r="21" spans="1:10" s="137" customFormat="1" ht="18" hidden="1" x14ac:dyDescent="0.25">
      <c r="A21" s="152"/>
      <c r="B21" s="141"/>
      <c r="C21" s="141"/>
      <c r="D21" s="141"/>
      <c r="E21" s="142"/>
      <c r="F21" s="142"/>
      <c r="G21" s="142"/>
      <c r="H21" s="141"/>
      <c r="I21" s="141"/>
      <c r="J21" s="141"/>
    </row>
    <row r="22" spans="1:10" s="137" customFormat="1" ht="38.25" x14ac:dyDescent="0.25">
      <c r="A22" s="144" t="s">
        <v>547</v>
      </c>
      <c r="B22" s="141">
        <f>SUM(C22:D22)</f>
        <v>20000</v>
      </c>
      <c r="C22" s="141"/>
      <c r="D22" s="141">
        <v>20000</v>
      </c>
      <c r="E22" s="142">
        <f>SUM(F22:G22)</f>
        <v>15000</v>
      </c>
      <c r="F22" s="142">
        <v>15000</v>
      </c>
      <c r="G22" s="142"/>
      <c r="H22" s="141">
        <f t="shared" ref="H22:H26" si="13">SUM(I22:J22)</f>
        <v>58152.800000000003</v>
      </c>
      <c r="I22" s="141"/>
      <c r="J22" s="141">
        <v>58152.800000000003</v>
      </c>
    </row>
    <row r="23" spans="1:10" ht="24" customHeight="1" x14ac:dyDescent="0.25">
      <c r="A23" s="102" t="s">
        <v>556</v>
      </c>
      <c r="B23" s="153">
        <f t="shared" ref="B23:B26" si="14">C23+D23</f>
        <v>700</v>
      </c>
      <c r="C23" s="153">
        <f t="shared" ref="C23:G23" si="15">C24</f>
        <v>0</v>
      </c>
      <c r="D23" s="153">
        <f t="shared" si="15"/>
        <v>700</v>
      </c>
      <c r="E23" s="153">
        <f t="shared" si="15"/>
        <v>0</v>
      </c>
      <c r="F23" s="153">
        <f t="shared" si="15"/>
        <v>0</v>
      </c>
      <c r="G23" s="153">
        <f t="shared" si="15"/>
        <v>500</v>
      </c>
      <c r="H23" s="141">
        <f t="shared" si="13"/>
        <v>0</v>
      </c>
      <c r="I23" s="153">
        <f>I24</f>
        <v>0</v>
      </c>
      <c r="J23" s="153">
        <f>J24</f>
        <v>0</v>
      </c>
    </row>
    <row r="24" spans="1:10" x14ac:dyDescent="0.25">
      <c r="A24" s="154" t="s">
        <v>557</v>
      </c>
      <c r="B24" s="153">
        <f t="shared" si="14"/>
        <v>700</v>
      </c>
      <c r="C24" s="153">
        <f>C25+C26</f>
        <v>0</v>
      </c>
      <c r="D24" s="153">
        <f>D25+D26</f>
        <v>700</v>
      </c>
      <c r="E24" s="153">
        <f>E25</f>
        <v>0</v>
      </c>
      <c r="F24" s="153">
        <f>F25+F26</f>
        <v>0</v>
      </c>
      <c r="G24" s="153">
        <f>G25+G26</f>
        <v>500</v>
      </c>
      <c r="H24" s="153">
        <f t="shared" si="13"/>
        <v>0</v>
      </c>
      <c r="I24" s="153">
        <f>I25+I26</f>
        <v>0</v>
      </c>
      <c r="J24" s="153">
        <f>J25+J26</f>
        <v>0</v>
      </c>
    </row>
    <row r="25" spans="1:10" ht="38.25" hidden="1" x14ac:dyDescent="0.25">
      <c r="A25" s="152" t="s">
        <v>558</v>
      </c>
      <c r="B25" s="153">
        <f t="shared" si="14"/>
        <v>0</v>
      </c>
      <c r="C25" s="153"/>
      <c r="D25" s="153"/>
      <c r="E25" s="153">
        <f>SUM(F25:G25)</f>
        <v>0</v>
      </c>
      <c r="F25" s="153"/>
      <c r="G25" s="153"/>
      <c r="H25" s="153">
        <f t="shared" si="13"/>
        <v>0</v>
      </c>
      <c r="I25" s="141"/>
      <c r="J25" s="141">
        <f>D25+G25</f>
        <v>0</v>
      </c>
    </row>
    <row r="26" spans="1:10" x14ac:dyDescent="0.25">
      <c r="A26" s="152" t="s">
        <v>559</v>
      </c>
      <c r="B26" s="153">
        <f t="shared" si="14"/>
        <v>700</v>
      </c>
      <c r="C26" s="153"/>
      <c r="D26" s="153">
        <v>700</v>
      </c>
      <c r="E26" s="153">
        <f>SUM(F26:G26)</f>
        <v>500</v>
      </c>
      <c r="F26" s="153"/>
      <c r="G26" s="153">
        <v>500</v>
      </c>
      <c r="H26" s="153">
        <f t="shared" si="13"/>
        <v>0</v>
      </c>
      <c r="I26" s="141"/>
      <c r="J26" s="141"/>
    </row>
  </sheetData>
  <mergeCells count="7">
    <mergeCell ref="G1:J1"/>
    <mergeCell ref="A3:J4"/>
    <mergeCell ref="I5:J5"/>
    <mergeCell ref="A6:A7"/>
    <mergeCell ref="B6:D6"/>
    <mergeCell ref="E6:G6"/>
    <mergeCell ref="H6:J6"/>
  </mergeCells>
  <pageMargins left="0.78740157480314965" right="0" top="0.74803149606299213" bottom="0.35433070866141736" header="0" footer="0"/>
  <pageSetup paperSize="9" scale="85" orientation="portrait" r:id="rId1"/>
  <colBreaks count="1" manualBreakCount="1">
    <brk id="10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 11 МП 19-20г</vt:lpstr>
      <vt:lpstr>прил 15 КЦСР 19-20г</vt:lpstr>
      <vt:lpstr>прил 13 разд-19-20г</vt:lpstr>
      <vt:lpstr>прил 17  вед стр 19-20гг</vt:lpstr>
      <vt:lpstr>прил 19 БИ (19-20г)</vt:lpstr>
      <vt:lpstr>Лист1</vt:lpstr>
      <vt:lpstr>'прил 15 КЦСР 19-20г'!Заголовки_для_печати</vt:lpstr>
      <vt:lpstr>'прил 17  вед стр 19-20гг'!Заголовки_для_печати</vt:lpstr>
      <vt:lpstr>'прил 11 МП 19-20г'!Область_печати</vt:lpstr>
      <vt:lpstr>'прил 13 разд-19-20г'!Область_печати</vt:lpstr>
      <vt:lpstr>'прил 15 КЦСР 19-20г'!Область_печати</vt:lpstr>
      <vt:lpstr>'прил 17  вед стр 19-20гг'!Область_печати</vt:lpstr>
      <vt:lpstr>'прил 19 БИ (19-20г)'!Область_печати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2018-06-22T07:26:30Z</cp:lastPrinted>
  <dcterms:created xsi:type="dcterms:W3CDTF">2016-11-07T08:50:55Z</dcterms:created>
  <dcterms:modified xsi:type="dcterms:W3CDTF">2018-06-26T08:52:07Z</dcterms:modified>
</cp:coreProperties>
</file>