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0935"/>
  </bookViews>
  <sheets>
    <sheet name="12Разд подр 2017-19г" sheetId="3" r:id="rId1"/>
    <sheet name="16  вед стр 2017" sheetId="4" r:id="rId2"/>
  </sheets>
  <externalReferences>
    <externalReference r:id="rId3"/>
  </externalReferences>
  <definedNames>
    <definedName name="_xlnm._FilterDatabase" localSheetId="1" hidden="1">'16  вед стр 2017'!$A$7:$K$626</definedName>
    <definedName name="В11">#REF!</definedName>
    <definedName name="_xlnm.Print_Titles" localSheetId="1">'16  вед стр 2017'!$8:$8</definedName>
    <definedName name="_xlnm.Print_Area" localSheetId="0">'12Разд подр 2017-19г'!$A$1:$F$66</definedName>
    <definedName name="_xlnm.Print_Area" localSheetId="1">'16  вед стр 2017'!$A$1:$I$564</definedName>
    <definedName name="_xlnm.Print_Area">#REF!</definedName>
    <definedName name="п">#REF!</definedName>
    <definedName name="Прил16дляраб">#REF!</definedName>
  </definedNames>
  <calcPr calcId="145621" calcOnSave="0"/>
</workbook>
</file>

<file path=xl/calcChain.xml><?xml version="1.0" encoding="utf-8"?>
<calcChain xmlns="http://schemas.openxmlformats.org/spreadsheetml/2006/main">
  <c r="G565" i="4" l="1"/>
  <c r="G611" i="4"/>
  <c r="H528" i="4" l="1"/>
  <c r="G528" i="4"/>
  <c r="I262" i="4"/>
  <c r="G354" i="4" l="1"/>
  <c r="I358" i="4" l="1"/>
  <c r="H357" i="4"/>
  <c r="G357" i="4"/>
  <c r="H216" i="4"/>
  <c r="I15" i="4"/>
  <c r="I17" i="4"/>
  <c r="I19" i="4"/>
  <c r="I22" i="4"/>
  <c r="I24" i="4"/>
  <c r="I26" i="4"/>
  <c r="I28" i="4"/>
  <c r="I33" i="4"/>
  <c r="I35" i="4"/>
  <c r="I37" i="4"/>
  <c r="I39" i="4"/>
  <c r="I41" i="4"/>
  <c r="I43" i="4"/>
  <c r="I46" i="4"/>
  <c r="I48" i="4"/>
  <c r="I50" i="4"/>
  <c r="I52" i="4"/>
  <c r="I54" i="4"/>
  <c r="I56" i="4"/>
  <c r="I58" i="4"/>
  <c r="I61" i="4"/>
  <c r="I66" i="4"/>
  <c r="I69" i="4"/>
  <c r="I71" i="4"/>
  <c r="I73" i="4"/>
  <c r="I78" i="4"/>
  <c r="I83" i="4"/>
  <c r="I84" i="4"/>
  <c r="I89" i="4"/>
  <c r="I92" i="4"/>
  <c r="I94" i="4"/>
  <c r="I95" i="4"/>
  <c r="I98" i="4"/>
  <c r="I99" i="4"/>
  <c r="I100" i="4"/>
  <c r="I102" i="4"/>
  <c r="I105" i="4"/>
  <c r="I111" i="4"/>
  <c r="I112" i="4"/>
  <c r="I119" i="4"/>
  <c r="I124" i="4"/>
  <c r="I126" i="4"/>
  <c r="I127" i="4"/>
  <c r="I129" i="4"/>
  <c r="I132" i="4"/>
  <c r="I136" i="4"/>
  <c r="I142" i="4"/>
  <c r="I148" i="4"/>
  <c r="I155" i="4"/>
  <c r="I162" i="4"/>
  <c r="I167" i="4"/>
  <c r="I173" i="4"/>
  <c r="I178" i="4"/>
  <c r="I180" i="4"/>
  <c r="I187" i="4"/>
  <c r="I191" i="4"/>
  <c r="I197" i="4"/>
  <c r="I201" i="4"/>
  <c r="I207" i="4"/>
  <c r="I209" i="4"/>
  <c r="I214" i="4"/>
  <c r="I217" i="4"/>
  <c r="I224" i="4"/>
  <c r="I230" i="4"/>
  <c r="I233" i="4"/>
  <c r="I239" i="4"/>
  <c r="I245" i="4"/>
  <c r="I249" i="4"/>
  <c r="I252" i="4"/>
  <c r="I254" i="4"/>
  <c r="I259" i="4"/>
  <c r="I261" i="4"/>
  <c r="I266" i="4"/>
  <c r="I269" i="4"/>
  <c r="I270" i="4"/>
  <c r="I274" i="4"/>
  <c r="I279" i="4"/>
  <c r="I281" i="4"/>
  <c r="I285" i="4"/>
  <c r="I290" i="4"/>
  <c r="I294" i="4"/>
  <c r="I295" i="4"/>
  <c r="I299" i="4"/>
  <c r="I301" i="4"/>
  <c r="I305" i="4"/>
  <c r="I306" i="4"/>
  <c r="I308" i="4"/>
  <c r="I310" i="4"/>
  <c r="I314" i="4"/>
  <c r="I320" i="4"/>
  <c r="I322" i="4"/>
  <c r="I323" i="4"/>
  <c r="I329" i="4"/>
  <c r="I334" i="4"/>
  <c r="I338" i="4"/>
  <c r="I344" i="4"/>
  <c r="I346" i="4"/>
  <c r="I348" i="4"/>
  <c r="I349" i="4"/>
  <c r="I354" i="4"/>
  <c r="I356" i="4"/>
  <c r="I363" i="4"/>
  <c r="I365" i="4"/>
  <c r="I369" i="4"/>
  <c r="I370" i="4"/>
  <c r="I374" i="4"/>
  <c r="I376" i="4"/>
  <c r="I377" i="4"/>
  <c r="I380" i="4"/>
  <c r="I382" i="4"/>
  <c r="I388" i="4"/>
  <c r="I389" i="4"/>
  <c r="I394" i="4"/>
  <c r="I396" i="4"/>
  <c r="I398" i="4"/>
  <c r="I402" i="4"/>
  <c r="I407" i="4"/>
  <c r="I410" i="4"/>
  <c r="I412" i="4"/>
  <c r="I413" i="4"/>
  <c r="I415" i="4"/>
  <c r="I416" i="4"/>
  <c r="I417" i="4"/>
  <c r="I419" i="4"/>
  <c r="I422" i="4"/>
  <c r="I427" i="4"/>
  <c r="I429" i="4"/>
  <c r="I430" i="4"/>
  <c r="I436" i="4"/>
  <c r="I441" i="4"/>
  <c r="I447" i="4"/>
  <c r="I452" i="4"/>
  <c r="I457" i="4"/>
  <c r="I461" i="4"/>
  <c r="I463" i="4"/>
  <c r="I466" i="4"/>
  <c r="I468" i="4"/>
  <c r="I471" i="4"/>
  <c r="I473" i="4"/>
  <c r="I475" i="4"/>
  <c r="I481" i="4"/>
  <c r="I488" i="4"/>
  <c r="I495" i="4"/>
  <c r="I497" i="4"/>
  <c r="I506" i="4"/>
  <c r="I511" i="4"/>
  <c r="I512" i="4"/>
  <c r="I518" i="4"/>
  <c r="I520" i="4"/>
  <c r="I522" i="4"/>
  <c r="I524" i="4"/>
  <c r="I525" i="4"/>
  <c r="I527" i="4"/>
  <c r="I529" i="4"/>
  <c r="I531" i="4"/>
  <c r="I533" i="4"/>
  <c r="I538" i="4"/>
  <c r="I541" i="4"/>
  <c r="I542" i="4"/>
  <c r="I543" i="4"/>
  <c r="I546" i="4"/>
  <c r="I552" i="4"/>
  <c r="I558" i="4"/>
  <c r="I559" i="4"/>
  <c r="I562" i="4"/>
  <c r="I563" i="4"/>
  <c r="I357" i="4" l="1"/>
  <c r="H93" i="4" l="1"/>
  <c r="H557" i="4" l="1"/>
  <c r="G557" i="4"/>
  <c r="I557" i="4" l="1"/>
  <c r="K497" i="4"/>
  <c r="H496" i="4"/>
  <c r="G496" i="4"/>
  <c r="I496" i="4" l="1"/>
  <c r="K496" i="4"/>
  <c r="K495" i="4" l="1"/>
  <c r="H494" i="4"/>
  <c r="G494" i="4"/>
  <c r="G493" i="4" s="1"/>
  <c r="H493" i="4" l="1"/>
  <c r="I493" i="4" s="1"/>
  <c r="I494" i="4"/>
  <c r="K494" i="4"/>
  <c r="H57" i="4" l="1"/>
  <c r="G57" i="4"/>
  <c r="K533" i="4"/>
  <c r="G532" i="4"/>
  <c r="H418" i="4"/>
  <c r="G418" i="4"/>
  <c r="H309" i="4"/>
  <c r="G309" i="4"/>
  <c r="H72" i="4"/>
  <c r="G72" i="4"/>
  <c r="H55" i="4"/>
  <c r="G55" i="4"/>
  <c r="I55" i="4" l="1"/>
  <c r="I72" i="4"/>
  <c r="I309" i="4"/>
  <c r="I418" i="4"/>
  <c r="I57" i="4"/>
  <c r="H532" i="4"/>
  <c r="I532" i="4" s="1"/>
  <c r="K532" i="4"/>
  <c r="K105" i="4"/>
  <c r="H104" i="4"/>
  <c r="G104" i="4"/>
  <c r="G103" i="4" s="1"/>
  <c r="H103" i="4" l="1"/>
  <c r="I103" i="4" s="1"/>
  <c r="I104" i="4"/>
  <c r="G395" i="4"/>
  <c r="H395" i="4"/>
  <c r="I395" i="4" s="1"/>
  <c r="H321" i="4" l="1"/>
  <c r="G321" i="4"/>
  <c r="I321" i="4" l="1"/>
  <c r="K527" i="4" l="1"/>
  <c r="H526" i="4"/>
  <c r="G526" i="4"/>
  <c r="G523" i="4" s="1"/>
  <c r="H47" i="4"/>
  <c r="G47" i="4"/>
  <c r="I47" i="4" l="1"/>
  <c r="H523" i="4"/>
  <c r="I523" i="4" s="1"/>
  <c r="I526" i="4"/>
  <c r="K526" i="4"/>
  <c r="H196" i="4" l="1"/>
  <c r="G196" i="4"/>
  <c r="G195" i="4" s="1"/>
  <c r="G194" i="4" s="1"/>
  <c r="G193" i="4" s="1"/>
  <c r="J46" i="4"/>
  <c r="H177" i="4"/>
  <c r="G177" i="4"/>
  <c r="H179" i="4"/>
  <c r="G179" i="4"/>
  <c r="J543" i="4"/>
  <c r="J542" i="4"/>
  <c r="J541" i="4"/>
  <c r="J538" i="4"/>
  <c r="J422" i="4"/>
  <c r="J415" i="4"/>
  <c r="J402" i="4"/>
  <c r="J376" i="4"/>
  <c r="J374" i="4"/>
  <c r="J370" i="4"/>
  <c r="J369" i="4"/>
  <c r="J326" i="4"/>
  <c r="J322" i="4"/>
  <c r="J320" i="4"/>
  <c r="J301" i="4"/>
  <c r="J295" i="4"/>
  <c r="J294" i="4"/>
  <c r="J279" i="4"/>
  <c r="J270" i="4"/>
  <c r="J269" i="4"/>
  <c r="J262" i="4"/>
  <c r="J261" i="4"/>
  <c r="J259" i="4"/>
  <c r="J252" i="4"/>
  <c r="J249" i="4"/>
  <c r="J245" i="4"/>
  <c r="J127" i="4"/>
  <c r="J126" i="4"/>
  <c r="J124" i="4"/>
  <c r="J119" i="4"/>
  <c r="J102" i="4"/>
  <c r="J99" i="4"/>
  <c r="J98" i="4"/>
  <c r="J95" i="4"/>
  <c r="J94" i="4"/>
  <c r="J92" i="4"/>
  <c r="I179" i="4" l="1"/>
  <c r="I177" i="4"/>
  <c r="H195" i="4"/>
  <c r="I196" i="4"/>
  <c r="G176" i="4"/>
  <c r="H176" i="4"/>
  <c r="I176" i="4" s="1"/>
  <c r="K197" i="4"/>
  <c r="J564" i="4"/>
  <c r="G545" i="4"/>
  <c r="G544" i="4" s="1"/>
  <c r="H215" i="4"/>
  <c r="G216" i="4"/>
  <c r="G215" i="4" l="1"/>
  <c r="I216" i="4"/>
  <c r="I215" i="4"/>
  <c r="H194" i="4"/>
  <c r="I195" i="4"/>
  <c r="G175" i="4"/>
  <c r="G174" i="4"/>
  <c r="H175" i="4"/>
  <c r="I175" i="4" s="1"/>
  <c r="H174" i="4"/>
  <c r="I174" i="4" s="1"/>
  <c r="H545" i="4"/>
  <c r="K546" i="4"/>
  <c r="H544" i="4" l="1"/>
  <c r="I544" i="4" s="1"/>
  <c r="I545" i="4"/>
  <c r="H193" i="4"/>
  <c r="I193" i="4" s="1"/>
  <c r="I194" i="4"/>
  <c r="K84" i="4"/>
  <c r="K83" i="4"/>
  <c r="H82" i="4"/>
  <c r="G82" i="4"/>
  <c r="G81" i="4" s="1"/>
  <c r="H65" i="4"/>
  <c r="G65" i="4"/>
  <c r="G68" i="4"/>
  <c r="H68" i="4"/>
  <c r="I68" i="4" s="1"/>
  <c r="G70" i="4"/>
  <c r="H70" i="4"/>
  <c r="I70" i="4" s="1"/>
  <c r="K43" i="4"/>
  <c r="H42" i="4"/>
  <c r="G42" i="4"/>
  <c r="K41" i="4"/>
  <c r="H40" i="4"/>
  <c r="G40" i="4"/>
  <c r="K39" i="4"/>
  <c r="H38" i="4"/>
  <c r="G38" i="4"/>
  <c r="K37" i="4"/>
  <c r="H36" i="4"/>
  <c r="G36" i="4"/>
  <c r="H34" i="4"/>
  <c r="K33" i="4"/>
  <c r="H32" i="4"/>
  <c r="G32" i="4"/>
  <c r="G45" i="4"/>
  <c r="G49" i="4"/>
  <c r="H49" i="4"/>
  <c r="I49" i="4" s="1"/>
  <c r="K19" i="4"/>
  <c r="H18" i="4"/>
  <c r="G18" i="4"/>
  <c r="H16" i="4"/>
  <c r="H14" i="4"/>
  <c r="K230" i="4"/>
  <c r="H229" i="4"/>
  <c r="G229" i="4"/>
  <c r="K306" i="4"/>
  <c r="K305" i="4"/>
  <c r="H304" i="4"/>
  <c r="G304" i="4"/>
  <c r="H333" i="4"/>
  <c r="G333" i="4"/>
  <c r="K334" i="4"/>
  <c r="K346" i="4"/>
  <c r="H345" i="4"/>
  <c r="G345" i="4"/>
  <c r="K344" i="4"/>
  <c r="H343" i="4"/>
  <c r="G343" i="4"/>
  <c r="K394" i="4"/>
  <c r="H393" i="4"/>
  <c r="G393" i="4"/>
  <c r="K413" i="4"/>
  <c r="K412" i="4"/>
  <c r="H411" i="4"/>
  <c r="G411" i="4"/>
  <c r="G409" i="4"/>
  <c r="K461" i="4"/>
  <c r="H460" i="4"/>
  <c r="G460" i="4"/>
  <c r="H521" i="4"/>
  <c r="G521" i="4"/>
  <c r="K520" i="4"/>
  <c r="H519" i="4"/>
  <c r="G519" i="4"/>
  <c r="K518" i="4"/>
  <c r="G517" i="4"/>
  <c r="I519" i="4" l="1"/>
  <c r="I521" i="4"/>
  <c r="K521" i="4" s="1"/>
  <c r="I460" i="4"/>
  <c r="I411" i="4"/>
  <c r="I393" i="4"/>
  <c r="I343" i="4"/>
  <c r="I345" i="4"/>
  <c r="I333" i="4"/>
  <c r="I304" i="4"/>
  <c r="I229" i="4"/>
  <c r="I18" i="4"/>
  <c r="I32" i="4"/>
  <c r="I36" i="4"/>
  <c r="I38" i="4"/>
  <c r="I40" i="4"/>
  <c r="I42" i="4"/>
  <c r="K42" i="4" s="1"/>
  <c r="I65" i="4"/>
  <c r="H81" i="4"/>
  <c r="I81" i="4" s="1"/>
  <c r="I82" i="4"/>
  <c r="H67" i="4"/>
  <c r="G67" i="4"/>
  <c r="G64" i="4" s="1"/>
  <c r="G63" i="4" s="1"/>
  <c r="G62" i="4" s="1"/>
  <c r="K69" i="4"/>
  <c r="K66" i="4"/>
  <c r="K15" i="4"/>
  <c r="G14" i="4"/>
  <c r="I14" i="4" s="1"/>
  <c r="K35" i="4"/>
  <c r="G34" i="4"/>
  <c r="I34" i="4" s="1"/>
  <c r="K46" i="4"/>
  <c r="H45" i="4"/>
  <c r="I45" i="4" s="1"/>
  <c r="K50" i="4"/>
  <c r="K17" i="4"/>
  <c r="G16" i="4"/>
  <c r="I16" i="4" s="1"/>
  <c r="H409" i="4"/>
  <c r="I409" i="4" s="1"/>
  <c r="K410" i="4"/>
  <c r="K522" i="4"/>
  <c r="H517" i="4"/>
  <c r="H387" i="4"/>
  <c r="G387" i="4"/>
  <c r="I517" i="4" l="1"/>
  <c r="I387" i="4"/>
  <c r="H64" i="4"/>
  <c r="I64" i="4" s="1"/>
  <c r="I67" i="4"/>
  <c r="K475" i="4"/>
  <c r="G474" i="4"/>
  <c r="H421" i="4"/>
  <c r="G421" i="4"/>
  <c r="G420" i="4" s="1"/>
  <c r="H420" i="4" l="1"/>
  <c r="I420" i="4" s="1"/>
  <c r="I421" i="4"/>
  <c r="H474" i="4"/>
  <c r="I474" i="4" s="1"/>
  <c r="H208" i="4"/>
  <c r="G208" i="4"/>
  <c r="H60" i="4"/>
  <c r="G60" i="4"/>
  <c r="G59" i="4" s="1"/>
  <c r="I208" i="4" l="1"/>
  <c r="H59" i="4"/>
  <c r="I59" i="4" s="1"/>
  <c r="I60" i="4"/>
  <c r="K61" i="4"/>
  <c r="K187" i="4" l="1"/>
  <c r="G186" i="4"/>
  <c r="G185" i="4" s="1"/>
  <c r="G184" i="4" s="1"/>
  <c r="G183" i="4" s="1"/>
  <c r="H186" i="4" l="1"/>
  <c r="H185" i="4" l="1"/>
  <c r="I186" i="4"/>
  <c r="K473" i="4"/>
  <c r="H223" i="4"/>
  <c r="G223" i="4"/>
  <c r="K254" i="4"/>
  <c r="K463" i="4"/>
  <c r="K524" i="4"/>
  <c r="K563" i="4"/>
  <c r="H328" i="4"/>
  <c r="H505" i="4"/>
  <c r="G505" i="4"/>
  <c r="H561" i="4"/>
  <c r="G561" i="4"/>
  <c r="G560" i="4" s="1"/>
  <c r="H440" i="4"/>
  <c r="G440" i="4"/>
  <c r="G439" i="4" s="1"/>
  <c r="G438" i="4" s="1"/>
  <c r="G437" i="4" s="1"/>
  <c r="K417" i="4"/>
  <c r="G328" i="4"/>
  <c r="G327" i="4" s="1"/>
  <c r="H147" i="4"/>
  <c r="G147" i="4"/>
  <c r="K167" i="4"/>
  <c r="H128" i="4"/>
  <c r="G128" i="4"/>
  <c r="H77" i="4"/>
  <c r="G77" i="4"/>
  <c r="I128" i="4" l="1"/>
  <c r="H439" i="4"/>
  <c r="I440" i="4"/>
  <c r="I505" i="4"/>
  <c r="I147" i="4"/>
  <c r="H560" i="4"/>
  <c r="I560" i="4" s="1"/>
  <c r="I561" i="4"/>
  <c r="H327" i="4"/>
  <c r="I327" i="4" s="1"/>
  <c r="I328" i="4"/>
  <c r="H222" i="4"/>
  <c r="I223" i="4"/>
  <c r="H184" i="4"/>
  <c r="I185" i="4"/>
  <c r="H76" i="4"/>
  <c r="I77" i="4"/>
  <c r="H146" i="4"/>
  <c r="H145" i="4"/>
  <c r="G146" i="4"/>
  <c r="G145" i="4"/>
  <c r="H504" i="4"/>
  <c r="G504" i="4"/>
  <c r="G503" i="4" s="1"/>
  <c r="G502" i="4" s="1"/>
  <c r="G76" i="4"/>
  <c r="G75" i="4" s="1"/>
  <c r="G74" i="4" s="1"/>
  <c r="K441" i="4"/>
  <c r="K224" i="4"/>
  <c r="K562" i="4"/>
  <c r="G222" i="4"/>
  <c r="G221" i="4" s="1"/>
  <c r="G220" i="4" s="1"/>
  <c r="G219" i="4" s="1"/>
  <c r="K78" i="4"/>
  <c r="K129" i="4"/>
  <c r="K506" i="4"/>
  <c r="K329" i="4"/>
  <c r="K148" i="4"/>
  <c r="H438" i="4" l="1"/>
  <c r="I439" i="4"/>
  <c r="I145" i="4"/>
  <c r="I146" i="4"/>
  <c r="H503" i="4"/>
  <c r="I504" i="4"/>
  <c r="H221" i="4"/>
  <c r="I222" i="4"/>
  <c r="H183" i="4"/>
  <c r="I183" i="4" s="1"/>
  <c r="I184" i="4"/>
  <c r="H75" i="4"/>
  <c r="I76" i="4"/>
  <c r="H141" i="4"/>
  <c r="G141" i="4"/>
  <c r="G140" i="4" s="1"/>
  <c r="G139" i="4" s="1"/>
  <c r="H437" i="4" l="1"/>
  <c r="I437" i="4" s="1"/>
  <c r="I438" i="4"/>
  <c r="H502" i="4"/>
  <c r="I502" i="4" s="1"/>
  <c r="I503" i="4"/>
  <c r="H220" i="4"/>
  <c r="I221" i="4"/>
  <c r="H140" i="4"/>
  <c r="I141" i="4"/>
  <c r="H74" i="4"/>
  <c r="I75" i="4"/>
  <c r="K142" i="4"/>
  <c r="G138" i="4"/>
  <c r="G137" i="4" s="1"/>
  <c r="H219" i="4" l="1"/>
  <c r="I219" i="4" s="1"/>
  <c r="I220" i="4"/>
  <c r="H139" i="4"/>
  <c r="I140" i="4"/>
  <c r="I74" i="4"/>
  <c r="H428" i="4"/>
  <c r="K430" i="4"/>
  <c r="I139" i="4" l="1"/>
  <c r="H138" i="4"/>
  <c r="H137" i="4" l="1"/>
  <c r="I137" i="4" s="1"/>
  <c r="I138" i="4"/>
  <c r="H355" i="4"/>
  <c r="G355" i="4"/>
  <c r="K398" i="4"/>
  <c r="H510" i="4"/>
  <c r="G510" i="4"/>
  <c r="K511" i="4"/>
  <c r="K531" i="4"/>
  <c r="K214" i="4"/>
  <c r="K207" i="4"/>
  <c r="K201" i="4"/>
  <c r="K173" i="4"/>
  <c r="K100" i="4"/>
  <c r="I510" i="4" l="1"/>
  <c r="I355" i="4"/>
  <c r="K356" i="4"/>
  <c r="E51" i="3"/>
  <c r="E24" i="3"/>
  <c r="E20" i="3"/>
  <c r="E12" i="3"/>
  <c r="K558" i="4" l="1"/>
  <c r="K552" i="4"/>
  <c r="K543" i="4"/>
  <c r="K529" i="4"/>
  <c r="K488" i="4"/>
  <c r="K466" i="4"/>
  <c r="K377" i="4"/>
  <c r="K376" i="4"/>
  <c r="K354" i="4"/>
  <c r="K349" i="4"/>
  <c r="K348" i="4"/>
  <c r="K295" i="4"/>
  <c r="K281" i="4"/>
  <c r="K270" i="4"/>
  <c r="K269" i="4"/>
  <c r="K262" i="4"/>
  <c r="K162" i="4"/>
  <c r="K132" i="4"/>
  <c r="K127" i="4"/>
  <c r="K112" i="4"/>
  <c r="K111" i="4"/>
  <c r="K22" i="4"/>
  <c r="I624" i="4"/>
  <c r="H624" i="4"/>
  <c r="E57" i="3"/>
  <c r="H556" i="4"/>
  <c r="H551" i="4"/>
  <c r="H540" i="4"/>
  <c r="H537" i="4"/>
  <c r="H536" i="4"/>
  <c r="H530" i="4"/>
  <c r="H516" i="4" s="1"/>
  <c r="H509" i="4"/>
  <c r="H500" i="4"/>
  <c r="H487" i="4"/>
  <c r="H480" i="4"/>
  <c r="H472" i="4"/>
  <c r="H470" i="4"/>
  <c r="H467" i="4"/>
  <c r="H465" i="4"/>
  <c r="H462" i="4"/>
  <c r="H456" i="4"/>
  <c r="H451" i="4"/>
  <c r="H446" i="4"/>
  <c r="E45" i="3"/>
  <c r="H435" i="4"/>
  <c r="H426" i="4"/>
  <c r="H414" i="4"/>
  <c r="H406" i="4"/>
  <c r="H401" i="4"/>
  <c r="H397" i="4"/>
  <c r="H386" i="4"/>
  <c r="H381" i="4"/>
  <c r="H379" i="4"/>
  <c r="H375" i="4"/>
  <c r="H373" i="4"/>
  <c r="H368" i="4"/>
  <c r="H364" i="4"/>
  <c r="H362" i="4"/>
  <c r="H353" i="4"/>
  <c r="H352" i="4" s="1"/>
  <c r="H347" i="4"/>
  <c r="H337" i="4"/>
  <c r="H335" i="4"/>
  <c r="H325" i="4"/>
  <c r="H319" i="4"/>
  <c r="H313" i="4"/>
  <c r="H307" i="4"/>
  <c r="H300" i="4"/>
  <c r="H298" i="4"/>
  <c r="H293" i="4"/>
  <c r="H289" i="4"/>
  <c r="H284" i="4"/>
  <c r="H280" i="4"/>
  <c r="H278" i="4"/>
  <c r="H273" i="4"/>
  <c r="H268" i="4"/>
  <c r="H265" i="4"/>
  <c r="H260" i="4"/>
  <c r="H258" i="4"/>
  <c r="H253" i="4"/>
  <c r="H251" i="4"/>
  <c r="H248" i="4"/>
  <c r="H244" i="4"/>
  <c r="H238" i="4"/>
  <c r="H232" i="4"/>
  <c r="H213" i="4"/>
  <c r="H206" i="4"/>
  <c r="H200" i="4"/>
  <c r="H190" i="4"/>
  <c r="H172" i="4"/>
  <c r="H166" i="4"/>
  <c r="H161" i="4"/>
  <c r="H154" i="4"/>
  <c r="H144" i="4"/>
  <c r="H135" i="4"/>
  <c r="H131" i="4"/>
  <c r="H125" i="4"/>
  <c r="H123" i="4"/>
  <c r="H118" i="4"/>
  <c r="H110" i="4"/>
  <c r="H101" i="4"/>
  <c r="H97" i="4"/>
  <c r="H91" i="4"/>
  <c r="H88" i="4"/>
  <c r="H53" i="4"/>
  <c r="H51" i="4"/>
  <c r="H27" i="4"/>
  <c r="H25" i="4"/>
  <c r="H23" i="4"/>
  <c r="H134" i="4" l="1"/>
  <c r="H303" i="4"/>
  <c r="H283" i="4"/>
  <c r="H288" i="4"/>
  <c r="H312" i="4"/>
  <c r="H555" i="4"/>
  <c r="H550" i="4"/>
  <c r="H539" i="4"/>
  <c r="H508" i="4"/>
  <c r="H499" i="4"/>
  <c r="H486" i="4"/>
  <c r="H479" i="4"/>
  <c r="H459" i="4"/>
  <c r="H455" i="4"/>
  <c r="H450" i="4"/>
  <c r="H445" i="4"/>
  <c r="H434" i="4"/>
  <c r="H408" i="4"/>
  <c r="H405" i="4"/>
  <c r="H400" i="4"/>
  <c r="H392" i="4"/>
  <c r="H391" i="4"/>
  <c r="H385" i="4"/>
  <c r="H367" i="4"/>
  <c r="H361" i="4"/>
  <c r="H360" i="4"/>
  <c r="H342" i="4"/>
  <c r="H324" i="4"/>
  <c r="H292" i="4"/>
  <c r="H272" i="4"/>
  <c r="H267" i="4"/>
  <c r="H264" i="4"/>
  <c r="H250" i="4"/>
  <c r="H243" i="4"/>
  <c r="H237" i="4"/>
  <c r="H231" i="4"/>
  <c r="H212" i="4"/>
  <c r="H199" i="4"/>
  <c r="H189" i="4"/>
  <c r="H171" i="4"/>
  <c r="H165" i="4"/>
  <c r="H153" i="4"/>
  <c r="H160" i="4"/>
  <c r="H597" i="4"/>
  <c r="H130" i="4"/>
  <c r="H117" i="4"/>
  <c r="H109" i="4"/>
  <c r="H87" i="4"/>
  <c r="H21" i="4"/>
  <c r="H332" i="4"/>
  <c r="H297" i="4"/>
  <c r="H44" i="4"/>
  <c r="K525" i="4"/>
  <c r="H20" i="4"/>
  <c r="E38" i="3"/>
  <c r="H228" i="4"/>
  <c r="H331" i="4"/>
  <c r="H469" i="4"/>
  <c r="H515" i="4"/>
  <c r="H63" i="4"/>
  <c r="K389" i="4"/>
  <c r="H205" i="4"/>
  <c r="H218" i="4"/>
  <c r="K26" i="4"/>
  <c r="K52" i="4"/>
  <c r="K71" i="4"/>
  <c r="K98" i="4"/>
  <c r="K119" i="4"/>
  <c r="K249" i="4"/>
  <c r="K274" i="4"/>
  <c r="K285" i="4"/>
  <c r="K301" i="4"/>
  <c r="K320" i="4"/>
  <c r="K452" i="4"/>
  <c r="K471" i="4"/>
  <c r="K538" i="4"/>
  <c r="K89" i="4"/>
  <c r="K102" i="4"/>
  <c r="K124" i="4"/>
  <c r="K233" i="4"/>
  <c r="K245" i="4"/>
  <c r="K252" i="4"/>
  <c r="K266" i="4"/>
  <c r="K290" i="4"/>
  <c r="K299" i="4"/>
  <c r="K308" i="4"/>
  <c r="K314" i="4"/>
  <c r="K322" i="4"/>
  <c r="K380" i="4"/>
  <c r="K407" i="4"/>
  <c r="K447" i="4"/>
  <c r="K457" i="4"/>
  <c r="K468" i="4"/>
  <c r="K481" i="4"/>
  <c r="K512" i="4"/>
  <c r="H164" i="4"/>
  <c r="H143" i="4"/>
  <c r="H433" i="4"/>
  <c r="H378" i="4"/>
  <c r="H404" i="4"/>
  <c r="H425" i="4"/>
  <c r="H96" i="4"/>
  <c r="H302" i="4"/>
  <c r="H535" i="4"/>
  <c r="H247" i="4"/>
  <c r="H454" i="4"/>
  <c r="H464" i="4"/>
  <c r="H372" i="4"/>
  <c r="H341" i="4"/>
  <c r="H318" i="4"/>
  <c r="H277" i="4"/>
  <c r="H257" i="4"/>
  <c r="H122" i="4"/>
  <c r="H90" i="4"/>
  <c r="H80" i="4"/>
  <c r="H263" i="4"/>
  <c r="E33" i="3"/>
  <c r="K402" i="4"/>
  <c r="G326" i="4"/>
  <c r="I326" i="4" s="1"/>
  <c r="H311" i="4" l="1"/>
  <c r="H287" i="4"/>
  <c r="H282" i="4"/>
  <c r="H554" i="4"/>
  <c r="H549" i="4"/>
  <c r="H514" i="4"/>
  <c r="H507" i="4"/>
  <c r="H498" i="4"/>
  <c r="H485" i="4"/>
  <c r="H478" i="4"/>
  <c r="H449" i="4"/>
  <c r="H444" i="4"/>
  <c r="H432" i="4"/>
  <c r="H424" i="4"/>
  <c r="H399" i="4"/>
  <c r="H384" i="4"/>
  <c r="H366" i="4"/>
  <c r="H351" i="4"/>
  <c r="H340" i="4"/>
  <c r="H330" i="4"/>
  <c r="H317" i="4"/>
  <c r="H296" i="4"/>
  <c r="H291" i="4"/>
  <c r="H276" i="4"/>
  <c r="H271" i="4"/>
  <c r="H256" i="4"/>
  <c r="H242" i="4"/>
  <c r="H236" i="4"/>
  <c r="H227" i="4"/>
  <c r="H211" i="4"/>
  <c r="H204" i="4"/>
  <c r="H198" i="4"/>
  <c r="H188" i="4"/>
  <c r="H170" i="4"/>
  <c r="H163" i="4"/>
  <c r="H152" i="4"/>
  <c r="H159" i="4"/>
  <c r="H116" i="4"/>
  <c r="H108" i="4"/>
  <c r="H79" i="4"/>
  <c r="H62" i="4"/>
  <c r="I62" i="4" s="1"/>
  <c r="I63" i="4"/>
  <c r="H31" i="4"/>
  <c r="H30" i="4"/>
  <c r="H13" i="4"/>
  <c r="H12" i="4"/>
  <c r="H29" i="4"/>
  <c r="H246" i="4"/>
  <c r="H633" i="4"/>
  <c r="H534" i="4"/>
  <c r="H390" i="4"/>
  <c r="H615" i="4"/>
  <c r="E56" i="3" s="1"/>
  <c r="K326" i="4"/>
  <c r="K239" i="4"/>
  <c r="H86" i="4"/>
  <c r="H121" i="4"/>
  <c r="H371" i="4"/>
  <c r="H458" i="4"/>
  <c r="H133" i="4"/>
  <c r="H11" i="4"/>
  <c r="H581" i="4"/>
  <c r="E22" i="3" s="1"/>
  <c r="H255" i="4"/>
  <c r="E32" i="3"/>
  <c r="H574" i="4" l="1"/>
  <c r="E15" i="3" s="1"/>
  <c r="E55" i="3"/>
  <c r="H573" i="4"/>
  <c r="E14" i="3" s="1"/>
  <c r="H632" i="4"/>
  <c r="H553" i="4"/>
  <c r="H548" i="4"/>
  <c r="H602" i="4"/>
  <c r="E43" i="3" s="1"/>
  <c r="H492" i="4"/>
  <c r="H484" i="4"/>
  <c r="H477" i="4"/>
  <c r="H453" i="4"/>
  <c r="H611" i="4"/>
  <c r="E52" i="3" s="1"/>
  <c r="H609" i="4"/>
  <c r="E50" i="3" s="1"/>
  <c r="H443" i="4"/>
  <c r="H431" i="4"/>
  <c r="H423" i="4"/>
  <c r="H383" i="4"/>
  <c r="H588" i="4"/>
  <c r="E29" i="3" s="1"/>
  <c r="H631" i="4"/>
  <c r="H350" i="4"/>
  <c r="H584" i="4"/>
  <c r="E25" i="3" s="1"/>
  <c r="H316" i="4"/>
  <c r="H286" i="4"/>
  <c r="H275" i="4"/>
  <c r="H628" i="4"/>
  <c r="H569" i="4"/>
  <c r="E10" i="3" s="1"/>
  <c r="H568" i="4"/>
  <c r="E9" i="3" s="1"/>
  <c r="H235" i="4"/>
  <c r="H226" i="4"/>
  <c r="H210" i="4"/>
  <c r="H192" i="4"/>
  <c r="H182" i="4"/>
  <c r="H169" i="4"/>
  <c r="H151" i="4"/>
  <c r="H158" i="4"/>
  <c r="H630" i="4"/>
  <c r="H115" i="4"/>
  <c r="H107" i="4"/>
  <c r="H629" i="4"/>
  <c r="H598" i="4"/>
  <c r="E39" i="3" s="1"/>
  <c r="H636" i="4"/>
  <c r="H594" i="4"/>
  <c r="E35" i="3" s="1"/>
  <c r="H634" i="4"/>
  <c r="H85" i="4"/>
  <c r="H513" i="4"/>
  <c r="K174" i="4"/>
  <c r="H120" i="4"/>
  <c r="H595" i="4"/>
  <c r="E36" i="3" s="1"/>
  <c r="H448" i="4"/>
  <c r="H359" i="4"/>
  <c r="H589" i="4"/>
  <c r="E30" i="3" s="1"/>
  <c r="H315" i="4"/>
  <c r="H241" i="4"/>
  <c r="K416" i="4"/>
  <c r="K415" i="4"/>
  <c r="H614" i="4" l="1"/>
  <c r="H547" i="4"/>
  <c r="H613" i="4"/>
  <c r="E54" i="3" s="1"/>
  <c r="H491" i="4"/>
  <c r="H483" i="4"/>
  <c r="H618" i="4"/>
  <c r="E59" i="3" s="1"/>
  <c r="H476" i="4"/>
  <c r="H442" i="4"/>
  <c r="H607" i="4"/>
  <c r="E48" i="3" s="1"/>
  <c r="H339" i="4"/>
  <c r="H578" i="4"/>
  <c r="H580" i="4"/>
  <c r="E21" i="3" s="1"/>
  <c r="H575" i="4"/>
  <c r="E16" i="3" s="1"/>
  <c r="H234" i="4"/>
  <c r="H225" i="4"/>
  <c r="H622" i="4"/>
  <c r="E63" i="3" s="1"/>
  <c r="H203" i="4"/>
  <c r="H590" i="4"/>
  <c r="E31" i="3" s="1"/>
  <c r="H181" i="4"/>
  <c r="H585" i="4"/>
  <c r="E26" i="3" s="1"/>
  <c r="H168" i="4"/>
  <c r="H150" i="4"/>
  <c r="H577" i="4"/>
  <c r="E18" i="3" s="1"/>
  <c r="H157" i="4"/>
  <c r="H572" i="4"/>
  <c r="E13" i="3" s="1"/>
  <c r="H570" i="4"/>
  <c r="E11" i="3" s="1"/>
  <c r="H612" i="4"/>
  <c r="E53" i="3" s="1"/>
  <c r="H106" i="4"/>
  <c r="H599" i="4"/>
  <c r="E40" i="3" s="1"/>
  <c r="H10" i="4"/>
  <c r="H586" i="4"/>
  <c r="E27" i="3" s="1"/>
  <c r="H114" i="4"/>
  <c r="K374" i="4"/>
  <c r="K396" i="4"/>
  <c r="K259" i="4"/>
  <c r="E23" i="3" l="1"/>
  <c r="E49" i="3"/>
  <c r="E8" i="3"/>
  <c r="E17" i="3"/>
  <c r="E28" i="3"/>
  <c r="E19" i="3"/>
  <c r="E44" i="3"/>
  <c r="E58" i="3"/>
  <c r="H596" i="4"/>
  <c r="E37" i="3" s="1"/>
  <c r="H490" i="4"/>
  <c r="H482" i="4"/>
  <c r="H617" i="4"/>
  <c r="H603" i="4"/>
  <c r="H623" i="4"/>
  <c r="E64" i="3" s="1"/>
  <c r="H621" i="4"/>
  <c r="H202" i="4"/>
  <c r="H601" i="4"/>
  <c r="E42" i="3" s="1"/>
  <c r="H587" i="4"/>
  <c r="H582" i="4"/>
  <c r="H620" i="4"/>
  <c r="E61" i="3" s="1"/>
  <c r="H149" i="4"/>
  <c r="H576" i="4"/>
  <c r="H156" i="4"/>
  <c r="H113" i="4"/>
  <c r="H608" i="4"/>
  <c r="H9" i="4"/>
  <c r="H593" i="4"/>
  <c r="H567" i="4"/>
  <c r="K542" i="4"/>
  <c r="G501" i="4"/>
  <c r="I501" i="4" s="1"/>
  <c r="K94" i="4"/>
  <c r="G97" i="4"/>
  <c r="I97" i="4" s="1"/>
  <c r="E60" i="3" l="1"/>
  <c r="E41" i="3"/>
  <c r="E62" i="3"/>
  <c r="E34" i="3"/>
  <c r="H489" i="4"/>
  <c r="E66" i="3"/>
  <c r="H240" i="4"/>
  <c r="H600" i="4"/>
  <c r="H619" i="4"/>
  <c r="H625" i="4"/>
  <c r="H635" i="4" s="1"/>
  <c r="K99" i="4"/>
  <c r="K54" i="4"/>
  <c r="K28" i="4"/>
  <c r="K501" i="4"/>
  <c r="K294" i="4"/>
  <c r="H564" i="4" l="1"/>
  <c r="H626" i="4"/>
  <c r="K24" i="4"/>
  <c r="K92" i="4"/>
  <c r="G93" i="4"/>
  <c r="I93" i="4" s="1"/>
  <c r="G386" i="4"/>
  <c r="G385" i="4" l="1"/>
  <c r="I385" i="4" s="1"/>
  <c r="I386" i="4"/>
  <c r="H566" i="4"/>
  <c r="K95" i="4"/>
  <c r="K136" i="4"/>
  <c r="G313" i="4" l="1"/>
  <c r="G336" i="4"/>
  <c r="I336" i="4" s="1"/>
  <c r="G312" i="4" l="1"/>
  <c r="I313" i="4"/>
  <c r="K559" i="4"/>
  <c r="K541" i="4"/>
  <c r="K336" i="4"/>
  <c r="K338" i="4"/>
  <c r="D33" i="3"/>
  <c r="F33" i="3" s="1"/>
  <c r="G311" i="4" l="1"/>
  <c r="I312" i="4"/>
  <c r="K155" i="4"/>
  <c r="D32" i="3"/>
  <c r="F32" i="3" s="1"/>
  <c r="G379" i="4"/>
  <c r="I379" i="4" s="1"/>
  <c r="G335" i="4"/>
  <c r="I335" i="4" s="1"/>
  <c r="G307" i="4"/>
  <c r="G470" i="4"/>
  <c r="I470" i="4" s="1"/>
  <c r="G467" i="4"/>
  <c r="I467" i="4" s="1"/>
  <c r="G465" i="4"/>
  <c r="I465" i="4" s="1"/>
  <c r="G462" i="4"/>
  <c r="G456" i="4"/>
  <c r="G451" i="4"/>
  <c r="K436" i="4"/>
  <c r="G428" i="4"/>
  <c r="I428" i="4" s="1"/>
  <c r="G426" i="4"/>
  <c r="I426" i="4" s="1"/>
  <c r="G414" i="4"/>
  <c r="G406" i="4"/>
  <c r="G403" i="4"/>
  <c r="I403" i="4" s="1"/>
  <c r="G397" i="4"/>
  <c r="G375" i="4"/>
  <c r="I375" i="4" s="1"/>
  <c r="G373" i="4"/>
  <c r="I373" i="4" s="1"/>
  <c r="K370" i="4"/>
  <c r="K369" i="4"/>
  <c r="G353" i="4"/>
  <c r="G337" i="4"/>
  <c r="I337" i="4" s="1"/>
  <c r="G325" i="4"/>
  <c r="G300" i="4"/>
  <c r="I300" i="4" s="1"/>
  <c r="G298" i="4"/>
  <c r="I298" i="4" s="1"/>
  <c r="G293" i="4"/>
  <c r="G289" i="4"/>
  <c r="G284" i="4"/>
  <c r="G280" i="4"/>
  <c r="I280" i="4" s="1"/>
  <c r="G273" i="4"/>
  <c r="G268" i="4"/>
  <c r="G265" i="4"/>
  <c r="G258" i="4"/>
  <c r="I258" i="4" s="1"/>
  <c r="G253" i="4"/>
  <c r="I253" i="4" s="1"/>
  <c r="K253" i="4" s="1"/>
  <c r="G251" i="4"/>
  <c r="I251" i="4" s="1"/>
  <c r="G248" i="4"/>
  <c r="I248" i="4" s="1"/>
  <c r="G267" i="4" l="1"/>
  <c r="I267" i="4" s="1"/>
  <c r="I268" i="4"/>
  <c r="G292" i="4"/>
  <c r="I293" i="4"/>
  <c r="I353" i="4"/>
  <c r="G352" i="4"/>
  <c r="G392" i="4"/>
  <c r="I392" i="4" s="1"/>
  <c r="I397" i="4"/>
  <c r="K397" i="4" s="1"/>
  <c r="G405" i="4"/>
  <c r="I405" i="4" s="1"/>
  <c r="I406" i="4"/>
  <c r="G408" i="4"/>
  <c r="I408" i="4" s="1"/>
  <c r="I414" i="4"/>
  <c r="G450" i="4"/>
  <c r="I451" i="4"/>
  <c r="G455" i="4"/>
  <c r="I455" i="4" s="1"/>
  <c r="I456" i="4"/>
  <c r="G459" i="4"/>
  <c r="I459" i="4" s="1"/>
  <c r="I462" i="4"/>
  <c r="K462" i="4" s="1"/>
  <c r="G303" i="4"/>
  <c r="I303" i="4" s="1"/>
  <c r="I307" i="4"/>
  <c r="G264" i="4"/>
  <c r="I264" i="4" s="1"/>
  <c r="I265" i="4"/>
  <c r="G272" i="4"/>
  <c r="I273" i="4"/>
  <c r="G283" i="4"/>
  <c r="I284" i="4"/>
  <c r="G288" i="4"/>
  <c r="I289" i="4"/>
  <c r="G291" i="4"/>
  <c r="I291" i="4" s="1"/>
  <c r="I292" i="4"/>
  <c r="G324" i="4"/>
  <c r="I324" i="4" s="1"/>
  <c r="I325" i="4"/>
  <c r="G632" i="4"/>
  <c r="I311" i="4"/>
  <c r="I632" i="4" s="1"/>
  <c r="G332" i="4"/>
  <c r="G297" i="4"/>
  <c r="I297" i="4" s="1"/>
  <c r="G391" i="4"/>
  <c r="I391" i="4" s="1"/>
  <c r="K126" i="4"/>
  <c r="K403" i="4"/>
  <c r="G404" i="4"/>
  <c r="I404" i="4" s="1"/>
  <c r="G381" i="4"/>
  <c r="G260" i="4"/>
  <c r="G278" i="4"/>
  <c r="G364" i="4"/>
  <c r="K429" i="4"/>
  <c r="G362" i="4"/>
  <c r="I362" i="4" s="1"/>
  <c r="G425" i="4"/>
  <c r="G454" i="4"/>
  <c r="I454" i="4" s="1"/>
  <c r="G302" i="4"/>
  <c r="I302" i="4" s="1"/>
  <c r="G368" i="4"/>
  <c r="G372" i="4"/>
  <c r="I372" i="4" s="1"/>
  <c r="G401" i="4"/>
  <c r="G464" i="4"/>
  <c r="I464" i="4" s="1"/>
  <c r="G296" i="4"/>
  <c r="I296" i="4" s="1"/>
  <c r="G263" i="4"/>
  <c r="I263" i="4" s="1"/>
  <c r="G250" i="4"/>
  <c r="G247" i="4" l="1"/>
  <c r="I250" i="4"/>
  <c r="G400" i="4"/>
  <c r="I401" i="4"/>
  <c r="G367" i="4"/>
  <c r="I368" i="4"/>
  <c r="G424" i="4"/>
  <c r="I424" i="4" s="1"/>
  <c r="I425" i="4"/>
  <c r="G361" i="4"/>
  <c r="I364" i="4"/>
  <c r="G277" i="4"/>
  <c r="I278" i="4"/>
  <c r="G257" i="4"/>
  <c r="I260" i="4"/>
  <c r="G378" i="4"/>
  <c r="I378" i="4" s="1"/>
  <c r="I381" i="4"/>
  <c r="G331" i="4"/>
  <c r="I332" i="4"/>
  <c r="G449" i="4"/>
  <c r="I449" i="4" s="1"/>
  <c r="I609" i="4" s="1"/>
  <c r="I450" i="4"/>
  <c r="G351" i="4"/>
  <c r="I352" i="4"/>
  <c r="G287" i="4"/>
  <c r="I287" i="4" s="1"/>
  <c r="I288" i="4"/>
  <c r="G282" i="4"/>
  <c r="I282" i="4" s="1"/>
  <c r="I573" i="4" s="1"/>
  <c r="I283" i="4"/>
  <c r="G271" i="4"/>
  <c r="I271" i="4" s="1"/>
  <c r="I272" i="4"/>
  <c r="G423" i="4"/>
  <c r="I423" i="4" s="1"/>
  <c r="K365" i="4"/>
  <c r="K279" i="4"/>
  <c r="K261" i="4"/>
  <c r="K382" i="4"/>
  <c r="K363" i="4"/>
  <c r="G371" i="4"/>
  <c r="G458" i="4"/>
  <c r="I458" i="4" s="1"/>
  <c r="I371" i="4" l="1"/>
  <c r="G330" i="4"/>
  <c r="I330" i="4" s="1"/>
  <c r="I331" i="4"/>
  <c r="G256" i="4"/>
  <c r="I257" i="4"/>
  <c r="G276" i="4"/>
  <c r="I277" i="4"/>
  <c r="G360" i="4"/>
  <c r="I360" i="4" s="1"/>
  <c r="I361" i="4"/>
  <c r="G366" i="4"/>
  <c r="I366" i="4" s="1"/>
  <c r="I367" i="4"/>
  <c r="G399" i="4"/>
  <c r="I400" i="4"/>
  <c r="G246" i="4"/>
  <c r="I246" i="4" s="1"/>
  <c r="I569" i="4" s="1"/>
  <c r="I247" i="4"/>
  <c r="G350" i="4"/>
  <c r="I350" i="4" s="1"/>
  <c r="I351" i="4"/>
  <c r="G286" i="4"/>
  <c r="I286" i="4" s="1"/>
  <c r="I575" i="4" s="1"/>
  <c r="I581" i="4"/>
  <c r="K330" i="4"/>
  <c r="G536" i="4"/>
  <c r="I536" i="4" s="1"/>
  <c r="I399" i="4" l="1"/>
  <c r="G390" i="4"/>
  <c r="I390" i="4" s="1"/>
  <c r="G275" i="4"/>
  <c r="I275" i="4" s="1"/>
  <c r="I276" i="4"/>
  <c r="I256" i="4"/>
  <c r="G255" i="4"/>
  <c r="I255" i="4" s="1"/>
  <c r="G359" i="4"/>
  <c r="I359" i="4" s="1"/>
  <c r="I586" i="4" l="1"/>
  <c r="G624" i="4"/>
  <c r="G347" i="4" l="1"/>
  <c r="G342" i="4" l="1"/>
  <c r="I342" i="4" s="1"/>
  <c r="I347" i="4"/>
  <c r="G23" i="4"/>
  <c r="I23" i="4" s="1"/>
  <c r="G25" i="4"/>
  <c r="I25" i="4" s="1"/>
  <c r="G27" i="4"/>
  <c r="I27" i="4" s="1"/>
  <c r="G51" i="4"/>
  <c r="I51" i="4" s="1"/>
  <c r="G53" i="4"/>
  <c r="I53" i="4" s="1"/>
  <c r="G88" i="4"/>
  <c r="G91" i="4"/>
  <c r="G101" i="4"/>
  <c r="G110" i="4"/>
  <c r="I110" i="4" s="1"/>
  <c r="G118" i="4"/>
  <c r="I118" i="4" s="1"/>
  <c r="G123" i="4"/>
  <c r="I123" i="4" s="1"/>
  <c r="G125" i="4"/>
  <c r="I125" i="4" s="1"/>
  <c r="G131" i="4"/>
  <c r="I131" i="4" s="1"/>
  <c r="G135" i="4"/>
  <c r="G144" i="4"/>
  <c r="G154" i="4"/>
  <c r="I154" i="4" s="1"/>
  <c r="G161" i="4"/>
  <c r="I161" i="4" s="1"/>
  <c r="G166" i="4"/>
  <c r="I166" i="4" s="1"/>
  <c r="G172" i="4"/>
  <c r="I172" i="4" s="1"/>
  <c r="G190" i="4"/>
  <c r="I190" i="4" s="1"/>
  <c r="G200" i="4"/>
  <c r="I200" i="4" s="1"/>
  <c r="G206" i="4"/>
  <c r="G213" i="4"/>
  <c r="I213" i="4" s="1"/>
  <c r="G232" i="4"/>
  <c r="G238" i="4"/>
  <c r="I238" i="4" s="1"/>
  <c r="G244" i="4"/>
  <c r="I244" i="4" s="1"/>
  <c r="G319" i="4"/>
  <c r="I319" i="4" s="1"/>
  <c r="G435" i="4"/>
  <c r="G446" i="4"/>
  <c r="I446" i="4" s="1"/>
  <c r="G472" i="4"/>
  <c r="G480" i="4"/>
  <c r="I480" i="4" s="1"/>
  <c r="G487" i="4"/>
  <c r="I487" i="4" s="1"/>
  <c r="G500" i="4"/>
  <c r="I500" i="4" s="1"/>
  <c r="G530" i="4"/>
  <c r="G516" i="4" s="1"/>
  <c r="I516" i="4" s="1"/>
  <c r="G537" i="4"/>
  <c r="I537" i="4" s="1"/>
  <c r="G540" i="4"/>
  <c r="G551" i="4"/>
  <c r="I551" i="4" s="1"/>
  <c r="D12" i="3"/>
  <c r="F12" i="3" s="1"/>
  <c r="D20" i="3"/>
  <c r="F20" i="3" s="1"/>
  <c r="D24" i="3"/>
  <c r="F24" i="3" s="1"/>
  <c r="D51" i="3"/>
  <c r="F51" i="3" s="1"/>
  <c r="G539" i="4" l="1"/>
  <c r="I539" i="4" s="1"/>
  <c r="I540" i="4"/>
  <c r="I530" i="4"/>
  <c r="K530" i="4" s="1"/>
  <c r="G469" i="4"/>
  <c r="I469" i="4" s="1"/>
  <c r="I472" i="4"/>
  <c r="G434" i="4"/>
  <c r="I434" i="4" s="1"/>
  <c r="I435" i="4"/>
  <c r="G231" i="4"/>
  <c r="I231" i="4" s="1"/>
  <c r="I232" i="4"/>
  <c r="G134" i="4"/>
  <c r="I134" i="4" s="1"/>
  <c r="I135" i="4"/>
  <c r="G96" i="4"/>
  <c r="I96" i="4" s="1"/>
  <c r="I101" i="4"/>
  <c r="G90" i="4"/>
  <c r="I90" i="4" s="1"/>
  <c r="I91" i="4"/>
  <c r="G205" i="4"/>
  <c r="I205" i="4" s="1"/>
  <c r="K205" i="4" s="1"/>
  <c r="I206" i="4"/>
  <c r="K206" i="4" s="1"/>
  <c r="G597" i="4"/>
  <c r="I144" i="4"/>
  <c r="I597" i="4" s="1"/>
  <c r="G87" i="4"/>
  <c r="I87" i="4" s="1"/>
  <c r="I88" i="4"/>
  <c r="G44" i="4"/>
  <c r="G228" i="4"/>
  <c r="I228" i="4" s="1"/>
  <c r="G86" i="4"/>
  <c r="G453" i="4"/>
  <c r="G556" i="4"/>
  <c r="G499" i="4"/>
  <c r="I499" i="4" s="1"/>
  <c r="G479" i="4"/>
  <c r="I479" i="4" s="1"/>
  <c r="G243" i="4"/>
  <c r="G189" i="4"/>
  <c r="I189" i="4" s="1"/>
  <c r="G171" i="4"/>
  <c r="I171" i="4" s="1"/>
  <c r="G160" i="4"/>
  <c r="I160" i="4" s="1"/>
  <c r="G117" i="4"/>
  <c r="I117" i="4" s="1"/>
  <c r="G550" i="4"/>
  <c r="I550" i="4" s="1"/>
  <c r="G509" i="4"/>
  <c r="I509" i="4" s="1"/>
  <c r="G486" i="4"/>
  <c r="I486" i="4" s="1"/>
  <c r="G445" i="4"/>
  <c r="I445" i="4" s="1"/>
  <c r="G237" i="4"/>
  <c r="I237" i="4" s="1"/>
  <c r="G212" i="4"/>
  <c r="I212" i="4" s="1"/>
  <c r="G199" i="4"/>
  <c r="I199" i="4" s="1"/>
  <c r="G165" i="4"/>
  <c r="I165" i="4" s="1"/>
  <c r="G153" i="4"/>
  <c r="I153" i="4" s="1"/>
  <c r="G130" i="4"/>
  <c r="I130" i="4" s="1"/>
  <c r="G109" i="4"/>
  <c r="I109" i="4" s="1"/>
  <c r="G21" i="4"/>
  <c r="G318" i="4"/>
  <c r="I318" i="4" s="1"/>
  <c r="G122" i="4"/>
  <c r="I122" i="4" s="1"/>
  <c r="G20" i="4" l="1"/>
  <c r="I21" i="4"/>
  <c r="G555" i="4"/>
  <c r="I555" i="4" s="1"/>
  <c r="I556" i="4"/>
  <c r="G448" i="4"/>
  <c r="I448" i="4" s="1"/>
  <c r="I453" i="4"/>
  <c r="I611" i="4" s="1"/>
  <c r="G31" i="4"/>
  <c r="I31" i="4" s="1"/>
  <c r="I44" i="4"/>
  <c r="I528" i="4"/>
  <c r="G633" i="4"/>
  <c r="I243" i="4"/>
  <c r="I633" i="4" s="1"/>
  <c r="G85" i="4"/>
  <c r="I85" i="4" s="1"/>
  <c r="I599" i="4" s="1"/>
  <c r="I86" i="4"/>
  <c r="G554" i="4"/>
  <c r="G121" i="4"/>
  <c r="I121" i="4" s="1"/>
  <c r="G198" i="4"/>
  <c r="G133" i="4"/>
  <c r="I133" i="4" s="1"/>
  <c r="I574" i="4" s="1"/>
  <c r="G515" i="4"/>
  <c r="I515" i="4" s="1"/>
  <c r="G80" i="4"/>
  <c r="I80" i="4" s="1"/>
  <c r="G433" i="4"/>
  <c r="I433" i="4" s="1"/>
  <c r="G317" i="4"/>
  <c r="G341" i="4"/>
  <c r="I341" i="4" s="1"/>
  <c r="G108" i="4"/>
  <c r="I108" i="4" s="1"/>
  <c r="G152" i="4"/>
  <c r="I152" i="4" s="1"/>
  <c r="G164" i="4"/>
  <c r="I164" i="4" s="1"/>
  <c r="G211" i="4"/>
  <c r="I211" i="4" s="1"/>
  <c r="G236" i="4"/>
  <c r="I236" i="4" s="1"/>
  <c r="G444" i="4"/>
  <c r="I444" i="4" s="1"/>
  <c r="G485" i="4"/>
  <c r="I485" i="4" s="1"/>
  <c r="G508" i="4"/>
  <c r="I508" i="4" s="1"/>
  <c r="G549" i="4"/>
  <c r="I549" i="4" s="1"/>
  <c r="G116" i="4"/>
  <c r="I116" i="4" s="1"/>
  <c r="G159" i="4"/>
  <c r="I159" i="4" s="1"/>
  <c r="G170" i="4"/>
  <c r="I170" i="4" s="1"/>
  <c r="G188" i="4"/>
  <c r="G204" i="4"/>
  <c r="I204" i="4" s="1"/>
  <c r="K204" i="4" s="1"/>
  <c r="G242" i="4"/>
  <c r="I242" i="4" s="1"/>
  <c r="I568" i="4" s="1"/>
  <c r="G384" i="4"/>
  <c r="I384" i="4" s="1"/>
  <c r="I588" i="4" s="1"/>
  <c r="G478" i="4"/>
  <c r="I478" i="4" s="1"/>
  <c r="G498" i="4"/>
  <c r="G492" i="4" l="1"/>
  <c r="I492" i="4" s="1"/>
  <c r="I498" i="4"/>
  <c r="I628" i="4"/>
  <c r="G553" i="4"/>
  <c r="I553" i="4" s="1"/>
  <c r="I554" i="4"/>
  <c r="I615" i="4" s="1"/>
  <c r="G13" i="4"/>
  <c r="I13" i="4" s="1"/>
  <c r="I20" i="4"/>
  <c r="G182" i="4"/>
  <c r="I182" i="4" s="1"/>
  <c r="I589" i="4" s="1"/>
  <c r="I188" i="4"/>
  <c r="G631" i="4"/>
  <c r="I317" i="4"/>
  <c r="G192" i="4"/>
  <c r="I192" i="4" s="1"/>
  <c r="I590" i="4" s="1"/>
  <c r="I198" i="4"/>
  <c r="I631" i="4" s="1"/>
  <c r="G432" i="4"/>
  <c r="G628" i="4"/>
  <c r="G316" i="4"/>
  <c r="I316" i="4" s="1"/>
  <c r="I580" i="4" s="1"/>
  <c r="G12" i="4"/>
  <c r="I12" i="4" s="1"/>
  <c r="G143" i="4"/>
  <c r="I143" i="4" s="1"/>
  <c r="G575" i="4"/>
  <c r="G477" i="4"/>
  <c r="I477" i="4" s="1"/>
  <c r="I618" i="4" s="1"/>
  <c r="G588" i="4"/>
  <c r="G568" i="4"/>
  <c r="G169" i="4"/>
  <c r="I169" i="4" s="1"/>
  <c r="I585" i="4" s="1"/>
  <c r="G158" i="4"/>
  <c r="I158" i="4" s="1"/>
  <c r="I577" i="4" s="1"/>
  <c r="G115" i="4"/>
  <c r="I115" i="4" s="1"/>
  <c r="I570" i="4" s="1"/>
  <c r="G340" i="4"/>
  <c r="I340" i="4" s="1"/>
  <c r="I584" i="4" s="1"/>
  <c r="G30" i="4"/>
  <c r="G548" i="4"/>
  <c r="I548" i="4" s="1"/>
  <c r="I613" i="4" s="1"/>
  <c r="G507" i="4"/>
  <c r="I507" i="4" s="1"/>
  <c r="G484" i="4"/>
  <c r="I484" i="4" s="1"/>
  <c r="G609" i="4"/>
  <c r="G443" i="4"/>
  <c r="G573" i="4"/>
  <c r="G235" i="4"/>
  <c r="I235" i="4" s="1"/>
  <c r="G210" i="4"/>
  <c r="G586" i="4"/>
  <c r="G163" i="4"/>
  <c r="I163" i="4" s="1"/>
  <c r="G151" i="4"/>
  <c r="I151" i="4" s="1"/>
  <c r="G107" i="4"/>
  <c r="I107" i="4" s="1"/>
  <c r="I612" i="4" s="1"/>
  <c r="G120" i="4"/>
  <c r="I120" i="4" s="1"/>
  <c r="I572" i="4" s="1"/>
  <c r="G79" i="4"/>
  <c r="I79" i="4" s="1"/>
  <c r="I598" i="4" s="1"/>
  <c r="G535" i="4"/>
  <c r="I535" i="4" s="1"/>
  <c r="G514" i="4"/>
  <c r="I514" i="4" s="1"/>
  <c r="G383" i="4"/>
  <c r="I383" i="4" s="1"/>
  <c r="G227" i="4"/>
  <c r="I227" i="4" s="1"/>
  <c r="G574" i="4"/>
  <c r="G442" i="4" l="1"/>
  <c r="I442" i="4" s="1"/>
  <c r="I603" i="4" s="1"/>
  <c r="I443" i="4"/>
  <c r="I607" i="4" s="1"/>
  <c r="G29" i="4"/>
  <c r="I29" i="4" s="1"/>
  <c r="I30" i="4"/>
  <c r="I629" i="4"/>
  <c r="I634" i="4" s="1"/>
  <c r="G431" i="4"/>
  <c r="I431" i="4" s="1"/>
  <c r="I432" i="4"/>
  <c r="I636" i="4"/>
  <c r="G203" i="4"/>
  <c r="I203" i="4" s="1"/>
  <c r="I601" i="4" s="1"/>
  <c r="I210" i="4"/>
  <c r="I630" i="4" s="1"/>
  <c r="G534" i="4"/>
  <c r="I534" i="4" s="1"/>
  <c r="I602" i="4" s="1"/>
  <c r="G629" i="4"/>
  <c r="G630" i="4"/>
  <c r="D15" i="3"/>
  <c r="F15" i="3" s="1"/>
  <c r="D29" i="3"/>
  <c r="F29" i="3" s="1"/>
  <c r="D38" i="3"/>
  <c r="F38" i="3" s="1"/>
  <c r="D14" i="3"/>
  <c r="F14" i="3" s="1"/>
  <c r="D50" i="3"/>
  <c r="F50" i="3" s="1"/>
  <c r="D9" i="3"/>
  <c r="F9" i="3" s="1"/>
  <c r="G570" i="4"/>
  <c r="G241" i="4"/>
  <c r="I241" i="4" s="1"/>
  <c r="G226" i="4"/>
  <c r="I226" i="4" s="1"/>
  <c r="I622" i="4" s="1"/>
  <c r="G581" i="4"/>
  <c r="G590" i="4"/>
  <c r="G572" i="4"/>
  <c r="G612" i="4"/>
  <c r="G106" i="4"/>
  <c r="I106" i="4" s="1"/>
  <c r="G150" i="4"/>
  <c r="I150" i="4" s="1"/>
  <c r="G234" i="4"/>
  <c r="I234" i="4" s="1"/>
  <c r="I623" i="4" s="1"/>
  <c r="G607" i="4"/>
  <c r="G483" i="4"/>
  <c r="I483" i="4" s="1"/>
  <c r="G613" i="4"/>
  <c r="G547" i="4"/>
  <c r="I547" i="4" s="1"/>
  <c r="G599" i="4"/>
  <c r="G595" i="4"/>
  <c r="G584" i="4"/>
  <c r="G569" i="4"/>
  <c r="G114" i="4"/>
  <c r="I114" i="4" s="1"/>
  <c r="I567" i="4" s="1"/>
  <c r="G157" i="4"/>
  <c r="I157" i="4" s="1"/>
  <c r="I576" i="4" s="1"/>
  <c r="G577" i="4"/>
  <c r="G168" i="4"/>
  <c r="I168" i="4" s="1"/>
  <c r="G181" i="4"/>
  <c r="I181" i="4" s="1"/>
  <c r="I587" i="4" s="1"/>
  <c r="G218" i="4"/>
  <c r="I218" i="4" s="1"/>
  <c r="I614" i="4" s="1"/>
  <c r="G585" i="4"/>
  <c r="G618" i="4"/>
  <c r="G476" i="4"/>
  <c r="I476" i="4" s="1"/>
  <c r="I617" i="4" s="1"/>
  <c r="G615" i="4"/>
  <c r="G339" i="4"/>
  <c r="I339" i="4" s="1"/>
  <c r="I582" i="4" s="1"/>
  <c r="G11" i="4"/>
  <c r="G598" i="4"/>
  <c r="G315" i="4"/>
  <c r="I315" i="4" s="1"/>
  <c r="I578" i="4" s="1"/>
  <c r="G580" i="4"/>
  <c r="G601" i="4"/>
  <c r="G491" i="4"/>
  <c r="G589" i="4"/>
  <c r="D16" i="3"/>
  <c r="F16" i="3" s="1"/>
  <c r="G596" i="4" l="1"/>
  <c r="I491" i="4"/>
  <c r="I596" i="4" s="1"/>
  <c r="I620" i="4"/>
  <c r="I608" i="4"/>
  <c r="I595" i="4"/>
  <c r="G594" i="4"/>
  <c r="I11" i="4"/>
  <c r="I594" i="4" s="1"/>
  <c r="G636" i="4"/>
  <c r="G634" i="4"/>
  <c r="G490" i="4"/>
  <c r="I490" i="4" s="1"/>
  <c r="G582" i="4"/>
  <c r="D42" i="3"/>
  <c r="F42" i="3" s="1"/>
  <c r="D57" i="3"/>
  <c r="F57" i="3" s="1"/>
  <c r="D39" i="3"/>
  <c r="F39" i="3" s="1"/>
  <c r="D45" i="3"/>
  <c r="F45" i="3" s="1"/>
  <c r="D13" i="3"/>
  <c r="F13" i="3" s="1"/>
  <c r="D31" i="3"/>
  <c r="F31" i="3" s="1"/>
  <c r="D22" i="3"/>
  <c r="F22" i="3" s="1"/>
  <c r="D11" i="3"/>
  <c r="F11" i="3" s="1"/>
  <c r="D30" i="3"/>
  <c r="F30" i="3" s="1"/>
  <c r="D37" i="3"/>
  <c r="F37" i="3" s="1"/>
  <c r="D21" i="3"/>
  <c r="F21" i="3" s="1"/>
  <c r="D56" i="3"/>
  <c r="F56" i="3" s="1"/>
  <c r="D59" i="3"/>
  <c r="D26" i="3"/>
  <c r="F26" i="3" s="1"/>
  <c r="D18" i="3"/>
  <c r="D10" i="3"/>
  <c r="F10" i="3" s="1"/>
  <c r="D25" i="3"/>
  <c r="F25" i="3" s="1"/>
  <c r="D40" i="3"/>
  <c r="F40" i="3" s="1"/>
  <c r="D54" i="3"/>
  <c r="F54" i="3" s="1"/>
  <c r="D48" i="3"/>
  <c r="F48" i="3" s="1"/>
  <c r="D53" i="3"/>
  <c r="F53" i="3" s="1"/>
  <c r="D52" i="3"/>
  <c r="F52" i="3" s="1"/>
  <c r="D27" i="3"/>
  <c r="F27" i="3" s="1"/>
  <c r="G10" i="4"/>
  <c r="I10" i="4" s="1"/>
  <c r="I593" i="4" s="1"/>
  <c r="G587" i="4"/>
  <c r="G576" i="4"/>
  <c r="D36" i="3"/>
  <c r="F36" i="3" s="1"/>
  <c r="G603" i="4"/>
  <c r="G608" i="4"/>
  <c r="G622" i="4"/>
  <c r="G225" i="4"/>
  <c r="I225" i="4" s="1"/>
  <c r="I621" i="4" s="1"/>
  <c r="G202" i="4"/>
  <c r="I202" i="4" s="1"/>
  <c r="G578" i="4"/>
  <c r="G602" i="4"/>
  <c r="G614" i="4"/>
  <c r="G617" i="4"/>
  <c r="G482" i="4"/>
  <c r="G623" i="4"/>
  <c r="G149" i="4"/>
  <c r="I149" i="4" s="1"/>
  <c r="G620" i="4"/>
  <c r="G513" i="4"/>
  <c r="I513" i="4" s="1"/>
  <c r="G567" i="4"/>
  <c r="G240" i="4" l="1"/>
  <c r="I240" i="4" s="1"/>
  <c r="K240" i="4" s="1"/>
  <c r="I482" i="4"/>
  <c r="I619" i="4" s="1"/>
  <c r="I600" i="4"/>
  <c r="D17" i="3"/>
  <c r="F17" i="3" s="1"/>
  <c r="F18" i="3"/>
  <c r="D58" i="3"/>
  <c r="F58" i="3" s="1"/>
  <c r="F59" i="3"/>
  <c r="D49" i="3"/>
  <c r="F49" i="3" s="1"/>
  <c r="D8" i="3"/>
  <c r="F8" i="3" s="1"/>
  <c r="D23" i="3"/>
  <c r="F23" i="3" s="1"/>
  <c r="D19" i="3"/>
  <c r="F19" i="3" s="1"/>
  <c r="D28" i="3"/>
  <c r="F28" i="3" s="1"/>
  <c r="D44" i="3"/>
  <c r="F44" i="3" s="1"/>
  <c r="D55" i="3"/>
  <c r="F55" i="3" s="1"/>
  <c r="D61" i="3"/>
  <c r="D63" i="3"/>
  <c r="F63" i="3" s="1"/>
  <c r="D35" i="3"/>
  <c r="D43" i="3"/>
  <c r="D64" i="3"/>
  <c r="F64" i="3" s="1"/>
  <c r="G156" i="4"/>
  <c r="G619" i="4"/>
  <c r="G593" i="4"/>
  <c r="G9" i="4"/>
  <c r="I9" i="4" s="1"/>
  <c r="G600" i="4"/>
  <c r="G621" i="4"/>
  <c r="G489" i="4"/>
  <c r="I489" i="4" s="1"/>
  <c r="I625" i="4" l="1"/>
  <c r="I635" i="4" s="1"/>
  <c r="D41" i="3"/>
  <c r="F41" i="3" s="1"/>
  <c r="F43" i="3"/>
  <c r="D34" i="3"/>
  <c r="F34" i="3" s="1"/>
  <c r="F35" i="3"/>
  <c r="D60" i="3"/>
  <c r="F60" i="3" s="1"/>
  <c r="F61" i="3"/>
  <c r="G113" i="4"/>
  <c r="I113" i="4" s="1"/>
  <c r="K113" i="4" s="1"/>
  <c r="I156" i="4"/>
  <c r="D62" i="3"/>
  <c r="G625" i="4"/>
  <c r="G635" i="4" s="1"/>
  <c r="D66" i="3" l="1"/>
  <c r="F66" i="3" s="1"/>
  <c r="F62" i="3"/>
  <c r="G564" i="4"/>
  <c r="I564" i="4" s="1"/>
  <c r="I626" i="4" l="1"/>
  <c r="G566" i="4"/>
  <c r="K564" i="4"/>
  <c r="G626" i="4"/>
</calcChain>
</file>

<file path=xl/sharedStrings.xml><?xml version="1.0" encoding="utf-8"?>
<sst xmlns="http://schemas.openxmlformats.org/spreadsheetml/2006/main" count="3086" uniqueCount="458">
  <si>
    <t>9900000000</t>
  </si>
  <si>
    <t>0400000000</t>
  </si>
  <si>
    <t>0300000000</t>
  </si>
  <si>
    <t>0200000000</t>
  </si>
  <si>
    <t>0100000000</t>
  </si>
  <si>
    <t>500</t>
  </si>
  <si>
    <t>0310120001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</si>
  <si>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</si>
  <si>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</si>
  <si>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</si>
  <si>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</si>
  <si>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</si>
  <si>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</si>
  <si>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</si>
  <si>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</si>
  <si>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</si>
  <si>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</si>
  <si>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</si>
  <si>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</si>
  <si>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</si>
  <si>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</si>
  <si>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</si>
  <si>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</si>
  <si>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</si>
  <si>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</si>
  <si>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</si>
  <si>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</si>
  <si>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</si>
  <si>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</si>
  <si>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</si>
  <si>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0120120000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</si>
  <si>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</si>
  <si>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</si>
  <si>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</si>
  <si>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</si>
  <si>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</si>
  <si>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Подпрограмма "Создание условий для развития инвестиционного, инновационного, информационного и имиджевого потенциала"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</si>
  <si>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</si>
  <si>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</si>
  <si>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</si>
  <si>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</si>
  <si>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</si>
  <si>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</si>
  <si>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</si>
  <si>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</si>
  <si>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0210160000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</si>
  <si>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</si>
  <si>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</si>
  <si>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</si>
  <si>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Подпрограмма "Развитие культуры, спорта и молодежной политики"</t>
  </si>
  <si>
    <t xml:space="preserve">Муниципальная программа" Социальное развитие муниципального образования  «Онгудайский район» 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</si>
  <si>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</si>
  <si>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</si>
  <si>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</si>
  <si>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</si>
  <si>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</si>
  <si>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Непрограммные направления деятельности</t>
  </si>
  <si>
    <t>0210120000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</si>
  <si>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</si>
  <si>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</si>
  <si>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</si>
  <si>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</si>
  <si>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</si>
  <si>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</si>
  <si>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</si>
  <si>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</si>
  <si>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</si>
  <si>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</si>
  <si>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</si>
  <si>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Подпрограмма "Развитие систем социальной поддержки населения "</t>
  </si>
  <si>
    <t>Другие вопросы в области социальной политики</t>
  </si>
  <si>
    <t>04</t>
  </si>
  <si>
    <t>0230000000</t>
  </si>
  <si>
    <t>Подпрограмма  "Развитие  образования"</t>
  </si>
  <si>
    <t>Охрана семьи и детства</t>
  </si>
  <si>
    <t>Оказание материальной поддержки из резервного фонда местной администрации</t>
  </si>
  <si>
    <t>9900000800</t>
  </si>
  <si>
    <t>Оказание материальной поддержки , оказавшихся в трудной жизненной ситуации</t>
  </si>
  <si>
    <t>0220151350</t>
  </si>
  <si>
    <t>0220151340</t>
  </si>
  <si>
    <t>02101R0200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</si>
  <si>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</si>
  <si>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</si>
  <si>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</si>
  <si>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</si>
  <si>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</si>
  <si>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</si>
  <si>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Непрограммные направления деятельности представительного органа муниципального образования</t>
  </si>
  <si>
    <t>Пенсионное обеспечение</t>
  </si>
  <si>
    <t>Социальная политика</t>
  </si>
  <si>
    <t>0220120000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</si>
  <si>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</si>
  <si>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</si>
  <si>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</si>
  <si>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</si>
  <si>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</si>
  <si>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</si>
  <si>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</si>
  <si>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</si>
  <si>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020А110110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</si>
  <si>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</si>
  <si>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</si>
  <si>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</si>
  <si>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</si>
  <si>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</si>
  <si>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</si>
  <si>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</si>
  <si>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Расходы на выплаты по оплате труда работников МКУ Централизованная бухгалтерия за счет целевых средств</t>
  </si>
  <si>
    <t>020Ц274190</t>
  </si>
  <si>
    <t>020Ц274110</t>
  </si>
  <si>
    <t>Расходы на выплаты по оплате труда работников МКУ Централизованная бухгалтерия за счет средств местного бюджета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</si>
  <si>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</si>
  <si>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</si>
  <si>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</si>
  <si>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</si>
  <si>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</si>
  <si>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</si>
  <si>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</si>
  <si>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 xml:space="preserve">Централизованное обслуживание Отдела образования </t>
  </si>
  <si>
    <t>020А174110</t>
  </si>
  <si>
    <t>020А174000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</si>
  <si>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</si>
  <si>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</si>
  <si>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</si>
  <si>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</si>
  <si>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Переподготовка и повышение квалификации </t>
  </si>
  <si>
    <t>9900000900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</si>
  <si>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</si>
  <si>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</si>
  <si>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</si>
  <si>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</si>
  <si>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</si>
  <si>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</si>
  <si>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</si>
  <si>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 xml:space="preserve">Субсидии из республиканского бюджета  на создание в общеобразовательных организациях, расположенных в сельской местности, условий для  занятия физической культурой и спортом </t>
  </si>
  <si>
    <t>Субсидии на создание в общеобразовательных организациях, расположенных в сельской местности, условий для  занятия физической культурой и спортом</t>
  </si>
  <si>
    <t>0230144500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</si>
  <si>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</si>
  <si>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0230144400</t>
  </si>
  <si>
    <t>0230144300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</si>
  <si>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</si>
  <si>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</si>
  <si>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</si>
  <si>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 xml:space="preserve">Улучшение условий и охраны труда в образовательных учреждениях Онгудайского района  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</si>
  <si>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</si>
  <si>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</si>
  <si>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</si>
  <si>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</si>
  <si>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</si>
  <si>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</si>
  <si>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</si>
  <si>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>0110120000</t>
  </si>
  <si>
    <t xml:space="preserve">Основное мероприятие Устойчивое развитие сельских территорий  </t>
  </si>
  <si>
    <t>Общее образование</t>
  </si>
  <si>
    <t>Субсидия на создание архитектурной доступ-сти с учетом потреб.детей -инвалидов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</si>
  <si>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</si>
  <si>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</si>
  <si>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</si>
  <si>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</si>
  <si>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</si>
  <si>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</si>
  <si>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</si>
  <si>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</si>
  <si>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</si>
  <si>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</si>
  <si>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0420160000</t>
  </si>
  <si>
    <t>0420140000</t>
  </si>
  <si>
    <t>0420000000</t>
  </si>
  <si>
    <t>Подпрограмма "Развитие инфраструктуры района"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</si>
  <si>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</si>
  <si>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Благоустрой ство</t>
  </si>
  <si>
    <t>0420241900</t>
  </si>
  <si>
    <t>0420141300</t>
  </si>
  <si>
    <t>Субсидии на осуществление энергосберенающих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</si>
  <si>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0420120000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</si>
  <si>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</si>
  <si>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</si>
  <si>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</si>
  <si>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</si>
  <si>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Подпрограмма " Обеспечение безопасности населения "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</si>
  <si>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</si>
  <si>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</si>
  <si>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</si>
  <si>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</si>
  <si>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Коммунальное хозяйство</t>
  </si>
  <si>
    <t>Жилищное хозяйство</t>
  </si>
  <si>
    <t>Жилищно-коммунальное хозяйство</t>
  </si>
  <si>
    <t>0420170000</t>
  </si>
  <si>
    <t>Основное мероприятие территориальное планирование  в муниципальном образовании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</si>
  <si>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</si>
  <si>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</si>
  <si>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</si>
  <si>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0130110000</t>
  </si>
  <si>
    <t>0130000000</t>
  </si>
  <si>
    <t>Подпрограмма "Развитие малого и среднего предпринимательства"</t>
  </si>
  <si>
    <t>Другие вопросы в области  национальной экономики</t>
  </si>
  <si>
    <t>04201200Д0</t>
  </si>
  <si>
    <t>Дорожный фонд муниципального образования "Онгудайский район"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</si>
  <si>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</si>
  <si>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</si>
  <si>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</si>
  <si>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</si>
  <si>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</si>
  <si>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</si>
  <si>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</si>
  <si>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</si>
  <si>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</si>
  <si>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0410120000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</si>
  <si>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</si>
  <si>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</si>
  <si>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</si>
  <si>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</si>
  <si>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</si>
  <si>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</si>
  <si>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</si>
  <si>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</si>
  <si>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</si>
  <si>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</si>
  <si>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</si>
  <si>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</si>
  <si>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</si>
  <si>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</si>
  <si>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</si>
  <si>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</si>
  <si>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</si>
  <si>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</si>
  <si>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</si>
  <si>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</si>
  <si>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Реализация иных мероприятий в рамках непрограммных расходов органов местного самоуправления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</si>
  <si>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</si>
  <si>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</si>
  <si>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</si>
  <si>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</si>
  <si>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</si>
  <si>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</si>
  <si>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</si>
  <si>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</si>
  <si>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</si>
  <si>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</si>
  <si>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</si>
  <si>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</si>
  <si>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</si>
  <si>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</si>
  <si>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</si>
  <si>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</si>
  <si>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</si>
  <si>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0420241100</t>
  </si>
  <si>
    <t>0230145500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</si>
  <si>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</si>
  <si>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</si>
  <si>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</si>
  <si>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</si>
  <si>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</si>
  <si>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</si>
  <si>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 xml:space="preserve">Обеспечивающая подпрограмма "Повышение эффективности управления в Администрации МО "Онгудайский район" 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</si>
  <si>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</si>
  <si>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</si>
  <si>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</si>
  <si>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</si>
  <si>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</si>
  <si>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</si>
  <si>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</si>
  <si>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</si>
  <si>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</si>
  <si>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</si>
  <si>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</si>
  <si>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</si>
  <si>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</si>
  <si>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</si>
  <si>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</si>
  <si>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</si>
  <si>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</si>
  <si>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</si>
  <si>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</si>
  <si>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</si>
  <si>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</si>
  <si>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</si>
  <si>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</si>
  <si>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</si>
  <si>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</si>
  <si>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</si>
  <si>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</si>
  <si>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</si>
  <si>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</si>
  <si>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</si>
  <si>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</si>
  <si>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</si>
  <si>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</si>
  <si>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</si>
  <si>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</si>
  <si>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</si>
  <si>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</si>
  <si>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</si>
  <si>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</si>
  <si>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</si>
  <si>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</si>
  <si>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</si>
  <si>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</si>
  <si>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</si>
  <si>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</si>
  <si>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</si>
  <si>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</si>
  <si>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</si>
  <si>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</si>
  <si>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</si>
  <si>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</si>
  <si>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</si>
  <si>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</si>
  <si>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</si>
  <si>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</si>
  <si>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</si>
  <si>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</si>
  <si>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</si>
  <si>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</si>
  <si>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</si>
  <si>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</si>
  <si>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</si>
  <si>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</si>
  <si>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</si>
  <si>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</si>
  <si>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</si>
  <si>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</si>
  <si>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</si>
  <si>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</si>
  <si>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</si>
  <si>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030000000</t>
  </si>
  <si>
    <t>Ощегосударственные вопросы</t>
  </si>
  <si>
    <t>074</t>
  </si>
  <si>
    <t xml:space="preserve">МКУ Централизованная бухгалтерия 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</si>
  <si>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</si>
  <si>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</si>
  <si>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</si>
  <si>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</si>
  <si>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</si>
  <si>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</si>
  <si>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999</t>
  </si>
  <si>
    <t>99</t>
  </si>
  <si>
    <t>9999999999</t>
  </si>
  <si>
    <t>0230147698</t>
  </si>
  <si>
    <t>0230143895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</si>
  <si>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</si>
  <si>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</si>
  <si>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</si>
  <si>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</si>
  <si>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</si>
  <si>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 xml:space="preserve">Основное мероприятие Благоустройство  территории  муниципального образования "Онгудайский район" 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</si>
  <si>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</si>
  <si>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</si>
  <si>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>Подпрограмма "Развитие конкурентоспособоной экономики"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</si>
  <si>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</si>
  <si>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</si>
  <si>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Обеспечение государственных полномочий Республики Алтай в области архивного дела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</si>
  <si>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</si>
  <si>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</si>
  <si>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Обеспечение питанием учащихся из малообеспеченных семей </t>
  </si>
  <si>
    <t>Выплата ежемесячной надбавки к заработной плате педагогическим работникам, отнесенным к категории молодых специалистов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</si>
  <si>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</si>
  <si>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</si>
  <si>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</si>
  <si>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040К200000</t>
  </si>
  <si>
    <t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</si>
  <si>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</si>
  <si>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</si>
  <si>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</si>
  <si>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 xml:space="preserve"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</si>
  <si>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</si>
  <si>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Реализация  государственных полномочий Республики Алтай, связанных с организацией и обеспечением отдыха и оздоровления детей</t>
  </si>
  <si>
    <t xml:space="preserve">Обслуживание муниципального долга </t>
  </si>
  <si>
    <t xml:space="preserve">Осуществление первичного воинского учета на территориях, где отсутствуют военные комиссариаты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</si>
  <si>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</si>
  <si>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 район" 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</si>
  <si>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</si>
  <si>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</si>
  <si>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</si>
  <si>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
</t>
  </si>
  <si>
    <t>0420147900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</si>
  <si>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</si>
  <si>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0410148100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</si>
  <si>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</si>
  <si>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</si>
  <si>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</si>
  <si>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</si>
  <si>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</si>
  <si>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</si>
  <si>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</si>
  <si>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Подпрограмма «Противодействие  коррупции»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</si>
  <si>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</si>
  <si>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</si>
  <si>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</si>
  <si>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</si>
  <si>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</si>
  <si>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</si>
  <si>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</si>
  <si>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</si>
  <si>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</si>
  <si>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</si>
  <si>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</si>
  <si>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Подпрограмма  " Повышение качества управления муниципальным имуществом и земельными участками"</t>
  </si>
  <si>
    <t>тыс.рублей</t>
  </si>
  <si>
    <t>0410180000</t>
  </si>
  <si>
    <t>0410170000</t>
  </si>
  <si>
    <t>0320140000</t>
  </si>
  <si>
    <t>0230380000</t>
  </si>
  <si>
    <t>0210180000</t>
  </si>
  <si>
    <t>02302R0272</t>
  </si>
  <si>
    <t>02301R0972</t>
  </si>
  <si>
    <t>Обеспечение развития и укрепления материально-технической базы муниципальных домов культур</t>
  </si>
  <si>
    <t>02101R5580</t>
  </si>
  <si>
    <t>0420142200</t>
  </si>
  <si>
    <t>Субсидии на строительство и реконструкцию дорог  общего пользования местного значения и искусственных сооружений на них</t>
  </si>
  <si>
    <t>030П192000</t>
  </si>
  <si>
    <t>Повышение квалификации работников</t>
  </si>
  <si>
    <t>Расходы по уплате иных платежей, штрафов ( в т.ч. Административных) , исполнение решений судов</t>
  </si>
  <si>
    <t>0230160000</t>
  </si>
  <si>
    <t>02101R5192</t>
  </si>
  <si>
    <t>Субсидии на поддержку культуры</t>
  </si>
  <si>
    <t>Капитальные вложения  на реконструкцию и строительство школ расположенных  в сельской местности</t>
  </si>
  <si>
    <t>Обеспечивающая подпрограмма   Материально – техническое обеспечение   МКУ ГОЧС</t>
  </si>
  <si>
    <t>0230347800</t>
  </si>
  <si>
    <t>Субсидии на повышение фонда оплаты труда педагогическим работникам в МОУ дополнительного образования детей</t>
  </si>
  <si>
    <t>0210145000</t>
  </si>
  <si>
    <t>Субсидии на поддержку и развитие сферы культуры</t>
  </si>
  <si>
    <t>0210145100</t>
  </si>
  <si>
    <t>Субсидии на повышение фонда оплаты труда работнкам учреждений культуры в муниципальном образовании</t>
  </si>
  <si>
    <t>02301L0972</t>
  </si>
  <si>
    <t>01101L018П</t>
  </si>
  <si>
    <t>02101L0200</t>
  </si>
  <si>
    <t>Софинансирование из местного бюджета субсидии на поддержку культуры</t>
  </si>
  <si>
    <t>Софинансирование из местного бюджета субсидий на обеспечение развития и укрепления материально-технической базы муниципальных домов культур</t>
  </si>
  <si>
    <t>02101L5580</t>
  </si>
  <si>
    <t>Софинансирование из местного бюджета субсидий  на реализацию мероприятий по обеспечению жильем мол.семей</t>
  </si>
  <si>
    <t xml:space="preserve">Софинансирование из местного бюджета субсидий на софинансирование капитальных вложений в объекты муниципальной собственности </t>
  </si>
  <si>
    <t>Софинансирование из местного бюджета субсидий на проведение капитального ремонта объектов образования</t>
  </si>
  <si>
    <t>0230147700</t>
  </si>
  <si>
    <t>02301S4410</t>
  </si>
  <si>
    <t xml:space="preserve">Софинансирование из местного бюджета субсидий на создание в общеобразовательных организациях условий для  занятия физической культурой и спортом </t>
  </si>
  <si>
    <t>02301S4770</t>
  </si>
  <si>
    <t xml:space="preserve">Выплаты из местного бюджета надбавки молодым специалистам </t>
  </si>
  <si>
    <t>04101S4240</t>
  </si>
  <si>
    <t>Софинансирование из местного бюджета  вознаграждения за добровольную сдачу оружия</t>
  </si>
  <si>
    <t>Софинансирование из местного бюджета субсидии на осуществление энергосберегающих технических мероприятий на объектах ЖКХ</t>
  </si>
  <si>
    <t>04201S4130</t>
  </si>
  <si>
    <t>02101S4510</t>
  </si>
  <si>
    <t>Субсидии на поддержку и развитие учреждений культуры в муниципальном образовании</t>
  </si>
  <si>
    <t>02101S4500</t>
  </si>
  <si>
    <t>Кассовое исполнение</t>
  </si>
  <si>
    <t>% исполнения</t>
  </si>
  <si>
    <t>02101S5192</t>
  </si>
  <si>
    <t>Софинансирование из местного бюджета субсидии на строительство и реконструкцию дорог  общего пользования местного значения и искусственных сооружений на них</t>
  </si>
  <si>
    <t>04201S22Д0</t>
  </si>
  <si>
    <t>Исполнение</t>
  </si>
  <si>
    <t>Исполнение по ведомственной структуре  расходов бюджета муниципального образования "Онгудайский район"                      за 2017 год</t>
  </si>
  <si>
    <t>бюджетных ассигнований по разделам и подразделам   классификации расходов  бюджета муниципального образования  "Онгудайский район" за 2017 год</t>
  </si>
  <si>
    <t>02303S4450</t>
  </si>
  <si>
    <t xml:space="preserve"> Приложение4</t>
  </si>
  <si>
    <t xml:space="preserve"> Приложение 3</t>
  </si>
  <si>
    <t>Уточненный план</t>
  </si>
  <si>
    <t>К  решению "Об исполнении бюджета муниципального образования "Онгудайский район"  за  2017г  от  14.06.2018г.  №35-2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</si>
</sst>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7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4" fillId="0" borderId="0"/>
    <xf numFmtId="0" fontId="3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</cellStyleXfs>
  <cellXfs count="113">
    <xf numFmtId="0" fontId="0" fillId="0" borderId="0" xfId="0"/>
    <xf numFmtId="0" fontId="4" fillId="0" borderId="1" xfId="1" applyFont="1" applyFill="1" applyBorder="1" applyAlignment="1">
      <alignment horizontal="left" wrapText="1"/>
    </xf>
    <xf numFmtId="49" fontId="4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left"/>
    </xf>
    <xf numFmtId="0" fontId="4" fillId="0" borderId="1" xfId="5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2" fontId="0" fillId="0" borderId="0" xfId="0" applyNumberFormat="1" applyBorder="1" applyAlignment="1"/>
    <xf numFmtId="0" fontId="0" fillId="0" borderId="0" xfId="0" applyBorder="1" applyAlignment="1"/>
    <xf numFmtId="0" fontId="4" fillId="0" borderId="0" xfId="5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Border="1" applyAlignment="1"/>
    <xf numFmtId="0" fontId="5" fillId="0" borderId="0" xfId="0" applyFont="1" applyBorder="1" applyAlignment="1"/>
    <xf numFmtId="0" fontId="16" fillId="0" borderId="0" xfId="0" applyFont="1"/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2" fontId="4" fillId="0" borderId="1" xfId="5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4" fillId="0" borderId="1" xfId="5" applyFont="1" applyBorder="1" applyAlignment="1">
      <alignment wrapText="1"/>
    </xf>
    <xf numFmtId="49" fontId="4" fillId="0" borderId="4" xfId="5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justify" vertical="top" wrapText="1" shrinkToFit="1"/>
    </xf>
    <xf numFmtId="0" fontId="6" fillId="0" borderId="1" xfId="5" applyFont="1" applyBorder="1" applyAlignment="1">
      <alignment horizontal="center" vertical="center" wrapText="1"/>
    </xf>
    <xf numFmtId="0" fontId="3" fillId="0" borderId="0" xfId="18" applyFont="1" applyAlignment="1">
      <alignment wrapText="1"/>
    </xf>
    <xf numFmtId="0" fontId="17" fillId="0" borderId="0" xfId="5" applyFont="1" applyBorder="1" applyAlignment="1">
      <alignment horizontal="center" wrapText="1"/>
    </xf>
    <xf numFmtId="164" fontId="3" fillId="0" borderId="0" xfId="18" applyNumberFormat="1" applyFont="1" applyAlignment="1">
      <alignment wrapText="1"/>
    </xf>
    <xf numFmtId="0" fontId="4" fillId="0" borderId="0" xfId="18" applyFont="1" applyAlignment="1">
      <alignment wrapText="1"/>
    </xf>
    <xf numFmtId="0" fontId="4" fillId="0" borderId="0" xfId="5" applyFont="1" applyBorder="1"/>
    <xf numFmtId="0" fontId="4" fillId="0" borderId="0" xfId="1" applyFont="1" applyFill="1"/>
    <xf numFmtId="0" fontId="8" fillId="0" borderId="0" xfId="1" applyFont="1" applyFill="1"/>
    <xf numFmtId="165" fontId="4" fillId="0" borderId="0" xfId="1" applyNumberFormat="1" applyFont="1" applyFill="1" applyBorder="1"/>
    <xf numFmtId="2" fontId="4" fillId="0" borderId="0" xfId="1" applyNumberFormat="1" applyFont="1" applyFill="1" applyAlignment="1"/>
    <xf numFmtId="2" fontId="4" fillId="0" borderId="0" xfId="1" applyNumberFormat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18" fillId="0" borderId="1" xfId="1" applyFont="1" applyFill="1" applyBorder="1" applyAlignment="1">
      <alignment horizontal="left"/>
    </xf>
    <xf numFmtId="0" fontId="6" fillId="0" borderId="0" xfId="1" applyFont="1" applyFill="1"/>
    <xf numFmtId="0" fontId="10" fillId="0" borderId="0" xfId="1" applyFont="1" applyFill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49" fontId="6" fillId="0" borderId="2" xfId="5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 wrapText="1"/>
    </xf>
    <xf numFmtId="164" fontId="21" fillId="0" borderId="1" xfId="2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 vertical="top"/>
    </xf>
    <xf numFmtId="0" fontId="4" fillId="0" borderId="0" xfId="1" applyFont="1" applyFill="1" applyAlignment="1">
      <alignment vertical="top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0" fillId="0" borderId="0" xfId="0" applyAlignment="1">
      <alignment wrapText="1"/>
    </xf>
    <xf numFmtId="164" fontId="4" fillId="0" borderId="0" xfId="5" applyNumberFormat="1" applyFont="1" applyAlignment="1">
      <alignment horizontal="left" wrapText="1"/>
    </xf>
    <xf numFmtId="164" fontId="4" fillId="0" borderId="0" xfId="1" applyNumberFormat="1" applyFont="1" applyFill="1"/>
    <xf numFmtId="49" fontId="4" fillId="0" borderId="0" xfId="1" applyNumberFormat="1" applyFont="1" applyFill="1" applyAlignment="1">
      <alignment wrapText="1"/>
    </xf>
    <xf numFmtId="49" fontId="4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164" fontId="6" fillId="0" borderId="0" xfId="1" applyNumberFormat="1" applyFont="1" applyFill="1"/>
    <xf numFmtId="164" fontId="4" fillId="0" borderId="0" xfId="1" applyNumberFormat="1" applyFont="1" applyFill="1" applyAlignment="1"/>
    <xf numFmtId="164" fontId="23" fillId="0" borderId="0" xfId="1" applyNumberFormat="1" applyFont="1" applyFill="1"/>
    <xf numFmtId="164" fontId="22" fillId="0" borderId="0" xfId="1" applyNumberFormat="1" applyFont="1" applyFill="1"/>
    <xf numFmtId="2" fontId="4" fillId="0" borderId="1" xfId="1" applyNumberFormat="1" applyFont="1" applyFill="1" applyBorder="1" applyAlignment="1">
      <alignment horizontal="right"/>
    </xf>
    <xf numFmtId="2" fontId="4" fillId="0" borderId="1" xfId="2" applyNumberFormat="1" applyFont="1" applyFill="1" applyBorder="1" applyAlignment="1">
      <alignment horizontal="right" wrapText="1"/>
    </xf>
    <xf numFmtId="2" fontId="4" fillId="0" borderId="1" xfId="7" applyNumberFormat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2" fontId="4" fillId="0" borderId="1" xfId="4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wrapText="1" shrinkToFit="1"/>
    </xf>
    <xf numFmtId="2" fontId="4" fillId="0" borderId="1" xfId="5" applyNumberFormat="1" applyFont="1" applyFill="1" applyBorder="1" applyAlignment="1">
      <alignment horizontal="right" wrapText="1"/>
    </xf>
    <xf numFmtId="2" fontId="4" fillId="0" borderId="1" xfId="1" applyNumberFormat="1" applyFont="1" applyFill="1" applyBorder="1" applyAlignment="1"/>
    <xf numFmtId="1" fontId="10" fillId="0" borderId="0" xfId="1" applyNumberFormat="1" applyFont="1" applyFill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right" wrapText="1"/>
    </xf>
    <xf numFmtId="2" fontId="4" fillId="0" borderId="0" xfId="1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center"/>
    </xf>
    <xf numFmtId="167" fontId="4" fillId="0" borderId="0" xfId="1" applyNumberFormat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0" borderId="0" xfId="1" applyNumberFormat="1" applyFont="1" applyFill="1" applyAlignment="1">
      <alignment horizontal="right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4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left"/>
    </xf>
    <xf numFmtId="2" fontId="21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164" fontId="8" fillId="0" borderId="0" xfId="18" applyNumberFormat="1" applyFont="1" applyAlignment="1">
      <alignment vertical="top" wrapText="1"/>
    </xf>
    <xf numFmtId="0" fontId="17" fillId="0" borderId="0" xfId="5" applyFont="1" applyBorder="1" applyAlignment="1">
      <alignment horizontal="center" wrapText="1"/>
    </xf>
    <xf numFmtId="0" fontId="3" fillId="0" borderId="0" xfId="18" applyFont="1" applyAlignment="1">
      <alignment wrapText="1"/>
    </xf>
    <xf numFmtId="49" fontId="6" fillId="0" borderId="3" xfId="5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6" fillId="0" borderId="3" xfId="5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64" fontId="8" fillId="0" borderId="0" xfId="18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164" fontId="4" fillId="0" borderId="0" xfId="5" applyNumberFormat="1" applyFont="1" applyFill="1" applyAlignment="1">
      <alignment horizontal="left" wrapText="1"/>
    </xf>
    <xf numFmtId="0" fontId="0" fillId="0" borderId="0" xfId="0" applyFill="1" applyAlignment="1"/>
    <xf numFmtId="0" fontId="19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</cellXfs>
  <cellStyles count="141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3" xfId="21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topLeftCell="A22" zoomScaleNormal="100" zoomScaleSheetLayoutView="100" workbookViewId="0">
      <selection activeCell="D2" sqref="D2:F2"/>
    </sheetView>
  </sheetViews>
  <sheetFormatPr defaultRowHeight="15" x14ac:dyDescent="0.25"/>
  <cols>
    <col min="1" max="1" width="48.5703125" style="10" customWidth="1"/>
    <col min="3" max="3" width="9.140625" style="9"/>
    <col min="4" max="4" width="14.42578125" style="8" customWidth="1"/>
    <col min="5" max="5" width="13.5703125" customWidth="1"/>
    <col min="6" max="6" width="12" customWidth="1"/>
  </cols>
  <sheetData>
    <row r="1" spans="1:8" s="10" customFormat="1" ht="12.75" customHeight="1" x14ac:dyDescent="0.25">
      <c r="A1" s="31"/>
      <c r="B1" s="56"/>
      <c r="C1" s="55"/>
      <c r="D1" s="56" t="s">
        <v>455</v>
      </c>
    </row>
    <row r="2" spans="1:8" s="10" customFormat="1" ht="37.5" customHeight="1" x14ac:dyDescent="0.25">
      <c r="A2" s="31"/>
      <c r="D2" s="88" t="s">
        <v>457</v>
      </c>
      <c r="E2" s="87"/>
      <c r="F2" s="87"/>
    </row>
    <row r="3" spans="1:8" s="10" customFormat="1" ht="9" customHeight="1" x14ac:dyDescent="0.2">
      <c r="A3" s="31"/>
      <c r="B3" s="30"/>
      <c r="C3" s="30"/>
      <c r="D3" s="29"/>
    </row>
    <row r="4" spans="1:8" s="10" customFormat="1" x14ac:dyDescent="0.25">
      <c r="A4" s="89" t="s">
        <v>450</v>
      </c>
      <c r="B4" s="90"/>
      <c r="C4" s="90"/>
      <c r="D4" s="90"/>
      <c r="E4" s="87"/>
      <c r="F4" s="87"/>
    </row>
    <row r="5" spans="1:8" s="10" customFormat="1" ht="27.75" customHeight="1" x14ac:dyDescent="0.25">
      <c r="A5" s="89" t="s">
        <v>452</v>
      </c>
      <c r="B5" s="90"/>
      <c r="C5" s="90"/>
      <c r="D5" s="90"/>
      <c r="E5" s="87"/>
      <c r="F5" s="87"/>
    </row>
    <row r="6" spans="1:8" s="10" customFormat="1" ht="18" customHeight="1" x14ac:dyDescent="0.2">
      <c r="A6" s="28"/>
      <c r="B6" s="27"/>
      <c r="C6" s="27"/>
      <c r="F6" s="27" t="s">
        <v>398</v>
      </c>
    </row>
    <row r="7" spans="1:8" s="11" customFormat="1" ht="28.5" customHeight="1" x14ac:dyDescent="0.2">
      <c r="A7" s="26" t="s">
        <v>319</v>
      </c>
      <c r="B7" s="93" t="s">
        <v>318</v>
      </c>
      <c r="C7" s="94"/>
      <c r="D7" s="74" t="s">
        <v>456</v>
      </c>
      <c r="E7" s="74" t="s">
        <v>445</v>
      </c>
      <c r="F7" s="74" t="s">
        <v>446</v>
      </c>
      <c r="G7" s="12"/>
      <c r="H7" s="12"/>
    </row>
    <row r="8" spans="1:8" s="11" customFormat="1" ht="18.75" customHeight="1" x14ac:dyDescent="0.2">
      <c r="A8" s="19" t="s">
        <v>268</v>
      </c>
      <c r="B8" s="95" t="s">
        <v>317</v>
      </c>
      <c r="C8" s="96"/>
      <c r="D8" s="16">
        <f>SUM(D9:D16)</f>
        <v>27180.359080000002</v>
      </c>
      <c r="E8" s="16">
        <f>SUM(E9:E16)</f>
        <v>27114.509830000003</v>
      </c>
      <c r="F8" s="16">
        <f>E8/D8*100</f>
        <v>99.757732229341826</v>
      </c>
    </row>
    <row r="9" spans="1:8" s="11" customFormat="1" ht="25.5" x14ac:dyDescent="0.2">
      <c r="A9" s="23" t="s">
        <v>316</v>
      </c>
      <c r="B9" s="22" t="s">
        <v>18</v>
      </c>
      <c r="C9" s="21" t="s">
        <v>31</v>
      </c>
      <c r="D9" s="20">
        <f>'16  вед стр 2017'!G568</f>
        <v>1717.1020000000001</v>
      </c>
      <c r="E9" s="20">
        <f>'16  вед стр 2017'!H568</f>
        <v>1717.0836099999999</v>
      </c>
      <c r="F9" s="20">
        <f t="shared" ref="F9:F18" si="0">E9/D9*100</f>
        <v>99.998929009458948</v>
      </c>
    </row>
    <row r="10" spans="1:8" s="11" customFormat="1" ht="25.5" x14ac:dyDescent="0.2">
      <c r="A10" s="23" t="s">
        <v>315</v>
      </c>
      <c r="B10" s="22" t="s">
        <v>18</v>
      </c>
      <c r="C10" s="21" t="s">
        <v>7</v>
      </c>
      <c r="D10" s="20">
        <f>'16  вед стр 2017'!G569</f>
        <v>1866.7819999999999</v>
      </c>
      <c r="E10" s="20">
        <f>'16  вед стр 2017'!H569</f>
        <v>1860.29775</v>
      </c>
      <c r="F10" s="20">
        <f t="shared" si="0"/>
        <v>99.652650925496388</v>
      </c>
    </row>
    <row r="11" spans="1:8" s="11" customFormat="1" ht="12.75" x14ac:dyDescent="0.2">
      <c r="A11" s="23" t="s">
        <v>314</v>
      </c>
      <c r="B11" s="22" t="s">
        <v>18</v>
      </c>
      <c r="C11" s="21" t="s">
        <v>71</v>
      </c>
      <c r="D11" s="20">
        <f>'16  вед стр 2017'!G570</f>
        <v>16869.54566</v>
      </c>
      <c r="E11" s="20">
        <f>'16  вед стр 2017'!H570</f>
        <v>16854.280990000003</v>
      </c>
      <c r="F11" s="20">
        <f t="shared" si="0"/>
        <v>99.909513449219972</v>
      </c>
    </row>
    <row r="12" spans="1:8" s="11" customFormat="1" ht="12.75" hidden="1" x14ac:dyDescent="0.2">
      <c r="A12" s="23" t="s">
        <v>313</v>
      </c>
      <c r="B12" s="22" t="s">
        <v>18</v>
      </c>
      <c r="C12" s="21" t="s">
        <v>41</v>
      </c>
      <c r="D12" s="20">
        <f>'16  вед стр 2017'!G571</f>
        <v>0</v>
      </c>
      <c r="E12" s="20">
        <f>'16  вед стр 2017'!H571</f>
        <v>0</v>
      </c>
      <c r="F12" s="20" t="e">
        <f t="shared" si="0"/>
        <v>#DIV/0!</v>
      </c>
    </row>
    <row r="13" spans="1:8" s="11" customFormat="1" ht="25.5" x14ac:dyDescent="0.2">
      <c r="A13" s="23" t="s">
        <v>312</v>
      </c>
      <c r="B13" s="22" t="s">
        <v>18</v>
      </c>
      <c r="C13" s="21" t="s">
        <v>64</v>
      </c>
      <c r="D13" s="20">
        <f>'16  вед стр 2017'!G572</f>
        <v>5736.9654199999995</v>
      </c>
      <c r="E13" s="20">
        <f>'16  вед стр 2017'!H572</f>
        <v>5735.4728299999997</v>
      </c>
      <c r="F13" s="20">
        <f t="shared" si="0"/>
        <v>99.973982935389557</v>
      </c>
    </row>
    <row r="14" spans="1:8" s="11" customFormat="1" ht="12.75" hidden="1" x14ac:dyDescent="0.2">
      <c r="A14" s="23" t="s">
        <v>232</v>
      </c>
      <c r="B14" s="22" t="s">
        <v>18</v>
      </c>
      <c r="C14" s="21" t="s">
        <v>106</v>
      </c>
      <c r="D14" s="20">
        <f>'16  вед стр 2017'!G573</f>
        <v>0</v>
      </c>
      <c r="E14" s="20">
        <f>'16  вед стр 2017'!H573</f>
        <v>0</v>
      </c>
      <c r="F14" s="20" t="e">
        <f t="shared" si="0"/>
        <v>#DIV/0!</v>
      </c>
    </row>
    <row r="15" spans="1:8" s="11" customFormat="1" ht="12.75" hidden="1" x14ac:dyDescent="0.2">
      <c r="A15" s="23" t="s">
        <v>229</v>
      </c>
      <c r="B15" s="22" t="s">
        <v>18</v>
      </c>
      <c r="C15" s="21" t="s">
        <v>42</v>
      </c>
      <c r="D15" s="20">
        <f>'16  вед стр 2017'!G574</f>
        <v>0</v>
      </c>
      <c r="E15" s="20">
        <f>'16  вед стр 2017'!H574</f>
        <v>0</v>
      </c>
      <c r="F15" s="20" t="e">
        <f t="shared" si="0"/>
        <v>#DIV/0!</v>
      </c>
    </row>
    <row r="16" spans="1:8" s="11" customFormat="1" ht="12.75" x14ac:dyDescent="0.2">
      <c r="A16" s="5" t="s">
        <v>227</v>
      </c>
      <c r="B16" s="22" t="s">
        <v>18</v>
      </c>
      <c r="C16" s="21" t="s">
        <v>27</v>
      </c>
      <c r="D16" s="20">
        <f>'16  вед стр 2017'!G575</f>
        <v>989.96399999999994</v>
      </c>
      <c r="E16" s="20">
        <f>'16  вед стр 2017'!H575</f>
        <v>947.37465000000009</v>
      </c>
      <c r="F16" s="20">
        <f t="shared" si="0"/>
        <v>95.697889014145986</v>
      </c>
    </row>
    <row r="17" spans="1:6" s="15" customFormat="1" ht="12.75" x14ac:dyDescent="0.2">
      <c r="A17" s="19" t="s">
        <v>220</v>
      </c>
      <c r="B17" s="95" t="s">
        <v>311</v>
      </c>
      <c r="C17" s="96"/>
      <c r="D17" s="16">
        <f>D18</f>
        <v>505.9</v>
      </c>
      <c r="E17" s="16">
        <f>E18</f>
        <v>505.9</v>
      </c>
      <c r="F17" s="16">
        <f>E17/D17*100</f>
        <v>100</v>
      </c>
    </row>
    <row r="18" spans="1:6" s="11" customFormat="1" ht="12.75" x14ac:dyDescent="0.2">
      <c r="A18" s="23" t="s">
        <v>310</v>
      </c>
      <c r="B18" s="22" t="s">
        <v>31</v>
      </c>
      <c r="C18" s="21" t="s">
        <v>7</v>
      </c>
      <c r="D18" s="20">
        <f>'16  вед стр 2017'!G577</f>
        <v>505.9</v>
      </c>
      <c r="E18" s="20">
        <f>'16  вед стр 2017'!H577</f>
        <v>505.9</v>
      </c>
      <c r="F18" s="20">
        <f t="shared" si="0"/>
        <v>100</v>
      </c>
    </row>
    <row r="19" spans="1:6" s="15" customFormat="1" ht="25.5" x14ac:dyDescent="0.2">
      <c r="A19" s="19" t="s">
        <v>217</v>
      </c>
      <c r="B19" s="95" t="s">
        <v>309</v>
      </c>
      <c r="C19" s="97"/>
      <c r="D19" s="16">
        <f>SUM(D21:D22)</f>
        <v>4321.0139099999997</v>
      </c>
      <c r="E19" s="16">
        <f>SUM(E21:E22)</f>
        <v>4287.0618199999999</v>
      </c>
      <c r="F19" s="16">
        <f>E19/D19*100</f>
        <v>99.214256405853604</v>
      </c>
    </row>
    <row r="20" spans="1:6" s="11" customFormat="1" ht="12.75" hidden="1" x14ac:dyDescent="0.2">
      <c r="A20" s="23" t="s">
        <v>308</v>
      </c>
      <c r="B20" s="22" t="s">
        <v>7</v>
      </c>
      <c r="C20" s="21" t="s">
        <v>31</v>
      </c>
      <c r="D20" s="20" t="e">
        <f>'[1]прил 10 2016'!G650</f>
        <v>#REF!</v>
      </c>
      <c r="E20" s="20" t="e">
        <f>'[1]прил 10 2016'!H650</f>
        <v>#REF!</v>
      </c>
      <c r="F20" s="16" t="e">
        <f t="shared" ref="F20:F22" si="1">E20/D20*100</f>
        <v>#REF!</v>
      </c>
    </row>
    <row r="21" spans="1:6" s="11" customFormat="1" ht="38.25" x14ac:dyDescent="0.2">
      <c r="A21" s="23" t="s">
        <v>307</v>
      </c>
      <c r="B21" s="22" t="s">
        <v>7</v>
      </c>
      <c r="C21" s="21" t="s">
        <v>91</v>
      </c>
      <c r="D21" s="20">
        <f>'16  вед стр 2017'!G580</f>
        <v>4064.0649999999996</v>
      </c>
      <c r="E21" s="20">
        <f>'16  вед стр 2017'!H580</f>
        <v>4032.46362</v>
      </c>
      <c r="F21" s="20">
        <f t="shared" si="1"/>
        <v>99.222419424886183</v>
      </c>
    </row>
    <row r="22" spans="1:6" s="11" customFormat="1" ht="25.5" x14ac:dyDescent="0.2">
      <c r="A22" s="23" t="s">
        <v>211</v>
      </c>
      <c r="B22" s="22" t="s">
        <v>7</v>
      </c>
      <c r="C22" s="21" t="s">
        <v>8</v>
      </c>
      <c r="D22" s="20">
        <f>'16  вед стр 2017'!G581</f>
        <v>256.94891000000001</v>
      </c>
      <c r="E22" s="20">
        <f>'16  вед стр 2017'!H581</f>
        <v>254.59820000000002</v>
      </c>
      <c r="F22" s="20">
        <f t="shared" si="1"/>
        <v>99.085144980766799</v>
      </c>
    </row>
    <row r="23" spans="1:6" s="15" customFormat="1" ht="12.75" x14ac:dyDescent="0.2">
      <c r="A23" s="19" t="s">
        <v>204</v>
      </c>
      <c r="B23" s="95" t="s">
        <v>306</v>
      </c>
      <c r="C23" s="97"/>
      <c r="D23" s="16">
        <f>SUM(D25:D27)</f>
        <v>24092.865570000002</v>
      </c>
      <c r="E23" s="16">
        <f>SUM(E25:E27)</f>
        <v>21311.097600000001</v>
      </c>
      <c r="F23" s="16">
        <f>E23/D23*100</f>
        <v>88.453976294692779</v>
      </c>
    </row>
    <row r="24" spans="1:6" s="11" customFormat="1" ht="12.75" hidden="1" x14ac:dyDescent="0.2">
      <c r="A24" s="23" t="s">
        <v>305</v>
      </c>
      <c r="B24" s="22" t="s">
        <v>71</v>
      </c>
      <c r="C24" s="21" t="s">
        <v>18</v>
      </c>
      <c r="D24" s="20" t="e">
        <f>'[1]прил 10 2016'!G654</f>
        <v>#REF!</v>
      </c>
      <c r="E24" s="20" t="e">
        <f>'[1]прил 10 2016'!H654</f>
        <v>#REF!</v>
      </c>
      <c r="F24" s="16" t="e">
        <f t="shared" ref="F24:F27" si="2">E24/D24*100</f>
        <v>#REF!</v>
      </c>
    </row>
    <row r="25" spans="1:6" s="11" customFormat="1" ht="12.75" x14ac:dyDescent="0.2">
      <c r="A25" s="23" t="s">
        <v>203</v>
      </c>
      <c r="B25" s="22" t="s">
        <v>71</v>
      </c>
      <c r="C25" s="21" t="s">
        <v>41</v>
      </c>
      <c r="D25" s="20">
        <f>'16  вед стр 2017'!G584</f>
        <v>1059.7240000000002</v>
      </c>
      <c r="E25" s="20">
        <f>'16  вед стр 2017'!H584</f>
        <v>1059.7240000000002</v>
      </c>
      <c r="F25" s="20">
        <f t="shared" si="2"/>
        <v>100</v>
      </c>
    </row>
    <row r="26" spans="1:6" s="11" customFormat="1" ht="12.75" x14ac:dyDescent="0.2">
      <c r="A26" s="23" t="s">
        <v>304</v>
      </c>
      <c r="B26" s="22" t="s">
        <v>71</v>
      </c>
      <c r="C26" s="21" t="s">
        <v>91</v>
      </c>
      <c r="D26" s="20">
        <f>'16  вед стр 2017'!G585</f>
        <v>9324.7049699999989</v>
      </c>
      <c r="E26" s="20">
        <f>'16  вед стр 2017'!H585</f>
        <v>7106.1209900000003</v>
      </c>
      <c r="F26" s="20">
        <f t="shared" si="2"/>
        <v>76.207461928953677</v>
      </c>
    </row>
    <row r="27" spans="1:6" s="11" customFormat="1" ht="12.75" x14ac:dyDescent="0.2">
      <c r="A27" s="23" t="s">
        <v>303</v>
      </c>
      <c r="B27" s="22" t="s">
        <v>71</v>
      </c>
      <c r="C27" s="21" t="s">
        <v>32</v>
      </c>
      <c r="D27" s="20">
        <f>'16  вед стр 2017'!G586</f>
        <v>13708.436600000001</v>
      </c>
      <c r="E27" s="20">
        <f>'16  вед стр 2017'!H586</f>
        <v>13145.25261</v>
      </c>
      <c r="F27" s="20">
        <f t="shared" si="2"/>
        <v>95.891697890625977</v>
      </c>
    </row>
    <row r="28" spans="1:6" s="15" customFormat="1" ht="12.75" x14ac:dyDescent="0.2">
      <c r="A28" s="19" t="s">
        <v>302</v>
      </c>
      <c r="B28" s="91" t="s">
        <v>301</v>
      </c>
      <c r="C28" s="92"/>
      <c r="D28" s="16">
        <f>SUM(D29:D31)</f>
        <v>35518.043440000009</v>
      </c>
      <c r="E28" s="16">
        <f>SUM(E29:E31)</f>
        <v>34355.593160000004</v>
      </c>
      <c r="F28" s="16">
        <f>E28/D28*100</f>
        <v>96.727155644246821</v>
      </c>
    </row>
    <row r="29" spans="1:6" s="11" customFormat="1" ht="12.75" x14ac:dyDescent="0.2">
      <c r="A29" s="23" t="s">
        <v>185</v>
      </c>
      <c r="B29" s="22" t="s">
        <v>41</v>
      </c>
      <c r="C29" s="21" t="s">
        <v>18</v>
      </c>
      <c r="D29" s="20">
        <f>'16  вед стр 2017'!G588</f>
        <v>40.231439999999999</v>
      </c>
      <c r="E29" s="20">
        <f>'16  вед стр 2017'!H588</f>
        <v>40.231439999999999</v>
      </c>
      <c r="F29" s="20">
        <f t="shared" ref="F29:F45" si="3">E29/D29*100</f>
        <v>100</v>
      </c>
    </row>
    <row r="30" spans="1:6" s="11" customFormat="1" ht="12.75" x14ac:dyDescent="0.2">
      <c r="A30" s="23" t="s">
        <v>184</v>
      </c>
      <c r="B30" s="22" t="s">
        <v>41</v>
      </c>
      <c r="C30" s="21" t="s">
        <v>31</v>
      </c>
      <c r="D30" s="20">
        <f>'16  вед стр 2017'!G589</f>
        <v>34197.312000000005</v>
      </c>
      <c r="E30" s="20">
        <f>'16  вед стр 2017'!H589</f>
        <v>33041.311719999998</v>
      </c>
      <c r="F30" s="20">
        <f t="shared" si="3"/>
        <v>96.619616535942924</v>
      </c>
    </row>
    <row r="31" spans="1:6" s="11" customFormat="1" ht="12.75" x14ac:dyDescent="0.2">
      <c r="A31" s="23" t="s">
        <v>300</v>
      </c>
      <c r="B31" s="22" t="s">
        <v>41</v>
      </c>
      <c r="C31" s="21" t="s">
        <v>7</v>
      </c>
      <c r="D31" s="20">
        <f>'16  вед стр 2017'!G590</f>
        <v>1280.5</v>
      </c>
      <c r="E31" s="20">
        <f>'16  вед стр 2017'!H590</f>
        <v>1274.05</v>
      </c>
      <c r="F31" s="20">
        <f t="shared" si="3"/>
        <v>99.496290511518936</v>
      </c>
    </row>
    <row r="32" spans="1:6" s="15" customFormat="1" ht="12.75" hidden="1" x14ac:dyDescent="0.2">
      <c r="A32" s="19" t="s">
        <v>299</v>
      </c>
      <c r="B32" s="91" t="s">
        <v>298</v>
      </c>
      <c r="C32" s="92"/>
      <c r="D32" s="20">
        <f>'16  вед стр 2017'!G591</f>
        <v>0</v>
      </c>
      <c r="E32" s="20">
        <f>'16  вед стр 2017'!H591</f>
        <v>0</v>
      </c>
      <c r="F32" s="20" t="e">
        <f t="shared" si="3"/>
        <v>#DIV/0!</v>
      </c>
    </row>
    <row r="33" spans="1:6" s="11" customFormat="1" ht="25.5" hidden="1" x14ac:dyDescent="0.2">
      <c r="A33" s="25" t="s">
        <v>297</v>
      </c>
      <c r="B33" s="22" t="s">
        <v>64</v>
      </c>
      <c r="C33" s="21" t="s">
        <v>41</v>
      </c>
      <c r="D33" s="20">
        <f>'16  вед стр 2017'!G592</f>
        <v>0</v>
      </c>
      <c r="E33" s="20">
        <f>'16  вед стр 2017'!H592</f>
        <v>0</v>
      </c>
      <c r="F33" s="20" t="e">
        <f t="shared" si="3"/>
        <v>#DIV/0!</v>
      </c>
    </row>
    <row r="34" spans="1:6" s="15" customFormat="1" ht="12.75" x14ac:dyDescent="0.2">
      <c r="A34" s="19" t="s">
        <v>296</v>
      </c>
      <c r="B34" s="91" t="s">
        <v>295</v>
      </c>
      <c r="C34" s="92"/>
      <c r="D34" s="16">
        <f>SUM(D35:D40)</f>
        <v>313507.77834999998</v>
      </c>
      <c r="E34" s="16">
        <f>SUM(E35:E40)</f>
        <v>313481.16817000002</v>
      </c>
      <c r="F34" s="16">
        <f>E34/D34*100</f>
        <v>99.991512114901909</v>
      </c>
    </row>
    <row r="35" spans="1:6" s="11" customFormat="1" ht="12.75" x14ac:dyDescent="0.2">
      <c r="A35" s="23" t="s">
        <v>163</v>
      </c>
      <c r="B35" s="22" t="s">
        <v>106</v>
      </c>
      <c r="C35" s="21" t="s">
        <v>18</v>
      </c>
      <c r="D35" s="20">
        <f>'16  вед стр 2017'!G594</f>
        <v>58894.017999999996</v>
      </c>
      <c r="E35" s="20">
        <f>'16  вед стр 2017'!H594</f>
        <v>58894.017999999996</v>
      </c>
      <c r="F35" s="20">
        <f t="shared" si="3"/>
        <v>100</v>
      </c>
    </row>
    <row r="36" spans="1:6" s="11" customFormat="1" ht="12.75" x14ac:dyDescent="0.2">
      <c r="A36" s="23" t="s">
        <v>153</v>
      </c>
      <c r="B36" s="22" t="s">
        <v>106</v>
      </c>
      <c r="C36" s="21" t="s">
        <v>31</v>
      </c>
      <c r="D36" s="20">
        <f>'16  вед стр 2017'!G595</f>
        <v>214508.02356999996</v>
      </c>
      <c r="E36" s="20">
        <f>'16  вед стр 2017'!H595</f>
        <v>214482.67627999999</v>
      </c>
      <c r="F36" s="20">
        <f t="shared" si="3"/>
        <v>99.98818352359126</v>
      </c>
    </row>
    <row r="37" spans="1:6" s="11" customFormat="1" ht="12.75" x14ac:dyDescent="0.2">
      <c r="A37" s="3" t="s">
        <v>387</v>
      </c>
      <c r="B37" s="22" t="s">
        <v>106</v>
      </c>
      <c r="C37" s="21" t="s">
        <v>7</v>
      </c>
      <c r="D37" s="20">
        <f>'16  вед стр 2017'!G596</f>
        <v>25273.882999999998</v>
      </c>
      <c r="E37" s="20">
        <f>'16  вед стр 2017'!H596</f>
        <v>25273.882999999998</v>
      </c>
      <c r="F37" s="20">
        <f t="shared" si="3"/>
        <v>100</v>
      </c>
    </row>
    <row r="38" spans="1:6" s="11" customFormat="1" ht="25.5" x14ac:dyDescent="0.2">
      <c r="A38" s="23" t="s">
        <v>294</v>
      </c>
      <c r="B38" s="22" t="s">
        <v>106</v>
      </c>
      <c r="C38" s="21" t="s">
        <v>41</v>
      </c>
      <c r="D38" s="20">
        <f>'16  вед стр 2017'!G597</f>
        <v>200.50004000000001</v>
      </c>
      <c r="E38" s="20">
        <f>'16  вед стр 2017'!H597</f>
        <v>200.50004000000001</v>
      </c>
      <c r="F38" s="20">
        <f t="shared" si="3"/>
        <v>100</v>
      </c>
    </row>
    <row r="39" spans="1:6" s="11" customFormat="1" ht="12.75" x14ac:dyDescent="0.2">
      <c r="A39" s="23" t="s">
        <v>123</v>
      </c>
      <c r="B39" s="22" t="s">
        <v>106</v>
      </c>
      <c r="C39" s="21" t="s">
        <v>106</v>
      </c>
      <c r="D39" s="20">
        <f>'16  вед стр 2017'!G598</f>
        <v>1559.49414</v>
      </c>
      <c r="E39" s="20">
        <f>'16  вед стр 2017'!H598</f>
        <v>1559.49414</v>
      </c>
      <c r="F39" s="20">
        <f t="shared" si="3"/>
        <v>100</v>
      </c>
    </row>
    <row r="40" spans="1:6" s="11" customFormat="1" ht="12.75" x14ac:dyDescent="0.2">
      <c r="A40" s="23" t="s">
        <v>122</v>
      </c>
      <c r="B40" s="22" t="s">
        <v>106</v>
      </c>
      <c r="C40" s="21" t="s">
        <v>91</v>
      </c>
      <c r="D40" s="20">
        <f>'16  вед стр 2017'!G599</f>
        <v>13071.8596</v>
      </c>
      <c r="E40" s="20">
        <f>'16  вед стр 2017'!H599</f>
        <v>13070.59671</v>
      </c>
      <c r="F40" s="20">
        <f t="shared" si="3"/>
        <v>99.990338865022693</v>
      </c>
    </row>
    <row r="41" spans="1:6" s="15" customFormat="1" ht="12.75" x14ac:dyDescent="0.2">
      <c r="A41" s="19" t="s">
        <v>293</v>
      </c>
      <c r="B41" s="91" t="s">
        <v>292</v>
      </c>
      <c r="C41" s="92"/>
      <c r="D41" s="16">
        <f>SUM(D42:D43)</f>
        <v>33591.793000000005</v>
      </c>
      <c r="E41" s="16">
        <f>SUM(E42:E43)</f>
        <v>33591.792990000009</v>
      </c>
      <c r="F41" s="16">
        <f>E41/D41*100</f>
        <v>99.999999970230832</v>
      </c>
    </row>
    <row r="42" spans="1:6" s="11" customFormat="1" ht="12.75" x14ac:dyDescent="0.2">
      <c r="A42" s="23" t="s">
        <v>103</v>
      </c>
      <c r="B42" s="22" t="s">
        <v>97</v>
      </c>
      <c r="C42" s="21" t="s">
        <v>18</v>
      </c>
      <c r="D42" s="20">
        <f>'16  вед стр 2017'!G601</f>
        <v>30698.623000000003</v>
      </c>
      <c r="E42" s="20">
        <f>'16  вед стр 2017'!H601</f>
        <v>30698.623000000007</v>
      </c>
      <c r="F42" s="20">
        <f t="shared" si="3"/>
        <v>100.00000000000003</v>
      </c>
    </row>
    <row r="43" spans="1:6" s="11" customFormat="1" ht="12.75" x14ac:dyDescent="0.2">
      <c r="A43" s="23" t="s">
        <v>291</v>
      </c>
      <c r="B43" s="22" t="s">
        <v>97</v>
      </c>
      <c r="C43" s="21" t="s">
        <v>71</v>
      </c>
      <c r="D43" s="20">
        <f>'16  вед стр 2017'!G602</f>
        <v>2893.17</v>
      </c>
      <c r="E43" s="20">
        <f>'16  вед стр 2017'!H602</f>
        <v>2893.1699900000003</v>
      </c>
      <c r="F43" s="20">
        <f t="shared" si="3"/>
        <v>99.999999654358376</v>
      </c>
    </row>
    <row r="44" spans="1:6" s="15" customFormat="1" ht="12.75" x14ac:dyDescent="0.2">
      <c r="A44" s="19" t="s">
        <v>290</v>
      </c>
      <c r="B44" s="91" t="s">
        <v>289</v>
      </c>
      <c r="C44" s="92"/>
      <c r="D44" s="16">
        <f>D48+D45</f>
        <v>390</v>
      </c>
      <c r="E44" s="16">
        <f>E48+E45</f>
        <v>390</v>
      </c>
      <c r="F44" s="16">
        <f>E44/D44*100</f>
        <v>100</v>
      </c>
    </row>
    <row r="45" spans="1:6" s="11" customFormat="1" ht="12.75" hidden="1" x14ac:dyDescent="0.2">
      <c r="A45" s="23" t="s">
        <v>95</v>
      </c>
      <c r="B45" s="22" t="s">
        <v>91</v>
      </c>
      <c r="C45" s="21" t="s">
        <v>18</v>
      </c>
      <c r="D45" s="20">
        <f>'16  вед стр 2017'!G604</f>
        <v>0</v>
      </c>
      <c r="E45" s="20">
        <f>'16  вед стр 2017'!H604</f>
        <v>0</v>
      </c>
      <c r="F45" s="20" t="e">
        <f t="shared" si="3"/>
        <v>#DIV/0!</v>
      </c>
    </row>
    <row r="46" spans="1:6" s="11" customFormat="1" ht="12.75" hidden="1" x14ac:dyDescent="0.2">
      <c r="A46" s="23" t="s">
        <v>288</v>
      </c>
      <c r="B46" s="22" t="s">
        <v>91</v>
      </c>
      <c r="C46" s="21" t="s">
        <v>31</v>
      </c>
      <c r="D46" s="20"/>
      <c r="E46" s="20"/>
      <c r="F46" s="20"/>
    </row>
    <row r="47" spans="1:6" s="11" customFormat="1" ht="12.75" hidden="1" x14ac:dyDescent="0.2">
      <c r="A47" s="23" t="s">
        <v>287</v>
      </c>
      <c r="B47" s="22" t="s">
        <v>91</v>
      </c>
      <c r="C47" s="21" t="s">
        <v>71</v>
      </c>
      <c r="D47" s="20"/>
      <c r="E47" s="20"/>
      <c r="F47" s="20"/>
    </row>
    <row r="48" spans="1:6" s="11" customFormat="1" ht="12.75" x14ac:dyDescent="0.2">
      <c r="A48" s="23" t="s">
        <v>92</v>
      </c>
      <c r="B48" s="22" t="s">
        <v>91</v>
      </c>
      <c r="C48" s="21" t="s">
        <v>91</v>
      </c>
      <c r="D48" s="20">
        <f>'16  вед стр 2017'!G607</f>
        <v>390</v>
      </c>
      <c r="E48" s="20">
        <f>'16  вед стр 2017'!H607</f>
        <v>390</v>
      </c>
      <c r="F48" s="20">
        <f t="shared" ref="F48" si="4">E48/D48*100</f>
        <v>100</v>
      </c>
    </row>
    <row r="49" spans="1:6" s="15" customFormat="1" ht="12.75" x14ac:dyDescent="0.2">
      <c r="A49" s="19" t="s">
        <v>89</v>
      </c>
      <c r="B49" s="91" t="s">
        <v>286</v>
      </c>
      <c r="C49" s="92"/>
      <c r="D49" s="16">
        <f>SUM(D50:D54)</f>
        <v>12492.112520000001</v>
      </c>
      <c r="E49" s="16">
        <f>SUM(E50:E54)</f>
        <v>11034.68808</v>
      </c>
      <c r="F49" s="16">
        <f>E49/D49*100</f>
        <v>88.333242774857752</v>
      </c>
    </row>
    <row r="50" spans="1:6" s="11" customFormat="1" ht="12.75" x14ac:dyDescent="0.2">
      <c r="A50" s="23" t="s">
        <v>88</v>
      </c>
      <c r="B50" s="22" t="s">
        <v>65</v>
      </c>
      <c r="C50" s="21" t="s">
        <v>18</v>
      </c>
      <c r="D50" s="20">
        <f>'16  вед стр 2017'!G609</f>
        <v>328.62200000000001</v>
      </c>
      <c r="E50" s="20">
        <f>'16  вед стр 2017'!H609</f>
        <v>328.62101000000001</v>
      </c>
      <c r="F50" s="20">
        <f t="shared" ref="F50:F64" si="5">E50/D50*100</f>
        <v>99.999698742019703</v>
      </c>
    </row>
    <row r="51" spans="1:6" s="11" customFormat="1" ht="12.75" hidden="1" x14ac:dyDescent="0.2">
      <c r="A51" s="23" t="s">
        <v>285</v>
      </c>
      <c r="B51" s="22" t="s">
        <v>65</v>
      </c>
      <c r="C51" s="21" t="s">
        <v>31</v>
      </c>
      <c r="D51" s="20">
        <f>'16  вед стр 2017'!G610</f>
        <v>0</v>
      </c>
      <c r="E51" s="20">
        <f>'16  вед стр 2017'!H610</f>
        <v>0</v>
      </c>
      <c r="F51" s="20" t="e">
        <f t="shared" si="5"/>
        <v>#DIV/0!</v>
      </c>
    </row>
    <row r="52" spans="1:6" s="11" customFormat="1" ht="12.75" x14ac:dyDescent="0.2">
      <c r="A52" s="23" t="s">
        <v>284</v>
      </c>
      <c r="B52" s="22" t="s">
        <v>65</v>
      </c>
      <c r="C52" s="21" t="s">
        <v>7</v>
      </c>
      <c r="D52" s="20">
        <f>'16  вед стр 2017'!G611</f>
        <v>7850.0905200000007</v>
      </c>
      <c r="E52" s="20">
        <f>'16  вед стр 2017'!H611</f>
        <v>7818.0505200000007</v>
      </c>
      <c r="F52" s="20">
        <f t="shared" si="5"/>
        <v>99.591851840200178</v>
      </c>
    </row>
    <row r="53" spans="1:6" s="11" customFormat="1" ht="12.75" x14ac:dyDescent="0.2">
      <c r="A53" s="23" t="s">
        <v>283</v>
      </c>
      <c r="B53" s="22" t="s">
        <v>65</v>
      </c>
      <c r="C53" s="21" t="s">
        <v>71</v>
      </c>
      <c r="D53" s="20">
        <f>'16  вед стр 2017'!G612</f>
        <v>4053.4</v>
      </c>
      <c r="E53" s="20">
        <f>'16  вед стр 2017'!H612</f>
        <v>2628.0165500000003</v>
      </c>
      <c r="F53" s="20">
        <f t="shared" si="5"/>
        <v>64.834868258745743</v>
      </c>
    </row>
    <row r="54" spans="1:6" s="11" customFormat="1" ht="12.75" x14ac:dyDescent="0.2">
      <c r="A54" s="23" t="s">
        <v>70</v>
      </c>
      <c r="B54" s="22" t="s">
        <v>65</v>
      </c>
      <c r="C54" s="21" t="s">
        <v>64</v>
      </c>
      <c r="D54" s="20">
        <f>'16  вед стр 2017'!G613</f>
        <v>260</v>
      </c>
      <c r="E54" s="20">
        <f>'16  вед стр 2017'!H613</f>
        <v>260</v>
      </c>
      <c r="F54" s="20">
        <f t="shared" si="5"/>
        <v>100</v>
      </c>
    </row>
    <row r="55" spans="1:6" s="15" customFormat="1" ht="12.75" x14ac:dyDescent="0.2">
      <c r="A55" s="19" t="s">
        <v>61</v>
      </c>
      <c r="B55" s="91" t="s">
        <v>282</v>
      </c>
      <c r="C55" s="92"/>
      <c r="D55" s="16">
        <f>D56+D57</f>
        <v>1804</v>
      </c>
      <c r="E55" s="16">
        <f>E56+E57</f>
        <v>1804</v>
      </c>
      <c r="F55" s="16">
        <f>E55/D55*100</f>
        <v>100</v>
      </c>
    </row>
    <row r="56" spans="1:6" s="11" customFormat="1" ht="12.75" x14ac:dyDescent="0.2">
      <c r="A56" s="23" t="s">
        <v>281</v>
      </c>
      <c r="B56" s="22" t="s">
        <v>42</v>
      </c>
      <c r="C56" s="21" t="s">
        <v>18</v>
      </c>
      <c r="D56" s="20">
        <f>'16  вед стр 2017'!G615</f>
        <v>1804</v>
      </c>
      <c r="E56" s="20">
        <f>'16  вед стр 2017'!H615</f>
        <v>1804</v>
      </c>
      <c r="F56" s="20">
        <f t="shared" si="5"/>
        <v>100</v>
      </c>
    </row>
    <row r="57" spans="1:6" s="11" customFormat="1" ht="25.5" hidden="1" x14ac:dyDescent="0.2">
      <c r="A57" s="23" t="s">
        <v>51</v>
      </c>
      <c r="B57" s="24" t="s">
        <v>42</v>
      </c>
      <c r="C57" s="22" t="s">
        <v>41</v>
      </c>
      <c r="D57" s="20">
        <f>'16  вед стр 2017'!G616</f>
        <v>0</v>
      </c>
      <c r="E57" s="20">
        <f>'16  вед стр 2017'!H616</f>
        <v>0</v>
      </c>
      <c r="F57" s="20" t="e">
        <f t="shared" si="5"/>
        <v>#DIV/0!</v>
      </c>
    </row>
    <row r="58" spans="1:6" s="15" customFormat="1" ht="12.75" x14ac:dyDescent="0.2">
      <c r="A58" s="19" t="s">
        <v>38</v>
      </c>
      <c r="B58" s="91" t="s">
        <v>280</v>
      </c>
      <c r="C58" s="92"/>
      <c r="D58" s="16">
        <f>D59</f>
        <v>1677.24</v>
      </c>
      <c r="E58" s="16">
        <f>E59</f>
        <v>1677.24</v>
      </c>
      <c r="F58" s="16">
        <f>E58/D58*100</f>
        <v>100</v>
      </c>
    </row>
    <row r="59" spans="1:6" s="11" customFormat="1" ht="12.75" x14ac:dyDescent="0.2">
      <c r="A59" s="23" t="s">
        <v>37</v>
      </c>
      <c r="B59" s="22" t="s">
        <v>32</v>
      </c>
      <c r="C59" s="21" t="s">
        <v>31</v>
      </c>
      <c r="D59" s="20">
        <f>'16  вед стр 2017'!G618</f>
        <v>1677.24</v>
      </c>
      <c r="E59" s="20">
        <f>'16  вед стр 2017'!H618</f>
        <v>1677.24</v>
      </c>
      <c r="F59" s="20">
        <f t="shared" si="5"/>
        <v>100</v>
      </c>
    </row>
    <row r="60" spans="1:6" s="15" customFormat="1" ht="25.5" x14ac:dyDescent="0.2">
      <c r="A60" s="19" t="s">
        <v>279</v>
      </c>
      <c r="B60" s="91" t="s">
        <v>278</v>
      </c>
      <c r="C60" s="92"/>
      <c r="D60" s="16">
        <f>SUM(D61)</f>
        <v>27.429839999999999</v>
      </c>
      <c r="E60" s="16">
        <f>SUM(E61)</f>
        <v>27.429839999999999</v>
      </c>
      <c r="F60" s="16">
        <f>E60/D60*100</f>
        <v>100</v>
      </c>
    </row>
    <row r="61" spans="1:6" s="11" customFormat="1" ht="25.5" x14ac:dyDescent="0.2">
      <c r="A61" s="23" t="s">
        <v>28</v>
      </c>
      <c r="B61" s="22" t="s">
        <v>27</v>
      </c>
      <c r="C61" s="21" t="s">
        <v>18</v>
      </c>
      <c r="D61" s="20">
        <f>'16  вед стр 2017'!G620</f>
        <v>27.429839999999999</v>
      </c>
      <c r="E61" s="20">
        <f>'16  вед стр 2017'!H620</f>
        <v>27.429839999999999</v>
      </c>
      <c r="F61" s="20">
        <f t="shared" si="5"/>
        <v>100</v>
      </c>
    </row>
    <row r="62" spans="1:6" s="15" customFormat="1" ht="25.5" x14ac:dyDescent="0.2">
      <c r="A62" s="19" t="s">
        <v>277</v>
      </c>
      <c r="B62" s="91" t="s">
        <v>276</v>
      </c>
      <c r="C62" s="92"/>
      <c r="D62" s="16">
        <f>SUM(D63:D64)</f>
        <v>30524.277999999998</v>
      </c>
      <c r="E62" s="16">
        <f>SUM(E63:E64)</f>
        <v>30524.277999999998</v>
      </c>
      <c r="F62" s="16">
        <f>E62/D62*100</f>
        <v>100</v>
      </c>
    </row>
    <row r="63" spans="1:6" s="11" customFormat="1" ht="25.5" x14ac:dyDescent="0.2">
      <c r="A63" s="23" t="s">
        <v>275</v>
      </c>
      <c r="B63" s="22" t="s">
        <v>8</v>
      </c>
      <c r="C63" s="21" t="s">
        <v>18</v>
      </c>
      <c r="D63" s="20">
        <f>'16  вед стр 2017'!G622</f>
        <v>26974.5</v>
      </c>
      <c r="E63" s="20">
        <f>'16  вед стр 2017'!H622</f>
        <v>26974.5</v>
      </c>
      <c r="F63" s="20">
        <f t="shared" si="5"/>
        <v>100</v>
      </c>
    </row>
    <row r="64" spans="1:6" s="11" customFormat="1" ht="38.25" x14ac:dyDescent="0.2">
      <c r="A64" s="23" t="s">
        <v>274</v>
      </c>
      <c r="B64" s="22" t="s">
        <v>8</v>
      </c>
      <c r="C64" s="21" t="s">
        <v>7</v>
      </c>
      <c r="D64" s="20">
        <f>'16  вед стр 2017'!G623</f>
        <v>3549.7779999999998</v>
      </c>
      <c r="E64" s="20">
        <f>'16  вед стр 2017'!H623</f>
        <v>3549.7779999999998</v>
      </c>
      <c r="F64" s="20">
        <f t="shared" si="5"/>
        <v>100</v>
      </c>
    </row>
    <row r="65" spans="1:6" s="15" customFormat="1" ht="12.75" hidden="1" x14ac:dyDescent="0.2">
      <c r="A65" s="48" t="s">
        <v>334</v>
      </c>
      <c r="B65" s="47" t="s">
        <v>336</v>
      </c>
      <c r="C65" s="17" t="s">
        <v>336</v>
      </c>
      <c r="D65" s="86"/>
      <c r="E65" s="86"/>
      <c r="F65" s="49"/>
    </row>
    <row r="66" spans="1:6" s="15" customFormat="1" ht="12.75" x14ac:dyDescent="0.2">
      <c r="A66" s="19" t="s">
        <v>273</v>
      </c>
      <c r="B66" s="18"/>
      <c r="C66" s="17"/>
      <c r="D66" s="16">
        <f>D8+D17+D19+D23+D28+D34+D41+D44+D49+D55+D58+D60+D62+D65+D32</f>
        <v>485632.81371000002</v>
      </c>
      <c r="E66" s="16">
        <f>E8+E17+E19+E23+E28+E34+E41+E44+E49+E55+E58+E60+E62+E65+E32</f>
        <v>480104.75948999997</v>
      </c>
      <c r="F66" s="16">
        <f>E66/D66*100</f>
        <v>98.861680252253052</v>
      </c>
    </row>
    <row r="67" spans="1:6" s="11" customFormat="1" ht="12.75" x14ac:dyDescent="0.2">
      <c r="A67" s="10"/>
      <c r="C67" s="14"/>
      <c r="D67" s="82">
        <v>485632.77370999998</v>
      </c>
      <c r="E67" s="76">
        <v>480104.75949000003</v>
      </c>
      <c r="F67" s="78"/>
    </row>
    <row r="68" spans="1:6" s="11" customFormat="1" ht="12.75" x14ac:dyDescent="0.2">
      <c r="A68" s="10"/>
      <c r="C68" s="14"/>
      <c r="D68" s="13"/>
    </row>
    <row r="69" spans="1:6" s="11" customFormat="1" ht="12.75" x14ac:dyDescent="0.2">
      <c r="A69" s="10"/>
      <c r="C69" s="14"/>
      <c r="D69" s="13"/>
    </row>
  </sheetData>
  <mergeCells count="18">
    <mergeCell ref="B19:C19"/>
    <mergeCell ref="B23:C23"/>
    <mergeCell ref="D2:F2"/>
    <mergeCell ref="A5:F5"/>
    <mergeCell ref="A4:F4"/>
    <mergeCell ref="B62:C62"/>
    <mergeCell ref="B41:C41"/>
    <mergeCell ref="B44:C44"/>
    <mergeCell ref="B49:C49"/>
    <mergeCell ref="B55:C55"/>
    <mergeCell ref="B58:C58"/>
    <mergeCell ref="B60:C60"/>
    <mergeCell ref="B28:C28"/>
    <mergeCell ref="B32:C32"/>
    <mergeCell ref="B34:C34"/>
    <mergeCell ref="B7:C7"/>
    <mergeCell ref="B8:C8"/>
    <mergeCell ref="B17:C17"/>
  </mergeCells>
  <pageMargins left="1.299212598425197" right="0" top="0.35433070866141736" bottom="0.3543307086614173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6"/>
  <sheetViews>
    <sheetView view="pageBreakPreview" topLeftCell="A544" zoomScaleNormal="100" zoomScaleSheetLayoutView="100" workbookViewId="0">
      <selection activeCell="E13" sqref="E13"/>
    </sheetView>
  </sheetViews>
  <sheetFormatPr defaultRowHeight="12.75" x14ac:dyDescent="0.2"/>
  <cols>
    <col min="1" max="1" width="48.28515625" style="33" customWidth="1"/>
    <col min="2" max="4" width="6.28515625" style="32" customWidth="1"/>
    <col min="5" max="5" width="14.7109375" style="32" customWidth="1"/>
    <col min="6" max="6" width="7.5703125" style="32" customWidth="1"/>
    <col min="7" max="8" width="13" style="76" customWidth="1"/>
    <col min="9" max="9" width="10.42578125" style="76" customWidth="1"/>
    <col min="10" max="10" width="47.85546875" style="57" customWidth="1"/>
    <col min="11" max="11" width="11.140625" style="32" customWidth="1"/>
    <col min="12" max="16384" width="9.140625" style="32"/>
  </cols>
  <sheetData>
    <row r="1" spans="1:11" ht="15" customHeight="1" x14ac:dyDescent="0.25">
      <c r="B1" s="44"/>
      <c r="C1" s="44"/>
      <c r="D1" s="44"/>
      <c r="G1" s="100" t="s">
        <v>454</v>
      </c>
      <c r="H1" s="101"/>
      <c r="I1" s="101"/>
    </row>
    <row r="2" spans="1:11" s="44" customFormat="1" ht="47.25" customHeight="1" x14ac:dyDescent="0.25">
      <c r="A2" s="46"/>
      <c r="G2" s="98" t="s">
        <v>457</v>
      </c>
      <c r="H2" s="99"/>
      <c r="I2" s="99"/>
      <c r="J2" s="60"/>
    </row>
    <row r="3" spans="1:11" s="44" customFormat="1" ht="36.75" customHeight="1" x14ac:dyDescent="0.25">
      <c r="A3" s="102" t="s">
        <v>451</v>
      </c>
      <c r="B3" s="103"/>
      <c r="C3" s="103"/>
      <c r="D3" s="103"/>
      <c r="E3" s="103"/>
      <c r="F3" s="103"/>
      <c r="G3" s="104"/>
      <c r="H3" s="105"/>
      <c r="I3" s="105"/>
      <c r="J3" s="60"/>
    </row>
    <row r="4" spans="1:11" ht="12.75" customHeight="1" x14ac:dyDescent="0.2">
      <c r="G4" s="77"/>
      <c r="H4" s="77"/>
      <c r="I4" s="77" t="s">
        <v>272</v>
      </c>
    </row>
    <row r="5" spans="1:11" s="40" customFormat="1" ht="12.75" customHeight="1" x14ac:dyDescent="0.2">
      <c r="A5" s="109" t="s">
        <v>333</v>
      </c>
      <c r="B5" s="106" t="s">
        <v>332</v>
      </c>
      <c r="C5" s="107"/>
      <c r="D5" s="107"/>
      <c r="E5" s="107"/>
      <c r="F5" s="107"/>
      <c r="G5" s="111" t="s">
        <v>456</v>
      </c>
      <c r="H5" s="111" t="s">
        <v>445</v>
      </c>
      <c r="I5" s="111" t="s">
        <v>446</v>
      </c>
      <c r="J5" s="61"/>
    </row>
    <row r="6" spans="1:11" s="40" customFormat="1" ht="6.75" customHeight="1" x14ac:dyDescent="0.2">
      <c r="A6" s="109"/>
      <c r="B6" s="107"/>
      <c r="C6" s="107"/>
      <c r="D6" s="107"/>
      <c r="E6" s="107"/>
      <c r="F6" s="107"/>
      <c r="G6" s="112"/>
      <c r="H6" s="112"/>
      <c r="I6" s="112"/>
      <c r="J6" s="61"/>
    </row>
    <row r="7" spans="1:11" s="40" customFormat="1" ht="25.5" customHeight="1" x14ac:dyDescent="0.2">
      <c r="A7" s="109"/>
      <c r="B7" s="79" t="s">
        <v>331</v>
      </c>
      <c r="C7" s="79" t="s">
        <v>271</v>
      </c>
      <c r="D7" s="79" t="s">
        <v>270</v>
      </c>
      <c r="E7" s="79" t="s">
        <v>269</v>
      </c>
      <c r="F7" s="79" t="s">
        <v>330</v>
      </c>
      <c r="G7" s="112"/>
      <c r="H7" s="112"/>
      <c r="I7" s="112"/>
      <c r="J7" s="61"/>
    </row>
    <row r="8" spans="1:11" s="41" customFormat="1" ht="11.25" customHeight="1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2">
        <v>7</v>
      </c>
      <c r="H8" s="42">
        <v>8</v>
      </c>
      <c r="I8" s="42">
        <v>9</v>
      </c>
      <c r="J8" s="73"/>
    </row>
    <row r="9" spans="1:11" s="40" customFormat="1" ht="44.25" customHeight="1" x14ac:dyDescent="0.2">
      <c r="A9" s="48" t="s">
        <v>393</v>
      </c>
      <c r="B9" s="4" t="s">
        <v>327</v>
      </c>
      <c r="C9" s="2"/>
      <c r="D9" s="2"/>
      <c r="E9" s="2"/>
      <c r="F9" s="2"/>
      <c r="G9" s="50">
        <f>G10+G106</f>
        <v>309096.42131000001</v>
      </c>
      <c r="H9" s="50">
        <f>H10+H106</f>
        <v>307644.42768000002</v>
      </c>
      <c r="I9" s="50">
        <f t="shared" ref="I9:I40" si="0">H9/G9*100</f>
        <v>99.530245732433201</v>
      </c>
      <c r="J9" s="61"/>
    </row>
    <row r="10" spans="1:11" ht="12.75" customHeight="1" x14ac:dyDescent="0.2">
      <c r="A10" s="3" t="s">
        <v>164</v>
      </c>
      <c r="B10" s="2" t="s">
        <v>327</v>
      </c>
      <c r="C10" s="2" t="s">
        <v>106</v>
      </c>
      <c r="D10" s="2"/>
      <c r="E10" s="2"/>
      <c r="F10" s="2"/>
      <c r="G10" s="65">
        <f>G29+G74+G79+G85+G11+G62</f>
        <v>305043.02130999998</v>
      </c>
      <c r="H10" s="65">
        <f>H29+H74+H79+H85+H11+H62</f>
        <v>305016.41113000002</v>
      </c>
      <c r="I10" s="65">
        <f t="shared" si="0"/>
        <v>99.991276581288218</v>
      </c>
      <c r="J10" s="61"/>
    </row>
    <row r="11" spans="1:11" ht="12.75" customHeight="1" x14ac:dyDescent="0.2">
      <c r="A11" s="3" t="s">
        <v>163</v>
      </c>
      <c r="B11" s="2" t="s">
        <v>327</v>
      </c>
      <c r="C11" s="2" t="s">
        <v>106</v>
      </c>
      <c r="D11" s="2" t="s">
        <v>18</v>
      </c>
      <c r="E11" s="2"/>
      <c r="F11" s="2"/>
      <c r="G11" s="65">
        <f>G12</f>
        <v>58894.017999999996</v>
      </c>
      <c r="H11" s="65">
        <f>H12</f>
        <v>58894.017999999996</v>
      </c>
      <c r="I11" s="65">
        <f t="shared" si="0"/>
        <v>100</v>
      </c>
      <c r="J11" s="61"/>
    </row>
    <row r="12" spans="1:11" ht="24" customHeight="1" x14ac:dyDescent="0.2">
      <c r="A12" s="3" t="s">
        <v>50</v>
      </c>
      <c r="B12" s="2" t="s">
        <v>327</v>
      </c>
      <c r="C12" s="2" t="s">
        <v>106</v>
      </c>
      <c r="D12" s="2" t="s">
        <v>18</v>
      </c>
      <c r="E12" s="2" t="s">
        <v>3</v>
      </c>
      <c r="F12" s="2"/>
      <c r="G12" s="65">
        <f>G13</f>
        <v>58894.017999999996</v>
      </c>
      <c r="H12" s="65">
        <f>H13</f>
        <v>58894.017999999996</v>
      </c>
      <c r="I12" s="65">
        <f t="shared" si="0"/>
        <v>100</v>
      </c>
      <c r="J12" s="61"/>
    </row>
    <row r="13" spans="1:11" ht="12.75" customHeight="1" x14ac:dyDescent="0.2">
      <c r="A13" s="3" t="s">
        <v>73</v>
      </c>
      <c r="B13" s="2" t="s">
        <v>327</v>
      </c>
      <c r="C13" s="2" t="s">
        <v>106</v>
      </c>
      <c r="D13" s="2" t="s">
        <v>18</v>
      </c>
      <c r="E13" s="2" t="s">
        <v>72</v>
      </c>
      <c r="F13" s="2"/>
      <c r="G13" s="65">
        <f>G20+G14+G16+G18</f>
        <v>58894.017999999996</v>
      </c>
      <c r="H13" s="65">
        <f t="shared" ref="H13" si="1">H20+H14+H16+H18</f>
        <v>58894.017999999996</v>
      </c>
      <c r="I13" s="65">
        <f t="shared" si="0"/>
        <v>100</v>
      </c>
      <c r="J13" s="61"/>
    </row>
    <row r="14" spans="1:11" ht="96" x14ac:dyDescent="0.2">
      <c r="A14" s="3" t="s">
        <v>356</v>
      </c>
      <c r="B14" s="2" t="s">
        <v>327</v>
      </c>
      <c r="C14" s="2" t="s">
        <v>106</v>
      </c>
      <c r="D14" s="2" t="s">
        <v>18</v>
      </c>
      <c r="E14" s="2" t="s">
        <v>156</v>
      </c>
      <c r="F14" s="2"/>
      <c r="G14" s="65">
        <f>G15</f>
        <v>34491.671049999997</v>
      </c>
      <c r="H14" s="65">
        <f>H15</f>
        <v>34491.671049999997</v>
      </c>
      <c r="I14" s="65">
        <f t="shared" si="0"/>
        <v>100</v>
      </c>
      <c r="J14" s="61"/>
      <c r="K14" s="57"/>
    </row>
    <row r="15" spans="1:11" ht="24" customHeight="1" x14ac:dyDescent="0.2">
      <c r="A15" s="3" t="s">
        <v>33</v>
      </c>
      <c r="B15" s="2" t="s">
        <v>327</v>
      </c>
      <c r="C15" s="2" t="s">
        <v>106</v>
      </c>
      <c r="D15" s="2" t="s">
        <v>18</v>
      </c>
      <c r="E15" s="2" t="s">
        <v>156</v>
      </c>
      <c r="F15" s="2" t="s">
        <v>29</v>
      </c>
      <c r="G15" s="65">
        <v>34491.671049999997</v>
      </c>
      <c r="H15" s="65">
        <v>34491.671049999997</v>
      </c>
      <c r="I15" s="65">
        <f t="shared" si="0"/>
        <v>100</v>
      </c>
      <c r="J15" s="61">
        <v>31820.331999999999</v>
      </c>
      <c r="K15" s="57">
        <f t="shared" ref="K15" si="2">J15-I15</f>
        <v>31720.331999999999</v>
      </c>
    </row>
    <row r="16" spans="1:11" ht="60" customHeight="1" x14ac:dyDescent="0.2">
      <c r="A16" s="3" t="s">
        <v>137</v>
      </c>
      <c r="B16" s="2" t="s">
        <v>327</v>
      </c>
      <c r="C16" s="2" t="s">
        <v>106</v>
      </c>
      <c r="D16" s="2" t="s">
        <v>18</v>
      </c>
      <c r="E16" s="2" t="s">
        <v>155</v>
      </c>
      <c r="F16" s="2"/>
      <c r="G16" s="65">
        <f>G17</f>
        <v>72.20393</v>
      </c>
      <c r="H16" s="65">
        <f>H17</f>
        <v>72.20393</v>
      </c>
      <c r="I16" s="65">
        <f t="shared" si="0"/>
        <v>100</v>
      </c>
      <c r="J16" s="61"/>
      <c r="K16" s="57"/>
    </row>
    <row r="17" spans="1:11" ht="24" customHeight="1" x14ac:dyDescent="0.2">
      <c r="A17" s="3" t="s">
        <v>33</v>
      </c>
      <c r="B17" s="2" t="s">
        <v>327</v>
      </c>
      <c r="C17" s="2" t="s">
        <v>106</v>
      </c>
      <c r="D17" s="2" t="s">
        <v>18</v>
      </c>
      <c r="E17" s="2" t="s">
        <v>155</v>
      </c>
      <c r="F17" s="2" t="s">
        <v>29</v>
      </c>
      <c r="G17" s="65">
        <v>72.20393</v>
      </c>
      <c r="H17" s="65">
        <v>72.20393</v>
      </c>
      <c r="I17" s="65">
        <f t="shared" si="0"/>
        <v>100</v>
      </c>
      <c r="J17" s="61">
        <v>177.958</v>
      </c>
      <c r="K17" s="57">
        <f t="shared" ref="K17" si="3">J17-I17</f>
        <v>77.957999999999998</v>
      </c>
    </row>
    <row r="18" spans="1:11" ht="24" customHeight="1" x14ac:dyDescent="0.2">
      <c r="A18" s="3" t="s">
        <v>154</v>
      </c>
      <c r="B18" s="2" t="s">
        <v>327</v>
      </c>
      <c r="C18" s="2" t="s">
        <v>106</v>
      </c>
      <c r="D18" s="2" t="s">
        <v>18</v>
      </c>
      <c r="E18" s="2" t="s">
        <v>404</v>
      </c>
      <c r="F18" s="2"/>
      <c r="G18" s="65">
        <f>G19</f>
        <v>90</v>
      </c>
      <c r="H18" s="65">
        <f>H19</f>
        <v>90</v>
      </c>
      <c r="I18" s="65">
        <f t="shared" si="0"/>
        <v>100</v>
      </c>
      <c r="J18" s="61"/>
      <c r="K18" s="57"/>
    </row>
    <row r="19" spans="1:11" ht="24" customHeight="1" x14ac:dyDescent="0.2">
      <c r="A19" s="3" t="s">
        <v>33</v>
      </c>
      <c r="B19" s="2" t="s">
        <v>327</v>
      </c>
      <c r="C19" s="2" t="s">
        <v>106</v>
      </c>
      <c r="D19" s="2" t="s">
        <v>18</v>
      </c>
      <c r="E19" s="2" t="s">
        <v>404</v>
      </c>
      <c r="F19" s="2" t="s">
        <v>29</v>
      </c>
      <c r="G19" s="65">
        <v>90</v>
      </c>
      <c r="H19" s="65">
        <v>90</v>
      </c>
      <c r="I19" s="65">
        <f t="shared" si="0"/>
        <v>100</v>
      </c>
      <c r="J19" s="61">
        <v>90</v>
      </c>
      <c r="K19" s="57">
        <f t="shared" ref="K19" si="4">J19-I19</f>
        <v>-10</v>
      </c>
    </row>
    <row r="20" spans="1:11" ht="24" customHeight="1" x14ac:dyDescent="0.2">
      <c r="A20" s="3" t="s">
        <v>162</v>
      </c>
      <c r="B20" s="2" t="s">
        <v>327</v>
      </c>
      <c r="C20" s="2" t="s">
        <v>106</v>
      </c>
      <c r="D20" s="2" t="s">
        <v>18</v>
      </c>
      <c r="E20" s="2" t="s">
        <v>161</v>
      </c>
      <c r="F20" s="2"/>
      <c r="G20" s="65">
        <f>G21+G25+G27</f>
        <v>24240.14302</v>
      </c>
      <c r="H20" s="65">
        <f t="shared" ref="H20" si="5">H21+H25+H27</f>
        <v>24240.14302</v>
      </c>
      <c r="I20" s="65">
        <f t="shared" si="0"/>
        <v>100</v>
      </c>
      <c r="J20" s="61"/>
    </row>
    <row r="21" spans="1:11" ht="36" x14ac:dyDescent="0.2">
      <c r="A21" s="3" t="s">
        <v>329</v>
      </c>
      <c r="B21" s="2" t="s">
        <v>327</v>
      </c>
      <c r="C21" s="2" t="s">
        <v>106</v>
      </c>
      <c r="D21" s="2" t="s">
        <v>18</v>
      </c>
      <c r="E21" s="2" t="s">
        <v>160</v>
      </c>
      <c r="F21" s="2"/>
      <c r="G21" s="65">
        <f>G22+G23</f>
        <v>23686.373019999999</v>
      </c>
      <c r="H21" s="65">
        <f>H22+H23</f>
        <v>23686.373019999999</v>
      </c>
      <c r="I21" s="65">
        <f t="shared" si="0"/>
        <v>100</v>
      </c>
      <c r="J21" s="61"/>
    </row>
    <row r="22" spans="1:11" ht="24" customHeight="1" x14ac:dyDescent="0.2">
      <c r="A22" s="3" t="s">
        <v>33</v>
      </c>
      <c r="B22" s="2" t="s">
        <v>327</v>
      </c>
      <c r="C22" s="2" t="s">
        <v>106</v>
      </c>
      <c r="D22" s="2" t="s">
        <v>18</v>
      </c>
      <c r="E22" s="2" t="s">
        <v>160</v>
      </c>
      <c r="F22" s="2" t="s">
        <v>29</v>
      </c>
      <c r="G22" s="65">
        <v>6291.1388900000002</v>
      </c>
      <c r="H22" s="65">
        <v>6291.1388900000002</v>
      </c>
      <c r="I22" s="65">
        <f t="shared" si="0"/>
        <v>100</v>
      </c>
      <c r="J22" s="61">
        <v>6012.2525599999999</v>
      </c>
      <c r="K22" s="57">
        <f>J22-I22</f>
        <v>5912.2525599999999</v>
      </c>
    </row>
    <row r="23" spans="1:11" ht="24" customHeight="1" x14ac:dyDescent="0.2">
      <c r="A23" s="3" t="s">
        <v>147</v>
      </c>
      <c r="B23" s="2" t="s">
        <v>327</v>
      </c>
      <c r="C23" s="2" t="s">
        <v>106</v>
      </c>
      <c r="D23" s="2" t="s">
        <v>18</v>
      </c>
      <c r="E23" s="2" t="s">
        <v>159</v>
      </c>
      <c r="F23" s="2"/>
      <c r="G23" s="65">
        <f>G24</f>
        <v>17395.234130000001</v>
      </c>
      <c r="H23" s="65">
        <f>H24</f>
        <v>17395.234130000001</v>
      </c>
      <c r="I23" s="65">
        <f t="shared" si="0"/>
        <v>100</v>
      </c>
      <c r="J23" s="61"/>
      <c r="K23" s="57"/>
    </row>
    <row r="24" spans="1:11" ht="24" customHeight="1" x14ac:dyDescent="0.2">
      <c r="A24" s="3" t="s">
        <v>33</v>
      </c>
      <c r="B24" s="2" t="s">
        <v>327</v>
      </c>
      <c r="C24" s="2" t="s">
        <v>106</v>
      </c>
      <c r="D24" s="2" t="s">
        <v>18</v>
      </c>
      <c r="E24" s="2" t="s">
        <v>159</v>
      </c>
      <c r="F24" s="2" t="s">
        <v>29</v>
      </c>
      <c r="G24" s="65">
        <v>17395.234130000001</v>
      </c>
      <c r="H24" s="65">
        <v>17395.234130000001</v>
      </c>
      <c r="I24" s="65">
        <f t="shared" si="0"/>
        <v>100</v>
      </c>
      <c r="J24" s="81"/>
      <c r="K24" s="57">
        <f>J24-I24</f>
        <v>-100</v>
      </c>
    </row>
    <row r="25" spans="1:11" s="44" customFormat="1" ht="36" x14ac:dyDescent="0.2">
      <c r="A25" s="3" t="s">
        <v>145</v>
      </c>
      <c r="B25" s="2" t="s">
        <v>327</v>
      </c>
      <c r="C25" s="2" t="s">
        <v>106</v>
      </c>
      <c r="D25" s="2" t="s">
        <v>18</v>
      </c>
      <c r="E25" s="2" t="s">
        <v>158</v>
      </c>
      <c r="F25" s="2"/>
      <c r="G25" s="65">
        <f>G26</f>
        <v>318</v>
      </c>
      <c r="H25" s="65">
        <f>H26</f>
        <v>318</v>
      </c>
      <c r="I25" s="65">
        <f t="shared" si="0"/>
        <v>100</v>
      </c>
      <c r="J25" s="85"/>
      <c r="K25" s="60"/>
    </row>
    <row r="26" spans="1:11" ht="24" x14ac:dyDescent="0.2">
      <c r="A26" s="3" t="s">
        <v>33</v>
      </c>
      <c r="B26" s="2" t="s">
        <v>327</v>
      </c>
      <c r="C26" s="2" t="s">
        <v>106</v>
      </c>
      <c r="D26" s="2" t="s">
        <v>18</v>
      </c>
      <c r="E26" s="2" t="s">
        <v>158</v>
      </c>
      <c r="F26" s="2" t="s">
        <v>29</v>
      </c>
      <c r="G26" s="65">
        <v>318</v>
      </c>
      <c r="H26" s="65">
        <v>318</v>
      </c>
      <c r="I26" s="65">
        <f t="shared" si="0"/>
        <v>100</v>
      </c>
      <c r="J26" s="61">
        <v>318</v>
      </c>
      <c r="K26" s="57">
        <f>J26-I26</f>
        <v>218</v>
      </c>
    </row>
    <row r="27" spans="1:11" ht="24" x14ac:dyDescent="0.2">
      <c r="A27" s="3" t="s">
        <v>143</v>
      </c>
      <c r="B27" s="2" t="s">
        <v>327</v>
      </c>
      <c r="C27" s="2" t="s">
        <v>106</v>
      </c>
      <c r="D27" s="2" t="s">
        <v>18</v>
      </c>
      <c r="E27" s="2" t="s">
        <v>157</v>
      </c>
      <c r="F27" s="2"/>
      <c r="G27" s="65">
        <f>G28</f>
        <v>235.77</v>
      </c>
      <c r="H27" s="65">
        <f>H28</f>
        <v>235.77</v>
      </c>
      <c r="I27" s="65">
        <f t="shared" si="0"/>
        <v>100</v>
      </c>
      <c r="J27" s="61"/>
      <c r="K27" s="57"/>
    </row>
    <row r="28" spans="1:11" ht="24" x14ac:dyDescent="0.2">
      <c r="A28" s="3" t="s">
        <v>33</v>
      </c>
      <c r="B28" s="2" t="s">
        <v>327</v>
      </c>
      <c r="C28" s="2" t="s">
        <v>106</v>
      </c>
      <c r="D28" s="2" t="s">
        <v>18</v>
      </c>
      <c r="E28" s="2" t="s">
        <v>157</v>
      </c>
      <c r="F28" s="2" t="s">
        <v>29</v>
      </c>
      <c r="G28" s="65">
        <v>235.77</v>
      </c>
      <c r="H28" s="65">
        <v>235.77</v>
      </c>
      <c r="I28" s="65">
        <f t="shared" si="0"/>
        <v>100</v>
      </c>
      <c r="J28" s="61">
        <v>308.87</v>
      </c>
      <c r="K28" s="57">
        <f>J28-I28</f>
        <v>208.87</v>
      </c>
    </row>
    <row r="29" spans="1:11" x14ac:dyDescent="0.2">
      <c r="A29" s="3" t="s">
        <v>153</v>
      </c>
      <c r="B29" s="2" t="s">
        <v>327</v>
      </c>
      <c r="C29" s="2" t="s">
        <v>106</v>
      </c>
      <c r="D29" s="2" t="s">
        <v>31</v>
      </c>
      <c r="E29" s="2"/>
      <c r="F29" s="2"/>
      <c r="G29" s="65">
        <f>G30+G59</f>
        <v>213476.19956999997</v>
      </c>
      <c r="H29" s="65">
        <f>H30+H59</f>
        <v>213450.85227999999</v>
      </c>
      <c r="I29" s="65">
        <f t="shared" si="0"/>
        <v>99.988126409383796</v>
      </c>
      <c r="J29" s="61"/>
      <c r="K29" s="57"/>
    </row>
    <row r="30" spans="1:11" ht="24" x14ac:dyDescent="0.2">
      <c r="A30" s="3" t="s">
        <v>50</v>
      </c>
      <c r="B30" s="2" t="s">
        <v>327</v>
      </c>
      <c r="C30" s="2" t="s">
        <v>106</v>
      </c>
      <c r="D30" s="2" t="s">
        <v>31</v>
      </c>
      <c r="E30" s="2" t="s">
        <v>3</v>
      </c>
      <c r="F30" s="2"/>
      <c r="G30" s="65">
        <f>G31</f>
        <v>213319.02756999998</v>
      </c>
      <c r="H30" s="65">
        <f>H31</f>
        <v>213293.68028</v>
      </c>
      <c r="I30" s="65">
        <f t="shared" si="0"/>
        <v>99.988117661003457</v>
      </c>
      <c r="J30" s="61"/>
      <c r="K30" s="57"/>
    </row>
    <row r="31" spans="1:11" x14ac:dyDescent="0.2">
      <c r="A31" s="3" t="s">
        <v>73</v>
      </c>
      <c r="B31" s="2" t="s">
        <v>327</v>
      </c>
      <c r="C31" s="2" t="s">
        <v>106</v>
      </c>
      <c r="D31" s="2" t="s">
        <v>31</v>
      </c>
      <c r="E31" s="2" t="s">
        <v>72</v>
      </c>
      <c r="F31" s="2"/>
      <c r="G31" s="65">
        <f>G44+G32+G34+G36+G38+G40+G42</f>
        <v>213319.02756999998</v>
      </c>
      <c r="H31" s="65">
        <f>H44+H32+H34+H36+H38+H40+H42</f>
        <v>213293.68028</v>
      </c>
      <c r="I31" s="65">
        <f t="shared" si="0"/>
        <v>99.988117661003457</v>
      </c>
      <c r="J31" s="61"/>
      <c r="K31" s="57"/>
    </row>
    <row r="32" spans="1:11" ht="36" x14ac:dyDescent="0.2">
      <c r="A32" s="3" t="s">
        <v>141</v>
      </c>
      <c r="B32" s="2" t="s">
        <v>327</v>
      </c>
      <c r="C32" s="2" t="s">
        <v>106</v>
      </c>
      <c r="D32" s="2" t="s">
        <v>31</v>
      </c>
      <c r="E32" s="2" t="s">
        <v>140</v>
      </c>
      <c r="F32" s="2"/>
      <c r="G32" s="65">
        <f>G33</f>
        <v>5208.3500000000004</v>
      </c>
      <c r="H32" s="65">
        <f>H33</f>
        <v>5208.3500000000004</v>
      </c>
      <c r="I32" s="65">
        <f t="shared" si="0"/>
        <v>100</v>
      </c>
      <c r="J32" s="61"/>
      <c r="K32" s="57"/>
    </row>
    <row r="33" spans="1:11" ht="24" x14ac:dyDescent="0.2">
      <c r="A33" s="3" t="s">
        <v>33</v>
      </c>
      <c r="B33" s="2" t="s">
        <v>327</v>
      </c>
      <c r="C33" s="2" t="s">
        <v>106</v>
      </c>
      <c r="D33" s="2" t="s">
        <v>31</v>
      </c>
      <c r="E33" s="2" t="s">
        <v>140</v>
      </c>
      <c r="F33" s="2" t="s">
        <v>29</v>
      </c>
      <c r="G33" s="65">
        <v>5208.3500000000004</v>
      </c>
      <c r="H33" s="65">
        <v>5208.3500000000004</v>
      </c>
      <c r="I33" s="65">
        <f t="shared" si="0"/>
        <v>100</v>
      </c>
      <c r="J33" s="61">
        <v>2208.35</v>
      </c>
      <c r="K33" s="57">
        <f t="shared" ref="K33" si="6">J33-I33</f>
        <v>2108.35</v>
      </c>
    </row>
    <row r="34" spans="1:11" ht="96" x14ac:dyDescent="0.2">
      <c r="A34" s="3" t="s">
        <v>356</v>
      </c>
      <c r="B34" s="2" t="s">
        <v>327</v>
      </c>
      <c r="C34" s="2" t="s">
        <v>106</v>
      </c>
      <c r="D34" s="2" t="s">
        <v>31</v>
      </c>
      <c r="E34" s="2" t="s">
        <v>139</v>
      </c>
      <c r="F34" s="2"/>
      <c r="G34" s="65">
        <f>G35</f>
        <v>120531.22895</v>
      </c>
      <c r="H34" s="65">
        <f>H35</f>
        <v>120531.22895</v>
      </c>
      <c r="I34" s="65">
        <f t="shared" si="0"/>
        <v>100</v>
      </c>
      <c r="J34" s="61"/>
      <c r="K34" s="57"/>
    </row>
    <row r="35" spans="1:11" ht="24" x14ac:dyDescent="0.2">
      <c r="A35" s="3" t="s">
        <v>33</v>
      </c>
      <c r="B35" s="2" t="s">
        <v>327</v>
      </c>
      <c r="C35" s="2" t="s">
        <v>106</v>
      </c>
      <c r="D35" s="2" t="s">
        <v>31</v>
      </c>
      <c r="E35" s="2" t="s">
        <v>139</v>
      </c>
      <c r="F35" s="2" t="s">
        <v>29</v>
      </c>
      <c r="G35" s="65">
        <v>120531.22895</v>
      </c>
      <c r="H35" s="65">
        <v>120531.22895</v>
      </c>
      <c r="I35" s="65">
        <f t="shared" si="0"/>
        <v>100</v>
      </c>
      <c r="J35" s="61">
        <v>110441.868</v>
      </c>
      <c r="K35" s="57">
        <f t="shared" ref="K35" si="7">J35-I35</f>
        <v>110341.868</v>
      </c>
    </row>
    <row r="36" spans="1:11" x14ac:dyDescent="0.2">
      <c r="A36" s="3" t="s">
        <v>354</v>
      </c>
      <c r="B36" s="2" t="s">
        <v>327</v>
      </c>
      <c r="C36" s="2" t="s">
        <v>106</v>
      </c>
      <c r="D36" s="2" t="s">
        <v>31</v>
      </c>
      <c r="E36" s="2" t="s">
        <v>138</v>
      </c>
      <c r="F36" s="2"/>
      <c r="G36" s="65">
        <f>G37</f>
        <v>2501.4</v>
      </c>
      <c r="H36" s="65">
        <f>H37</f>
        <v>2501.4</v>
      </c>
      <c r="I36" s="65">
        <f t="shared" si="0"/>
        <v>100</v>
      </c>
      <c r="J36" s="61"/>
      <c r="K36" s="57"/>
    </row>
    <row r="37" spans="1:11" ht="24" x14ac:dyDescent="0.2">
      <c r="A37" s="3" t="s">
        <v>33</v>
      </c>
      <c r="B37" s="2" t="s">
        <v>327</v>
      </c>
      <c r="C37" s="2" t="s">
        <v>106</v>
      </c>
      <c r="D37" s="2" t="s">
        <v>31</v>
      </c>
      <c r="E37" s="2" t="s">
        <v>138</v>
      </c>
      <c r="F37" s="2" t="s">
        <v>29</v>
      </c>
      <c r="G37" s="65">
        <v>2501.4</v>
      </c>
      <c r="H37" s="65">
        <v>2501.4</v>
      </c>
      <c r="I37" s="65">
        <f t="shared" si="0"/>
        <v>100</v>
      </c>
      <c r="J37" s="61">
        <v>2501.4</v>
      </c>
      <c r="K37" s="57">
        <f t="shared" ref="K37" si="8">J37-I37</f>
        <v>2401.4</v>
      </c>
    </row>
    <row r="38" spans="1:11" ht="36" x14ac:dyDescent="0.2">
      <c r="A38" s="3" t="s">
        <v>355</v>
      </c>
      <c r="B38" s="2" t="s">
        <v>327</v>
      </c>
      <c r="C38" s="2" t="s">
        <v>106</v>
      </c>
      <c r="D38" s="2" t="s">
        <v>31</v>
      </c>
      <c r="E38" s="2" t="s">
        <v>136</v>
      </c>
      <c r="F38" s="2"/>
      <c r="G38" s="65">
        <f>G39</f>
        <v>1536.5960700000001</v>
      </c>
      <c r="H38" s="65">
        <f>H39</f>
        <v>1536.5960700000001</v>
      </c>
      <c r="I38" s="65">
        <f t="shared" si="0"/>
        <v>100</v>
      </c>
      <c r="J38" s="61"/>
      <c r="K38" s="57"/>
    </row>
    <row r="39" spans="1:11" ht="24" x14ac:dyDescent="0.2">
      <c r="A39" s="3" t="s">
        <v>33</v>
      </c>
      <c r="B39" s="2" t="s">
        <v>327</v>
      </c>
      <c r="C39" s="2" t="s">
        <v>106</v>
      </c>
      <c r="D39" s="2" t="s">
        <v>31</v>
      </c>
      <c r="E39" s="2" t="s">
        <v>136</v>
      </c>
      <c r="F39" s="2" t="s">
        <v>29</v>
      </c>
      <c r="G39" s="65">
        <v>1536.5960700000001</v>
      </c>
      <c r="H39" s="65">
        <v>1536.5960700000001</v>
      </c>
      <c r="I39" s="65">
        <f t="shared" si="0"/>
        <v>100</v>
      </c>
      <c r="J39" s="61">
        <v>1510.3420000000001</v>
      </c>
      <c r="K39" s="57">
        <f t="shared" ref="K39" si="9">J39-I39</f>
        <v>1410.3420000000001</v>
      </c>
    </row>
    <row r="40" spans="1:11" ht="36" x14ac:dyDescent="0.2">
      <c r="A40" s="3" t="s">
        <v>135</v>
      </c>
      <c r="B40" s="2" t="s">
        <v>327</v>
      </c>
      <c r="C40" s="2" t="s">
        <v>106</v>
      </c>
      <c r="D40" s="2" t="s">
        <v>31</v>
      </c>
      <c r="E40" s="2" t="s">
        <v>405</v>
      </c>
      <c r="F40" s="2"/>
      <c r="G40" s="65">
        <f>G41</f>
        <v>3779.8</v>
      </c>
      <c r="H40" s="65">
        <f>H41</f>
        <v>3779.8</v>
      </c>
      <c r="I40" s="65">
        <f t="shared" si="0"/>
        <v>100</v>
      </c>
      <c r="J40" s="61"/>
      <c r="K40" s="57"/>
    </row>
    <row r="41" spans="1:11" ht="24" x14ac:dyDescent="0.2">
      <c r="A41" s="3" t="s">
        <v>33</v>
      </c>
      <c r="B41" s="2" t="s">
        <v>327</v>
      </c>
      <c r="C41" s="2" t="s">
        <v>106</v>
      </c>
      <c r="D41" s="2" t="s">
        <v>31</v>
      </c>
      <c r="E41" s="2" t="s">
        <v>405</v>
      </c>
      <c r="F41" s="2" t="s">
        <v>29</v>
      </c>
      <c r="G41" s="65">
        <v>3779.8</v>
      </c>
      <c r="H41" s="65">
        <v>3779.8</v>
      </c>
      <c r="I41" s="65">
        <f t="shared" ref="I41:I72" si="10">H41/G41*100</f>
        <v>100</v>
      </c>
      <c r="J41" s="61">
        <v>3779.8</v>
      </c>
      <c r="K41" s="57">
        <f t="shared" ref="K41:K43" si="11">J41-I41</f>
        <v>3679.8</v>
      </c>
    </row>
    <row r="42" spans="1:11" ht="48" x14ac:dyDescent="0.2">
      <c r="A42" s="3" t="s">
        <v>134</v>
      </c>
      <c r="B42" s="2" t="s">
        <v>327</v>
      </c>
      <c r="C42" s="2" t="s">
        <v>106</v>
      </c>
      <c r="D42" s="2" t="s">
        <v>31</v>
      </c>
      <c r="E42" s="2" t="s">
        <v>433</v>
      </c>
      <c r="F42" s="2"/>
      <c r="G42" s="65">
        <f>G43</f>
        <v>1330</v>
      </c>
      <c r="H42" s="65">
        <f>H43</f>
        <v>1330</v>
      </c>
      <c r="I42" s="65">
        <f t="shared" si="10"/>
        <v>100</v>
      </c>
      <c r="J42" s="61"/>
      <c r="K42" s="57">
        <f t="shared" si="11"/>
        <v>-100</v>
      </c>
    </row>
    <row r="43" spans="1:11" ht="24" x14ac:dyDescent="0.2">
      <c r="A43" s="3" t="s">
        <v>33</v>
      </c>
      <c r="B43" s="2" t="s">
        <v>327</v>
      </c>
      <c r="C43" s="2" t="s">
        <v>106</v>
      </c>
      <c r="D43" s="2" t="s">
        <v>31</v>
      </c>
      <c r="E43" s="2" t="s">
        <v>433</v>
      </c>
      <c r="F43" s="2" t="s">
        <v>29</v>
      </c>
      <c r="G43" s="65">
        <v>1330</v>
      </c>
      <c r="H43" s="65">
        <v>1330</v>
      </c>
      <c r="I43" s="65">
        <f t="shared" si="10"/>
        <v>100</v>
      </c>
      <c r="J43" s="61"/>
      <c r="K43" s="57">
        <f t="shared" si="11"/>
        <v>-100</v>
      </c>
    </row>
    <row r="44" spans="1:11" ht="24" x14ac:dyDescent="0.2">
      <c r="A44" s="3" t="s">
        <v>150</v>
      </c>
      <c r="B44" s="2" t="s">
        <v>327</v>
      </c>
      <c r="C44" s="2" t="s">
        <v>106</v>
      </c>
      <c r="D44" s="2" t="s">
        <v>31</v>
      </c>
      <c r="E44" s="2" t="s">
        <v>149</v>
      </c>
      <c r="F44" s="2"/>
      <c r="G44" s="65">
        <f>G45+G49+G51+G53+G47+G55+G57</f>
        <v>78431.652549999999</v>
      </c>
      <c r="H44" s="65">
        <f>H45+H49+H51+H53+H47+H55+H57</f>
        <v>78406.305260000008</v>
      </c>
      <c r="I44" s="65">
        <f t="shared" si="10"/>
        <v>99.967682320624533</v>
      </c>
      <c r="J44" s="61"/>
      <c r="K44" s="57"/>
    </row>
    <row r="45" spans="1:11" ht="36" x14ac:dyDescent="0.2">
      <c r="A45" s="3" t="s">
        <v>148</v>
      </c>
      <c r="B45" s="2" t="s">
        <v>327</v>
      </c>
      <c r="C45" s="2" t="s">
        <v>106</v>
      </c>
      <c r="D45" s="2" t="s">
        <v>31</v>
      </c>
      <c r="E45" s="2" t="s">
        <v>124</v>
      </c>
      <c r="F45" s="2"/>
      <c r="G45" s="65">
        <f>G46</f>
        <v>38906.265240000001</v>
      </c>
      <c r="H45" s="65">
        <f>H46</f>
        <v>38880.917950000003</v>
      </c>
      <c r="I45" s="65">
        <f t="shared" si="10"/>
        <v>99.934850364475651</v>
      </c>
      <c r="J45" s="61"/>
      <c r="K45" s="57"/>
    </row>
    <row r="46" spans="1:11" ht="24" x14ac:dyDescent="0.2">
      <c r="A46" s="3" t="s">
        <v>33</v>
      </c>
      <c r="B46" s="2" t="s">
        <v>327</v>
      </c>
      <c r="C46" s="2" t="s">
        <v>106</v>
      </c>
      <c r="D46" s="2" t="s">
        <v>31</v>
      </c>
      <c r="E46" s="2" t="s">
        <v>124</v>
      </c>
      <c r="F46" s="2">
        <v>600</v>
      </c>
      <c r="G46" s="65">
        <v>38906.265240000001</v>
      </c>
      <c r="H46" s="65">
        <v>38880.917950000003</v>
      </c>
      <c r="I46" s="65">
        <f t="shared" si="10"/>
        <v>99.934850364475651</v>
      </c>
      <c r="J46" s="61">
        <f>33702.75522-60-300</f>
        <v>33342.755219999999</v>
      </c>
      <c r="K46" s="57">
        <f>J46-I46</f>
        <v>33242.820369635527</v>
      </c>
    </row>
    <row r="47" spans="1:11" ht="24" x14ac:dyDescent="0.2">
      <c r="A47" s="3" t="s">
        <v>432</v>
      </c>
      <c r="B47" s="2" t="s">
        <v>327</v>
      </c>
      <c r="C47" s="2" t="s">
        <v>106</v>
      </c>
      <c r="D47" s="2" t="s">
        <v>31</v>
      </c>
      <c r="E47" s="2" t="s">
        <v>424</v>
      </c>
      <c r="F47" s="2"/>
      <c r="G47" s="65">
        <f>G48</f>
        <v>209.89</v>
      </c>
      <c r="H47" s="65">
        <f t="shared" ref="H47" si="12">H48</f>
        <v>209.89</v>
      </c>
      <c r="I47" s="65">
        <f t="shared" si="10"/>
        <v>100</v>
      </c>
      <c r="J47" s="61"/>
      <c r="K47" s="57"/>
    </row>
    <row r="48" spans="1:11" ht="24" x14ac:dyDescent="0.2">
      <c r="A48" s="3" t="s">
        <v>33</v>
      </c>
      <c r="B48" s="2" t="s">
        <v>327</v>
      </c>
      <c r="C48" s="2" t="s">
        <v>106</v>
      </c>
      <c r="D48" s="2" t="s">
        <v>31</v>
      </c>
      <c r="E48" s="2" t="s">
        <v>424</v>
      </c>
      <c r="F48" s="2" t="s">
        <v>29</v>
      </c>
      <c r="G48" s="65">
        <v>209.89</v>
      </c>
      <c r="H48" s="65">
        <v>209.89</v>
      </c>
      <c r="I48" s="65">
        <f t="shared" si="10"/>
        <v>100</v>
      </c>
      <c r="J48" s="61"/>
      <c r="K48" s="57"/>
    </row>
    <row r="49" spans="1:11" ht="24" x14ac:dyDescent="0.2">
      <c r="A49" s="3" t="s">
        <v>395</v>
      </c>
      <c r="B49" s="2" t="s">
        <v>327</v>
      </c>
      <c r="C49" s="2" t="s">
        <v>106</v>
      </c>
      <c r="D49" s="2" t="s">
        <v>31</v>
      </c>
      <c r="E49" s="2" t="s">
        <v>146</v>
      </c>
      <c r="F49" s="2"/>
      <c r="G49" s="65">
        <f>G50</f>
        <v>35575.322520000002</v>
      </c>
      <c r="H49" s="65">
        <f>H50</f>
        <v>35575.322520000002</v>
      </c>
      <c r="I49" s="65">
        <f t="shared" si="10"/>
        <v>100</v>
      </c>
      <c r="J49" s="61"/>
      <c r="K49" s="57"/>
    </row>
    <row r="50" spans="1:11" ht="24" x14ac:dyDescent="0.2">
      <c r="A50" s="3" t="s">
        <v>33</v>
      </c>
      <c r="B50" s="2" t="s">
        <v>327</v>
      </c>
      <c r="C50" s="2" t="s">
        <v>106</v>
      </c>
      <c r="D50" s="2" t="s">
        <v>31</v>
      </c>
      <c r="E50" s="2" t="s">
        <v>146</v>
      </c>
      <c r="F50" s="2" t="s">
        <v>29</v>
      </c>
      <c r="G50" s="65">
        <v>35575.322520000002</v>
      </c>
      <c r="H50" s="65">
        <v>35575.322520000002</v>
      </c>
      <c r="I50" s="65">
        <f t="shared" si="10"/>
        <v>100</v>
      </c>
      <c r="J50" s="61">
        <v>32705.748</v>
      </c>
      <c r="K50" s="57">
        <f>J50-I50</f>
        <v>32605.748</v>
      </c>
    </row>
    <row r="51" spans="1:11" ht="36" x14ac:dyDescent="0.2">
      <c r="A51" s="3" t="s">
        <v>145</v>
      </c>
      <c r="B51" s="2" t="s">
        <v>327</v>
      </c>
      <c r="C51" s="2" t="s">
        <v>106</v>
      </c>
      <c r="D51" s="2" t="s">
        <v>31</v>
      </c>
      <c r="E51" s="2" t="s">
        <v>144</v>
      </c>
      <c r="F51" s="2"/>
      <c r="G51" s="65">
        <f>G52</f>
        <v>3175.5867899999998</v>
      </c>
      <c r="H51" s="65">
        <f>H52</f>
        <v>3175.5867899999998</v>
      </c>
      <c r="I51" s="65">
        <f t="shared" si="10"/>
        <v>100</v>
      </c>
      <c r="J51" s="61"/>
      <c r="K51" s="57"/>
    </row>
    <row r="52" spans="1:11" ht="24" x14ac:dyDescent="0.2">
      <c r="A52" s="3" t="s">
        <v>33</v>
      </c>
      <c r="B52" s="2" t="s">
        <v>327</v>
      </c>
      <c r="C52" s="2" t="s">
        <v>106</v>
      </c>
      <c r="D52" s="2" t="s">
        <v>31</v>
      </c>
      <c r="E52" s="2" t="s">
        <v>144</v>
      </c>
      <c r="F52" s="2" t="s">
        <v>29</v>
      </c>
      <c r="G52" s="65">
        <v>3175.5867899999998</v>
      </c>
      <c r="H52" s="65">
        <v>3175.5867899999998</v>
      </c>
      <c r="I52" s="65">
        <f t="shared" si="10"/>
        <v>100</v>
      </c>
      <c r="J52" s="61">
        <v>3175.5867899999998</v>
      </c>
      <c r="K52" s="57">
        <f>J52-I52</f>
        <v>3075.5867899999998</v>
      </c>
    </row>
    <row r="53" spans="1:11" ht="24" x14ac:dyDescent="0.2">
      <c r="A53" s="3" t="s">
        <v>143</v>
      </c>
      <c r="B53" s="2" t="s">
        <v>327</v>
      </c>
      <c r="C53" s="2" t="s">
        <v>106</v>
      </c>
      <c r="D53" s="2" t="s">
        <v>31</v>
      </c>
      <c r="E53" s="2" t="s">
        <v>142</v>
      </c>
      <c r="F53" s="2"/>
      <c r="G53" s="65">
        <f>G54</f>
        <v>476.22</v>
      </c>
      <c r="H53" s="65">
        <f>H54</f>
        <v>476.22</v>
      </c>
      <c r="I53" s="65">
        <f t="shared" si="10"/>
        <v>100</v>
      </c>
      <c r="J53" s="61"/>
      <c r="K53" s="57"/>
    </row>
    <row r="54" spans="1:11" ht="24" x14ac:dyDescent="0.2">
      <c r="A54" s="3" t="s">
        <v>33</v>
      </c>
      <c r="B54" s="2" t="s">
        <v>327</v>
      </c>
      <c r="C54" s="2" t="s">
        <v>106</v>
      </c>
      <c r="D54" s="2" t="s">
        <v>31</v>
      </c>
      <c r="E54" s="2" t="s">
        <v>142</v>
      </c>
      <c r="F54" s="2" t="s">
        <v>29</v>
      </c>
      <c r="G54" s="65">
        <v>476.22</v>
      </c>
      <c r="H54" s="65">
        <v>476.22</v>
      </c>
      <c r="I54" s="65">
        <f t="shared" si="10"/>
        <v>100</v>
      </c>
      <c r="J54" s="61">
        <v>852.49</v>
      </c>
      <c r="K54" s="57">
        <f>J54-I54</f>
        <v>752.49</v>
      </c>
    </row>
    <row r="55" spans="1:11" ht="24" x14ac:dyDescent="0.2">
      <c r="A55" s="3" t="s">
        <v>432</v>
      </c>
      <c r="B55" s="2" t="s">
        <v>327</v>
      </c>
      <c r="C55" s="2" t="s">
        <v>106</v>
      </c>
      <c r="D55" s="2" t="s">
        <v>31</v>
      </c>
      <c r="E55" s="2" t="s">
        <v>434</v>
      </c>
      <c r="F55" s="2"/>
      <c r="G55" s="65">
        <f>G56</f>
        <v>61.225000000000001</v>
      </c>
      <c r="H55" s="65">
        <f t="shared" ref="H55" si="13">H56</f>
        <v>61.225000000000001</v>
      </c>
      <c r="I55" s="65">
        <f t="shared" si="10"/>
        <v>100</v>
      </c>
      <c r="J55" s="61"/>
      <c r="K55" s="57"/>
    </row>
    <row r="56" spans="1:11" ht="24" x14ac:dyDescent="0.2">
      <c r="A56" s="3" t="s">
        <v>33</v>
      </c>
      <c r="B56" s="2" t="s">
        <v>327</v>
      </c>
      <c r="C56" s="2" t="s">
        <v>106</v>
      </c>
      <c r="D56" s="2" t="s">
        <v>31</v>
      </c>
      <c r="E56" s="2" t="s">
        <v>434</v>
      </c>
      <c r="F56" s="2" t="s">
        <v>29</v>
      </c>
      <c r="G56" s="65">
        <v>61.225000000000001</v>
      </c>
      <c r="H56" s="65">
        <v>61.225000000000001</v>
      </c>
      <c r="I56" s="65">
        <f t="shared" si="10"/>
        <v>100</v>
      </c>
      <c r="J56" s="61"/>
      <c r="K56" s="57"/>
    </row>
    <row r="57" spans="1:11" ht="36" x14ac:dyDescent="0.2">
      <c r="A57" s="3" t="s">
        <v>435</v>
      </c>
      <c r="B57" s="2" t="s">
        <v>327</v>
      </c>
      <c r="C57" s="2" t="s">
        <v>106</v>
      </c>
      <c r="D57" s="2" t="s">
        <v>31</v>
      </c>
      <c r="E57" s="2" t="s">
        <v>436</v>
      </c>
      <c r="F57" s="2"/>
      <c r="G57" s="65">
        <f>G58</f>
        <v>27.143000000000001</v>
      </c>
      <c r="H57" s="65">
        <f>H58</f>
        <v>27.143000000000001</v>
      </c>
      <c r="I57" s="65">
        <f t="shared" si="10"/>
        <v>100</v>
      </c>
      <c r="J57" s="61"/>
      <c r="K57" s="57"/>
    </row>
    <row r="58" spans="1:11" ht="24" x14ac:dyDescent="0.2">
      <c r="A58" s="3" t="s">
        <v>33</v>
      </c>
      <c r="B58" s="2" t="s">
        <v>327</v>
      </c>
      <c r="C58" s="2" t="s">
        <v>106</v>
      </c>
      <c r="D58" s="2" t="s">
        <v>31</v>
      </c>
      <c r="E58" s="2" t="s">
        <v>436</v>
      </c>
      <c r="F58" s="2" t="s">
        <v>29</v>
      </c>
      <c r="G58" s="65">
        <v>27.143000000000001</v>
      </c>
      <c r="H58" s="65">
        <v>27.143000000000001</v>
      </c>
      <c r="I58" s="65">
        <f t="shared" si="10"/>
        <v>100</v>
      </c>
      <c r="J58" s="61"/>
      <c r="K58" s="57"/>
    </row>
    <row r="59" spans="1:11" x14ac:dyDescent="0.2">
      <c r="A59" s="3" t="s">
        <v>56</v>
      </c>
      <c r="B59" s="2" t="s">
        <v>327</v>
      </c>
      <c r="C59" s="2" t="s">
        <v>106</v>
      </c>
      <c r="D59" s="2" t="s">
        <v>31</v>
      </c>
      <c r="E59" s="2" t="s">
        <v>0</v>
      </c>
      <c r="F59" s="2"/>
      <c r="G59" s="65">
        <f>G60</f>
        <v>157.172</v>
      </c>
      <c r="H59" s="65">
        <f t="shared" ref="H59:H60" si="14">H60</f>
        <v>157.172</v>
      </c>
      <c r="I59" s="65">
        <f t="shared" si="10"/>
        <v>100</v>
      </c>
      <c r="J59" s="61"/>
      <c r="K59" s="57"/>
    </row>
    <row r="60" spans="1:11" x14ac:dyDescent="0.2">
      <c r="A60" s="3" t="s">
        <v>55</v>
      </c>
      <c r="B60" s="2" t="s">
        <v>327</v>
      </c>
      <c r="C60" s="2" t="s">
        <v>106</v>
      </c>
      <c r="D60" s="2" t="s">
        <v>31</v>
      </c>
      <c r="E60" s="2" t="s">
        <v>53</v>
      </c>
      <c r="F60" s="2"/>
      <c r="G60" s="65">
        <f>G61</f>
        <v>157.172</v>
      </c>
      <c r="H60" s="65">
        <f t="shared" si="14"/>
        <v>157.172</v>
      </c>
      <c r="I60" s="65">
        <f t="shared" si="10"/>
        <v>100</v>
      </c>
      <c r="J60" s="61"/>
      <c r="K60" s="57"/>
    </row>
    <row r="61" spans="1:11" ht="24" x14ac:dyDescent="0.2">
      <c r="A61" s="3" t="s">
        <v>33</v>
      </c>
      <c r="B61" s="2" t="s">
        <v>327</v>
      </c>
      <c r="C61" s="2" t="s">
        <v>106</v>
      </c>
      <c r="D61" s="2" t="s">
        <v>31</v>
      </c>
      <c r="E61" s="2" t="s">
        <v>53</v>
      </c>
      <c r="F61" s="2" t="s">
        <v>29</v>
      </c>
      <c r="G61" s="65">
        <v>157.172</v>
      </c>
      <c r="H61" s="65">
        <v>157.172</v>
      </c>
      <c r="I61" s="65">
        <f t="shared" si="10"/>
        <v>100</v>
      </c>
      <c r="J61" s="61">
        <v>127.54300000000001</v>
      </c>
      <c r="K61" s="57">
        <f>J61-I61</f>
        <v>27.543000000000006</v>
      </c>
    </row>
    <row r="62" spans="1:11" x14ac:dyDescent="0.2">
      <c r="A62" s="3" t="s">
        <v>387</v>
      </c>
      <c r="B62" s="2" t="s">
        <v>327</v>
      </c>
      <c r="C62" s="2" t="s">
        <v>106</v>
      </c>
      <c r="D62" s="2" t="s">
        <v>7</v>
      </c>
      <c r="E62" s="2"/>
      <c r="F62" s="2"/>
      <c r="G62" s="65">
        <f>G63</f>
        <v>18018.949999999997</v>
      </c>
      <c r="H62" s="65">
        <f t="shared" ref="H62:H63" si="15">H63</f>
        <v>18018.949999999997</v>
      </c>
      <c r="I62" s="65">
        <f t="shared" si="10"/>
        <v>100</v>
      </c>
      <c r="J62" s="61"/>
      <c r="K62" s="57"/>
    </row>
    <row r="63" spans="1:11" ht="24" x14ac:dyDescent="0.2">
      <c r="A63" s="3" t="s">
        <v>50</v>
      </c>
      <c r="B63" s="2" t="s">
        <v>327</v>
      </c>
      <c r="C63" s="2" t="s">
        <v>106</v>
      </c>
      <c r="D63" s="2" t="s">
        <v>7</v>
      </c>
      <c r="E63" s="2" t="s">
        <v>3</v>
      </c>
      <c r="F63" s="2"/>
      <c r="G63" s="65">
        <f>G64</f>
        <v>18018.949999999997</v>
      </c>
      <c r="H63" s="65">
        <f t="shared" si="15"/>
        <v>18018.949999999997</v>
      </c>
      <c r="I63" s="65">
        <f t="shared" si="10"/>
        <v>100</v>
      </c>
      <c r="J63" s="61"/>
      <c r="K63" s="57"/>
    </row>
    <row r="64" spans="1:11" x14ac:dyDescent="0.2">
      <c r="A64" s="3" t="s">
        <v>73</v>
      </c>
      <c r="B64" s="2" t="s">
        <v>327</v>
      </c>
      <c r="C64" s="2" t="s">
        <v>106</v>
      </c>
      <c r="D64" s="2" t="s">
        <v>7</v>
      </c>
      <c r="E64" s="2" t="s">
        <v>72</v>
      </c>
      <c r="F64" s="2"/>
      <c r="G64" s="65">
        <f>G67+G65</f>
        <v>18018.949999999997</v>
      </c>
      <c r="H64" s="65">
        <f t="shared" ref="H64" si="16">H67+H65</f>
        <v>18018.949999999997</v>
      </c>
      <c r="I64" s="65">
        <f t="shared" si="10"/>
        <v>100</v>
      </c>
      <c r="J64" s="61"/>
      <c r="K64" s="57"/>
    </row>
    <row r="65" spans="1:11" ht="24" x14ac:dyDescent="0.2">
      <c r="A65" s="3" t="s">
        <v>419</v>
      </c>
      <c r="B65" s="2" t="s">
        <v>327</v>
      </c>
      <c r="C65" s="2" t="s">
        <v>106</v>
      </c>
      <c r="D65" s="2" t="s">
        <v>7</v>
      </c>
      <c r="E65" s="2" t="s">
        <v>418</v>
      </c>
      <c r="F65" s="2"/>
      <c r="G65" s="65">
        <f>G66</f>
        <v>1471.6</v>
      </c>
      <c r="H65" s="65">
        <f t="shared" ref="H65" si="17">H66</f>
        <v>1471.6</v>
      </c>
      <c r="I65" s="65">
        <f t="shared" si="10"/>
        <v>100</v>
      </c>
      <c r="J65" s="61"/>
      <c r="K65" s="57"/>
    </row>
    <row r="66" spans="1:11" ht="24" x14ac:dyDescent="0.2">
      <c r="A66" s="3" t="s">
        <v>33</v>
      </c>
      <c r="B66" s="2" t="s">
        <v>327</v>
      </c>
      <c r="C66" s="2" t="s">
        <v>106</v>
      </c>
      <c r="D66" s="2" t="s">
        <v>7</v>
      </c>
      <c r="E66" s="2" t="s">
        <v>418</v>
      </c>
      <c r="F66" s="2" t="s">
        <v>29</v>
      </c>
      <c r="G66" s="65">
        <v>1471.6</v>
      </c>
      <c r="H66" s="65">
        <v>1471.6</v>
      </c>
      <c r="I66" s="65">
        <f t="shared" si="10"/>
        <v>100</v>
      </c>
      <c r="J66" s="61">
        <v>1471.6</v>
      </c>
      <c r="K66" s="57">
        <f>J66-I66</f>
        <v>1371.6</v>
      </c>
    </row>
    <row r="67" spans="1:11" ht="24" x14ac:dyDescent="0.2">
      <c r="A67" s="3" t="s">
        <v>133</v>
      </c>
      <c r="B67" s="2" t="s">
        <v>327</v>
      </c>
      <c r="C67" s="2" t="s">
        <v>106</v>
      </c>
      <c r="D67" s="2" t="s">
        <v>7</v>
      </c>
      <c r="E67" s="2" t="s">
        <v>132</v>
      </c>
      <c r="F67" s="2"/>
      <c r="G67" s="65">
        <f>G68+G70+G72</f>
        <v>16547.349999999999</v>
      </c>
      <c r="H67" s="65">
        <f t="shared" ref="H67" si="18">H68+H70+H72</f>
        <v>16547.349999999999</v>
      </c>
      <c r="I67" s="65">
        <f t="shared" si="10"/>
        <v>100</v>
      </c>
      <c r="J67" s="61"/>
      <c r="K67" s="57"/>
    </row>
    <row r="68" spans="1:11" ht="39.75" customHeight="1" x14ac:dyDescent="0.2">
      <c r="A68" s="6" t="s">
        <v>131</v>
      </c>
      <c r="B68" s="2" t="s">
        <v>327</v>
      </c>
      <c r="C68" s="2" t="s">
        <v>106</v>
      </c>
      <c r="D68" s="2" t="s">
        <v>7</v>
      </c>
      <c r="E68" s="2" t="s">
        <v>130</v>
      </c>
      <c r="F68" s="2"/>
      <c r="G68" s="65">
        <f>G69</f>
        <v>11487.361999999999</v>
      </c>
      <c r="H68" s="65">
        <f>H69</f>
        <v>11487.361999999999</v>
      </c>
      <c r="I68" s="65">
        <f t="shared" si="10"/>
        <v>100</v>
      </c>
      <c r="J68" s="61"/>
      <c r="K68" s="57"/>
    </row>
    <row r="69" spans="1:11" ht="24" x14ac:dyDescent="0.2">
      <c r="A69" s="3" t="s">
        <v>33</v>
      </c>
      <c r="B69" s="2" t="s">
        <v>327</v>
      </c>
      <c r="C69" s="2" t="s">
        <v>106</v>
      </c>
      <c r="D69" s="2" t="s">
        <v>7</v>
      </c>
      <c r="E69" s="2" t="s">
        <v>130</v>
      </c>
      <c r="F69" s="2" t="s">
        <v>29</v>
      </c>
      <c r="G69" s="65">
        <v>11487.361999999999</v>
      </c>
      <c r="H69" s="65">
        <v>11487.361999999999</v>
      </c>
      <c r="I69" s="65">
        <f t="shared" si="10"/>
        <v>100</v>
      </c>
      <c r="J69" s="61">
        <v>12276.111999999999</v>
      </c>
      <c r="K69" s="57">
        <f>J69-I69</f>
        <v>12176.111999999999</v>
      </c>
    </row>
    <row r="70" spans="1:11" ht="36" x14ac:dyDescent="0.2">
      <c r="A70" s="3" t="s">
        <v>129</v>
      </c>
      <c r="B70" s="2" t="s">
        <v>327</v>
      </c>
      <c r="C70" s="2" t="s">
        <v>106</v>
      </c>
      <c r="D70" s="2" t="s">
        <v>7</v>
      </c>
      <c r="E70" s="2" t="s">
        <v>128</v>
      </c>
      <c r="F70" s="2"/>
      <c r="G70" s="65">
        <f>G71</f>
        <v>5042.8879999999999</v>
      </c>
      <c r="H70" s="65">
        <f>H71</f>
        <v>5042.8879999999999</v>
      </c>
      <c r="I70" s="65">
        <f t="shared" si="10"/>
        <v>100</v>
      </c>
      <c r="J70" s="61"/>
      <c r="K70" s="57"/>
    </row>
    <row r="71" spans="1:11" ht="24" x14ac:dyDescent="0.2">
      <c r="A71" s="3" t="s">
        <v>33</v>
      </c>
      <c r="B71" s="2" t="s">
        <v>327</v>
      </c>
      <c r="C71" s="2" t="s">
        <v>106</v>
      </c>
      <c r="D71" s="2" t="s">
        <v>7</v>
      </c>
      <c r="E71" s="2" t="s">
        <v>128</v>
      </c>
      <c r="F71" s="2" t="s">
        <v>29</v>
      </c>
      <c r="G71" s="65">
        <v>5042.8879999999999</v>
      </c>
      <c r="H71" s="65">
        <v>5042.8879999999999</v>
      </c>
      <c r="I71" s="65">
        <f t="shared" si="10"/>
        <v>100</v>
      </c>
      <c r="J71" s="61">
        <v>5155.6350000000002</v>
      </c>
      <c r="K71" s="57">
        <f>J71-I71</f>
        <v>5055.6350000000002</v>
      </c>
    </row>
    <row r="72" spans="1:11" ht="24" x14ac:dyDescent="0.2">
      <c r="A72" s="3" t="s">
        <v>437</v>
      </c>
      <c r="B72" s="2" t="s">
        <v>327</v>
      </c>
      <c r="C72" s="2" t="s">
        <v>106</v>
      </c>
      <c r="D72" s="2" t="s">
        <v>7</v>
      </c>
      <c r="E72" s="2" t="s">
        <v>453</v>
      </c>
      <c r="F72" s="2"/>
      <c r="G72" s="65">
        <f>G73</f>
        <v>17.100000000000001</v>
      </c>
      <c r="H72" s="65">
        <f t="shared" ref="H72" si="19">H73</f>
        <v>17.100000000000001</v>
      </c>
      <c r="I72" s="65">
        <f t="shared" si="10"/>
        <v>100</v>
      </c>
      <c r="J72" s="61"/>
      <c r="K72" s="57"/>
    </row>
    <row r="73" spans="1:11" ht="24" x14ac:dyDescent="0.2">
      <c r="A73" s="3" t="s">
        <v>33</v>
      </c>
      <c r="B73" s="2" t="s">
        <v>327</v>
      </c>
      <c r="C73" s="2" t="s">
        <v>106</v>
      </c>
      <c r="D73" s="2" t="s">
        <v>7</v>
      </c>
      <c r="E73" s="2" t="s">
        <v>453</v>
      </c>
      <c r="F73" s="2" t="s">
        <v>29</v>
      </c>
      <c r="G73" s="65">
        <v>17.100000000000001</v>
      </c>
      <c r="H73" s="65">
        <v>17.100000000000001</v>
      </c>
      <c r="I73" s="65">
        <f t="shared" ref="I73" si="20">H73/G73*100</f>
        <v>100</v>
      </c>
      <c r="J73" s="61"/>
      <c r="K73" s="57"/>
    </row>
    <row r="74" spans="1:11" x14ac:dyDescent="0.2">
      <c r="A74" s="3" t="s">
        <v>125</v>
      </c>
      <c r="B74" s="2" t="s">
        <v>327</v>
      </c>
      <c r="C74" s="2" t="s">
        <v>106</v>
      </c>
      <c r="D74" s="2" t="s">
        <v>41</v>
      </c>
      <c r="E74" s="2"/>
      <c r="F74" s="2"/>
      <c r="G74" s="65">
        <f t="shared" ref="G74:H77" si="21">G75</f>
        <v>102.5</v>
      </c>
      <c r="H74" s="65">
        <f t="shared" si="21"/>
        <v>102.5</v>
      </c>
      <c r="I74" s="65">
        <f t="shared" ref="I74:I137" si="22">H74/G74*100</f>
        <v>100</v>
      </c>
      <c r="J74" s="61"/>
      <c r="K74" s="57"/>
    </row>
    <row r="75" spans="1:11" ht="36" x14ac:dyDescent="0.2">
      <c r="A75" s="3" t="s">
        <v>15</v>
      </c>
      <c r="B75" s="2" t="s">
        <v>327</v>
      </c>
      <c r="C75" s="2" t="s">
        <v>106</v>
      </c>
      <c r="D75" s="2" t="s">
        <v>41</v>
      </c>
      <c r="E75" s="2" t="s">
        <v>2</v>
      </c>
      <c r="F75" s="2"/>
      <c r="G75" s="65">
        <f t="shared" si="21"/>
        <v>102.5</v>
      </c>
      <c r="H75" s="65">
        <f t="shared" si="21"/>
        <v>102.5</v>
      </c>
      <c r="I75" s="65">
        <f t="shared" si="22"/>
        <v>100</v>
      </c>
      <c r="J75" s="61"/>
      <c r="K75" s="57"/>
    </row>
    <row r="76" spans="1:11" ht="36" x14ac:dyDescent="0.2">
      <c r="A76" s="3" t="s">
        <v>14</v>
      </c>
      <c r="B76" s="2" t="s">
        <v>327</v>
      </c>
      <c r="C76" s="2" t="s">
        <v>106</v>
      </c>
      <c r="D76" s="2" t="s">
        <v>41</v>
      </c>
      <c r="E76" s="2" t="s">
        <v>13</v>
      </c>
      <c r="F76" s="2"/>
      <c r="G76" s="65">
        <f t="shared" si="21"/>
        <v>102.5</v>
      </c>
      <c r="H76" s="65">
        <f t="shared" si="21"/>
        <v>102.5</v>
      </c>
      <c r="I76" s="65">
        <f t="shared" si="22"/>
        <v>100</v>
      </c>
      <c r="J76" s="61"/>
      <c r="K76" s="57"/>
    </row>
    <row r="77" spans="1:11" ht="33" customHeight="1" x14ac:dyDescent="0.2">
      <c r="A77" s="3" t="s">
        <v>239</v>
      </c>
      <c r="B77" s="2" t="s">
        <v>327</v>
      </c>
      <c r="C77" s="2" t="s">
        <v>106</v>
      </c>
      <c r="D77" s="2" t="s">
        <v>41</v>
      </c>
      <c r="E77" s="2" t="s">
        <v>342</v>
      </c>
      <c r="F77" s="2"/>
      <c r="G77" s="65">
        <f t="shared" si="21"/>
        <v>102.5</v>
      </c>
      <c r="H77" s="65">
        <f t="shared" si="21"/>
        <v>102.5</v>
      </c>
      <c r="I77" s="65">
        <f t="shared" si="22"/>
        <v>100</v>
      </c>
      <c r="J77" s="61"/>
      <c r="K77" s="57"/>
    </row>
    <row r="78" spans="1:11" ht="24" x14ac:dyDescent="0.2">
      <c r="A78" s="3" t="s">
        <v>58</v>
      </c>
      <c r="B78" s="2" t="s">
        <v>327</v>
      </c>
      <c r="C78" s="2" t="s">
        <v>106</v>
      </c>
      <c r="D78" s="2" t="s">
        <v>41</v>
      </c>
      <c r="E78" s="2" t="s">
        <v>342</v>
      </c>
      <c r="F78" s="2" t="s">
        <v>62</v>
      </c>
      <c r="G78" s="65">
        <v>102.5</v>
      </c>
      <c r="H78" s="65">
        <v>102.5</v>
      </c>
      <c r="I78" s="65">
        <f t="shared" si="22"/>
        <v>100</v>
      </c>
      <c r="J78" s="61">
        <v>102.5</v>
      </c>
      <c r="K78" s="57">
        <f>J78-I78</f>
        <v>2.5</v>
      </c>
    </row>
    <row r="79" spans="1:11" x14ac:dyDescent="0.2">
      <c r="A79" s="3" t="s">
        <v>123</v>
      </c>
      <c r="B79" s="2" t="s">
        <v>327</v>
      </c>
      <c r="C79" s="2" t="s">
        <v>106</v>
      </c>
      <c r="D79" s="2" t="s">
        <v>106</v>
      </c>
      <c r="E79" s="2"/>
      <c r="F79" s="2"/>
      <c r="G79" s="65">
        <f t="shared" ref="G79:H81" si="23">G80</f>
        <v>1479.49414</v>
      </c>
      <c r="H79" s="65">
        <f t="shared" si="23"/>
        <v>1479.49414</v>
      </c>
      <c r="I79" s="65">
        <f t="shared" si="22"/>
        <v>100</v>
      </c>
      <c r="J79" s="61"/>
      <c r="K79" s="57"/>
    </row>
    <row r="80" spans="1:11" ht="24" x14ac:dyDescent="0.2">
      <c r="A80" s="3" t="s">
        <v>50</v>
      </c>
      <c r="B80" s="2" t="s">
        <v>327</v>
      </c>
      <c r="C80" s="2" t="s">
        <v>106</v>
      </c>
      <c r="D80" s="2" t="s">
        <v>106</v>
      </c>
      <c r="E80" s="2" t="s">
        <v>3</v>
      </c>
      <c r="F80" s="2"/>
      <c r="G80" s="66">
        <f t="shared" si="23"/>
        <v>1479.49414</v>
      </c>
      <c r="H80" s="66">
        <f t="shared" si="23"/>
        <v>1479.49414</v>
      </c>
      <c r="I80" s="65">
        <f t="shared" si="22"/>
        <v>100</v>
      </c>
      <c r="J80" s="61"/>
      <c r="K80" s="57"/>
    </row>
    <row r="81" spans="1:11" x14ac:dyDescent="0.2">
      <c r="A81" s="3" t="s">
        <v>73</v>
      </c>
      <c r="B81" s="2" t="s">
        <v>327</v>
      </c>
      <c r="C81" s="2" t="s">
        <v>106</v>
      </c>
      <c r="D81" s="2" t="s">
        <v>106</v>
      </c>
      <c r="E81" s="2" t="s">
        <v>72</v>
      </c>
      <c r="F81" s="2"/>
      <c r="G81" s="66">
        <f>G82</f>
        <v>1479.49414</v>
      </c>
      <c r="H81" s="66">
        <f t="shared" si="23"/>
        <v>1479.49414</v>
      </c>
      <c r="I81" s="65">
        <f t="shared" si="22"/>
        <v>100</v>
      </c>
      <c r="J81" s="61"/>
      <c r="K81" s="57"/>
    </row>
    <row r="82" spans="1:11" ht="36" x14ac:dyDescent="0.2">
      <c r="A82" s="3" t="s">
        <v>366</v>
      </c>
      <c r="B82" s="2" t="s">
        <v>327</v>
      </c>
      <c r="C82" s="2" t="s">
        <v>106</v>
      </c>
      <c r="D82" s="2" t="s">
        <v>106</v>
      </c>
      <c r="E82" s="2" t="s">
        <v>338</v>
      </c>
      <c r="F82" s="2"/>
      <c r="G82" s="66">
        <f>G84+G83</f>
        <v>1479.49414</v>
      </c>
      <c r="H82" s="66">
        <f>H84+H83</f>
        <v>1479.49414</v>
      </c>
      <c r="I82" s="65">
        <f t="shared" si="22"/>
        <v>100</v>
      </c>
      <c r="J82" s="61"/>
      <c r="K82" s="57"/>
    </row>
    <row r="83" spans="1:11" x14ac:dyDescent="0.2">
      <c r="A83" s="3" t="s">
        <v>54</v>
      </c>
      <c r="B83" s="2" t="s">
        <v>327</v>
      </c>
      <c r="C83" s="2" t="s">
        <v>106</v>
      </c>
      <c r="D83" s="2" t="s">
        <v>106</v>
      </c>
      <c r="E83" s="2" t="s">
        <v>338</v>
      </c>
      <c r="F83" s="2" t="s">
        <v>52</v>
      </c>
      <c r="G83" s="66">
        <v>328.69414</v>
      </c>
      <c r="H83" s="65">
        <v>328.69414</v>
      </c>
      <c r="I83" s="65">
        <f t="shared" si="22"/>
        <v>100</v>
      </c>
      <c r="J83" s="61">
        <v>347.2</v>
      </c>
      <c r="K83" s="57">
        <f t="shared" ref="K83:K84" si="24">J83-I83</f>
        <v>247.2</v>
      </c>
    </row>
    <row r="84" spans="1:11" ht="24" x14ac:dyDescent="0.2">
      <c r="A84" s="3" t="s">
        <v>33</v>
      </c>
      <c r="B84" s="2" t="s">
        <v>327</v>
      </c>
      <c r="C84" s="2" t="s">
        <v>106</v>
      </c>
      <c r="D84" s="2" t="s">
        <v>106</v>
      </c>
      <c r="E84" s="2" t="s">
        <v>338</v>
      </c>
      <c r="F84" s="2" t="s">
        <v>29</v>
      </c>
      <c r="G84" s="66">
        <v>1150.8</v>
      </c>
      <c r="H84" s="66">
        <v>1150.8</v>
      </c>
      <c r="I84" s="65">
        <f t="shared" si="22"/>
        <v>100</v>
      </c>
      <c r="J84" s="61">
        <v>1150.8</v>
      </c>
      <c r="K84" s="57">
        <f t="shared" si="24"/>
        <v>1050.8</v>
      </c>
    </row>
    <row r="85" spans="1:11" x14ac:dyDescent="0.2">
      <c r="A85" s="3" t="s">
        <v>122</v>
      </c>
      <c r="B85" s="2" t="s">
        <v>327</v>
      </c>
      <c r="C85" s="2" t="s">
        <v>106</v>
      </c>
      <c r="D85" s="2" t="s">
        <v>91</v>
      </c>
      <c r="E85" s="2"/>
      <c r="F85" s="2"/>
      <c r="G85" s="65">
        <f>G86+G103</f>
        <v>13071.8596</v>
      </c>
      <c r="H85" s="65">
        <f t="shared" ref="H85" si="25">H86+H103</f>
        <v>13070.59671</v>
      </c>
      <c r="I85" s="65">
        <f t="shared" si="22"/>
        <v>99.990338865022693</v>
      </c>
      <c r="J85" s="61"/>
      <c r="K85" s="57"/>
    </row>
    <row r="86" spans="1:11" ht="24" x14ac:dyDescent="0.2">
      <c r="A86" s="3" t="s">
        <v>50</v>
      </c>
      <c r="B86" s="2" t="s">
        <v>327</v>
      </c>
      <c r="C86" s="2" t="s">
        <v>106</v>
      </c>
      <c r="D86" s="2" t="s">
        <v>91</v>
      </c>
      <c r="E86" s="2" t="s">
        <v>3</v>
      </c>
      <c r="F86" s="2"/>
      <c r="G86" s="65">
        <f>G87+G90+G96</f>
        <v>12971.8596</v>
      </c>
      <c r="H86" s="65">
        <f>H87+H90+H96</f>
        <v>12970.59671</v>
      </c>
      <c r="I86" s="65">
        <f t="shared" si="22"/>
        <v>99.990264387382055</v>
      </c>
      <c r="J86" s="61"/>
      <c r="K86" s="57"/>
    </row>
    <row r="87" spans="1:11" ht="36" x14ac:dyDescent="0.2">
      <c r="A87" s="3" t="s">
        <v>121</v>
      </c>
      <c r="B87" s="2" t="s">
        <v>327</v>
      </c>
      <c r="C87" s="2" t="s">
        <v>106</v>
      </c>
      <c r="D87" s="2" t="s">
        <v>91</v>
      </c>
      <c r="E87" s="2" t="s">
        <v>120</v>
      </c>
      <c r="F87" s="2"/>
      <c r="G87" s="65">
        <f t="shared" ref="G87:H88" si="26">G88</f>
        <v>1144.7583</v>
      </c>
      <c r="H87" s="65">
        <f t="shared" si="26"/>
        <v>1144.75737</v>
      </c>
      <c r="I87" s="65">
        <f t="shared" si="22"/>
        <v>99.99991876014353</v>
      </c>
      <c r="J87" s="61"/>
      <c r="K87" s="57"/>
    </row>
    <row r="88" spans="1:11" ht="24" x14ac:dyDescent="0.2">
      <c r="A88" s="3" t="s">
        <v>116</v>
      </c>
      <c r="B88" s="2" t="s">
        <v>327</v>
      </c>
      <c r="C88" s="2" t="s">
        <v>106</v>
      </c>
      <c r="D88" s="2" t="s">
        <v>91</v>
      </c>
      <c r="E88" s="2" t="s">
        <v>119</v>
      </c>
      <c r="F88" s="2"/>
      <c r="G88" s="65">
        <f t="shared" si="26"/>
        <v>1144.7583</v>
      </c>
      <c r="H88" s="65">
        <f t="shared" si="26"/>
        <v>1144.75737</v>
      </c>
      <c r="I88" s="65">
        <f t="shared" si="22"/>
        <v>99.99991876014353</v>
      </c>
      <c r="J88" s="61"/>
      <c r="K88" s="57"/>
    </row>
    <row r="89" spans="1:11" ht="48" x14ac:dyDescent="0.2">
      <c r="A89" s="3" t="s">
        <v>43</v>
      </c>
      <c r="B89" s="2" t="s">
        <v>327</v>
      </c>
      <c r="C89" s="2" t="s">
        <v>106</v>
      </c>
      <c r="D89" s="2" t="s">
        <v>91</v>
      </c>
      <c r="E89" s="2" t="s">
        <v>119</v>
      </c>
      <c r="F89" s="2" t="s">
        <v>39</v>
      </c>
      <c r="G89" s="65">
        <v>1144.7583</v>
      </c>
      <c r="H89" s="65">
        <v>1144.75737</v>
      </c>
      <c r="I89" s="65">
        <f t="shared" si="22"/>
        <v>99.99991876014353</v>
      </c>
      <c r="J89" s="61">
        <v>1011.65</v>
      </c>
      <c r="K89" s="57">
        <f>J89-I89</f>
        <v>911.65008123985649</v>
      </c>
    </row>
    <row r="90" spans="1:11" x14ac:dyDescent="0.2">
      <c r="A90" s="3" t="s">
        <v>118</v>
      </c>
      <c r="B90" s="2" t="s">
        <v>327</v>
      </c>
      <c r="C90" s="2" t="s">
        <v>106</v>
      </c>
      <c r="D90" s="2" t="s">
        <v>91</v>
      </c>
      <c r="E90" s="2" t="s">
        <v>117</v>
      </c>
      <c r="F90" s="2"/>
      <c r="G90" s="65">
        <f>G91+G93</f>
        <v>5211.8132999999998</v>
      </c>
      <c r="H90" s="65">
        <f>H91+H93</f>
        <v>5211.55134</v>
      </c>
      <c r="I90" s="65">
        <f t="shared" si="22"/>
        <v>99.994973726322854</v>
      </c>
      <c r="J90" s="61"/>
      <c r="K90" s="57"/>
    </row>
    <row r="91" spans="1:11" ht="24" x14ac:dyDescent="0.2">
      <c r="A91" s="3" t="s">
        <v>116</v>
      </c>
      <c r="B91" s="2" t="s">
        <v>327</v>
      </c>
      <c r="C91" s="2" t="s">
        <v>106</v>
      </c>
      <c r="D91" s="2" t="s">
        <v>91</v>
      </c>
      <c r="E91" s="2" t="s">
        <v>115</v>
      </c>
      <c r="F91" s="2"/>
      <c r="G91" s="65">
        <f>G92</f>
        <v>3507.6907000000001</v>
      </c>
      <c r="H91" s="65">
        <f>H92</f>
        <v>3507.4287399999998</v>
      </c>
      <c r="I91" s="65">
        <f t="shared" si="22"/>
        <v>99.992531838682353</v>
      </c>
      <c r="J91" s="61"/>
      <c r="K91" s="57"/>
    </row>
    <row r="92" spans="1:11" ht="48" x14ac:dyDescent="0.2">
      <c r="A92" s="3" t="s">
        <v>43</v>
      </c>
      <c r="B92" s="2" t="s">
        <v>327</v>
      </c>
      <c r="C92" s="2" t="s">
        <v>106</v>
      </c>
      <c r="D92" s="2" t="s">
        <v>91</v>
      </c>
      <c r="E92" s="2" t="s">
        <v>115</v>
      </c>
      <c r="F92" s="2" t="s">
        <v>39</v>
      </c>
      <c r="G92" s="65">
        <v>3507.6907000000001</v>
      </c>
      <c r="H92" s="65">
        <v>3507.4287399999998</v>
      </c>
      <c r="I92" s="65">
        <f t="shared" si="22"/>
        <v>99.992531838682353</v>
      </c>
      <c r="J92" s="61">
        <f>2741.14+44.252+827.82</f>
        <v>3613.212</v>
      </c>
      <c r="K92" s="57">
        <f t="shared" ref="K92:K148" si="27">J92-I92</f>
        <v>3513.2194681613178</v>
      </c>
    </row>
    <row r="93" spans="1:11" ht="24" x14ac:dyDescent="0.2">
      <c r="A93" s="3" t="s">
        <v>114</v>
      </c>
      <c r="B93" s="2" t="s">
        <v>327</v>
      </c>
      <c r="C93" s="2" t="s">
        <v>106</v>
      </c>
      <c r="D93" s="2" t="s">
        <v>91</v>
      </c>
      <c r="E93" s="2" t="s">
        <v>113</v>
      </c>
      <c r="F93" s="2"/>
      <c r="G93" s="65">
        <f>G94+G95</f>
        <v>1704.1226000000001</v>
      </c>
      <c r="H93" s="65">
        <f>H94+H95</f>
        <v>1704.1226000000001</v>
      </c>
      <c r="I93" s="65">
        <f t="shared" si="22"/>
        <v>100</v>
      </c>
      <c r="J93" s="61"/>
      <c r="K93" s="57"/>
    </row>
    <row r="94" spans="1:11" ht="24" x14ac:dyDescent="0.2">
      <c r="A94" s="3" t="s">
        <v>58</v>
      </c>
      <c r="B94" s="2" t="s">
        <v>327</v>
      </c>
      <c r="C94" s="2" t="s">
        <v>106</v>
      </c>
      <c r="D94" s="2" t="s">
        <v>91</v>
      </c>
      <c r="E94" s="2" t="s">
        <v>113</v>
      </c>
      <c r="F94" s="2" t="s">
        <v>62</v>
      </c>
      <c r="G94" s="65">
        <v>1691.5376000000001</v>
      </c>
      <c r="H94" s="65">
        <v>1691.5376000000001</v>
      </c>
      <c r="I94" s="65">
        <f t="shared" si="22"/>
        <v>100</v>
      </c>
      <c r="J94" s="61">
        <f>258.7+1269.903</f>
        <v>1528.6030000000001</v>
      </c>
      <c r="K94" s="57">
        <f t="shared" si="27"/>
        <v>1428.6030000000001</v>
      </c>
    </row>
    <row r="95" spans="1:11" ht="24" x14ac:dyDescent="0.2">
      <c r="A95" s="3" t="s">
        <v>98</v>
      </c>
      <c r="B95" s="2" t="s">
        <v>327</v>
      </c>
      <c r="C95" s="2" t="s">
        <v>106</v>
      </c>
      <c r="D95" s="2" t="s">
        <v>91</v>
      </c>
      <c r="E95" s="2" t="s">
        <v>113</v>
      </c>
      <c r="F95" s="2" t="s">
        <v>112</v>
      </c>
      <c r="G95" s="65">
        <v>12.585000000000001</v>
      </c>
      <c r="H95" s="65">
        <v>12.585000000000001</v>
      </c>
      <c r="I95" s="65">
        <f t="shared" si="22"/>
        <v>100</v>
      </c>
      <c r="J95" s="61">
        <f>1.5+11.085</f>
        <v>12.585000000000001</v>
      </c>
      <c r="K95" s="57">
        <f t="shared" si="27"/>
        <v>-87.414999999999992</v>
      </c>
    </row>
    <row r="96" spans="1:11" x14ac:dyDescent="0.2">
      <c r="A96" s="3" t="s">
        <v>328</v>
      </c>
      <c r="B96" s="2" t="s">
        <v>327</v>
      </c>
      <c r="C96" s="2" t="s">
        <v>106</v>
      </c>
      <c r="D96" s="2" t="s">
        <v>91</v>
      </c>
      <c r="E96" s="2" t="s">
        <v>111</v>
      </c>
      <c r="F96" s="2"/>
      <c r="G96" s="65">
        <f>G97+G101+G99+G100</f>
        <v>6615.2879999999996</v>
      </c>
      <c r="H96" s="65">
        <f>H97+H101+H99+H100</f>
        <v>6614.2879999999996</v>
      </c>
      <c r="I96" s="65">
        <f t="shared" si="22"/>
        <v>99.984883500159029</v>
      </c>
      <c r="J96" s="61"/>
      <c r="K96" s="57"/>
    </row>
    <row r="97" spans="1:11" ht="36" x14ac:dyDescent="0.2">
      <c r="A97" s="3" t="s">
        <v>110</v>
      </c>
      <c r="B97" s="2" t="s">
        <v>327</v>
      </c>
      <c r="C97" s="2" t="s">
        <v>106</v>
      </c>
      <c r="D97" s="2" t="s">
        <v>91</v>
      </c>
      <c r="E97" s="2" t="s">
        <v>109</v>
      </c>
      <c r="F97" s="2"/>
      <c r="G97" s="65">
        <f>G98</f>
        <v>1288.288</v>
      </c>
      <c r="H97" s="65">
        <f>H98</f>
        <v>1288.288</v>
      </c>
      <c r="I97" s="65">
        <f t="shared" si="22"/>
        <v>100</v>
      </c>
      <c r="J97" s="61"/>
      <c r="K97" s="57"/>
    </row>
    <row r="98" spans="1:11" ht="48" x14ac:dyDescent="0.2">
      <c r="A98" s="3" t="s">
        <v>43</v>
      </c>
      <c r="B98" s="2" t="s">
        <v>327</v>
      </c>
      <c r="C98" s="2" t="s">
        <v>106</v>
      </c>
      <c r="D98" s="2" t="s">
        <v>91</v>
      </c>
      <c r="E98" s="2" t="s">
        <v>109</v>
      </c>
      <c r="F98" s="2" t="s">
        <v>39</v>
      </c>
      <c r="G98" s="65">
        <v>1288.288</v>
      </c>
      <c r="H98" s="65">
        <v>1288.288</v>
      </c>
      <c r="I98" s="65">
        <f t="shared" si="22"/>
        <v>100</v>
      </c>
      <c r="J98" s="61">
        <f>754.86+227.97</f>
        <v>982.83</v>
      </c>
      <c r="K98" s="57">
        <f t="shared" si="27"/>
        <v>882.83</v>
      </c>
    </row>
    <row r="99" spans="1:11" ht="24" x14ac:dyDescent="0.2">
      <c r="A99" s="3" t="s">
        <v>58</v>
      </c>
      <c r="B99" s="2" t="s">
        <v>327</v>
      </c>
      <c r="C99" s="2" t="s">
        <v>106</v>
      </c>
      <c r="D99" s="2" t="s">
        <v>91</v>
      </c>
      <c r="E99" s="2" t="s">
        <v>108</v>
      </c>
      <c r="F99" s="2" t="s">
        <v>62</v>
      </c>
      <c r="G99" s="65">
        <v>70.7</v>
      </c>
      <c r="H99" s="65">
        <v>70.7</v>
      </c>
      <c r="I99" s="65">
        <f t="shared" si="22"/>
        <v>100</v>
      </c>
      <c r="J99" s="61">
        <f>12+130.94</f>
        <v>142.94</v>
      </c>
      <c r="K99" s="57">
        <f t="shared" si="27"/>
        <v>42.94</v>
      </c>
    </row>
    <row r="100" spans="1:11" ht="24" x14ac:dyDescent="0.2">
      <c r="A100" s="3" t="s">
        <v>98</v>
      </c>
      <c r="B100" s="2" t="s">
        <v>327</v>
      </c>
      <c r="C100" s="2" t="s">
        <v>106</v>
      </c>
      <c r="D100" s="2" t="s">
        <v>91</v>
      </c>
      <c r="E100" s="2" t="s">
        <v>108</v>
      </c>
      <c r="F100" s="2" t="s">
        <v>112</v>
      </c>
      <c r="G100" s="65">
        <v>1</v>
      </c>
      <c r="H100" s="65"/>
      <c r="I100" s="65">
        <f t="shared" si="22"/>
        <v>0</v>
      </c>
      <c r="J100" s="61">
        <v>1</v>
      </c>
      <c r="K100" s="57">
        <f t="shared" si="27"/>
        <v>1</v>
      </c>
    </row>
    <row r="101" spans="1:11" ht="24" x14ac:dyDescent="0.2">
      <c r="A101" s="3" t="s">
        <v>107</v>
      </c>
      <c r="B101" s="2" t="s">
        <v>327</v>
      </c>
      <c r="C101" s="2" t="s">
        <v>106</v>
      </c>
      <c r="D101" s="2" t="s">
        <v>91</v>
      </c>
      <c r="E101" s="2" t="s">
        <v>105</v>
      </c>
      <c r="F101" s="2"/>
      <c r="G101" s="65">
        <f>G102</f>
        <v>5255.3</v>
      </c>
      <c r="H101" s="65">
        <f>H102</f>
        <v>5255.3</v>
      </c>
      <c r="I101" s="65">
        <f t="shared" si="22"/>
        <v>100</v>
      </c>
      <c r="J101" s="61"/>
      <c r="K101" s="57"/>
    </row>
    <row r="102" spans="1:11" ht="48" x14ac:dyDescent="0.2">
      <c r="A102" s="3" t="s">
        <v>43</v>
      </c>
      <c r="B102" s="2" t="s">
        <v>327</v>
      </c>
      <c r="C102" s="2" t="s">
        <v>106</v>
      </c>
      <c r="D102" s="2" t="s">
        <v>91</v>
      </c>
      <c r="E102" s="2" t="s">
        <v>105</v>
      </c>
      <c r="F102" s="2" t="s">
        <v>39</v>
      </c>
      <c r="G102" s="65">
        <v>5255.3</v>
      </c>
      <c r="H102" s="65">
        <v>5255.3</v>
      </c>
      <c r="I102" s="65">
        <f t="shared" si="22"/>
        <v>100</v>
      </c>
      <c r="J102" s="61">
        <f>3604.455+1088.545</f>
        <v>4693</v>
      </c>
      <c r="K102" s="57">
        <f t="shared" si="27"/>
        <v>4593</v>
      </c>
    </row>
    <row r="103" spans="1:11" x14ac:dyDescent="0.2">
      <c r="A103" s="3" t="s">
        <v>56</v>
      </c>
      <c r="B103" s="2" t="s">
        <v>327</v>
      </c>
      <c r="C103" s="2" t="s">
        <v>106</v>
      </c>
      <c r="D103" s="2" t="s">
        <v>91</v>
      </c>
      <c r="E103" s="2" t="s">
        <v>0</v>
      </c>
      <c r="F103" s="2"/>
      <c r="G103" s="65">
        <f>G104</f>
        <v>100</v>
      </c>
      <c r="H103" s="65">
        <f t="shared" ref="H103:H104" si="28">H104</f>
        <v>100</v>
      </c>
      <c r="I103" s="65">
        <f t="shared" si="22"/>
        <v>100</v>
      </c>
      <c r="J103" s="61"/>
      <c r="K103" s="57"/>
    </row>
    <row r="104" spans="1:11" x14ac:dyDescent="0.2">
      <c r="A104" s="3" t="s">
        <v>55</v>
      </c>
      <c r="B104" s="2" t="s">
        <v>327</v>
      </c>
      <c r="C104" s="2" t="s">
        <v>106</v>
      </c>
      <c r="D104" s="2" t="s">
        <v>91</v>
      </c>
      <c r="E104" s="2" t="s">
        <v>53</v>
      </c>
      <c r="F104" s="2"/>
      <c r="G104" s="65">
        <f>G105</f>
        <v>100</v>
      </c>
      <c r="H104" s="65">
        <f t="shared" si="28"/>
        <v>100</v>
      </c>
      <c r="I104" s="65">
        <f t="shared" si="22"/>
        <v>100</v>
      </c>
      <c r="J104" s="61"/>
      <c r="K104" s="57"/>
    </row>
    <row r="105" spans="1:11" ht="24" x14ac:dyDescent="0.2">
      <c r="A105" s="3" t="s">
        <v>58</v>
      </c>
      <c r="B105" s="2" t="s">
        <v>327</v>
      </c>
      <c r="C105" s="2" t="s">
        <v>106</v>
      </c>
      <c r="D105" s="2" t="s">
        <v>91</v>
      </c>
      <c r="E105" s="2" t="s">
        <v>53</v>
      </c>
      <c r="F105" s="2" t="s">
        <v>62</v>
      </c>
      <c r="G105" s="65">
        <v>100</v>
      </c>
      <c r="H105" s="65">
        <v>100</v>
      </c>
      <c r="I105" s="65">
        <f t="shared" si="22"/>
        <v>100</v>
      </c>
      <c r="J105" s="61">
        <v>127.54300000000001</v>
      </c>
      <c r="K105" s="57">
        <f t="shared" ref="K105" si="29">J105-I105</f>
        <v>27.543000000000006</v>
      </c>
    </row>
    <row r="106" spans="1:11" x14ac:dyDescent="0.2">
      <c r="A106" s="3" t="s">
        <v>89</v>
      </c>
      <c r="B106" s="2" t="s">
        <v>327</v>
      </c>
      <c r="C106" s="2" t="s">
        <v>65</v>
      </c>
      <c r="D106" s="2"/>
      <c r="E106" s="2"/>
      <c r="F106" s="2"/>
      <c r="G106" s="65">
        <f t="shared" ref="G106:H109" si="30">G107</f>
        <v>4053.4</v>
      </c>
      <c r="H106" s="65">
        <f t="shared" si="30"/>
        <v>2628.0165500000003</v>
      </c>
      <c r="I106" s="65">
        <f t="shared" si="22"/>
        <v>64.834868258745743</v>
      </c>
      <c r="J106" s="61"/>
      <c r="K106" s="57"/>
    </row>
    <row r="107" spans="1:11" x14ac:dyDescent="0.2">
      <c r="A107" s="3" t="s">
        <v>74</v>
      </c>
      <c r="B107" s="2" t="s">
        <v>327</v>
      </c>
      <c r="C107" s="2" t="s">
        <v>65</v>
      </c>
      <c r="D107" s="2" t="s">
        <v>71</v>
      </c>
      <c r="E107" s="2"/>
      <c r="F107" s="2"/>
      <c r="G107" s="65">
        <f t="shared" si="30"/>
        <v>4053.4</v>
      </c>
      <c r="H107" s="65">
        <f t="shared" si="30"/>
        <v>2628.0165500000003</v>
      </c>
      <c r="I107" s="65">
        <f t="shared" si="22"/>
        <v>64.834868258745743</v>
      </c>
      <c r="J107" s="61"/>
      <c r="K107" s="57"/>
    </row>
    <row r="108" spans="1:11" ht="24" x14ac:dyDescent="0.2">
      <c r="A108" s="3" t="s">
        <v>50</v>
      </c>
      <c r="B108" s="2" t="s">
        <v>327</v>
      </c>
      <c r="C108" s="2" t="s">
        <v>65</v>
      </c>
      <c r="D108" s="2" t="s">
        <v>71</v>
      </c>
      <c r="E108" s="2" t="s">
        <v>3</v>
      </c>
      <c r="F108" s="2"/>
      <c r="G108" s="65">
        <f t="shared" si="30"/>
        <v>4053.4</v>
      </c>
      <c r="H108" s="65">
        <f t="shared" si="30"/>
        <v>2628.0165500000003</v>
      </c>
      <c r="I108" s="65">
        <f t="shared" si="22"/>
        <v>64.834868258745743</v>
      </c>
      <c r="J108" s="61"/>
      <c r="K108" s="57"/>
    </row>
    <row r="109" spans="1:11" x14ac:dyDescent="0.2">
      <c r="A109" s="3" t="s">
        <v>73</v>
      </c>
      <c r="B109" s="2" t="s">
        <v>327</v>
      </c>
      <c r="C109" s="2" t="s">
        <v>65</v>
      </c>
      <c r="D109" s="2" t="s">
        <v>71</v>
      </c>
      <c r="E109" s="2" t="s">
        <v>72</v>
      </c>
      <c r="F109" s="2"/>
      <c r="G109" s="65">
        <f t="shared" si="30"/>
        <v>4053.4</v>
      </c>
      <c r="H109" s="65">
        <f t="shared" si="30"/>
        <v>2628.0165500000003</v>
      </c>
      <c r="I109" s="65">
        <f t="shared" si="22"/>
        <v>64.834868258745743</v>
      </c>
      <c r="J109" s="61"/>
      <c r="K109" s="57"/>
    </row>
    <row r="110" spans="1:11" ht="48" x14ac:dyDescent="0.2">
      <c r="A110" s="3" t="s">
        <v>353</v>
      </c>
      <c r="B110" s="2" t="s">
        <v>327</v>
      </c>
      <c r="C110" s="2" t="s">
        <v>65</v>
      </c>
      <c r="D110" s="2" t="s">
        <v>71</v>
      </c>
      <c r="E110" s="2" t="s">
        <v>339</v>
      </c>
      <c r="F110" s="2"/>
      <c r="G110" s="65">
        <f>G112+G111</f>
        <v>4053.4</v>
      </c>
      <c r="H110" s="65">
        <f>H112+H111</f>
        <v>2628.0165500000003</v>
      </c>
      <c r="I110" s="65">
        <f t="shared" si="22"/>
        <v>64.834868258745743</v>
      </c>
      <c r="J110" s="61"/>
      <c r="K110" s="57"/>
    </row>
    <row r="111" spans="1:11" ht="24" x14ac:dyDescent="0.2">
      <c r="A111" s="3" t="s">
        <v>58</v>
      </c>
      <c r="B111" s="2" t="s">
        <v>327</v>
      </c>
      <c r="C111" s="2" t="s">
        <v>65</v>
      </c>
      <c r="D111" s="2" t="s">
        <v>71</v>
      </c>
      <c r="E111" s="2" t="s">
        <v>339</v>
      </c>
      <c r="F111" s="2" t="s">
        <v>62</v>
      </c>
      <c r="G111" s="65">
        <v>8.31</v>
      </c>
      <c r="H111" s="65">
        <v>7.1018100000000004</v>
      </c>
      <c r="I111" s="65">
        <f t="shared" si="22"/>
        <v>85.461010830324909</v>
      </c>
      <c r="J111" s="61">
        <v>8.31</v>
      </c>
      <c r="K111" s="57">
        <f t="shared" si="27"/>
        <v>-77.151010830324907</v>
      </c>
    </row>
    <row r="112" spans="1:11" x14ac:dyDescent="0.2">
      <c r="A112" s="3" t="s">
        <v>54</v>
      </c>
      <c r="B112" s="2" t="s">
        <v>327</v>
      </c>
      <c r="C112" s="2" t="s">
        <v>65</v>
      </c>
      <c r="D112" s="2" t="s">
        <v>71</v>
      </c>
      <c r="E112" s="2" t="s">
        <v>339</v>
      </c>
      <c r="F112" s="2" t="s">
        <v>52</v>
      </c>
      <c r="G112" s="65">
        <v>4045.09</v>
      </c>
      <c r="H112" s="65">
        <v>2620.9147400000002</v>
      </c>
      <c r="I112" s="65">
        <f t="shared" si="22"/>
        <v>64.792495098996568</v>
      </c>
      <c r="J112" s="61">
        <v>4045.13</v>
      </c>
      <c r="K112" s="57">
        <f t="shared" si="27"/>
        <v>3980.3375049010037</v>
      </c>
    </row>
    <row r="113" spans="1:11" ht="24" x14ac:dyDescent="0.2">
      <c r="A113" s="48" t="s">
        <v>391</v>
      </c>
      <c r="B113" s="4" t="s">
        <v>324</v>
      </c>
      <c r="C113" s="4"/>
      <c r="D113" s="4"/>
      <c r="E113" s="4"/>
      <c r="F113" s="2"/>
      <c r="G113" s="50">
        <f>G114+G149+G156+G143+G137</f>
        <v>44858.300679999993</v>
      </c>
      <c r="H113" s="50">
        <f>H114+H149+H156+H143+H137</f>
        <v>44857.385449999994</v>
      </c>
      <c r="I113" s="50">
        <f t="shared" si="22"/>
        <v>99.99795973100602</v>
      </c>
      <c r="J113" s="61">
        <v>46175.943679999997</v>
      </c>
      <c r="K113" s="57">
        <f t="shared" si="27"/>
        <v>46075.945720268988</v>
      </c>
    </row>
    <row r="114" spans="1:11" x14ac:dyDescent="0.2">
      <c r="A114" s="3" t="s">
        <v>326</v>
      </c>
      <c r="B114" s="2" t="s">
        <v>324</v>
      </c>
      <c r="C114" s="2" t="s">
        <v>18</v>
      </c>
      <c r="D114" s="2"/>
      <c r="E114" s="2"/>
      <c r="F114" s="2"/>
      <c r="G114" s="65">
        <f>G115+G120+G133</f>
        <v>6290.5540799999999</v>
      </c>
      <c r="H114" s="65">
        <f>H115+H120+H133</f>
        <v>6289.6388500000003</v>
      </c>
      <c r="I114" s="65">
        <f t="shared" si="22"/>
        <v>99.98545072519272</v>
      </c>
      <c r="J114" s="61"/>
      <c r="K114" s="57"/>
    </row>
    <row r="115" spans="1:11" ht="36" x14ac:dyDescent="0.2">
      <c r="A115" s="3" t="s">
        <v>255</v>
      </c>
      <c r="B115" s="2" t="s">
        <v>324</v>
      </c>
      <c r="C115" s="2" t="s">
        <v>18</v>
      </c>
      <c r="D115" s="2" t="s">
        <v>71</v>
      </c>
      <c r="E115" s="2"/>
      <c r="F115" s="2"/>
      <c r="G115" s="65">
        <f t="shared" ref="G115:H118" si="31">G116</f>
        <v>1398.2446600000001</v>
      </c>
      <c r="H115" s="65">
        <f t="shared" si="31"/>
        <v>1397.8174200000001</v>
      </c>
      <c r="I115" s="65">
        <f t="shared" si="22"/>
        <v>99.969444546278481</v>
      </c>
      <c r="J115" s="61"/>
      <c r="K115" s="57"/>
    </row>
    <row r="116" spans="1:11" ht="36" x14ac:dyDescent="0.2">
      <c r="A116" s="3" t="s">
        <v>15</v>
      </c>
      <c r="B116" s="2" t="s">
        <v>324</v>
      </c>
      <c r="C116" s="2" t="s">
        <v>18</v>
      </c>
      <c r="D116" s="2" t="s">
        <v>71</v>
      </c>
      <c r="E116" s="2" t="s">
        <v>2</v>
      </c>
      <c r="F116" s="2"/>
      <c r="G116" s="65">
        <f t="shared" si="31"/>
        <v>1398.2446600000001</v>
      </c>
      <c r="H116" s="65">
        <f t="shared" si="31"/>
        <v>1397.8174200000001</v>
      </c>
      <c r="I116" s="65">
        <f t="shared" si="22"/>
        <v>99.969444546278481</v>
      </c>
      <c r="J116" s="61"/>
      <c r="K116" s="57"/>
    </row>
    <row r="117" spans="1:11" ht="36" x14ac:dyDescent="0.2">
      <c r="A117" s="3" t="s">
        <v>244</v>
      </c>
      <c r="B117" s="2" t="s">
        <v>324</v>
      </c>
      <c r="C117" s="2" t="s">
        <v>18</v>
      </c>
      <c r="D117" s="2" t="s">
        <v>71</v>
      </c>
      <c r="E117" s="2" t="s">
        <v>243</v>
      </c>
      <c r="F117" s="2"/>
      <c r="G117" s="65">
        <f t="shared" si="31"/>
        <v>1398.2446600000001</v>
      </c>
      <c r="H117" s="65">
        <f t="shared" si="31"/>
        <v>1397.8174200000001</v>
      </c>
      <c r="I117" s="65">
        <f t="shared" si="22"/>
        <v>99.969444546278481</v>
      </c>
      <c r="J117" s="61"/>
      <c r="K117" s="57"/>
    </row>
    <row r="118" spans="1:11" ht="24" x14ac:dyDescent="0.2">
      <c r="A118" s="3" t="s">
        <v>242</v>
      </c>
      <c r="B118" s="2" t="s">
        <v>324</v>
      </c>
      <c r="C118" s="2" t="s">
        <v>18</v>
      </c>
      <c r="D118" s="2" t="s">
        <v>71</v>
      </c>
      <c r="E118" s="2" t="s">
        <v>240</v>
      </c>
      <c r="F118" s="2"/>
      <c r="G118" s="65">
        <f t="shared" si="31"/>
        <v>1398.2446600000001</v>
      </c>
      <c r="H118" s="65">
        <f t="shared" si="31"/>
        <v>1397.8174200000001</v>
      </c>
      <c r="I118" s="65">
        <f t="shared" si="22"/>
        <v>99.969444546278481</v>
      </c>
      <c r="J118" s="61"/>
      <c r="K118" s="57"/>
    </row>
    <row r="119" spans="1:11" ht="48" x14ac:dyDescent="0.2">
      <c r="A119" s="3" t="s">
        <v>43</v>
      </c>
      <c r="B119" s="2" t="s">
        <v>324</v>
      </c>
      <c r="C119" s="2" t="s">
        <v>18</v>
      </c>
      <c r="D119" s="2" t="s">
        <v>71</v>
      </c>
      <c r="E119" s="2" t="s">
        <v>240</v>
      </c>
      <c r="F119" s="2" t="s">
        <v>39</v>
      </c>
      <c r="G119" s="65">
        <v>1398.2446600000001</v>
      </c>
      <c r="H119" s="65">
        <v>1397.8174200000001</v>
      </c>
      <c r="I119" s="65">
        <f t="shared" si="22"/>
        <v>99.969444546278481</v>
      </c>
      <c r="J119" s="61">
        <f>1063+323.44</f>
        <v>1386.44</v>
      </c>
      <c r="K119" s="57">
        <f t="shared" si="27"/>
        <v>1286.4705554537215</v>
      </c>
    </row>
    <row r="120" spans="1:11" ht="24" x14ac:dyDescent="0.2">
      <c r="A120" s="3" t="s">
        <v>245</v>
      </c>
      <c r="B120" s="2" t="s">
        <v>324</v>
      </c>
      <c r="C120" s="2" t="s">
        <v>18</v>
      </c>
      <c r="D120" s="2" t="s">
        <v>64</v>
      </c>
      <c r="E120" s="2"/>
      <c r="F120" s="2"/>
      <c r="G120" s="65">
        <f>G121</f>
        <v>4892.3094199999996</v>
      </c>
      <c r="H120" s="65">
        <f>H121</f>
        <v>4891.82143</v>
      </c>
      <c r="I120" s="65">
        <f t="shared" si="22"/>
        <v>99.99002536515772</v>
      </c>
      <c r="J120" s="61"/>
      <c r="K120" s="57"/>
    </row>
    <row r="121" spans="1:11" ht="36" x14ac:dyDescent="0.2">
      <c r="A121" s="3" t="s">
        <v>15</v>
      </c>
      <c r="B121" s="2" t="s">
        <v>324</v>
      </c>
      <c r="C121" s="2" t="s">
        <v>18</v>
      </c>
      <c r="D121" s="2" t="s">
        <v>64</v>
      </c>
      <c r="E121" s="2" t="s">
        <v>325</v>
      </c>
      <c r="F121" s="2"/>
      <c r="G121" s="65">
        <f>G122+G130+G128</f>
        <v>4892.3094199999996</v>
      </c>
      <c r="H121" s="65">
        <f>H122+H130+H128</f>
        <v>4891.82143</v>
      </c>
      <c r="I121" s="65">
        <f t="shared" si="22"/>
        <v>99.99002536515772</v>
      </c>
      <c r="J121" s="61"/>
      <c r="K121" s="57"/>
    </row>
    <row r="122" spans="1:11" ht="36" x14ac:dyDescent="0.2">
      <c r="A122" s="3" t="s">
        <v>244</v>
      </c>
      <c r="B122" s="2" t="s">
        <v>324</v>
      </c>
      <c r="C122" s="2" t="s">
        <v>18</v>
      </c>
      <c r="D122" s="2" t="s">
        <v>64</v>
      </c>
      <c r="E122" s="2" t="s">
        <v>243</v>
      </c>
      <c r="F122" s="2"/>
      <c r="G122" s="65">
        <f>G123+G125</f>
        <v>4367.1277799999998</v>
      </c>
      <c r="H122" s="65">
        <f>H123+H125</f>
        <v>4366.6397900000002</v>
      </c>
      <c r="I122" s="65">
        <f t="shared" si="22"/>
        <v>99.988825836463164</v>
      </c>
      <c r="J122" s="61"/>
      <c r="K122" s="57"/>
    </row>
    <row r="123" spans="1:11" ht="24" x14ac:dyDescent="0.2">
      <c r="A123" s="3" t="s">
        <v>242</v>
      </c>
      <c r="B123" s="2" t="s">
        <v>324</v>
      </c>
      <c r="C123" s="2" t="s">
        <v>18</v>
      </c>
      <c r="D123" s="2" t="s">
        <v>64</v>
      </c>
      <c r="E123" s="2" t="s">
        <v>240</v>
      </c>
      <c r="F123" s="2"/>
      <c r="G123" s="65">
        <f>G124</f>
        <v>3778.9323800000002</v>
      </c>
      <c r="H123" s="65">
        <f>H124</f>
        <v>3778.4443900000001</v>
      </c>
      <c r="I123" s="65">
        <f t="shared" si="22"/>
        <v>99.987086564380391</v>
      </c>
      <c r="J123" s="61"/>
      <c r="K123" s="57"/>
    </row>
    <row r="124" spans="1:11" ht="48" x14ac:dyDescent="0.2">
      <c r="A124" s="3" t="s">
        <v>43</v>
      </c>
      <c r="B124" s="2" t="s">
        <v>324</v>
      </c>
      <c r="C124" s="2" t="s">
        <v>18</v>
      </c>
      <c r="D124" s="2" t="s">
        <v>64</v>
      </c>
      <c r="E124" s="2" t="s">
        <v>240</v>
      </c>
      <c r="F124" s="2" t="s">
        <v>39</v>
      </c>
      <c r="G124" s="65">
        <v>3778.9323800000002</v>
      </c>
      <c r="H124" s="65">
        <v>3778.4443900000001</v>
      </c>
      <c r="I124" s="65">
        <f t="shared" si="22"/>
        <v>99.987086564380391</v>
      </c>
      <c r="J124" s="61">
        <f>2830.2+72.8+852.31</f>
        <v>3755.31</v>
      </c>
      <c r="K124" s="57">
        <f t="shared" si="27"/>
        <v>3655.3229134356197</v>
      </c>
    </row>
    <row r="125" spans="1:11" ht="24" x14ac:dyDescent="0.2">
      <c r="A125" s="3" t="s">
        <v>241</v>
      </c>
      <c r="B125" s="2" t="s">
        <v>324</v>
      </c>
      <c r="C125" s="2" t="s">
        <v>18</v>
      </c>
      <c r="D125" s="2" t="s">
        <v>64</v>
      </c>
      <c r="E125" s="2" t="s">
        <v>394</v>
      </c>
      <c r="F125" s="2"/>
      <c r="G125" s="65">
        <f>G126+G127</f>
        <v>588.19539999999995</v>
      </c>
      <c r="H125" s="65">
        <f>H126+H127</f>
        <v>588.19539999999995</v>
      </c>
      <c r="I125" s="65">
        <f t="shared" si="22"/>
        <v>100</v>
      </c>
      <c r="J125" s="61"/>
      <c r="K125" s="57"/>
    </row>
    <row r="126" spans="1:11" ht="24" x14ac:dyDescent="0.2">
      <c r="A126" s="3" t="s">
        <v>58</v>
      </c>
      <c r="B126" s="2" t="s">
        <v>324</v>
      </c>
      <c r="C126" s="2" t="s">
        <v>18</v>
      </c>
      <c r="D126" s="2" t="s">
        <v>64</v>
      </c>
      <c r="E126" s="2" t="s">
        <v>394</v>
      </c>
      <c r="F126" s="2" t="s">
        <v>62</v>
      </c>
      <c r="G126" s="65">
        <v>576.85290999999995</v>
      </c>
      <c r="H126" s="65">
        <v>576.85290999999995</v>
      </c>
      <c r="I126" s="65">
        <f t="shared" si="22"/>
        <v>100</v>
      </c>
      <c r="J126" s="61">
        <f>140+439.7</f>
        <v>579.70000000000005</v>
      </c>
      <c r="K126" s="57">
        <f t="shared" si="27"/>
        <v>479.70000000000005</v>
      </c>
    </row>
    <row r="127" spans="1:11" ht="24" x14ac:dyDescent="0.2">
      <c r="A127" s="3" t="s">
        <v>98</v>
      </c>
      <c r="B127" s="2" t="s">
        <v>324</v>
      </c>
      <c r="C127" s="2" t="s">
        <v>18</v>
      </c>
      <c r="D127" s="2" t="s">
        <v>64</v>
      </c>
      <c r="E127" s="2" t="s">
        <v>394</v>
      </c>
      <c r="F127" s="2" t="s">
        <v>112</v>
      </c>
      <c r="G127" s="65">
        <v>11.34249</v>
      </c>
      <c r="H127" s="65">
        <v>11.34249</v>
      </c>
      <c r="I127" s="65">
        <f t="shared" si="22"/>
        <v>100</v>
      </c>
      <c r="J127" s="61">
        <f>11.928+0.072</f>
        <v>12</v>
      </c>
      <c r="K127" s="57">
        <f t="shared" si="27"/>
        <v>-88</v>
      </c>
    </row>
    <row r="128" spans="1:11" x14ac:dyDescent="0.2">
      <c r="A128" s="3" t="s">
        <v>411</v>
      </c>
      <c r="B128" s="2" t="s">
        <v>324</v>
      </c>
      <c r="C128" s="2" t="s">
        <v>18</v>
      </c>
      <c r="D128" s="2" t="s">
        <v>64</v>
      </c>
      <c r="E128" s="2" t="s">
        <v>410</v>
      </c>
      <c r="F128" s="2"/>
      <c r="G128" s="65">
        <f>G129</f>
        <v>0</v>
      </c>
      <c r="H128" s="65">
        <f t="shared" ref="H128" si="32">H129</f>
        <v>0</v>
      </c>
      <c r="I128" s="65" t="e">
        <f t="shared" si="22"/>
        <v>#DIV/0!</v>
      </c>
      <c r="J128" s="61"/>
      <c r="K128" s="57"/>
    </row>
    <row r="129" spans="1:11" ht="48" x14ac:dyDescent="0.2">
      <c r="A129" s="3" t="s">
        <v>43</v>
      </c>
      <c r="B129" s="2" t="s">
        <v>324</v>
      </c>
      <c r="C129" s="2" t="s">
        <v>18</v>
      </c>
      <c r="D129" s="2" t="s">
        <v>64</v>
      </c>
      <c r="E129" s="2" t="s">
        <v>410</v>
      </c>
      <c r="F129" s="2" t="s">
        <v>39</v>
      </c>
      <c r="G129" s="65"/>
      <c r="H129" s="65"/>
      <c r="I129" s="65" t="e">
        <f t="shared" si="22"/>
        <v>#DIV/0!</v>
      </c>
      <c r="J129" s="61">
        <v>0</v>
      </c>
      <c r="K129" s="57" t="e">
        <f t="shared" si="27"/>
        <v>#DIV/0!</v>
      </c>
    </row>
    <row r="130" spans="1:11" ht="36" x14ac:dyDescent="0.2">
      <c r="A130" s="3" t="s">
        <v>14</v>
      </c>
      <c r="B130" s="2" t="s">
        <v>324</v>
      </c>
      <c r="C130" s="2" t="s">
        <v>18</v>
      </c>
      <c r="D130" s="2" t="s">
        <v>64</v>
      </c>
      <c r="E130" s="2" t="s">
        <v>13</v>
      </c>
      <c r="F130" s="2"/>
      <c r="G130" s="65">
        <f t="shared" ref="G130:H131" si="33">G131</f>
        <v>525.18164000000002</v>
      </c>
      <c r="H130" s="65">
        <f t="shared" si="33"/>
        <v>525.18164000000002</v>
      </c>
      <c r="I130" s="65">
        <f t="shared" si="22"/>
        <v>100</v>
      </c>
      <c r="J130" s="61"/>
      <c r="K130" s="57"/>
    </row>
    <row r="131" spans="1:11" ht="38.25" customHeight="1" x14ac:dyDescent="0.2">
      <c r="A131" s="3" t="s">
        <v>239</v>
      </c>
      <c r="B131" s="2" t="s">
        <v>324</v>
      </c>
      <c r="C131" s="2" t="s">
        <v>18</v>
      </c>
      <c r="D131" s="2" t="s">
        <v>64</v>
      </c>
      <c r="E131" s="2" t="s">
        <v>342</v>
      </c>
      <c r="F131" s="2"/>
      <c r="G131" s="65">
        <f t="shared" si="33"/>
        <v>525.18164000000002</v>
      </c>
      <c r="H131" s="65">
        <f t="shared" si="33"/>
        <v>525.18164000000002</v>
      </c>
      <c r="I131" s="65">
        <f t="shared" si="22"/>
        <v>100</v>
      </c>
      <c r="J131" s="61"/>
      <c r="K131" s="57"/>
    </row>
    <row r="132" spans="1:11" ht="24" x14ac:dyDescent="0.2">
      <c r="A132" s="3" t="s">
        <v>58</v>
      </c>
      <c r="B132" s="2" t="s">
        <v>324</v>
      </c>
      <c r="C132" s="2" t="s">
        <v>18</v>
      </c>
      <c r="D132" s="2" t="s">
        <v>64</v>
      </c>
      <c r="E132" s="2" t="s">
        <v>342</v>
      </c>
      <c r="F132" s="2" t="s">
        <v>62</v>
      </c>
      <c r="G132" s="65">
        <v>525.18164000000002</v>
      </c>
      <c r="H132" s="65">
        <v>525.18164000000002</v>
      </c>
      <c r="I132" s="65">
        <f t="shared" si="22"/>
        <v>100</v>
      </c>
      <c r="J132" s="61">
        <v>429.1</v>
      </c>
      <c r="K132" s="57">
        <f t="shared" si="27"/>
        <v>329.1</v>
      </c>
    </row>
    <row r="133" spans="1:11" hidden="1" x14ac:dyDescent="0.2">
      <c r="A133" s="3" t="s">
        <v>229</v>
      </c>
      <c r="B133" s="2" t="s">
        <v>324</v>
      </c>
      <c r="C133" s="2" t="s">
        <v>18</v>
      </c>
      <c r="D133" s="2" t="s">
        <v>42</v>
      </c>
      <c r="E133" s="2"/>
      <c r="F133" s="2"/>
      <c r="G133" s="65">
        <f>G134</f>
        <v>0</v>
      </c>
      <c r="H133" s="65">
        <f>H134</f>
        <v>0</v>
      </c>
      <c r="I133" s="65" t="e">
        <f t="shared" si="22"/>
        <v>#DIV/0!</v>
      </c>
      <c r="J133" s="61"/>
      <c r="K133" s="57"/>
    </row>
    <row r="134" spans="1:11" ht="24" hidden="1" x14ac:dyDescent="0.2">
      <c r="A134" s="3" t="s">
        <v>228</v>
      </c>
      <c r="B134" s="2" t="s">
        <v>324</v>
      </c>
      <c r="C134" s="2" t="s">
        <v>18</v>
      </c>
      <c r="D134" s="2" t="s">
        <v>42</v>
      </c>
      <c r="E134" s="2" t="s">
        <v>0</v>
      </c>
      <c r="F134" s="2"/>
      <c r="G134" s="67">
        <f>G135</f>
        <v>0</v>
      </c>
      <c r="H134" s="67">
        <f t="shared" ref="H134" si="34">H135</f>
        <v>0</v>
      </c>
      <c r="I134" s="65" t="e">
        <f t="shared" si="22"/>
        <v>#DIV/0!</v>
      </c>
      <c r="J134" s="61"/>
      <c r="K134" s="57"/>
    </row>
    <row r="135" spans="1:11" hidden="1" x14ac:dyDescent="0.2">
      <c r="A135" s="3" t="s">
        <v>55</v>
      </c>
      <c r="B135" s="2" t="s">
        <v>324</v>
      </c>
      <c r="C135" s="2" t="s">
        <v>18</v>
      </c>
      <c r="D135" s="2" t="s">
        <v>42</v>
      </c>
      <c r="E135" s="2" t="s">
        <v>53</v>
      </c>
      <c r="F135" s="2"/>
      <c r="G135" s="67">
        <f>G136</f>
        <v>0</v>
      </c>
      <c r="H135" s="67">
        <f>H136</f>
        <v>0</v>
      </c>
      <c r="I135" s="65" t="e">
        <f t="shared" si="22"/>
        <v>#DIV/0!</v>
      </c>
      <c r="J135" s="61"/>
      <c r="K135" s="57"/>
    </row>
    <row r="136" spans="1:11" ht="24" hidden="1" x14ac:dyDescent="0.2">
      <c r="A136" s="3" t="s">
        <v>98</v>
      </c>
      <c r="B136" s="2" t="s">
        <v>324</v>
      </c>
      <c r="C136" s="2" t="s">
        <v>18</v>
      </c>
      <c r="D136" s="2" t="s">
        <v>42</v>
      </c>
      <c r="E136" s="2" t="s">
        <v>53</v>
      </c>
      <c r="F136" s="2" t="s">
        <v>112</v>
      </c>
      <c r="G136" s="67"/>
      <c r="H136" s="65"/>
      <c r="I136" s="65" t="e">
        <f t="shared" si="22"/>
        <v>#DIV/0!</v>
      </c>
      <c r="J136" s="63">
        <v>513.62900000000002</v>
      </c>
      <c r="K136" s="64" t="e">
        <f t="shared" si="27"/>
        <v>#DIV/0!</v>
      </c>
    </row>
    <row r="137" spans="1:11" x14ac:dyDescent="0.2">
      <c r="A137" s="3" t="s">
        <v>204</v>
      </c>
      <c r="B137" s="2" t="s">
        <v>324</v>
      </c>
      <c r="C137" s="2" t="s">
        <v>71</v>
      </c>
      <c r="D137" s="2" t="s">
        <v>22</v>
      </c>
      <c r="E137" s="2"/>
      <c r="F137" s="2"/>
      <c r="G137" s="65">
        <f>G138</f>
        <v>261.33999999999997</v>
      </c>
      <c r="H137" s="65">
        <f t="shared" ref="H137" si="35">H138</f>
        <v>261.33999999999997</v>
      </c>
      <c r="I137" s="65">
        <f t="shared" si="22"/>
        <v>100</v>
      </c>
      <c r="J137" s="61"/>
      <c r="K137" s="57"/>
    </row>
    <row r="138" spans="1:11" x14ac:dyDescent="0.2">
      <c r="A138" s="3" t="s">
        <v>195</v>
      </c>
      <c r="B138" s="2" t="s">
        <v>324</v>
      </c>
      <c r="C138" s="2" t="s">
        <v>71</v>
      </c>
      <c r="D138" s="2" t="s">
        <v>32</v>
      </c>
      <c r="E138" s="2"/>
      <c r="F138" s="2"/>
      <c r="G138" s="65">
        <f>G139</f>
        <v>261.33999999999997</v>
      </c>
      <c r="H138" s="65">
        <f>H139</f>
        <v>261.33999999999997</v>
      </c>
      <c r="I138" s="65">
        <f t="shared" ref="I138:I201" si="36">H138/G138*100</f>
        <v>100</v>
      </c>
      <c r="J138" s="61"/>
      <c r="K138" s="57"/>
    </row>
    <row r="139" spans="1:11" ht="24" x14ac:dyDescent="0.2">
      <c r="A139" s="3" t="s">
        <v>347</v>
      </c>
      <c r="B139" s="2" t="s">
        <v>324</v>
      </c>
      <c r="C139" s="2" t="s">
        <v>71</v>
      </c>
      <c r="D139" s="2" t="s">
        <v>32</v>
      </c>
      <c r="E139" s="2" t="s">
        <v>4</v>
      </c>
      <c r="F139" s="2"/>
      <c r="G139" s="65">
        <f>G140</f>
        <v>261.33999999999997</v>
      </c>
      <c r="H139" s="65">
        <f t="shared" ref="H139:H140" si="37">H140</f>
        <v>261.33999999999997</v>
      </c>
      <c r="I139" s="65">
        <f t="shared" si="36"/>
        <v>100</v>
      </c>
      <c r="J139" s="61"/>
      <c r="K139" s="57"/>
    </row>
    <row r="140" spans="1:11" ht="24" x14ac:dyDescent="0.2">
      <c r="A140" s="3" t="s">
        <v>194</v>
      </c>
      <c r="B140" s="2" t="s">
        <v>324</v>
      </c>
      <c r="C140" s="2" t="s">
        <v>71</v>
      </c>
      <c r="D140" s="2" t="s">
        <v>32</v>
      </c>
      <c r="E140" s="2" t="s">
        <v>193</v>
      </c>
      <c r="F140" s="2"/>
      <c r="G140" s="65">
        <f>G141</f>
        <v>261.33999999999997</v>
      </c>
      <c r="H140" s="65">
        <f t="shared" si="37"/>
        <v>261.33999999999997</v>
      </c>
      <c r="I140" s="65">
        <f t="shared" si="36"/>
        <v>100</v>
      </c>
      <c r="J140" s="61"/>
      <c r="K140" s="57"/>
    </row>
    <row r="141" spans="1:11" ht="26.25" customHeight="1" x14ac:dyDescent="0.2">
      <c r="A141" s="3" t="s">
        <v>323</v>
      </c>
      <c r="B141" s="2" t="s">
        <v>324</v>
      </c>
      <c r="C141" s="2" t="s">
        <v>71</v>
      </c>
      <c r="D141" s="2" t="s">
        <v>32</v>
      </c>
      <c r="E141" s="2" t="s">
        <v>192</v>
      </c>
      <c r="F141" s="2"/>
      <c r="G141" s="65">
        <f>G142</f>
        <v>261.33999999999997</v>
      </c>
      <c r="H141" s="65">
        <f>H142</f>
        <v>261.33999999999997</v>
      </c>
      <c r="I141" s="65">
        <f t="shared" si="36"/>
        <v>100</v>
      </c>
      <c r="J141" s="61"/>
      <c r="K141" s="57"/>
    </row>
    <row r="142" spans="1:11" ht="24" x14ac:dyDescent="0.2">
      <c r="A142" s="3" t="s">
        <v>98</v>
      </c>
      <c r="B142" s="2" t="s">
        <v>324</v>
      </c>
      <c r="C142" s="2" t="s">
        <v>71</v>
      </c>
      <c r="D142" s="2" t="s">
        <v>32</v>
      </c>
      <c r="E142" s="2" t="s">
        <v>192</v>
      </c>
      <c r="F142" s="2" t="s">
        <v>112</v>
      </c>
      <c r="G142" s="65">
        <v>261.33999999999997</v>
      </c>
      <c r="H142" s="65">
        <v>261.33999999999997</v>
      </c>
      <c r="I142" s="65">
        <f t="shared" si="36"/>
        <v>100</v>
      </c>
      <c r="J142" s="61">
        <v>261.33999999999997</v>
      </c>
      <c r="K142" s="57">
        <f t="shared" si="27"/>
        <v>161.33999999999997</v>
      </c>
    </row>
    <row r="143" spans="1:11" x14ac:dyDescent="0.2">
      <c r="A143" s="3" t="s">
        <v>164</v>
      </c>
      <c r="B143" s="2" t="s">
        <v>324</v>
      </c>
      <c r="C143" s="2" t="s">
        <v>106</v>
      </c>
      <c r="D143" s="2"/>
      <c r="E143" s="2"/>
      <c r="F143" s="2"/>
      <c r="G143" s="67">
        <f t="shared" ref="G143:H144" si="38">G144</f>
        <v>84.500039999999998</v>
      </c>
      <c r="H143" s="67">
        <f t="shared" si="38"/>
        <v>84.500039999999998</v>
      </c>
      <c r="I143" s="65">
        <f t="shared" si="36"/>
        <v>100</v>
      </c>
      <c r="J143" s="61"/>
      <c r="K143" s="57"/>
    </row>
    <row r="144" spans="1:11" x14ac:dyDescent="0.2">
      <c r="A144" s="3" t="s">
        <v>125</v>
      </c>
      <c r="B144" s="2" t="s">
        <v>324</v>
      </c>
      <c r="C144" s="2" t="s">
        <v>106</v>
      </c>
      <c r="D144" s="2" t="s">
        <v>41</v>
      </c>
      <c r="E144" s="2"/>
      <c r="F144" s="2"/>
      <c r="G144" s="67">
        <f t="shared" si="38"/>
        <v>84.500039999999998</v>
      </c>
      <c r="H144" s="67">
        <f t="shared" si="38"/>
        <v>84.500039999999998</v>
      </c>
      <c r="I144" s="65">
        <f t="shared" si="36"/>
        <v>100</v>
      </c>
      <c r="J144" s="61"/>
      <c r="K144" s="57"/>
    </row>
    <row r="145" spans="1:11" ht="36" x14ac:dyDescent="0.2">
      <c r="A145" s="3" t="s">
        <v>15</v>
      </c>
      <c r="B145" s="2" t="s">
        <v>324</v>
      </c>
      <c r="C145" s="2" t="s">
        <v>106</v>
      </c>
      <c r="D145" s="2" t="s">
        <v>41</v>
      </c>
      <c r="E145" s="2" t="s">
        <v>325</v>
      </c>
      <c r="F145" s="2"/>
      <c r="G145" s="67">
        <f>G147</f>
        <v>84.500039999999998</v>
      </c>
      <c r="H145" s="67">
        <f t="shared" ref="H145" si="39">H147</f>
        <v>84.500039999999998</v>
      </c>
      <c r="I145" s="65">
        <f t="shared" si="36"/>
        <v>100</v>
      </c>
      <c r="J145" s="61"/>
      <c r="K145" s="57"/>
    </row>
    <row r="146" spans="1:11" ht="36" x14ac:dyDescent="0.2">
      <c r="A146" s="3" t="s">
        <v>14</v>
      </c>
      <c r="B146" s="2" t="s">
        <v>324</v>
      </c>
      <c r="C146" s="2" t="s">
        <v>106</v>
      </c>
      <c r="D146" s="2" t="s">
        <v>41</v>
      </c>
      <c r="E146" s="2" t="s">
        <v>13</v>
      </c>
      <c r="F146" s="2"/>
      <c r="G146" s="65">
        <f t="shared" ref="G146:H147" si="40">G147</f>
        <v>84.500039999999998</v>
      </c>
      <c r="H146" s="65">
        <f t="shared" si="40"/>
        <v>84.500039999999998</v>
      </c>
      <c r="I146" s="65">
        <f t="shared" si="36"/>
        <v>100</v>
      </c>
      <c r="J146" s="61"/>
      <c r="K146" s="57"/>
    </row>
    <row r="147" spans="1:11" ht="38.25" customHeight="1" x14ac:dyDescent="0.2">
      <c r="A147" s="3" t="s">
        <v>239</v>
      </c>
      <c r="B147" s="2" t="s">
        <v>324</v>
      </c>
      <c r="C147" s="2" t="s">
        <v>106</v>
      </c>
      <c r="D147" s="2" t="s">
        <v>41</v>
      </c>
      <c r="E147" s="2" t="s">
        <v>342</v>
      </c>
      <c r="F147" s="2"/>
      <c r="G147" s="65">
        <f t="shared" si="40"/>
        <v>84.500039999999998</v>
      </c>
      <c r="H147" s="65">
        <f t="shared" si="40"/>
        <v>84.500039999999998</v>
      </c>
      <c r="I147" s="65">
        <f t="shared" si="36"/>
        <v>100</v>
      </c>
      <c r="J147" s="61"/>
      <c r="K147" s="57"/>
    </row>
    <row r="148" spans="1:11" ht="24" x14ac:dyDescent="0.2">
      <c r="A148" s="3" t="s">
        <v>58</v>
      </c>
      <c r="B148" s="2" t="s">
        <v>324</v>
      </c>
      <c r="C148" s="2" t="s">
        <v>106</v>
      </c>
      <c r="D148" s="2" t="s">
        <v>41</v>
      </c>
      <c r="E148" s="2" t="s">
        <v>342</v>
      </c>
      <c r="F148" s="2" t="s">
        <v>62</v>
      </c>
      <c r="G148" s="65">
        <v>84.500039999999998</v>
      </c>
      <c r="H148" s="65">
        <v>84.500039999999998</v>
      </c>
      <c r="I148" s="65">
        <f t="shared" si="36"/>
        <v>100</v>
      </c>
      <c r="J148" s="61">
        <v>84.500039999999998</v>
      </c>
      <c r="K148" s="57">
        <f t="shared" si="27"/>
        <v>-15.499960000000002</v>
      </c>
    </row>
    <row r="149" spans="1:11" x14ac:dyDescent="0.2">
      <c r="A149" s="3" t="s">
        <v>279</v>
      </c>
      <c r="B149" s="2" t="s">
        <v>324</v>
      </c>
      <c r="C149" s="2" t="s">
        <v>27</v>
      </c>
      <c r="D149" s="2"/>
      <c r="E149" s="2"/>
      <c r="F149" s="2"/>
      <c r="G149" s="65">
        <f t="shared" ref="G149:H154" si="41">G150</f>
        <v>27.018879999999999</v>
      </c>
      <c r="H149" s="65">
        <f t="shared" si="41"/>
        <v>27.018879999999999</v>
      </c>
      <c r="I149" s="65">
        <f t="shared" si="36"/>
        <v>100</v>
      </c>
      <c r="J149" s="61"/>
      <c r="K149" s="57"/>
    </row>
    <row r="150" spans="1:11" ht="24" x14ac:dyDescent="0.2">
      <c r="A150" s="3" t="s">
        <v>28</v>
      </c>
      <c r="B150" s="2" t="s">
        <v>324</v>
      </c>
      <c r="C150" s="2" t="s">
        <v>27</v>
      </c>
      <c r="D150" s="2" t="s">
        <v>18</v>
      </c>
      <c r="E150" s="2"/>
      <c r="F150" s="2"/>
      <c r="G150" s="65">
        <f t="shared" si="41"/>
        <v>27.018879999999999</v>
      </c>
      <c r="H150" s="65">
        <f t="shared" si="41"/>
        <v>27.018879999999999</v>
      </c>
      <c r="I150" s="65">
        <f t="shared" si="36"/>
        <v>100</v>
      </c>
      <c r="J150" s="61"/>
      <c r="K150" s="57"/>
    </row>
    <row r="151" spans="1:11" ht="36" x14ac:dyDescent="0.2">
      <c r="A151" s="3" t="s">
        <v>15</v>
      </c>
      <c r="B151" s="2" t="s">
        <v>324</v>
      </c>
      <c r="C151" s="2">
        <v>13</v>
      </c>
      <c r="D151" s="2" t="s">
        <v>18</v>
      </c>
      <c r="E151" s="2" t="s">
        <v>2</v>
      </c>
      <c r="F151" s="2"/>
      <c r="G151" s="66">
        <f t="shared" si="41"/>
        <v>27.018879999999999</v>
      </c>
      <c r="H151" s="66">
        <f t="shared" si="41"/>
        <v>27.018879999999999</v>
      </c>
      <c r="I151" s="65">
        <f t="shared" si="36"/>
        <v>100</v>
      </c>
      <c r="J151" s="61"/>
      <c r="K151" s="57"/>
    </row>
    <row r="152" spans="1:11" ht="36" x14ac:dyDescent="0.2">
      <c r="A152" s="3" t="s">
        <v>14</v>
      </c>
      <c r="B152" s="2" t="s">
        <v>324</v>
      </c>
      <c r="C152" s="2">
        <v>13</v>
      </c>
      <c r="D152" s="2" t="s">
        <v>18</v>
      </c>
      <c r="E152" s="2" t="s">
        <v>13</v>
      </c>
      <c r="F152" s="2"/>
      <c r="G152" s="66">
        <f t="shared" si="41"/>
        <v>27.018879999999999</v>
      </c>
      <c r="H152" s="66">
        <f t="shared" si="41"/>
        <v>27.018879999999999</v>
      </c>
      <c r="I152" s="65">
        <f t="shared" si="36"/>
        <v>100</v>
      </c>
      <c r="J152" s="61"/>
      <c r="K152" s="57"/>
    </row>
    <row r="153" spans="1:11" ht="36" x14ac:dyDescent="0.2">
      <c r="A153" s="3" t="s">
        <v>12</v>
      </c>
      <c r="B153" s="2" t="s">
        <v>324</v>
      </c>
      <c r="C153" s="2">
        <v>13</v>
      </c>
      <c r="D153" s="2" t="s">
        <v>18</v>
      </c>
      <c r="E153" s="2" t="s">
        <v>11</v>
      </c>
      <c r="F153" s="2"/>
      <c r="G153" s="66">
        <f t="shared" si="41"/>
        <v>27.018879999999999</v>
      </c>
      <c r="H153" s="66">
        <f t="shared" si="41"/>
        <v>27.018879999999999</v>
      </c>
      <c r="I153" s="65">
        <f t="shared" si="36"/>
        <v>100</v>
      </c>
      <c r="J153" s="61"/>
      <c r="K153" s="57"/>
    </row>
    <row r="154" spans="1:11" x14ac:dyDescent="0.2">
      <c r="A154" s="3" t="s">
        <v>367</v>
      </c>
      <c r="B154" s="2" t="s">
        <v>324</v>
      </c>
      <c r="C154" s="2">
        <v>13</v>
      </c>
      <c r="D154" s="2" t="s">
        <v>18</v>
      </c>
      <c r="E154" s="2" t="s">
        <v>26</v>
      </c>
      <c r="F154" s="2"/>
      <c r="G154" s="66">
        <f t="shared" si="41"/>
        <v>27.018879999999999</v>
      </c>
      <c r="H154" s="66">
        <f t="shared" si="41"/>
        <v>27.018879999999999</v>
      </c>
      <c r="I154" s="65">
        <f t="shared" si="36"/>
        <v>100</v>
      </c>
      <c r="J154" s="61"/>
      <c r="K154" s="57"/>
    </row>
    <row r="155" spans="1:11" x14ac:dyDescent="0.2">
      <c r="A155" s="3" t="s">
        <v>25</v>
      </c>
      <c r="B155" s="2" t="s">
        <v>324</v>
      </c>
      <c r="C155" s="2">
        <v>13</v>
      </c>
      <c r="D155" s="2" t="s">
        <v>18</v>
      </c>
      <c r="E155" s="2" t="s">
        <v>26</v>
      </c>
      <c r="F155" s="2" t="s">
        <v>24</v>
      </c>
      <c r="G155" s="66">
        <v>27.018879999999999</v>
      </c>
      <c r="H155" s="65">
        <v>27.018879999999999</v>
      </c>
      <c r="I155" s="65">
        <f t="shared" si="36"/>
        <v>100</v>
      </c>
      <c r="J155" s="61">
        <v>27.224959999999999</v>
      </c>
      <c r="K155" s="57">
        <f t="shared" ref="K155:K214" si="42">J155-I155</f>
        <v>-72.775040000000004</v>
      </c>
    </row>
    <row r="156" spans="1:11" x14ac:dyDescent="0.2">
      <c r="A156" s="3" t="s">
        <v>9</v>
      </c>
      <c r="B156" s="2" t="s">
        <v>324</v>
      </c>
      <c r="C156" s="2"/>
      <c r="D156" s="2"/>
      <c r="E156" s="2"/>
      <c r="F156" s="2"/>
      <c r="G156" s="65">
        <f>G157+G225+G168+G163+G181+G202+G218</f>
        <v>38194.88768</v>
      </c>
      <c r="H156" s="65">
        <f>H157+H225+H168+H163+H181+H202+H218</f>
        <v>38194.88768</v>
      </c>
      <c r="I156" s="65">
        <f t="shared" si="36"/>
        <v>100</v>
      </c>
      <c r="J156" s="61"/>
      <c r="K156" s="57"/>
    </row>
    <row r="157" spans="1:11" x14ac:dyDescent="0.2">
      <c r="A157" s="3" t="s">
        <v>220</v>
      </c>
      <c r="B157" s="2" t="s">
        <v>324</v>
      </c>
      <c r="C157" s="2" t="s">
        <v>31</v>
      </c>
      <c r="D157" s="2" t="s">
        <v>22</v>
      </c>
      <c r="E157" s="2"/>
      <c r="F157" s="2"/>
      <c r="G157" s="65">
        <f t="shared" ref="G157:H161" si="43">G158</f>
        <v>505.9</v>
      </c>
      <c r="H157" s="65">
        <f t="shared" si="43"/>
        <v>505.9</v>
      </c>
      <c r="I157" s="65">
        <f t="shared" si="36"/>
        <v>100</v>
      </c>
      <c r="J157" s="61"/>
      <c r="K157" s="57"/>
    </row>
    <row r="158" spans="1:11" x14ac:dyDescent="0.2">
      <c r="A158" s="3" t="s">
        <v>219</v>
      </c>
      <c r="B158" s="2" t="s">
        <v>324</v>
      </c>
      <c r="C158" s="2" t="s">
        <v>31</v>
      </c>
      <c r="D158" s="2" t="s">
        <v>7</v>
      </c>
      <c r="E158" s="2"/>
      <c r="F158" s="2"/>
      <c r="G158" s="65">
        <f t="shared" si="43"/>
        <v>505.9</v>
      </c>
      <c r="H158" s="65">
        <f t="shared" si="43"/>
        <v>505.9</v>
      </c>
      <c r="I158" s="65">
        <f t="shared" si="36"/>
        <v>100</v>
      </c>
      <c r="J158" s="61"/>
      <c r="K158" s="57"/>
    </row>
    <row r="159" spans="1:11" ht="36" x14ac:dyDescent="0.2">
      <c r="A159" s="3" t="s">
        <v>15</v>
      </c>
      <c r="B159" s="2" t="s">
        <v>324</v>
      </c>
      <c r="C159" s="2" t="s">
        <v>31</v>
      </c>
      <c r="D159" s="2" t="s">
        <v>7</v>
      </c>
      <c r="E159" s="2" t="s">
        <v>2</v>
      </c>
      <c r="F159" s="2"/>
      <c r="G159" s="65">
        <f t="shared" si="43"/>
        <v>505.9</v>
      </c>
      <c r="H159" s="65">
        <f t="shared" si="43"/>
        <v>505.9</v>
      </c>
      <c r="I159" s="65">
        <f t="shared" si="36"/>
        <v>100</v>
      </c>
      <c r="J159" s="61"/>
      <c r="K159" s="57"/>
    </row>
    <row r="160" spans="1:11" ht="36" x14ac:dyDescent="0.2">
      <c r="A160" s="3" t="s">
        <v>14</v>
      </c>
      <c r="B160" s="2" t="s">
        <v>324</v>
      </c>
      <c r="C160" s="2" t="s">
        <v>31</v>
      </c>
      <c r="D160" s="2" t="s">
        <v>7</v>
      </c>
      <c r="E160" s="2" t="s">
        <v>13</v>
      </c>
      <c r="F160" s="2"/>
      <c r="G160" s="65">
        <f t="shared" si="43"/>
        <v>505.9</v>
      </c>
      <c r="H160" s="65">
        <f t="shared" si="43"/>
        <v>505.9</v>
      </c>
      <c r="I160" s="65">
        <f t="shared" si="36"/>
        <v>100</v>
      </c>
      <c r="J160" s="61"/>
      <c r="K160" s="57"/>
    </row>
    <row r="161" spans="1:11" ht="24" x14ac:dyDescent="0.2">
      <c r="A161" s="3" t="s">
        <v>368</v>
      </c>
      <c r="B161" s="2" t="s">
        <v>324</v>
      </c>
      <c r="C161" s="2" t="s">
        <v>31</v>
      </c>
      <c r="D161" s="2" t="s">
        <v>7</v>
      </c>
      <c r="E161" s="2" t="s">
        <v>218</v>
      </c>
      <c r="F161" s="2"/>
      <c r="G161" s="65">
        <f t="shared" si="43"/>
        <v>505.9</v>
      </c>
      <c r="H161" s="65">
        <f t="shared" si="43"/>
        <v>505.9</v>
      </c>
      <c r="I161" s="65">
        <f t="shared" si="36"/>
        <v>100</v>
      </c>
      <c r="J161" s="61"/>
      <c r="K161" s="57"/>
    </row>
    <row r="162" spans="1:11" x14ac:dyDescent="0.2">
      <c r="A162" s="3" t="s">
        <v>9</v>
      </c>
      <c r="B162" s="2" t="s">
        <v>324</v>
      </c>
      <c r="C162" s="2" t="s">
        <v>31</v>
      </c>
      <c r="D162" s="2" t="s">
        <v>7</v>
      </c>
      <c r="E162" s="2" t="s">
        <v>218</v>
      </c>
      <c r="F162" s="2" t="s">
        <v>5</v>
      </c>
      <c r="G162" s="65">
        <v>505.9</v>
      </c>
      <c r="H162" s="65">
        <v>505.9</v>
      </c>
      <c r="I162" s="65">
        <f t="shared" si="36"/>
        <v>100</v>
      </c>
      <c r="J162" s="61">
        <v>505.9</v>
      </c>
      <c r="K162" s="57">
        <f t="shared" si="42"/>
        <v>405.9</v>
      </c>
    </row>
    <row r="163" spans="1:11" ht="19.5" customHeight="1" x14ac:dyDescent="0.2">
      <c r="A163" s="3" t="s">
        <v>217</v>
      </c>
      <c r="B163" s="2" t="s">
        <v>324</v>
      </c>
      <c r="C163" s="2" t="s">
        <v>7</v>
      </c>
      <c r="D163" s="2"/>
      <c r="E163" s="2"/>
      <c r="F163" s="2"/>
      <c r="G163" s="65">
        <f t="shared" ref="G163:H166" si="44">G164</f>
        <v>203</v>
      </c>
      <c r="H163" s="65">
        <f t="shared" si="44"/>
        <v>203</v>
      </c>
      <c r="I163" s="65">
        <f t="shared" si="36"/>
        <v>100</v>
      </c>
      <c r="J163" s="61"/>
      <c r="K163" s="57"/>
    </row>
    <row r="164" spans="1:11" ht="36" x14ac:dyDescent="0.2">
      <c r="A164" s="3" t="s">
        <v>216</v>
      </c>
      <c r="B164" s="2" t="s">
        <v>324</v>
      </c>
      <c r="C164" s="2" t="s">
        <v>7</v>
      </c>
      <c r="D164" s="2" t="s">
        <v>91</v>
      </c>
      <c r="E164" s="2"/>
      <c r="F164" s="2"/>
      <c r="G164" s="65">
        <f t="shared" si="44"/>
        <v>203</v>
      </c>
      <c r="H164" s="65">
        <f t="shared" si="44"/>
        <v>203</v>
      </c>
      <c r="I164" s="65">
        <f t="shared" si="36"/>
        <v>100</v>
      </c>
      <c r="J164" s="61"/>
      <c r="K164" s="57"/>
    </row>
    <row r="165" spans="1:11" x14ac:dyDescent="0.2">
      <c r="A165" s="3" t="s">
        <v>56</v>
      </c>
      <c r="B165" s="2" t="s">
        <v>324</v>
      </c>
      <c r="C165" s="2" t="s">
        <v>7</v>
      </c>
      <c r="D165" s="2" t="s">
        <v>91</v>
      </c>
      <c r="E165" s="2" t="s">
        <v>0</v>
      </c>
      <c r="F165" s="2"/>
      <c r="G165" s="66">
        <f t="shared" si="44"/>
        <v>203</v>
      </c>
      <c r="H165" s="66">
        <f t="shared" si="44"/>
        <v>203</v>
      </c>
      <c r="I165" s="65">
        <f t="shared" si="36"/>
        <v>100</v>
      </c>
      <c r="J165" s="61"/>
      <c r="K165" s="57"/>
    </row>
    <row r="166" spans="1:11" x14ac:dyDescent="0.2">
      <c r="A166" s="3" t="s">
        <v>55</v>
      </c>
      <c r="B166" s="2" t="s">
        <v>324</v>
      </c>
      <c r="C166" s="2" t="s">
        <v>7</v>
      </c>
      <c r="D166" s="2" t="s">
        <v>91</v>
      </c>
      <c r="E166" s="2" t="s">
        <v>53</v>
      </c>
      <c r="F166" s="2"/>
      <c r="G166" s="66">
        <f t="shared" si="44"/>
        <v>203</v>
      </c>
      <c r="H166" s="66">
        <f t="shared" si="44"/>
        <v>203</v>
      </c>
      <c r="I166" s="65">
        <f t="shared" si="36"/>
        <v>100</v>
      </c>
      <c r="J166" s="61"/>
      <c r="K166" s="57"/>
    </row>
    <row r="167" spans="1:11" x14ac:dyDescent="0.2">
      <c r="A167" s="3" t="s">
        <v>9</v>
      </c>
      <c r="B167" s="2" t="s">
        <v>324</v>
      </c>
      <c r="C167" s="2" t="s">
        <v>7</v>
      </c>
      <c r="D167" s="2" t="s">
        <v>91</v>
      </c>
      <c r="E167" s="2" t="s">
        <v>53</v>
      </c>
      <c r="F167" s="2" t="s">
        <v>5</v>
      </c>
      <c r="G167" s="65">
        <v>203</v>
      </c>
      <c r="H167" s="65">
        <v>203</v>
      </c>
      <c r="I167" s="65">
        <f t="shared" si="36"/>
        <v>100</v>
      </c>
      <c r="J167" s="61">
        <v>203</v>
      </c>
      <c r="K167" s="57">
        <f t="shared" si="42"/>
        <v>103</v>
      </c>
    </row>
    <row r="168" spans="1:11" x14ac:dyDescent="0.2">
      <c r="A168" s="3" t="s">
        <v>204</v>
      </c>
      <c r="B168" s="2" t="s">
        <v>324</v>
      </c>
      <c r="C168" s="2" t="s">
        <v>71</v>
      </c>
      <c r="D168" s="2" t="s">
        <v>22</v>
      </c>
      <c r="E168" s="2"/>
      <c r="F168" s="2"/>
      <c r="G168" s="65">
        <f>G169+G174</f>
        <v>3041.51</v>
      </c>
      <c r="H168" s="65">
        <f>H169+H174</f>
        <v>3041.51</v>
      </c>
      <c r="I168" s="65">
        <f t="shared" si="36"/>
        <v>100</v>
      </c>
      <c r="J168" s="61"/>
      <c r="K168" s="57"/>
    </row>
    <row r="169" spans="1:11" x14ac:dyDescent="0.2">
      <c r="A169" s="3" t="s">
        <v>198</v>
      </c>
      <c r="B169" s="2" t="s">
        <v>324</v>
      </c>
      <c r="C169" s="2" t="s">
        <v>71</v>
      </c>
      <c r="D169" s="2" t="s">
        <v>91</v>
      </c>
      <c r="E169" s="2"/>
      <c r="F169" s="2"/>
      <c r="G169" s="65">
        <f t="shared" ref="G169:H172" si="45">G170</f>
        <v>1380</v>
      </c>
      <c r="H169" s="65">
        <f t="shared" si="45"/>
        <v>1380</v>
      </c>
      <c r="I169" s="65">
        <f t="shared" si="36"/>
        <v>100</v>
      </c>
      <c r="J169" s="61"/>
      <c r="K169" s="57"/>
    </row>
    <row r="170" spans="1:11" ht="36" x14ac:dyDescent="0.2">
      <c r="A170" s="3" t="s">
        <v>169</v>
      </c>
      <c r="B170" s="2" t="s">
        <v>324</v>
      </c>
      <c r="C170" s="2" t="s">
        <v>71</v>
      </c>
      <c r="D170" s="2" t="s">
        <v>91</v>
      </c>
      <c r="E170" s="2" t="s">
        <v>1</v>
      </c>
      <c r="F170" s="2"/>
      <c r="G170" s="66">
        <f t="shared" si="45"/>
        <v>1380</v>
      </c>
      <c r="H170" s="66">
        <f t="shared" si="45"/>
        <v>1380</v>
      </c>
      <c r="I170" s="65">
        <f t="shared" si="36"/>
        <v>100</v>
      </c>
      <c r="J170" s="61"/>
      <c r="K170" s="57"/>
    </row>
    <row r="171" spans="1:11" x14ac:dyDescent="0.2">
      <c r="A171" s="3" t="s">
        <v>168</v>
      </c>
      <c r="B171" s="2" t="s">
        <v>324</v>
      </c>
      <c r="C171" s="2" t="s">
        <v>71</v>
      </c>
      <c r="D171" s="2" t="s">
        <v>91</v>
      </c>
      <c r="E171" s="2" t="s">
        <v>167</v>
      </c>
      <c r="F171" s="2"/>
      <c r="G171" s="66">
        <f t="shared" si="45"/>
        <v>1380</v>
      </c>
      <c r="H171" s="66">
        <f t="shared" si="45"/>
        <v>1380</v>
      </c>
      <c r="I171" s="65">
        <f t="shared" si="36"/>
        <v>100</v>
      </c>
      <c r="J171" s="61"/>
      <c r="K171" s="57"/>
    </row>
    <row r="172" spans="1:11" ht="24" x14ac:dyDescent="0.2">
      <c r="A172" s="3" t="s">
        <v>197</v>
      </c>
      <c r="B172" s="2" t="s">
        <v>324</v>
      </c>
      <c r="C172" s="2" t="s">
        <v>71</v>
      </c>
      <c r="D172" s="2" t="s">
        <v>91</v>
      </c>
      <c r="E172" s="2" t="s">
        <v>196</v>
      </c>
      <c r="F172" s="2"/>
      <c r="G172" s="66">
        <f t="shared" si="45"/>
        <v>1380</v>
      </c>
      <c r="H172" s="66">
        <f t="shared" si="45"/>
        <v>1380</v>
      </c>
      <c r="I172" s="65">
        <f t="shared" si="36"/>
        <v>100</v>
      </c>
      <c r="J172" s="61"/>
      <c r="K172" s="57"/>
    </row>
    <row r="173" spans="1:11" x14ac:dyDescent="0.2">
      <c r="A173" s="3" t="s">
        <v>9</v>
      </c>
      <c r="B173" s="2" t="s">
        <v>324</v>
      </c>
      <c r="C173" s="2" t="s">
        <v>71</v>
      </c>
      <c r="D173" s="2" t="s">
        <v>91</v>
      </c>
      <c r="E173" s="2" t="s">
        <v>196</v>
      </c>
      <c r="F173" s="2" t="s">
        <v>5</v>
      </c>
      <c r="G173" s="65">
        <v>1380</v>
      </c>
      <c r="H173" s="65">
        <v>1380</v>
      </c>
      <c r="I173" s="65">
        <f t="shared" si="36"/>
        <v>100</v>
      </c>
      <c r="J173" s="61"/>
      <c r="K173" s="57">
        <f t="shared" si="42"/>
        <v>-100</v>
      </c>
    </row>
    <row r="174" spans="1:11" x14ac:dyDescent="0.2">
      <c r="A174" s="3" t="s">
        <v>195</v>
      </c>
      <c r="B174" s="2" t="s">
        <v>324</v>
      </c>
      <c r="C174" s="2" t="s">
        <v>71</v>
      </c>
      <c r="D174" s="2" t="s">
        <v>32</v>
      </c>
      <c r="E174" s="2"/>
      <c r="F174" s="2"/>
      <c r="G174" s="65">
        <f>G176</f>
        <v>1661.51</v>
      </c>
      <c r="H174" s="65">
        <f t="shared" ref="H174" si="46">H176</f>
        <v>1661.51</v>
      </c>
      <c r="I174" s="65">
        <f t="shared" si="36"/>
        <v>100</v>
      </c>
      <c r="J174" s="61"/>
      <c r="K174" s="57">
        <f t="shared" si="42"/>
        <v>-100</v>
      </c>
    </row>
    <row r="175" spans="1:11" ht="36" x14ac:dyDescent="0.2">
      <c r="A175" s="3" t="s">
        <v>169</v>
      </c>
      <c r="B175" s="2" t="s">
        <v>324</v>
      </c>
      <c r="C175" s="2" t="s">
        <v>71</v>
      </c>
      <c r="D175" s="2" t="s">
        <v>32</v>
      </c>
      <c r="E175" s="2" t="s">
        <v>1</v>
      </c>
      <c r="F175" s="2"/>
      <c r="G175" s="65">
        <f>G176</f>
        <v>1661.51</v>
      </c>
      <c r="H175" s="65">
        <f t="shared" ref="H175" si="47">H176</f>
        <v>1661.51</v>
      </c>
      <c r="I175" s="65">
        <f t="shared" si="36"/>
        <v>100</v>
      </c>
      <c r="J175" s="61"/>
      <c r="K175" s="57"/>
    </row>
    <row r="176" spans="1:11" x14ac:dyDescent="0.2">
      <c r="A176" s="3" t="s">
        <v>168</v>
      </c>
      <c r="B176" s="2" t="s">
        <v>324</v>
      </c>
      <c r="C176" s="2" t="s">
        <v>71</v>
      </c>
      <c r="D176" s="2" t="s">
        <v>32</v>
      </c>
      <c r="E176" s="2" t="s">
        <v>167</v>
      </c>
      <c r="F176" s="2"/>
      <c r="G176" s="65">
        <f>G177+G179</f>
        <v>1661.51</v>
      </c>
      <c r="H176" s="65">
        <f t="shared" ref="H176" si="48">H177+H179</f>
        <v>1661.51</v>
      </c>
      <c r="I176" s="65">
        <f t="shared" si="36"/>
        <v>100</v>
      </c>
      <c r="J176" s="61"/>
      <c r="K176" s="57"/>
    </row>
    <row r="177" spans="1:11" ht="36" x14ac:dyDescent="0.2">
      <c r="A177" s="3" t="s">
        <v>376</v>
      </c>
      <c r="B177" s="2" t="s">
        <v>324</v>
      </c>
      <c r="C177" s="2" t="s">
        <v>71</v>
      </c>
      <c r="D177" s="2" t="s">
        <v>32</v>
      </c>
      <c r="E177" s="2" t="s">
        <v>375</v>
      </c>
      <c r="F177" s="2"/>
      <c r="G177" s="65">
        <f>G178</f>
        <v>500</v>
      </c>
      <c r="H177" s="65">
        <f t="shared" ref="H177" si="49">H178</f>
        <v>500</v>
      </c>
      <c r="I177" s="65">
        <f t="shared" si="36"/>
        <v>100</v>
      </c>
      <c r="J177" s="61"/>
      <c r="K177" s="57"/>
    </row>
    <row r="178" spans="1:11" x14ac:dyDescent="0.2">
      <c r="A178" s="3" t="s">
        <v>9</v>
      </c>
      <c r="B178" s="2" t="s">
        <v>324</v>
      </c>
      <c r="C178" s="2" t="s">
        <v>71</v>
      </c>
      <c r="D178" s="2" t="s">
        <v>32</v>
      </c>
      <c r="E178" s="2" t="s">
        <v>375</v>
      </c>
      <c r="F178" s="2" t="s">
        <v>5</v>
      </c>
      <c r="G178" s="65">
        <v>500</v>
      </c>
      <c r="H178" s="65">
        <v>500</v>
      </c>
      <c r="I178" s="65">
        <f t="shared" si="36"/>
        <v>100</v>
      </c>
      <c r="J178" s="61"/>
      <c r="K178" s="57"/>
    </row>
    <row r="179" spans="1:11" ht="25.5" x14ac:dyDescent="0.2">
      <c r="A179" s="7" t="s">
        <v>188</v>
      </c>
      <c r="B179" s="2" t="s">
        <v>324</v>
      </c>
      <c r="C179" s="2" t="s">
        <v>71</v>
      </c>
      <c r="D179" s="2" t="s">
        <v>32</v>
      </c>
      <c r="E179" s="2" t="s">
        <v>187</v>
      </c>
      <c r="F179" s="2"/>
      <c r="G179" s="65">
        <f>G180</f>
        <v>1161.51</v>
      </c>
      <c r="H179" s="65">
        <f t="shared" ref="H179" si="50">H180</f>
        <v>1161.51</v>
      </c>
      <c r="I179" s="65">
        <f t="shared" si="36"/>
        <v>100</v>
      </c>
      <c r="J179" s="61"/>
      <c r="K179" s="57"/>
    </row>
    <row r="180" spans="1:11" x14ac:dyDescent="0.2">
      <c r="A180" s="3" t="s">
        <v>9</v>
      </c>
      <c r="B180" s="2" t="s">
        <v>324</v>
      </c>
      <c r="C180" s="2" t="s">
        <v>71</v>
      </c>
      <c r="D180" s="2" t="s">
        <v>32</v>
      </c>
      <c r="E180" s="2" t="s">
        <v>187</v>
      </c>
      <c r="F180" s="2" t="s">
        <v>5</v>
      </c>
      <c r="G180" s="65">
        <v>1161.51</v>
      </c>
      <c r="H180" s="65">
        <v>1161.51</v>
      </c>
      <c r="I180" s="65">
        <f t="shared" si="36"/>
        <v>100</v>
      </c>
      <c r="J180" s="61"/>
      <c r="K180" s="57"/>
    </row>
    <row r="181" spans="1:11" x14ac:dyDescent="0.2">
      <c r="A181" s="3" t="s">
        <v>186</v>
      </c>
      <c r="B181" s="2" t="s">
        <v>324</v>
      </c>
      <c r="C181" s="2" t="s">
        <v>41</v>
      </c>
      <c r="D181" s="2"/>
      <c r="E181" s="2"/>
      <c r="F181" s="2"/>
      <c r="G181" s="65">
        <f>G182+G192</f>
        <v>2019.51368</v>
      </c>
      <c r="H181" s="65">
        <f>H182+H192</f>
        <v>2019.51368</v>
      </c>
      <c r="I181" s="65">
        <f t="shared" si="36"/>
        <v>100</v>
      </c>
      <c r="J181" s="61"/>
      <c r="K181" s="57"/>
    </row>
    <row r="182" spans="1:11" x14ac:dyDescent="0.2">
      <c r="A182" s="3" t="s">
        <v>184</v>
      </c>
      <c r="B182" s="2" t="s">
        <v>324</v>
      </c>
      <c r="C182" s="2" t="s">
        <v>41</v>
      </c>
      <c r="D182" s="2" t="s">
        <v>31</v>
      </c>
      <c r="E182" s="2"/>
      <c r="F182" s="2"/>
      <c r="G182" s="65">
        <f>G188+G183</f>
        <v>1249.01368</v>
      </c>
      <c r="H182" s="65">
        <f>H188+H183</f>
        <v>1249.01368</v>
      </c>
      <c r="I182" s="65">
        <f t="shared" si="36"/>
        <v>100</v>
      </c>
      <c r="J182" s="61"/>
      <c r="K182" s="57"/>
    </row>
    <row r="183" spans="1:11" ht="36" x14ac:dyDescent="0.2">
      <c r="A183" s="3" t="s">
        <v>15</v>
      </c>
      <c r="B183" s="2" t="s">
        <v>324</v>
      </c>
      <c r="C183" s="2" t="s">
        <v>41</v>
      </c>
      <c r="D183" s="2" t="s">
        <v>31</v>
      </c>
      <c r="E183" s="2" t="s">
        <v>2</v>
      </c>
      <c r="F183" s="2"/>
      <c r="G183" s="66">
        <f t="shared" ref="G183:H186" si="51">G184</f>
        <v>308.02368000000001</v>
      </c>
      <c r="H183" s="66">
        <f t="shared" si="51"/>
        <v>308.02368000000001</v>
      </c>
      <c r="I183" s="65">
        <f t="shared" si="36"/>
        <v>100</v>
      </c>
      <c r="J183" s="61"/>
      <c r="K183" s="57"/>
    </row>
    <row r="184" spans="1:11" ht="36" x14ac:dyDescent="0.2">
      <c r="A184" s="3" t="s">
        <v>14</v>
      </c>
      <c r="B184" s="2" t="s">
        <v>324</v>
      </c>
      <c r="C184" s="2" t="s">
        <v>41</v>
      </c>
      <c r="D184" s="2" t="s">
        <v>31</v>
      </c>
      <c r="E184" s="2" t="s">
        <v>13</v>
      </c>
      <c r="F184" s="2"/>
      <c r="G184" s="66">
        <f t="shared" si="51"/>
        <v>308.02368000000001</v>
      </c>
      <c r="H184" s="66">
        <f t="shared" si="51"/>
        <v>308.02368000000001</v>
      </c>
      <c r="I184" s="65">
        <f t="shared" si="36"/>
        <v>100</v>
      </c>
      <c r="J184" s="61"/>
      <c r="K184" s="57"/>
    </row>
    <row r="185" spans="1:11" ht="36" x14ac:dyDescent="0.2">
      <c r="A185" s="3" t="s">
        <v>12</v>
      </c>
      <c r="B185" s="2" t="s">
        <v>324</v>
      </c>
      <c r="C185" s="2" t="s">
        <v>41</v>
      </c>
      <c r="D185" s="2" t="s">
        <v>31</v>
      </c>
      <c r="E185" s="2" t="s">
        <v>11</v>
      </c>
      <c r="F185" s="2"/>
      <c r="G185" s="66">
        <f t="shared" si="51"/>
        <v>308.02368000000001</v>
      </c>
      <c r="H185" s="66">
        <f t="shared" si="51"/>
        <v>308.02368000000001</v>
      </c>
      <c r="I185" s="65">
        <f t="shared" si="36"/>
        <v>100</v>
      </c>
      <c r="J185" s="61"/>
      <c r="K185" s="57"/>
    </row>
    <row r="186" spans="1:11" x14ac:dyDescent="0.2">
      <c r="A186" s="3" t="s">
        <v>10</v>
      </c>
      <c r="B186" s="2" t="s">
        <v>324</v>
      </c>
      <c r="C186" s="2" t="s">
        <v>41</v>
      </c>
      <c r="D186" s="2" t="s">
        <v>31</v>
      </c>
      <c r="E186" s="2" t="s">
        <v>6</v>
      </c>
      <c r="F186" s="2"/>
      <c r="G186" s="66">
        <f t="shared" si="51"/>
        <v>308.02368000000001</v>
      </c>
      <c r="H186" s="66">
        <f t="shared" si="51"/>
        <v>308.02368000000001</v>
      </c>
      <c r="I186" s="65">
        <f t="shared" si="36"/>
        <v>100</v>
      </c>
      <c r="J186" s="61"/>
      <c r="K186" s="57"/>
    </row>
    <row r="187" spans="1:11" x14ac:dyDescent="0.2">
      <c r="A187" s="3" t="s">
        <v>9</v>
      </c>
      <c r="B187" s="2" t="s">
        <v>324</v>
      </c>
      <c r="C187" s="2" t="s">
        <v>41</v>
      </c>
      <c r="D187" s="2" t="s">
        <v>31</v>
      </c>
      <c r="E187" s="2" t="s">
        <v>6</v>
      </c>
      <c r="F187" s="2" t="s">
        <v>5</v>
      </c>
      <c r="G187" s="66">
        <v>308.02368000000001</v>
      </c>
      <c r="H187" s="66">
        <v>308.02368000000001</v>
      </c>
      <c r="I187" s="65">
        <f t="shared" si="36"/>
        <v>100</v>
      </c>
      <c r="J187" s="61">
        <v>308.02368000000001</v>
      </c>
      <c r="K187" s="57">
        <f t="shared" ref="K187" si="52">J187-I187</f>
        <v>208.02368000000001</v>
      </c>
    </row>
    <row r="188" spans="1:11" ht="36" x14ac:dyDescent="0.2">
      <c r="A188" s="3" t="s">
        <v>169</v>
      </c>
      <c r="B188" s="2" t="s">
        <v>324</v>
      </c>
      <c r="C188" s="2" t="s">
        <v>41</v>
      </c>
      <c r="D188" s="2" t="s">
        <v>31</v>
      </c>
      <c r="E188" s="2" t="s">
        <v>1</v>
      </c>
      <c r="F188" s="2"/>
      <c r="G188" s="68">
        <f t="shared" ref="G188:H190" si="53">G189</f>
        <v>940.99</v>
      </c>
      <c r="H188" s="68">
        <f t="shared" si="53"/>
        <v>940.99</v>
      </c>
      <c r="I188" s="65">
        <f t="shared" si="36"/>
        <v>100</v>
      </c>
      <c r="J188" s="61"/>
      <c r="K188" s="57"/>
    </row>
    <row r="189" spans="1:11" x14ac:dyDescent="0.2">
      <c r="A189" s="3" t="s">
        <v>179</v>
      </c>
      <c r="B189" s="2" t="s">
        <v>324</v>
      </c>
      <c r="C189" s="2" t="s">
        <v>41</v>
      </c>
      <c r="D189" s="2" t="s">
        <v>31</v>
      </c>
      <c r="E189" s="2" t="s">
        <v>178</v>
      </c>
      <c r="F189" s="2"/>
      <c r="G189" s="68">
        <f t="shared" si="53"/>
        <v>940.99</v>
      </c>
      <c r="H189" s="68">
        <f t="shared" si="53"/>
        <v>940.99</v>
      </c>
      <c r="I189" s="65">
        <f t="shared" si="36"/>
        <v>100</v>
      </c>
      <c r="J189" s="61"/>
      <c r="K189" s="57"/>
    </row>
    <row r="190" spans="1:11" ht="27" customHeight="1" x14ac:dyDescent="0.2">
      <c r="A190" s="3" t="s">
        <v>177</v>
      </c>
      <c r="B190" s="2" t="s">
        <v>324</v>
      </c>
      <c r="C190" s="2" t="s">
        <v>41</v>
      </c>
      <c r="D190" s="2" t="s">
        <v>31</v>
      </c>
      <c r="E190" s="2" t="s">
        <v>176</v>
      </c>
      <c r="F190" s="2"/>
      <c r="G190" s="68">
        <f t="shared" si="53"/>
        <v>940.99</v>
      </c>
      <c r="H190" s="68">
        <f t="shared" si="53"/>
        <v>940.99</v>
      </c>
      <c r="I190" s="65">
        <f t="shared" si="36"/>
        <v>100</v>
      </c>
      <c r="J190" s="61"/>
      <c r="K190" s="57"/>
    </row>
    <row r="191" spans="1:11" x14ac:dyDescent="0.2">
      <c r="A191" s="3" t="s">
        <v>9</v>
      </c>
      <c r="B191" s="2" t="s">
        <v>324</v>
      </c>
      <c r="C191" s="2" t="s">
        <v>41</v>
      </c>
      <c r="D191" s="2" t="s">
        <v>31</v>
      </c>
      <c r="E191" s="2" t="s">
        <v>176</v>
      </c>
      <c r="F191" s="2" t="s">
        <v>5</v>
      </c>
      <c r="G191" s="68">
        <v>940.99</v>
      </c>
      <c r="H191" s="68">
        <v>940.99</v>
      </c>
      <c r="I191" s="65">
        <f t="shared" si="36"/>
        <v>100</v>
      </c>
      <c r="J191" s="61">
        <v>811.36</v>
      </c>
      <c r="K191" s="57"/>
    </row>
    <row r="192" spans="1:11" x14ac:dyDescent="0.2">
      <c r="A192" s="3" t="s">
        <v>170</v>
      </c>
      <c r="B192" s="2" t="s">
        <v>324</v>
      </c>
      <c r="C192" s="2" t="s">
        <v>41</v>
      </c>
      <c r="D192" s="2" t="s">
        <v>7</v>
      </c>
      <c r="E192" s="2"/>
      <c r="F192" s="2"/>
      <c r="G192" s="68">
        <f>G198+G193</f>
        <v>770.5</v>
      </c>
      <c r="H192" s="68">
        <f t="shared" ref="H192" si="54">H198+H193</f>
        <v>770.5</v>
      </c>
      <c r="I192" s="65">
        <f t="shared" si="36"/>
        <v>100</v>
      </c>
      <c r="J192" s="61"/>
      <c r="K192" s="57"/>
    </row>
    <row r="193" spans="1:11" ht="36" x14ac:dyDescent="0.2">
      <c r="A193" s="3" t="s">
        <v>15</v>
      </c>
      <c r="B193" s="2" t="s">
        <v>324</v>
      </c>
      <c r="C193" s="2" t="s">
        <v>41</v>
      </c>
      <c r="D193" s="2" t="s">
        <v>7</v>
      </c>
      <c r="E193" s="2" t="s">
        <v>2</v>
      </c>
      <c r="F193" s="2"/>
      <c r="G193" s="66">
        <f>G194</f>
        <v>50</v>
      </c>
      <c r="H193" s="66">
        <f t="shared" ref="H193" si="55">H194</f>
        <v>50</v>
      </c>
      <c r="I193" s="65">
        <f t="shared" si="36"/>
        <v>100</v>
      </c>
      <c r="J193" s="61"/>
      <c r="K193" s="57"/>
    </row>
    <row r="194" spans="1:11" ht="36" x14ac:dyDescent="0.2">
      <c r="A194" s="3" t="s">
        <v>14</v>
      </c>
      <c r="B194" s="2" t="s">
        <v>324</v>
      </c>
      <c r="C194" s="2" t="s">
        <v>41</v>
      </c>
      <c r="D194" s="2" t="s">
        <v>7</v>
      </c>
      <c r="E194" s="2" t="s">
        <v>13</v>
      </c>
      <c r="F194" s="2"/>
      <c r="G194" s="66">
        <f t="shared" ref="G194:H196" si="56">G195</f>
        <v>50</v>
      </c>
      <c r="H194" s="66">
        <f t="shared" si="56"/>
        <v>50</v>
      </c>
      <c r="I194" s="65">
        <f t="shared" si="36"/>
        <v>100</v>
      </c>
      <c r="J194" s="61"/>
      <c r="K194" s="57"/>
    </row>
    <row r="195" spans="1:11" ht="36" x14ac:dyDescent="0.2">
      <c r="A195" s="3" t="s">
        <v>12</v>
      </c>
      <c r="B195" s="2" t="s">
        <v>324</v>
      </c>
      <c r="C195" s="2" t="s">
        <v>41</v>
      </c>
      <c r="D195" s="2" t="s">
        <v>7</v>
      </c>
      <c r="E195" s="2" t="s">
        <v>11</v>
      </c>
      <c r="F195" s="2"/>
      <c r="G195" s="66">
        <f t="shared" si="56"/>
        <v>50</v>
      </c>
      <c r="H195" s="66">
        <f t="shared" si="56"/>
        <v>50</v>
      </c>
      <c r="I195" s="65">
        <f t="shared" si="36"/>
        <v>100</v>
      </c>
      <c r="J195" s="61"/>
      <c r="K195" s="57"/>
    </row>
    <row r="196" spans="1:11" x14ac:dyDescent="0.2">
      <c r="A196" s="3" t="s">
        <v>10</v>
      </c>
      <c r="B196" s="2" t="s">
        <v>324</v>
      </c>
      <c r="C196" s="2" t="s">
        <v>41</v>
      </c>
      <c r="D196" s="2" t="s">
        <v>7</v>
      </c>
      <c r="E196" s="2" t="s">
        <v>6</v>
      </c>
      <c r="F196" s="2"/>
      <c r="G196" s="66">
        <f t="shared" si="56"/>
        <v>50</v>
      </c>
      <c r="H196" s="66">
        <f t="shared" si="56"/>
        <v>50</v>
      </c>
      <c r="I196" s="65">
        <f t="shared" si="36"/>
        <v>100</v>
      </c>
      <c r="J196" s="61"/>
      <c r="K196" s="57"/>
    </row>
    <row r="197" spans="1:11" x14ac:dyDescent="0.2">
      <c r="A197" s="3" t="s">
        <v>9</v>
      </c>
      <c r="B197" s="2" t="s">
        <v>324</v>
      </c>
      <c r="C197" s="2" t="s">
        <v>41</v>
      </c>
      <c r="D197" s="2" t="s">
        <v>7</v>
      </c>
      <c r="E197" s="2" t="s">
        <v>6</v>
      </c>
      <c r="F197" s="2" t="s">
        <v>5</v>
      </c>
      <c r="G197" s="66">
        <v>50</v>
      </c>
      <c r="H197" s="66">
        <v>50</v>
      </c>
      <c r="I197" s="65">
        <f t="shared" si="36"/>
        <v>100</v>
      </c>
      <c r="J197" s="61">
        <v>308.02368000000001</v>
      </c>
      <c r="K197" s="57">
        <f t="shared" ref="K197" si="57">J197-I197</f>
        <v>208.02368000000001</v>
      </c>
    </row>
    <row r="198" spans="1:11" ht="36" x14ac:dyDescent="0.2">
      <c r="A198" s="3" t="s">
        <v>169</v>
      </c>
      <c r="B198" s="2" t="s">
        <v>324</v>
      </c>
      <c r="C198" s="2" t="s">
        <v>41</v>
      </c>
      <c r="D198" s="2" t="s">
        <v>7</v>
      </c>
      <c r="E198" s="2" t="s">
        <v>1</v>
      </c>
      <c r="F198" s="2"/>
      <c r="G198" s="68">
        <f t="shared" ref="G198:H200" si="58">G199</f>
        <v>720.5</v>
      </c>
      <c r="H198" s="68">
        <f t="shared" si="58"/>
        <v>720.5</v>
      </c>
      <c r="I198" s="65">
        <f t="shared" si="36"/>
        <v>100</v>
      </c>
      <c r="J198" s="61"/>
      <c r="K198" s="57"/>
    </row>
    <row r="199" spans="1:11" x14ac:dyDescent="0.2">
      <c r="A199" s="3" t="s">
        <v>168</v>
      </c>
      <c r="B199" s="2" t="s">
        <v>324</v>
      </c>
      <c r="C199" s="2" t="s">
        <v>41</v>
      </c>
      <c r="D199" s="2" t="s">
        <v>7</v>
      </c>
      <c r="E199" s="2" t="s">
        <v>167</v>
      </c>
      <c r="F199" s="2"/>
      <c r="G199" s="68">
        <f t="shared" si="58"/>
        <v>720.5</v>
      </c>
      <c r="H199" s="68">
        <f t="shared" si="58"/>
        <v>720.5</v>
      </c>
      <c r="I199" s="65">
        <f t="shared" si="36"/>
        <v>100</v>
      </c>
      <c r="J199" s="61"/>
      <c r="K199" s="57"/>
    </row>
    <row r="200" spans="1:11" ht="24" x14ac:dyDescent="0.2">
      <c r="A200" s="3" t="s">
        <v>346</v>
      </c>
      <c r="B200" s="2" t="s">
        <v>324</v>
      </c>
      <c r="C200" s="2" t="s">
        <v>41</v>
      </c>
      <c r="D200" s="2" t="s">
        <v>7</v>
      </c>
      <c r="E200" s="2" t="s">
        <v>165</v>
      </c>
      <c r="F200" s="2"/>
      <c r="G200" s="68">
        <f t="shared" si="58"/>
        <v>720.5</v>
      </c>
      <c r="H200" s="68">
        <f t="shared" si="58"/>
        <v>720.5</v>
      </c>
      <c r="I200" s="65">
        <f t="shared" si="36"/>
        <v>100</v>
      </c>
      <c r="J200" s="61"/>
      <c r="K200" s="57"/>
    </row>
    <row r="201" spans="1:11" x14ac:dyDescent="0.2">
      <c r="A201" s="3" t="s">
        <v>9</v>
      </c>
      <c r="B201" s="2" t="s">
        <v>324</v>
      </c>
      <c r="C201" s="2" t="s">
        <v>41</v>
      </c>
      <c r="D201" s="2" t="s">
        <v>7</v>
      </c>
      <c r="E201" s="2" t="s">
        <v>165</v>
      </c>
      <c r="F201" s="2" t="s">
        <v>5</v>
      </c>
      <c r="G201" s="68">
        <v>720.5</v>
      </c>
      <c r="H201" s="68">
        <v>720.5</v>
      </c>
      <c r="I201" s="65">
        <f t="shared" si="36"/>
        <v>100</v>
      </c>
      <c r="J201" s="61">
        <v>705.5</v>
      </c>
      <c r="K201" s="57">
        <f t="shared" si="42"/>
        <v>605.5</v>
      </c>
    </row>
    <row r="202" spans="1:11" x14ac:dyDescent="0.2">
      <c r="A202" s="3" t="s">
        <v>104</v>
      </c>
      <c r="B202" s="2" t="s">
        <v>324</v>
      </c>
      <c r="C202" s="2" t="s">
        <v>97</v>
      </c>
      <c r="D202" s="2"/>
      <c r="E202" s="2"/>
      <c r="F202" s="2"/>
      <c r="G202" s="65">
        <f>G203</f>
        <v>1335.6859999999999</v>
      </c>
      <c r="H202" s="65">
        <f>H203</f>
        <v>1335.6859999999999</v>
      </c>
      <c r="I202" s="65">
        <f t="shared" ref="I202:I233" si="59">H202/G202*100</f>
        <v>100</v>
      </c>
      <c r="J202" s="61"/>
      <c r="K202" s="57"/>
    </row>
    <row r="203" spans="1:11" x14ac:dyDescent="0.2">
      <c r="A203" s="3" t="s">
        <v>103</v>
      </c>
      <c r="B203" s="2" t="s">
        <v>324</v>
      </c>
      <c r="C203" s="2" t="s">
        <v>97</v>
      </c>
      <c r="D203" s="2" t="s">
        <v>18</v>
      </c>
      <c r="E203" s="2"/>
      <c r="F203" s="2"/>
      <c r="G203" s="65">
        <f>G204+G210+G215</f>
        <v>1335.6859999999999</v>
      </c>
      <c r="H203" s="65">
        <f t="shared" ref="H203" si="60">H204+H210+H215</f>
        <v>1335.6859999999999</v>
      </c>
      <c r="I203" s="65">
        <f t="shared" si="59"/>
        <v>100</v>
      </c>
      <c r="J203" s="61"/>
      <c r="K203" s="57"/>
    </row>
    <row r="204" spans="1:11" ht="24" x14ac:dyDescent="0.2">
      <c r="A204" s="3" t="s">
        <v>50</v>
      </c>
      <c r="B204" s="2" t="s">
        <v>324</v>
      </c>
      <c r="C204" s="2" t="s">
        <v>97</v>
      </c>
      <c r="D204" s="2" t="s">
        <v>18</v>
      </c>
      <c r="E204" s="2" t="s">
        <v>3</v>
      </c>
      <c r="F204" s="2"/>
      <c r="G204" s="66">
        <f t="shared" ref="G204:H208" si="61">G205</f>
        <v>465</v>
      </c>
      <c r="H204" s="66">
        <f t="shared" si="61"/>
        <v>465</v>
      </c>
      <c r="I204" s="65">
        <f t="shared" si="59"/>
        <v>100</v>
      </c>
      <c r="J204" s="61"/>
      <c r="K204" s="57">
        <f t="shared" si="42"/>
        <v>-100</v>
      </c>
    </row>
    <row r="205" spans="1:11" ht="24" x14ac:dyDescent="0.2">
      <c r="A205" s="3" t="s">
        <v>49</v>
      </c>
      <c r="B205" s="2" t="s">
        <v>324</v>
      </c>
      <c r="C205" s="2" t="s">
        <v>97</v>
      </c>
      <c r="D205" s="2" t="s">
        <v>18</v>
      </c>
      <c r="E205" s="2" t="s">
        <v>48</v>
      </c>
      <c r="F205" s="2"/>
      <c r="G205" s="66">
        <f>G206+G208</f>
        <v>465</v>
      </c>
      <c r="H205" s="66">
        <f t="shared" ref="H205" si="62">H206+H208</f>
        <v>465</v>
      </c>
      <c r="I205" s="65">
        <f t="shared" si="59"/>
        <v>100</v>
      </c>
      <c r="J205" s="61"/>
      <c r="K205" s="57">
        <f t="shared" si="42"/>
        <v>-100</v>
      </c>
    </row>
    <row r="206" spans="1:11" hidden="1" x14ac:dyDescent="0.2">
      <c r="A206" s="3" t="s">
        <v>421</v>
      </c>
      <c r="B206" s="2" t="s">
        <v>324</v>
      </c>
      <c r="C206" s="2" t="s">
        <v>97</v>
      </c>
      <c r="D206" s="2" t="s">
        <v>18</v>
      </c>
      <c r="E206" s="2" t="s">
        <v>420</v>
      </c>
      <c r="F206" s="2"/>
      <c r="G206" s="66">
        <f t="shared" si="61"/>
        <v>0</v>
      </c>
      <c r="H206" s="66">
        <f t="shared" si="61"/>
        <v>0</v>
      </c>
      <c r="I206" s="65" t="e">
        <f t="shared" si="59"/>
        <v>#DIV/0!</v>
      </c>
      <c r="J206" s="61"/>
      <c r="K206" s="57" t="e">
        <f t="shared" si="42"/>
        <v>#DIV/0!</v>
      </c>
    </row>
    <row r="207" spans="1:11" hidden="1" x14ac:dyDescent="0.2">
      <c r="A207" s="3" t="s">
        <v>9</v>
      </c>
      <c r="B207" s="2" t="s">
        <v>324</v>
      </c>
      <c r="C207" s="2" t="s">
        <v>97</v>
      </c>
      <c r="D207" s="2" t="s">
        <v>18</v>
      </c>
      <c r="E207" s="2" t="s">
        <v>420</v>
      </c>
      <c r="F207" s="2" t="s">
        <v>5</v>
      </c>
      <c r="G207" s="66"/>
      <c r="H207" s="66"/>
      <c r="I207" s="65" t="e">
        <f t="shared" si="59"/>
        <v>#DIV/0!</v>
      </c>
      <c r="J207" s="61">
        <v>3000</v>
      </c>
      <c r="K207" s="57" t="e">
        <f t="shared" si="42"/>
        <v>#DIV/0!</v>
      </c>
    </row>
    <row r="208" spans="1:11" ht="24" x14ac:dyDescent="0.2">
      <c r="A208" s="3" t="s">
        <v>423</v>
      </c>
      <c r="B208" s="2" t="s">
        <v>324</v>
      </c>
      <c r="C208" s="2" t="s">
        <v>97</v>
      </c>
      <c r="D208" s="2" t="s">
        <v>18</v>
      </c>
      <c r="E208" s="2" t="s">
        <v>422</v>
      </c>
      <c r="F208" s="2"/>
      <c r="G208" s="66">
        <f t="shared" si="61"/>
        <v>465</v>
      </c>
      <c r="H208" s="66">
        <f t="shared" si="61"/>
        <v>465</v>
      </c>
      <c r="I208" s="65">
        <f t="shared" si="59"/>
        <v>100</v>
      </c>
      <c r="J208" s="61"/>
      <c r="K208" s="57"/>
    </row>
    <row r="209" spans="1:11" x14ac:dyDescent="0.2">
      <c r="A209" s="3" t="s">
        <v>9</v>
      </c>
      <c r="B209" s="2" t="s">
        <v>324</v>
      </c>
      <c r="C209" s="2" t="s">
        <v>97</v>
      </c>
      <c r="D209" s="2" t="s">
        <v>18</v>
      </c>
      <c r="E209" s="2" t="s">
        <v>422</v>
      </c>
      <c r="F209" s="2" t="s">
        <v>5</v>
      </c>
      <c r="G209" s="66">
        <v>465</v>
      </c>
      <c r="H209" s="66">
        <v>465</v>
      </c>
      <c r="I209" s="65">
        <f t="shared" si="59"/>
        <v>100</v>
      </c>
      <c r="J209" s="61">
        <v>465</v>
      </c>
      <c r="K209" s="57"/>
    </row>
    <row r="210" spans="1:11" ht="36" x14ac:dyDescent="0.2">
      <c r="A210" s="3" t="s">
        <v>15</v>
      </c>
      <c r="B210" s="2" t="s">
        <v>324</v>
      </c>
      <c r="C210" s="2" t="s">
        <v>97</v>
      </c>
      <c r="D210" s="2" t="s">
        <v>18</v>
      </c>
      <c r="E210" s="2" t="s">
        <v>2</v>
      </c>
      <c r="F210" s="2"/>
      <c r="G210" s="66">
        <f t="shared" ref="G210:H213" si="63">G211</f>
        <v>702</v>
      </c>
      <c r="H210" s="66">
        <f t="shared" si="63"/>
        <v>702</v>
      </c>
      <c r="I210" s="65">
        <f t="shared" si="59"/>
        <v>100</v>
      </c>
      <c r="J210" s="61"/>
      <c r="K210" s="57"/>
    </row>
    <row r="211" spans="1:11" ht="36" x14ac:dyDescent="0.2">
      <c r="A211" s="3" t="s">
        <v>14</v>
      </c>
      <c r="B211" s="2" t="s">
        <v>324</v>
      </c>
      <c r="C211" s="2" t="s">
        <v>97</v>
      </c>
      <c r="D211" s="2" t="s">
        <v>18</v>
      </c>
      <c r="E211" s="2" t="s">
        <v>13</v>
      </c>
      <c r="F211" s="2"/>
      <c r="G211" s="66">
        <f t="shared" si="63"/>
        <v>702</v>
      </c>
      <c r="H211" s="66">
        <f t="shared" si="63"/>
        <v>702</v>
      </c>
      <c r="I211" s="65">
        <f t="shared" si="59"/>
        <v>100</v>
      </c>
      <c r="J211" s="61"/>
      <c r="K211" s="57"/>
    </row>
    <row r="212" spans="1:11" ht="36" x14ac:dyDescent="0.2">
      <c r="A212" s="3" t="s">
        <v>12</v>
      </c>
      <c r="B212" s="2" t="s">
        <v>324</v>
      </c>
      <c r="C212" s="2" t="s">
        <v>97</v>
      </c>
      <c r="D212" s="2" t="s">
        <v>18</v>
      </c>
      <c r="E212" s="2" t="s">
        <v>11</v>
      </c>
      <c r="F212" s="2"/>
      <c r="G212" s="66">
        <f t="shared" si="63"/>
        <v>702</v>
      </c>
      <c r="H212" s="66">
        <f t="shared" si="63"/>
        <v>702</v>
      </c>
      <c r="I212" s="65">
        <f t="shared" si="59"/>
        <v>100</v>
      </c>
      <c r="J212" s="61"/>
      <c r="K212" s="57"/>
    </row>
    <row r="213" spans="1:11" x14ac:dyDescent="0.2">
      <c r="A213" s="3" t="s">
        <v>10</v>
      </c>
      <c r="B213" s="2" t="s">
        <v>324</v>
      </c>
      <c r="C213" s="2" t="s">
        <v>97</v>
      </c>
      <c r="D213" s="2" t="s">
        <v>18</v>
      </c>
      <c r="E213" s="2" t="s">
        <v>6</v>
      </c>
      <c r="F213" s="2"/>
      <c r="G213" s="66">
        <f t="shared" si="63"/>
        <v>702</v>
      </c>
      <c r="H213" s="66">
        <f t="shared" si="63"/>
        <v>702</v>
      </c>
      <c r="I213" s="65">
        <f t="shared" si="59"/>
        <v>100</v>
      </c>
      <c r="J213" s="61"/>
      <c r="K213" s="57"/>
    </row>
    <row r="214" spans="1:11" x14ac:dyDescent="0.2">
      <c r="A214" s="3" t="s">
        <v>9</v>
      </c>
      <c r="B214" s="2" t="s">
        <v>324</v>
      </c>
      <c r="C214" s="2" t="s">
        <v>97</v>
      </c>
      <c r="D214" s="2" t="s">
        <v>18</v>
      </c>
      <c r="E214" s="2" t="s">
        <v>6</v>
      </c>
      <c r="F214" s="2" t="s">
        <v>5</v>
      </c>
      <c r="G214" s="66">
        <v>702</v>
      </c>
      <c r="H214" s="66">
        <v>702</v>
      </c>
      <c r="I214" s="65">
        <f t="shared" si="59"/>
        <v>100</v>
      </c>
      <c r="J214" s="61">
        <v>500</v>
      </c>
      <c r="K214" s="57">
        <f t="shared" si="42"/>
        <v>400</v>
      </c>
    </row>
    <row r="215" spans="1:11" ht="24" x14ac:dyDescent="0.2">
      <c r="A215" s="3" t="s">
        <v>87</v>
      </c>
      <c r="B215" s="2" t="s">
        <v>324</v>
      </c>
      <c r="C215" s="2" t="s">
        <v>97</v>
      </c>
      <c r="D215" s="2" t="s">
        <v>18</v>
      </c>
      <c r="E215" s="2" t="s">
        <v>0</v>
      </c>
      <c r="F215" s="2"/>
      <c r="G215" s="66">
        <f>G216</f>
        <v>168.68600000000001</v>
      </c>
      <c r="H215" s="66">
        <f t="shared" ref="H215:H216" si="64">H216</f>
        <v>168.68600000000001</v>
      </c>
      <c r="I215" s="65">
        <f t="shared" si="59"/>
        <v>100</v>
      </c>
      <c r="J215" s="61"/>
      <c r="K215" s="57"/>
    </row>
    <row r="216" spans="1:11" x14ac:dyDescent="0.2">
      <c r="A216" s="3" t="s">
        <v>55</v>
      </c>
      <c r="B216" s="2" t="s">
        <v>324</v>
      </c>
      <c r="C216" s="2" t="s">
        <v>97</v>
      </c>
      <c r="D216" s="2" t="s">
        <v>18</v>
      </c>
      <c r="E216" s="2" t="s">
        <v>53</v>
      </c>
      <c r="F216" s="2"/>
      <c r="G216" s="66">
        <f>G217</f>
        <v>168.68600000000001</v>
      </c>
      <c r="H216" s="66">
        <f t="shared" si="64"/>
        <v>168.68600000000001</v>
      </c>
      <c r="I216" s="65">
        <f t="shared" si="59"/>
        <v>100</v>
      </c>
      <c r="J216" s="61"/>
      <c r="K216" s="57"/>
    </row>
    <row r="217" spans="1:11" x14ac:dyDescent="0.2">
      <c r="A217" s="3" t="s">
        <v>9</v>
      </c>
      <c r="B217" s="2" t="s">
        <v>324</v>
      </c>
      <c r="C217" s="2" t="s">
        <v>97</v>
      </c>
      <c r="D217" s="2" t="s">
        <v>18</v>
      </c>
      <c r="E217" s="2" t="s">
        <v>53</v>
      </c>
      <c r="F217" s="2" t="s">
        <v>5</v>
      </c>
      <c r="G217" s="66">
        <v>168.68600000000001</v>
      </c>
      <c r="H217" s="66">
        <v>168.68600000000001</v>
      </c>
      <c r="I217" s="65">
        <f t="shared" si="59"/>
        <v>100</v>
      </c>
      <c r="J217" s="61">
        <v>168.68600000000001</v>
      </c>
      <c r="K217" s="57"/>
    </row>
    <row r="218" spans="1:11" x14ac:dyDescent="0.2">
      <c r="A218" s="3" t="s">
        <v>61</v>
      </c>
      <c r="B218" s="2" t="s">
        <v>324</v>
      </c>
      <c r="C218" s="2" t="s">
        <v>42</v>
      </c>
      <c r="D218" s="2"/>
      <c r="E218" s="2"/>
      <c r="F218" s="2"/>
      <c r="G218" s="65">
        <f>G219</f>
        <v>565</v>
      </c>
      <c r="H218" s="65">
        <f>H219</f>
        <v>565</v>
      </c>
      <c r="I218" s="65">
        <f t="shared" si="59"/>
        <v>100</v>
      </c>
      <c r="J218" s="61"/>
      <c r="K218" s="57"/>
    </row>
    <row r="219" spans="1:11" x14ac:dyDescent="0.2">
      <c r="A219" s="3" t="s">
        <v>60</v>
      </c>
      <c r="B219" s="2" t="s">
        <v>324</v>
      </c>
      <c r="C219" s="2" t="s">
        <v>42</v>
      </c>
      <c r="D219" s="2" t="s">
        <v>18</v>
      </c>
      <c r="E219" s="2"/>
      <c r="F219" s="2"/>
      <c r="G219" s="65">
        <f>G220</f>
        <v>565</v>
      </c>
      <c r="H219" s="65">
        <f t="shared" ref="H219" si="65">H220</f>
        <v>565</v>
      </c>
      <c r="I219" s="65">
        <f t="shared" si="59"/>
        <v>100</v>
      </c>
      <c r="J219" s="61"/>
      <c r="K219" s="57"/>
    </row>
    <row r="220" spans="1:11" ht="36" x14ac:dyDescent="0.2">
      <c r="A220" s="3" t="s">
        <v>15</v>
      </c>
      <c r="B220" s="2" t="s">
        <v>324</v>
      </c>
      <c r="C220" s="2" t="s">
        <v>42</v>
      </c>
      <c r="D220" s="2" t="s">
        <v>18</v>
      </c>
      <c r="E220" s="2" t="s">
        <v>2</v>
      </c>
      <c r="F220" s="2"/>
      <c r="G220" s="66">
        <f t="shared" ref="G220:H222" si="66">G221</f>
        <v>565</v>
      </c>
      <c r="H220" s="66">
        <f t="shared" si="66"/>
        <v>565</v>
      </c>
      <c r="I220" s="65">
        <f t="shared" si="59"/>
        <v>100</v>
      </c>
      <c r="J220" s="61"/>
      <c r="K220" s="57"/>
    </row>
    <row r="221" spans="1:11" ht="36" x14ac:dyDescent="0.2">
      <c r="A221" s="3" t="s">
        <v>14</v>
      </c>
      <c r="B221" s="2" t="s">
        <v>324</v>
      </c>
      <c r="C221" s="2" t="s">
        <v>42</v>
      </c>
      <c r="D221" s="2" t="s">
        <v>18</v>
      </c>
      <c r="E221" s="2" t="s">
        <v>13</v>
      </c>
      <c r="F221" s="2"/>
      <c r="G221" s="66">
        <f t="shared" si="66"/>
        <v>565</v>
      </c>
      <c r="H221" s="66">
        <f t="shared" si="66"/>
        <v>565</v>
      </c>
      <c r="I221" s="65">
        <f t="shared" si="59"/>
        <v>100</v>
      </c>
      <c r="J221" s="61"/>
      <c r="K221" s="57"/>
    </row>
    <row r="222" spans="1:11" ht="36" x14ac:dyDescent="0.2">
      <c r="A222" s="3" t="s">
        <v>12</v>
      </c>
      <c r="B222" s="2" t="s">
        <v>324</v>
      </c>
      <c r="C222" s="2" t="s">
        <v>42</v>
      </c>
      <c r="D222" s="2" t="s">
        <v>18</v>
      </c>
      <c r="E222" s="2" t="s">
        <v>11</v>
      </c>
      <c r="F222" s="2"/>
      <c r="G222" s="66">
        <f t="shared" si="66"/>
        <v>565</v>
      </c>
      <c r="H222" s="66">
        <f t="shared" si="66"/>
        <v>565</v>
      </c>
      <c r="I222" s="65">
        <f t="shared" si="59"/>
        <v>100</v>
      </c>
      <c r="J222" s="61"/>
      <c r="K222" s="57"/>
    </row>
    <row r="223" spans="1:11" x14ac:dyDescent="0.2">
      <c r="A223" s="3" t="s">
        <v>10</v>
      </c>
      <c r="B223" s="58" t="s">
        <v>324</v>
      </c>
      <c r="C223" s="44">
        <v>11</v>
      </c>
      <c r="D223" s="59" t="s">
        <v>18</v>
      </c>
      <c r="E223" s="2" t="s">
        <v>6</v>
      </c>
      <c r="F223" s="2"/>
      <c r="G223" s="66">
        <f>G224</f>
        <v>565</v>
      </c>
      <c r="H223" s="66">
        <f t="shared" ref="H223" si="67">H224</f>
        <v>565</v>
      </c>
      <c r="I223" s="65">
        <f t="shared" si="59"/>
        <v>100</v>
      </c>
      <c r="J223" s="61"/>
      <c r="K223" s="57"/>
    </row>
    <row r="224" spans="1:11" x14ac:dyDescent="0.2">
      <c r="A224" s="3" t="s">
        <v>9</v>
      </c>
      <c r="B224" s="2" t="s">
        <v>324</v>
      </c>
      <c r="C224" s="2" t="s">
        <v>42</v>
      </c>
      <c r="D224" s="2" t="s">
        <v>18</v>
      </c>
      <c r="E224" s="2" t="s">
        <v>6</v>
      </c>
      <c r="F224" s="2" t="s">
        <v>5</v>
      </c>
      <c r="G224" s="66">
        <v>565</v>
      </c>
      <c r="H224" s="66">
        <v>565</v>
      </c>
      <c r="I224" s="65">
        <f t="shared" si="59"/>
        <v>100</v>
      </c>
      <c r="J224" s="61">
        <v>565</v>
      </c>
      <c r="K224" s="57">
        <f t="shared" ref="K224" si="68">J224-I224</f>
        <v>465</v>
      </c>
    </row>
    <row r="225" spans="1:11" ht="24" x14ac:dyDescent="0.2">
      <c r="A225" s="3" t="s">
        <v>23</v>
      </c>
      <c r="B225" s="2" t="s">
        <v>324</v>
      </c>
      <c r="C225" s="2" t="s">
        <v>8</v>
      </c>
      <c r="D225" s="2" t="s">
        <v>22</v>
      </c>
      <c r="E225" s="2"/>
      <c r="F225" s="2"/>
      <c r="G225" s="65">
        <f>G226+G234</f>
        <v>30524.277999999998</v>
      </c>
      <c r="H225" s="65">
        <f>H226+H234</f>
        <v>30524.277999999998</v>
      </c>
      <c r="I225" s="65">
        <f t="shared" si="59"/>
        <v>100</v>
      </c>
      <c r="J225" s="61"/>
      <c r="K225" s="57"/>
    </row>
    <row r="226" spans="1:11" ht="24" x14ac:dyDescent="0.2">
      <c r="A226" s="3" t="s">
        <v>21</v>
      </c>
      <c r="B226" s="2" t="s">
        <v>324</v>
      </c>
      <c r="C226" s="2" t="s">
        <v>8</v>
      </c>
      <c r="D226" s="2" t="s">
        <v>18</v>
      </c>
      <c r="E226" s="2"/>
      <c r="F226" s="2"/>
      <c r="G226" s="65">
        <f t="shared" ref="G226:H227" si="69">G227</f>
        <v>26974.5</v>
      </c>
      <c r="H226" s="65">
        <f t="shared" si="69"/>
        <v>26974.5</v>
      </c>
      <c r="I226" s="65">
        <f t="shared" si="59"/>
        <v>100</v>
      </c>
      <c r="J226" s="61"/>
      <c r="K226" s="57"/>
    </row>
    <row r="227" spans="1:11" ht="36" x14ac:dyDescent="0.2">
      <c r="A227" s="3" t="s">
        <v>15</v>
      </c>
      <c r="B227" s="2" t="s">
        <v>324</v>
      </c>
      <c r="C227" s="2" t="s">
        <v>8</v>
      </c>
      <c r="D227" s="2" t="s">
        <v>18</v>
      </c>
      <c r="E227" s="2" t="s">
        <v>2</v>
      </c>
      <c r="F227" s="2"/>
      <c r="G227" s="66">
        <f t="shared" si="69"/>
        <v>26974.5</v>
      </c>
      <c r="H227" s="66">
        <f t="shared" si="69"/>
        <v>26974.5</v>
      </c>
      <c r="I227" s="65">
        <f t="shared" si="59"/>
        <v>100</v>
      </c>
      <c r="J227" s="61"/>
      <c r="K227" s="57"/>
    </row>
    <row r="228" spans="1:11" ht="36" x14ac:dyDescent="0.2">
      <c r="A228" s="3" t="s">
        <v>14</v>
      </c>
      <c r="B228" s="2" t="s">
        <v>324</v>
      </c>
      <c r="C228" s="2" t="s">
        <v>8</v>
      </c>
      <c r="D228" s="2" t="s">
        <v>18</v>
      </c>
      <c r="E228" s="2" t="s">
        <v>13</v>
      </c>
      <c r="F228" s="2"/>
      <c r="G228" s="66">
        <f>G231+G229</f>
        <v>26974.5</v>
      </c>
      <c r="H228" s="66">
        <f t="shared" ref="H228" si="70">H231+H229</f>
        <v>26974.5</v>
      </c>
      <c r="I228" s="65">
        <f t="shared" si="59"/>
        <v>100</v>
      </c>
      <c r="J228" s="61"/>
      <c r="K228" s="57"/>
    </row>
    <row r="229" spans="1:11" ht="36" x14ac:dyDescent="0.2">
      <c r="A229" s="3" t="s">
        <v>369</v>
      </c>
      <c r="B229" s="2" t="s">
        <v>324</v>
      </c>
      <c r="C229" s="2" t="s">
        <v>8</v>
      </c>
      <c r="D229" s="2" t="s">
        <v>18</v>
      </c>
      <c r="E229" s="2" t="s">
        <v>17</v>
      </c>
      <c r="F229" s="2"/>
      <c r="G229" s="66">
        <f>G230</f>
        <v>5867.5</v>
      </c>
      <c r="H229" s="66">
        <f>H230</f>
        <v>5867.5</v>
      </c>
      <c r="I229" s="65">
        <f t="shared" si="59"/>
        <v>100</v>
      </c>
      <c r="J229" s="61"/>
      <c r="K229" s="57"/>
    </row>
    <row r="230" spans="1:11" x14ac:dyDescent="0.2">
      <c r="A230" s="3" t="s">
        <v>9</v>
      </c>
      <c r="B230" s="2" t="s">
        <v>324</v>
      </c>
      <c r="C230" s="2" t="s">
        <v>8</v>
      </c>
      <c r="D230" s="2" t="s">
        <v>18</v>
      </c>
      <c r="E230" s="2" t="s">
        <v>17</v>
      </c>
      <c r="F230" s="2" t="s">
        <v>5</v>
      </c>
      <c r="G230" s="66">
        <v>5867.5</v>
      </c>
      <c r="H230" s="65">
        <v>5867.5</v>
      </c>
      <c r="I230" s="65">
        <f t="shared" si="59"/>
        <v>100</v>
      </c>
      <c r="J230" s="61">
        <v>5867.5</v>
      </c>
      <c r="K230" s="57">
        <f t="shared" ref="K230" si="71">J230-I230</f>
        <v>5767.5</v>
      </c>
    </row>
    <row r="231" spans="1:11" ht="36" x14ac:dyDescent="0.2">
      <c r="A231" s="3" t="s">
        <v>12</v>
      </c>
      <c r="B231" s="2" t="s">
        <v>324</v>
      </c>
      <c r="C231" s="2" t="s">
        <v>8</v>
      </c>
      <c r="D231" s="2" t="s">
        <v>18</v>
      </c>
      <c r="E231" s="2" t="s">
        <v>11</v>
      </c>
      <c r="F231" s="2"/>
      <c r="G231" s="66">
        <f>G232</f>
        <v>21107</v>
      </c>
      <c r="H231" s="66">
        <f t="shared" ref="H231" si="72">H232</f>
        <v>21107</v>
      </c>
      <c r="I231" s="65">
        <f t="shared" si="59"/>
        <v>100</v>
      </c>
      <c r="J231" s="61"/>
      <c r="K231" s="57"/>
    </row>
    <row r="232" spans="1:11" ht="36" x14ac:dyDescent="0.2">
      <c r="A232" s="3" t="s">
        <v>20</v>
      </c>
      <c r="B232" s="2" t="s">
        <v>324</v>
      </c>
      <c r="C232" s="2" t="s">
        <v>8</v>
      </c>
      <c r="D232" s="2" t="s">
        <v>18</v>
      </c>
      <c r="E232" s="2" t="s">
        <v>19</v>
      </c>
      <c r="F232" s="2"/>
      <c r="G232" s="66">
        <f>G233</f>
        <v>21107</v>
      </c>
      <c r="H232" s="66">
        <f>H233</f>
        <v>21107</v>
      </c>
      <c r="I232" s="65">
        <f t="shared" si="59"/>
        <v>100</v>
      </c>
      <c r="J232" s="61"/>
      <c r="K232" s="57"/>
    </row>
    <row r="233" spans="1:11" x14ac:dyDescent="0.2">
      <c r="A233" s="3" t="s">
        <v>9</v>
      </c>
      <c r="B233" s="2" t="s">
        <v>324</v>
      </c>
      <c r="C233" s="2" t="s">
        <v>8</v>
      </c>
      <c r="D233" s="2" t="s">
        <v>18</v>
      </c>
      <c r="E233" s="2" t="s">
        <v>19</v>
      </c>
      <c r="F233" s="2" t="s">
        <v>5</v>
      </c>
      <c r="G233" s="66">
        <v>21107</v>
      </c>
      <c r="H233" s="65">
        <v>21107</v>
      </c>
      <c r="I233" s="65">
        <f t="shared" si="59"/>
        <v>100</v>
      </c>
      <c r="J233" s="61">
        <v>21107</v>
      </c>
      <c r="K233" s="57">
        <f>J233-I233</f>
        <v>21007</v>
      </c>
    </row>
    <row r="234" spans="1:11" ht="24" x14ac:dyDescent="0.2">
      <c r="A234" s="3" t="s">
        <v>16</v>
      </c>
      <c r="B234" s="2" t="s">
        <v>324</v>
      </c>
      <c r="C234" s="2" t="s">
        <v>8</v>
      </c>
      <c r="D234" s="2" t="s">
        <v>7</v>
      </c>
      <c r="E234" s="2"/>
      <c r="F234" s="2"/>
      <c r="G234" s="65">
        <f t="shared" ref="G234:H238" si="73">G235</f>
        <v>3549.7779999999998</v>
      </c>
      <c r="H234" s="65">
        <f t="shared" si="73"/>
        <v>3549.7779999999998</v>
      </c>
      <c r="I234" s="65">
        <f t="shared" ref="I234:I265" si="74">H234/G234*100</f>
        <v>100</v>
      </c>
      <c r="J234" s="61"/>
      <c r="K234" s="57"/>
    </row>
    <row r="235" spans="1:11" ht="36" x14ac:dyDescent="0.2">
      <c r="A235" s="3" t="s">
        <v>15</v>
      </c>
      <c r="B235" s="2" t="s">
        <v>324</v>
      </c>
      <c r="C235" s="2" t="s">
        <v>8</v>
      </c>
      <c r="D235" s="2" t="s">
        <v>7</v>
      </c>
      <c r="E235" s="2" t="s">
        <v>2</v>
      </c>
      <c r="F235" s="2"/>
      <c r="G235" s="65">
        <f t="shared" si="73"/>
        <v>3549.7779999999998</v>
      </c>
      <c r="H235" s="65">
        <f t="shared" si="73"/>
        <v>3549.7779999999998</v>
      </c>
      <c r="I235" s="65">
        <f t="shared" si="74"/>
        <v>100</v>
      </c>
      <c r="J235" s="61"/>
      <c r="K235" s="57"/>
    </row>
    <row r="236" spans="1:11" ht="36" x14ac:dyDescent="0.2">
      <c r="A236" s="3" t="s">
        <v>14</v>
      </c>
      <c r="B236" s="2" t="s">
        <v>324</v>
      </c>
      <c r="C236" s="2" t="s">
        <v>8</v>
      </c>
      <c r="D236" s="2" t="s">
        <v>7</v>
      </c>
      <c r="E236" s="2" t="s">
        <v>13</v>
      </c>
      <c r="F236" s="2"/>
      <c r="G236" s="65">
        <f t="shared" si="73"/>
        <v>3549.7779999999998</v>
      </c>
      <c r="H236" s="65">
        <f t="shared" si="73"/>
        <v>3549.7779999999998</v>
      </c>
      <c r="I236" s="65">
        <f t="shared" si="74"/>
        <v>100</v>
      </c>
      <c r="J236" s="61"/>
      <c r="K236" s="57"/>
    </row>
    <row r="237" spans="1:11" ht="36" x14ac:dyDescent="0.2">
      <c r="A237" s="3" t="s">
        <v>12</v>
      </c>
      <c r="B237" s="2" t="s">
        <v>324</v>
      </c>
      <c r="C237" s="2" t="s">
        <v>8</v>
      </c>
      <c r="D237" s="2" t="s">
        <v>7</v>
      </c>
      <c r="E237" s="2" t="s">
        <v>11</v>
      </c>
      <c r="F237" s="2"/>
      <c r="G237" s="65">
        <f t="shared" si="73"/>
        <v>3549.7779999999998</v>
      </c>
      <c r="H237" s="65">
        <f t="shared" si="73"/>
        <v>3549.7779999999998</v>
      </c>
      <c r="I237" s="65">
        <f t="shared" si="74"/>
        <v>100</v>
      </c>
      <c r="J237" s="61"/>
      <c r="K237" s="57"/>
    </row>
    <row r="238" spans="1:11" x14ac:dyDescent="0.2">
      <c r="A238" s="3" t="s">
        <v>10</v>
      </c>
      <c r="B238" s="2" t="s">
        <v>324</v>
      </c>
      <c r="C238" s="2" t="s">
        <v>8</v>
      </c>
      <c r="D238" s="2" t="s">
        <v>7</v>
      </c>
      <c r="E238" s="2" t="s">
        <v>6</v>
      </c>
      <c r="F238" s="2"/>
      <c r="G238" s="65">
        <f t="shared" si="73"/>
        <v>3549.7779999999998</v>
      </c>
      <c r="H238" s="65">
        <f t="shared" si="73"/>
        <v>3549.7779999999998</v>
      </c>
      <c r="I238" s="65">
        <f t="shared" si="74"/>
        <v>100</v>
      </c>
      <c r="J238" s="61"/>
      <c r="K238" s="57"/>
    </row>
    <row r="239" spans="1:11" x14ac:dyDescent="0.2">
      <c r="A239" s="3" t="s">
        <v>9</v>
      </c>
      <c r="B239" s="2" t="s">
        <v>324</v>
      </c>
      <c r="C239" s="2" t="s">
        <v>8</v>
      </c>
      <c r="D239" s="2" t="s">
        <v>7</v>
      </c>
      <c r="E239" s="2" t="s">
        <v>6</v>
      </c>
      <c r="F239" s="2" t="s">
        <v>5</v>
      </c>
      <c r="G239" s="65">
        <v>3549.7779999999998</v>
      </c>
      <c r="H239" s="65">
        <v>3549.7779999999998</v>
      </c>
      <c r="I239" s="65">
        <f t="shared" si="74"/>
        <v>100</v>
      </c>
      <c r="J239" s="61">
        <v>1828.22</v>
      </c>
      <c r="K239" s="57">
        <f>J239-I239</f>
        <v>1728.22</v>
      </c>
    </row>
    <row r="240" spans="1:11" ht="24" x14ac:dyDescent="0.2">
      <c r="A240" s="48" t="s">
        <v>390</v>
      </c>
      <c r="B240" s="4" t="s">
        <v>112</v>
      </c>
      <c r="C240" s="4"/>
      <c r="D240" s="4"/>
      <c r="E240" s="4"/>
      <c r="F240" s="2"/>
      <c r="G240" s="84">
        <f>G241+G315+G339+G383+G431+G448+G476+G442+G482</f>
        <v>90574.551719999989</v>
      </c>
      <c r="H240" s="84">
        <f t="shared" ref="H240" si="75">H241+H315+H339+H383+H431+H448+H476+H442+H482</f>
        <v>86499.406369999997</v>
      </c>
      <c r="I240" s="50">
        <f t="shared" si="74"/>
        <v>95.50078330765821</v>
      </c>
      <c r="J240" s="61">
        <v>89593.516199999998</v>
      </c>
      <c r="K240" s="57">
        <f>J240-I240</f>
        <v>89498.015416692346</v>
      </c>
    </row>
    <row r="241" spans="1:11" x14ac:dyDescent="0.2">
      <c r="A241" s="3" t="s">
        <v>268</v>
      </c>
      <c r="B241" s="2" t="s">
        <v>112</v>
      </c>
      <c r="C241" s="2" t="s">
        <v>18</v>
      </c>
      <c r="D241" s="2"/>
      <c r="E241" s="2"/>
      <c r="F241" s="2"/>
      <c r="G241" s="65">
        <f>G242+G246+G255+G286+G275+G282</f>
        <v>20889.804999999997</v>
      </c>
      <c r="H241" s="65">
        <f>H242+H246+H255+H286+H275+H282</f>
        <v>20824.870980000003</v>
      </c>
      <c r="I241" s="65">
        <f t="shared" si="74"/>
        <v>99.689159281285811</v>
      </c>
      <c r="J241" s="61"/>
      <c r="K241" s="57"/>
    </row>
    <row r="242" spans="1:11" ht="24" x14ac:dyDescent="0.2">
      <c r="A242" s="3" t="s">
        <v>267</v>
      </c>
      <c r="B242" s="2" t="s">
        <v>112</v>
      </c>
      <c r="C242" s="2" t="s">
        <v>18</v>
      </c>
      <c r="D242" s="2" t="s">
        <v>31</v>
      </c>
      <c r="E242" s="2"/>
      <c r="F242" s="2"/>
      <c r="G242" s="65">
        <f t="shared" ref="G242:H244" si="76">G243</f>
        <v>1717.1020000000001</v>
      </c>
      <c r="H242" s="65">
        <f t="shared" si="76"/>
        <v>1717.0836099999999</v>
      </c>
      <c r="I242" s="65">
        <f t="shared" si="74"/>
        <v>99.998929009458948</v>
      </c>
      <c r="J242" s="61"/>
      <c r="K242" s="57"/>
    </row>
    <row r="243" spans="1:11" x14ac:dyDescent="0.2">
      <c r="A243" s="3" t="s">
        <v>56</v>
      </c>
      <c r="B243" s="2" t="s">
        <v>112</v>
      </c>
      <c r="C243" s="2" t="s">
        <v>18</v>
      </c>
      <c r="D243" s="2" t="s">
        <v>31</v>
      </c>
      <c r="E243" s="2" t="s">
        <v>0</v>
      </c>
      <c r="F243" s="2"/>
      <c r="G243" s="69">
        <f t="shared" si="76"/>
        <v>1717.1020000000001</v>
      </c>
      <c r="H243" s="69">
        <f t="shared" si="76"/>
        <v>1717.0836099999999</v>
      </c>
      <c r="I243" s="65">
        <f t="shared" si="74"/>
        <v>99.998929009458948</v>
      </c>
      <c r="J243" s="61"/>
      <c r="K243" s="57"/>
    </row>
    <row r="244" spans="1:11" x14ac:dyDescent="0.2">
      <c r="A244" s="3" t="s">
        <v>266</v>
      </c>
      <c r="B244" s="2" t="s">
        <v>112</v>
      </c>
      <c r="C244" s="2" t="s">
        <v>18</v>
      </c>
      <c r="D244" s="2" t="s">
        <v>31</v>
      </c>
      <c r="E244" s="2" t="s">
        <v>265</v>
      </c>
      <c r="F244" s="2"/>
      <c r="G244" s="69">
        <f t="shared" si="76"/>
        <v>1717.1020000000001</v>
      </c>
      <c r="H244" s="69">
        <f t="shared" si="76"/>
        <v>1717.0836099999999</v>
      </c>
      <c r="I244" s="65">
        <f t="shared" si="74"/>
        <v>99.998929009458948</v>
      </c>
      <c r="J244" s="61"/>
      <c r="K244" s="57"/>
    </row>
    <row r="245" spans="1:11" ht="48" x14ac:dyDescent="0.2">
      <c r="A245" s="3" t="s">
        <v>43</v>
      </c>
      <c r="B245" s="2" t="s">
        <v>112</v>
      </c>
      <c r="C245" s="2" t="s">
        <v>18</v>
      </c>
      <c r="D245" s="2" t="s">
        <v>31</v>
      </c>
      <c r="E245" s="2" t="s">
        <v>265</v>
      </c>
      <c r="F245" s="2" t="s">
        <v>39</v>
      </c>
      <c r="G245" s="69">
        <v>1717.1020000000001</v>
      </c>
      <c r="H245" s="65">
        <v>1717.0836099999999</v>
      </c>
      <c r="I245" s="65">
        <f t="shared" si="74"/>
        <v>99.998929009458948</v>
      </c>
      <c r="J245" s="61">
        <f>1288.009+388.981</f>
        <v>1676.99</v>
      </c>
      <c r="K245" s="57">
        <f>J245-I245</f>
        <v>1576.9910709905412</v>
      </c>
    </row>
    <row r="246" spans="1:11" ht="36" x14ac:dyDescent="0.2">
      <c r="A246" s="3" t="s">
        <v>264</v>
      </c>
      <c r="B246" s="2" t="s">
        <v>112</v>
      </c>
      <c r="C246" s="2" t="s">
        <v>18</v>
      </c>
      <c r="D246" s="2" t="s">
        <v>7</v>
      </c>
      <c r="E246" s="2"/>
      <c r="F246" s="2"/>
      <c r="G246" s="65">
        <f>G247</f>
        <v>1866.7819999999999</v>
      </c>
      <c r="H246" s="65">
        <f>H247</f>
        <v>1860.29775</v>
      </c>
      <c r="I246" s="65">
        <f t="shared" si="74"/>
        <v>99.652650925496388</v>
      </c>
      <c r="J246" s="61"/>
      <c r="K246" s="57"/>
    </row>
    <row r="247" spans="1:11" x14ac:dyDescent="0.2">
      <c r="A247" s="3" t="s">
        <v>56</v>
      </c>
      <c r="B247" s="2" t="s">
        <v>112</v>
      </c>
      <c r="C247" s="2" t="s">
        <v>18</v>
      </c>
      <c r="D247" s="2" t="s">
        <v>7</v>
      </c>
      <c r="E247" s="2" t="s">
        <v>0</v>
      </c>
      <c r="F247" s="2"/>
      <c r="G247" s="69">
        <f>G248+G250</f>
        <v>1866.7819999999999</v>
      </c>
      <c r="H247" s="69">
        <f>H248+H250</f>
        <v>1860.29775</v>
      </c>
      <c r="I247" s="65">
        <f t="shared" si="74"/>
        <v>99.652650925496388</v>
      </c>
      <c r="J247" s="61"/>
      <c r="K247" s="57"/>
    </row>
    <row r="248" spans="1:11" ht="24" x14ac:dyDescent="0.2">
      <c r="A248" s="3" t="s">
        <v>263</v>
      </c>
      <c r="B248" s="2" t="s">
        <v>112</v>
      </c>
      <c r="C248" s="2" t="s">
        <v>18</v>
      </c>
      <c r="D248" s="2" t="s">
        <v>7</v>
      </c>
      <c r="E248" s="2" t="s">
        <v>262</v>
      </c>
      <c r="F248" s="2"/>
      <c r="G248" s="69">
        <f>G249</f>
        <v>1184.5619999999999</v>
      </c>
      <c r="H248" s="69">
        <f>H249</f>
        <v>1180.3374799999999</v>
      </c>
      <c r="I248" s="65">
        <f t="shared" si="74"/>
        <v>99.64336860375397</v>
      </c>
      <c r="J248" s="61"/>
      <c r="K248" s="57"/>
    </row>
    <row r="249" spans="1:11" ht="48" x14ac:dyDescent="0.2">
      <c r="A249" s="3" t="s">
        <v>43</v>
      </c>
      <c r="B249" s="2" t="s">
        <v>112</v>
      </c>
      <c r="C249" s="2" t="s">
        <v>18</v>
      </c>
      <c r="D249" s="2" t="s">
        <v>7</v>
      </c>
      <c r="E249" s="2" t="s">
        <v>262</v>
      </c>
      <c r="F249" s="2" t="s">
        <v>39</v>
      </c>
      <c r="G249" s="69">
        <v>1184.5619999999999</v>
      </c>
      <c r="H249" s="65">
        <v>1180.3374799999999</v>
      </c>
      <c r="I249" s="65">
        <f t="shared" si="74"/>
        <v>99.64336860375397</v>
      </c>
      <c r="J249" s="61">
        <f>841.189+254.061</f>
        <v>1095.25</v>
      </c>
      <c r="K249" s="57">
        <f>J249-I249</f>
        <v>995.60663139624603</v>
      </c>
    </row>
    <row r="250" spans="1:11" ht="24" x14ac:dyDescent="0.2">
      <c r="A250" s="3" t="s">
        <v>261</v>
      </c>
      <c r="B250" s="2">
        <v>800</v>
      </c>
      <c r="C250" s="2" t="s">
        <v>18</v>
      </c>
      <c r="D250" s="2" t="s">
        <v>7</v>
      </c>
      <c r="E250" s="2" t="s">
        <v>260</v>
      </c>
      <c r="F250" s="2"/>
      <c r="G250" s="69">
        <f>G251+G253</f>
        <v>682.22</v>
      </c>
      <c r="H250" s="69">
        <f>H251+H253</f>
        <v>679.96027000000004</v>
      </c>
      <c r="I250" s="65">
        <f t="shared" si="74"/>
        <v>99.668768139309904</v>
      </c>
      <c r="J250" s="61"/>
      <c r="K250" s="57"/>
    </row>
    <row r="251" spans="1:11" ht="24" x14ac:dyDescent="0.2">
      <c r="A251" s="3" t="s">
        <v>259</v>
      </c>
      <c r="B251" s="2">
        <v>800</v>
      </c>
      <c r="C251" s="2" t="s">
        <v>18</v>
      </c>
      <c r="D251" s="2" t="s">
        <v>7</v>
      </c>
      <c r="E251" s="2" t="s">
        <v>258</v>
      </c>
      <c r="F251" s="2"/>
      <c r="G251" s="69">
        <f>G252</f>
        <v>682.22</v>
      </c>
      <c r="H251" s="69">
        <f>H252</f>
        <v>679.96027000000004</v>
      </c>
      <c r="I251" s="65">
        <f t="shared" si="74"/>
        <v>99.668768139309904</v>
      </c>
      <c r="J251" s="61"/>
      <c r="K251" s="57"/>
    </row>
    <row r="252" spans="1:11" ht="48" x14ac:dyDescent="0.2">
      <c r="A252" s="3" t="s">
        <v>43</v>
      </c>
      <c r="B252" s="2" t="s">
        <v>112</v>
      </c>
      <c r="C252" s="2" t="s">
        <v>18</v>
      </c>
      <c r="D252" s="2" t="s">
        <v>7</v>
      </c>
      <c r="E252" s="2" t="s">
        <v>258</v>
      </c>
      <c r="F252" s="2" t="s">
        <v>39</v>
      </c>
      <c r="G252" s="69">
        <v>682.22</v>
      </c>
      <c r="H252" s="65">
        <v>679.96027000000004</v>
      </c>
      <c r="I252" s="65">
        <f t="shared" si="74"/>
        <v>99.668768139309904</v>
      </c>
      <c r="J252" s="61">
        <f>305.699+306+92.321</f>
        <v>704.0200000000001</v>
      </c>
      <c r="K252" s="57">
        <f>J252-I252</f>
        <v>604.35123186069018</v>
      </c>
    </row>
    <row r="253" spans="1:11" ht="24" hidden="1" x14ac:dyDescent="0.2">
      <c r="A253" s="3" t="s">
        <v>257</v>
      </c>
      <c r="B253" s="2">
        <v>800</v>
      </c>
      <c r="C253" s="2" t="s">
        <v>18</v>
      </c>
      <c r="D253" s="2" t="s">
        <v>7</v>
      </c>
      <c r="E253" s="2" t="s">
        <v>256</v>
      </c>
      <c r="F253" s="2"/>
      <c r="G253" s="69">
        <f>G254</f>
        <v>0</v>
      </c>
      <c r="H253" s="69">
        <f>H254</f>
        <v>0</v>
      </c>
      <c r="I253" s="65" t="e">
        <f t="shared" si="74"/>
        <v>#DIV/0!</v>
      </c>
      <c r="J253" s="61"/>
      <c r="K253" s="57" t="e">
        <f>J253-I253</f>
        <v>#DIV/0!</v>
      </c>
    </row>
    <row r="254" spans="1:11" ht="24" hidden="1" x14ac:dyDescent="0.2">
      <c r="A254" s="3" t="s">
        <v>58</v>
      </c>
      <c r="B254" s="2" t="s">
        <v>112</v>
      </c>
      <c r="C254" s="2" t="s">
        <v>18</v>
      </c>
      <c r="D254" s="2" t="s">
        <v>7</v>
      </c>
      <c r="E254" s="2" t="s">
        <v>256</v>
      </c>
      <c r="F254" s="2" t="s">
        <v>62</v>
      </c>
      <c r="G254" s="69"/>
      <c r="H254" s="69"/>
      <c r="I254" s="65" t="e">
        <f t="shared" si="74"/>
        <v>#DIV/0!</v>
      </c>
      <c r="J254" s="61"/>
      <c r="K254" s="57" t="e">
        <f>J254-I254</f>
        <v>#DIV/0!</v>
      </c>
    </row>
    <row r="255" spans="1:11" ht="36" x14ac:dyDescent="0.2">
      <c r="A255" s="3" t="s">
        <v>255</v>
      </c>
      <c r="B255" s="2" t="s">
        <v>112</v>
      </c>
      <c r="C255" s="2" t="s">
        <v>18</v>
      </c>
      <c r="D255" s="2" t="s">
        <v>71</v>
      </c>
      <c r="E255" s="2"/>
      <c r="F255" s="2"/>
      <c r="G255" s="69">
        <f>G256+G263+G271</f>
        <v>15471.300999999999</v>
      </c>
      <c r="H255" s="69">
        <f>H256+H263+H271</f>
        <v>15456.463570000002</v>
      </c>
      <c r="I255" s="65">
        <f t="shared" si="74"/>
        <v>99.904097076257543</v>
      </c>
      <c r="J255" s="61"/>
      <c r="K255" s="57"/>
    </row>
    <row r="256" spans="1:11" ht="24" x14ac:dyDescent="0.2">
      <c r="A256" s="3" t="s">
        <v>347</v>
      </c>
      <c r="B256" s="2" t="s">
        <v>112</v>
      </c>
      <c r="C256" s="2" t="s">
        <v>18</v>
      </c>
      <c r="D256" s="2" t="s">
        <v>71</v>
      </c>
      <c r="E256" s="2" t="s">
        <v>4</v>
      </c>
      <c r="F256" s="2"/>
      <c r="G256" s="69">
        <f>G257</f>
        <v>14533.101000000001</v>
      </c>
      <c r="H256" s="69">
        <f t="shared" ref="H256" si="77">H257</f>
        <v>14518.270520000002</v>
      </c>
      <c r="I256" s="65">
        <f t="shared" si="74"/>
        <v>99.897953781508846</v>
      </c>
      <c r="J256" s="61"/>
      <c r="K256" s="57"/>
    </row>
    <row r="257" spans="1:11" ht="24" x14ac:dyDescent="0.2">
      <c r="A257" s="3" t="s">
        <v>254</v>
      </c>
      <c r="B257" s="2" t="s">
        <v>112</v>
      </c>
      <c r="C257" s="2" t="s">
        <v>18</v>
      </c>
      <c r="D257" s="2" t="s">
        <v>71</v>
      </c>
      <c r="E257" s="2" t="s">
        <v>253</v>
      </c>
      <c r="F257" s="2"/>
      <c r="G257" s="69">
        <f>G258+G260</f>
        <v>14533.101000000001</v>
      </c>
      <c r="H257" s="69">
        <f>H258+H260</f>
        <v>14518.270520000002</v>
      </c>
      <c r="I257" s="65">
        <f t="shared" si="74"/>
        <v>99.897953781508846</v>
      </c>
      <c r="J257" s="61"/>
      <c r="K257" s="57"/>
    </row>
    <row r="258" spans="1:11" ht="24" x14ac:dyDescent="0.2">
      <c r="A258" s="3" t="s">
        <v>252</v>
      </c>
      <c r="B258" s="2" t="s">
        <v>112</v>
      </c>
      <c r="C258" s="2" t="s">
        <v>18</v>
      </c>
      <c r="D258" s="2" t="s">
        <v>71</v>
      </c>
      <c r="E258" s="2" t="s">
        <v>251</v>
      </c>
      <c r="F258" s="2"/>
      <c r="G258" s="69">
        <f>G259</f>
        <v>11306.581</v>
      </c>
      <c r="H258" s="69">
        <f>H259</f>
        <v>11294.797200000001</v>
      </c>
      <c r="I258" s="65">
        <f t="shared" si="74"/>
        <v>99.89577928111072</v>
      </c>
      <c r="J258" s="61"/>
      <c r="K258" s="57"/>
    </row>
    <row r="259" spans="1:11" ht="48" x14ac:dyDescent="0.2">
      <c r="A259" s="3" t="s">
        <v>43</v>
      </c>
      <c r="B259" s="2" t="s">
        <v>112</v>
      </c>
      <c r="C259" s="2" t="s">
        <v>18</v>
      </c>
      <c r="D259" s="2" t="s">
        <v>71</v>
      </c>
      <c r="E259" s="2" t="s">
        <v>251</v>
      </c>
      <c r="F259" s="2" t="s">
        <v>39</v>
      </c>
      <c r="G259" s="69">
        <v>11306.581</v>
      </c>
      <c r="H259" s="65">
        <v>11294.797200000001</v>
      </c>
      <c r="I259" s="65">
        <f t="shared" si="74"/>
        <v>99.89577928111072</v>
      </c>
      <c r="J259" s="61">
        <f>8140.928+200+2458.568</f>
        <v>10799.495999999999</v>
      </c>
      <c r="K259" s="57">
        <f>J259-I259</f>
        <v>10699.600220718889</v>
      </c>
    </row>
    <row r="260" spans="1:11" ht="24" x14ac:dyDescent="0.2">
      <c r="A260" s="3" t="s">
        <v>250</v>
      </c>
      <c r="B260" s="2" t="s">
        <v>112</v>
      </c>
      <c r="C260" s="2" t="s">
        <v>18</v>
      </c>
      <c r="D260" s="2" t="s">
        <v>71</v>
      </c>
      <c r="E260" s="2" t="s">
        <v>249</v>
      </c>
      <c r="F260" s="2"/>
      <c r="G260" s="69">
        <f>G261+G262</f>
        <v>3226.52</v>
      </c>
      <c r="H260" s="69">
        <f>H261+H262</f>
        <v>3223.4733200000001</v>
      </c>
      <c r="I260" s="65">
        <f t="shared" si="74"/>
        <v>99.905573807073878</v>
      </c>
      <c r="J260" s="61"/>
      <c r="K260" s="57"/>
    </row>
    <row r="261" spans="1:11" ht="24" x14ac:dyDescent="0.2">
      <c r="A261" s="3" t="s">
        <v>58</v>
      </c>
      <c r="B261" s="2" t="s">
        <v>112</v>
      </c>
      <c r="C261" s="2" t="s">
        <v>18</v>
      </c>
      <c r="D261" s="2" t="s">
        <v>71</v>
      </c>
      <c r="E261" s="2" t="s">
        <v>249</v>
      </c>
      <c r="F261" s="2" t="s">
        <v>62</v>
      </c>
      <c r="G261" s="69">
        <v>2762.67</v>
      </c>
      <c r="H261" s="65">
        <v>2762.60158</v>
      </c>
      <c r="I261" s="65">
        <f t="shared" si="74"/>
        <v>99.997523410324064</v>
      </c>
      <c r="J261" s="61">
        <f>2088.22+634.3</f>
        <v>2722.5199999999995</v>
      </c>
      <c r="K261" s="57">
        <f>J261-I261</f>
        <v>2622.5224765896755</v>
      </c>
    </row>
    <row r="262" spans="1:11" ht="24" x14ac:dyDescent="0.2">
      <c r="A262" s="3" t="s">
        <v>98</v>
      </c>
      <c r="B262" s="2" t="s">
        <v>112</v>
      </c>
      <c r="C262" s="2" t="s">
        <v>18</v>
      </c>
      <c r="D262" s="2" t="s">
        <v>71</v>
      </c>
      <c r="E262" s="2" t="s">
        <v>249</v>
      </c>
      <c r="F262" s="2" t="s">
        <v>112</v>
      </c>
      <c r="G262" s="69">
        <v>463.85</v>
      </c>
      <c r="H262" s="65">
        <v>460.87173999999999</v>
      </c>
      <c r="I262" s="65">
        <f t="shared" si="74"/>
        <v>99.35792605368114</v>
      </c>
      <c r="J262" s="61">
        <f>155.02+97.85+210.98</f>
        <v>463.85</v>
      </c>
      <c r="K262" s="57">
        <f>J262-I262</f>
        <v>364.4920739463189</v>
      </c>
    </row>
    <row r="263" spans="1:11" ht="24" x14ac:dyDescent="0.2">
      <c r="A263" s="3" t="s">
        <v>50</v>
      </c>
      <c r="B263" s="2" t="s">
        <v>112</v>
      </c>
      <c r="C263" s="2" t="s">
        <v>18</v>
      </c>
      <c r="D263" s="2" t="s">
        <v>71</v>
      </c>
      <c r="E263" s="2" t="s">
        <v>3</v>
      </c>
      <c r="F263" s="2"/>
      <c r="G263" s="70">
        <f>G267+G264</f>
        <v>937.8</v>
      </c>
      <c r="H263" s="70">
        <f>H267+H264</f>
        <v>937.79304999999999</v>
      </c>
      <c r="I263" s="65">
        <f t="shared" si="74"/>
        <v>99.999258903817449</v>
      </c>
      <c r="J263" s="61"/>
      <c r="K263" s="57"/>
    </row>
    <row r="264" spans="1:11" ht="25.5" x14ac:dyDescent="0.2">
      <c r="A264" s="7" t="s">
        <v>69</v>
      </c>
      <c r="B264" s="2" t="s">
        <v>112</v>
      </c>
      <c r="C264" s="2" t="s">
        <v>18</v>
      </c>
      <c r="D264" s="2" t="s">
        <v>71</v>
      </c>
      <c r="E264" s="2" t="s">
        <v>68</v>
      </c>
      <c r="F264" s="2"/>
      <c r="G264" s="70">
        <f t="shared" ref="G264:H265" si="78">G265</f>
        <v>97.8</v>
      </c>
      <c r="H264" s="70">
        <f t="shared" si="78"/>
        <v>97.798559999999995</v>
      </c>
      <c r="I264" s="65">
        <f t="shared" si="74"/>
        <v>99.998527607361964</v>
      </c>
      <c r="J264" s="61"/>
      <c r="K264" s="57"/>
    </row>
    <row r="265" spans="1:11" ht="38.25" x14ac:dyDescent="0.2">
      <c r="A265" s="7" t="s">
        <v>371</v>
      </c>
      <c r="B265" s="2" t="s">
        <v>112</v>
      </c>
      <c r="C265" s="2" t="s">
        <v>18</v>
      </c>
      <c r="D265" s="2" t="s">
        <v>71</v>
      </c>
      <c r="E265" s="2" t="s">
        <v>67</v>
      </c>
      <c r="F265" s="2"/>
      <c r="G265" s="70">
        <f t="shared" si="78"/>
        <v>97.8</v>
      </c>
      <c r="H265" s="70">
        <f t="shared" si="78"/>
        <v>97.798559999999995</v>
      </c>
      <c r="I265" s="65">
        <f t="shared" si="74"/>
        <v>99.998527607361964</v>
      </c>
      <c r="J265" s="61"/>
      <c r="K265" s="57"/>
    </row>
    <row r="266" spans="1:11" ht="48" x14ac:dyDescent="0.2">
      <c r="A266" s="3" t="s">
        <v>43</v>
      </c>
      <c r="B266" s="2" t="s">
        <v>112</v>
      </c>
      <c r="C266" s="2" t="s">
        <v>18</v>
      </c>
      <c r="D266" s="2" t="s">
        <v>71</v>
      </c>
      <c r="E266" s="2" t="s">
        <v>67</v>
      </c>
      <c r="F266" s="2" t="s">
        <v>39</v>
      </c>
      <c r="G266" s="70">
        <v>97.8</v>
      </c>
      <c r="H266" s="65">
        <v>97.798559999999995</v>
      </c>
      <c r="I266" s="65">
        <f t="shared" ref="I266:I329" si="79">H266/G266*100</f>
        <v>99.998527607361964</v>
      </c>
      <c r="J266" s="61">
        <v>76.2</v>
      </c>
      <c r="K266" s="57">
        <f>J266-I266</f>
        <v>-23.798527607361962</v>
      </c>
    </row>
    <row r="267" spans="1:11" x14ac:dyDescent="0.2">
      <c r="A267" s="3" t="s">
        <v>73</v>
      </c>
      <c r="B267" s="2" t="s">
        <v>112</v>
      </c>
      <c r="C267" s="2" t="s">
        <v>18</v>
      </c>
      <c r="D267" s="2" t="s">
        <v>71</v>
      </c>
      <c r="E267" s="2" t="s">
        <v>72</v>
      </c>
      <c r="F267" s="2"/>
      <c r="G267" s="70">
        <f>G268</f>
        <v>840</v>
      </c>
      <c r="H267" s="70">
        <f>H268</f>
        <v>839.99449000000004</v>
      </c>
      <c r="I267" s="65">
        <f t="shared" si="79"/>
        <v>99.999344047619047</v>
      </c>
      <c r="J267" s="61"/>
      <c r="K267" s="57"/>
    </row>
    <row r="268" spans="1:11" ht="48" x14ac:dyDescent="0.2">
      <c r="A268" s="3" t="s">
        <v>248</v>
      </c>
      <c r="B268" s="2" t="s">
        <v>112</v>
      </c>
      <c r="C268" s="2" t="s">
        <v>18</v>
      </c>
      <c r="D268" s="2" t="s">
        <v>71</v>
      </c>
      <c r="E268" s="2" t="s">
        <v>247</v>
      </c>
      <c r="F268" s="2"/>
      <c r="G268" s="70">
        <f>G269+G270</f>
        <v>840</v>
      </c>
      <c r="H268" s="70">
        <f>H269+H270</f>
        <v>839.99449000000004</v>
      </c>
      <c r="I268" s="65">
        <f t="shared" si="79"/>
        <v>99.999344047619047</v>
      </c>
      <c r="J268" s="61"/>
      <c r="K268" s="57"/>
    </row>
    <row r="269" spans="1:11" ht="48" x14ac:dyDescent="0.2">
      <c r="A269" s="3" t="s">
        <v>43</v>
      </c>
      <c r="B269" s="2" t="s">
        <v>112</v>
      </c>
      <c r="C269" s="2" t="s">
        <v>18</v>
      </c>
      <c r="D269" s="2" t="s">
        <v>71</v>
      </c>
      <c r="E269" s="2" t="s">
        <v>247</v>
      </c>
      <c r="F269" s="2" t="s">
        <v>39</v>
      </c>
      <c r="G269" s="70">
        <v>679.10799999999995</v>
      </c>
      <c r="H269" s="65">
        <v>679.10248999999999</v>
      </c>
      <c r="I269" s="65">
        <f t="shared" si="79"/>
        <v>99.99918864157101</v>
      </c>
      <c r="J269" s="61">
        <f>471.582+10+142.418</f>
        <v>624</v>
      </c>
      <c r="K269" s="57">
        <f>J269-I269</f>
        <v>524.00081135842902</v>
      </c>
    </row>
    <row r="270" spans="1:11" ht="24" x14ac:dyDescent="0.2">
      <c r="A270" s="3" t="s">
        <v>58</v>
      </c>
      <c r="B270" s="2" t="s">
        <v>112</v>
      </c>
      <c r="C270" s="2" t="s">
        <v>18</v>
      </c>
      <c r="D270" s="2" t="s">
        <v>71</v>
      </c>
      <c r="E270" s="2" t="s">
        <v>247</v>
      </c>
      <c r="F270" s="2" t="s">
        <v>62</v>
      </c>
      <c r="G270" s="70">
        <v>160.892</v>
      </c>
      <c r="H270" s="65">
        <v>160.892</v>
      </c>
      <c r="I270" s="65">
        <f t="shared" si="79"/>
        <v>100</v>
      </c>
      <c r="J270" s="61">
        <f>50+124</f>
        <v>174</v>
      </c>
      <c r="K270" s="57">
        <f>J270-I270</f>
        <v>74</v>
      </c>
    </row>
    <row r="271" spans="1:11" ht="36" x14ac:dyDescent="0.2">
      <c r="A271" s="3" t="s">
        <v>370</v>
      </c>
      <c r="B271" s="2" t="s">
        <v>112</v>
      </c>
      <c r="C271" s="2" t="s">
        <v>18</v>
      </c>
      <c r="D271" s="2" t="s">
        <v>71</v>
      </c>
      <c r="E271" s="2" t="s">
        <v>1</v>
      </c>
      <c r="F271" s="2"/>
      <c r="G271" s="70">
        <f t="shared" ref="G271:H273" si="80">G272</f>
        <v>0.4</v>
      </c>
      <c r="H271" s="70">
        <f t="shared" si="80"/>
        <v>0.4</v>
      </c>
      <c r="I271" s="65">
        <f t="shared" si="79"/>
        <v>100</v>
      </c>
      <c r="J271" s="61"/>
      <c r="K271" s="57"/>
    </row>
    <row r="272" spans="1:11" x14ac:dyDescent="0.2">
      <c r="A272" s="3" t="s">
        <v>168</v>
      </c>
      <c r="B272" s="2" t="s">
        <v>112</v>
      </c>
      <c r="C272" s="2" t="s">
        <v>18</v>
      </c>
      <c r="D272" s="2" t="s">
        <v>71</v>
      </c>
      <c r="E272" s="2" t="s">
        <v>167</v>
      </c>
      <c r="F272" s="2"/>
      <c r="G272" s="70">
        <f t="shared" si="80"/>
        <v>0.4</v>
      </c>
      <c r="H272" s="70">
        <f t="shared" si="80"/>
        <v>0.4</v>
      </c>
      <c r="I272" s="65">
        <f t="shared" si="79"/>
        <v>100</v>
      </c>
      <c r="J272" s="61"/>
      <c r="K272" s="57"/>
    </row>
    <row r="273" spans="1:11" ht="48" x14ac:dyDescent="0.2">
      <c r="A273" s="3" t="s">
        <v>364</v>
      </c>
      <c r="B273" s="2" t="s">
        <v>112</v>
      </c>
      <c r="C273" s="2" t="s">
        <v>18</v>
      </c>
      <c r="D273" s="2" t="s">
        <v>71</v>
      </c>
      <c r="E273" s="2" t="s">
        <v>246</v>
      </c>
      <c r="F273" s="2"/>
      <c r="G273" s="70">
        <f t="shared" si="80"/>
        <v>0.4</v>
      </c>
      <c r="H273" s="70">
        <f t="shared" si="80"/>
        <v>0.4</v>
      </c>
      <c r="I273" s="65">
        <f t="shared" si="79"/>
        <v>100</v>
      </c>
      <c r="J273" s="61"/>
      <c r="K273" s="57"/>
    </row>
    <row r="274" spans="1:11" ht="24" x14ac:dyDescent="0.2">
      <c r="A274" s="3" t="s">
        <v>58</v>
      </c>
      <c r="B274" s="2" t="s">
        <v>112</v>
      </c>
      <c r="C274" s="2" t="s">
        <v>18</v>
      </c>
      <c r="D274" s="2" t="s">
        <v>71</v>
      </c>
      <c r="E274" s="2" t="s">
        <v>246</v>
      </c>
      <c r="F274" s="2" t="s">
        <v>62</v>
      </c>
      <c r="G274" s="70">
        <v>0.4</v>
      </c>
      <c r="H274" s="65">
        <v>0.4</v>
      </c>
      <c r="I274" s="65">
        <f t="shared" si="79"/>
        <v>100</v>
      </c>
      <c r="J274" s="61">
        <v>0.4</v>
      </c>
      <c r="K274" s="57">
        <f>J274-I274</f>
        <v>-99.6</v>
      </c>
    </row>
    <row r="275" spans="1:11" ht="24" x14ac:dyDescent="0.2">
      <c r="A275" s="3" t="s">
        <v>245</v>
      </c>
      <c r="B275" s="2" t="s">
        <v>112</v>
      </c>
      <c r="C275" s="2" t="s">
        <v>18</v>
      </c>
      <c r="D275" s="2" t="s">
        <v>64</v>
      </c>
      <c r="E275" s="2"/>
      <c r="F275" s="2"/>
      <c r="G275" s="65">
        <f t="shared" ref="G275:H276" si="81">G276</f>
        <v>844.65599999999995</v>
      </c>
      <c r="H275" s="65">
        <f t="shared" si="81"/>
        <v>843.65139999999997</v>
      </c>
      <c r="I275" s="65">
        <f t="shared" si="79"/>
        <v>99.881064007122433</v>
      </c>
      <c r="J275" s="61"/>
      <c r="K275" s="57"/>
    </row>
    <row r="276" spans="1:11" x14ac:dyDescent="0.2">
      <c r="A276" s="3" t="s">
        <v>56</v>
      </c>
      <c r="B276" s="2" t="s">
        <v>112</v>
      </c>
      <c r="C276" s="2" t="s">
        <v>18</v>
      </c>
      <c r="D276" s="2" t="s">
        <v>64</v>
      </c>
      <c r="E276" s="2" t="s">
        <v>0</v>
      </c>
      <c r="F276" s="2"/>
      <c r="G276" s="68">
        <f t="shared" si="81"/>
        <v>844.65599999999995</v>
      </c>
      <c r="H276" s="68">
        <f t="shared" si="81"/>
        <v>843.65139999999997</v>
      </c>
      <c r="I276" s="65">
        <f t="shared" si="79"/>
        <v>99.881064007122433</v>
      </c>
      <c r="J276" s="61"/>
      <c r="K276" s="57"/>
    </row>
    <row r="277" spans="1:11" ht="24" x14ac:dyDescent="0.2">
      <c r="A277" s="3" t="s">
        <v>238</v>
      </c>
      <c r="B277" s="2" t="s">
        <v>112</v>
      </c>
      <c r="C277" s="2" t="s">
        <v>18</v>
      </c>
      <c r="D277" s="2" t="s">
        <v>64</v>
      </c>
      <c r="E277" s="2" t="s">
        <v>237</v>
      </c>
      <c r="F277" s="2"/>
      <c r="G277" s="68">
        <f>G278+G280</f>
        <v>844.65599999999995</v>
      </c>
      <c r="H277" s="68">
        <f>H278+H280</f>
        <v>843.65139999999997</v>
      </c>
      <c r="I277" s="65">
        <f t="shared" si="79"/>
        <v>99.881064007122433</v>
      </c>
      <c r="J277" s="61"/>
      <c r="K277" s="57"/>
    </row>
    <row r="278" spans="1:11" ht="24" x14ac:dyDescent="0.2">
      <c r="A278" s="3" t="s">
        <v>236</v>
      </c>
      <c r="B278" s="2" t="s">
        <v>112</v>
      </c>
      <c r="C278" s="2" t="s">
        <v>18</v>
      </c>
      <c r="D278" s="2" t="s">
        <v>64</v>
      </c>
      <c r="E278" s="2" t="s">
        <v>235</v>
      </c>
      <c r="F278" s="2"/>
      <c r="G278" s="68">
        <f>G279</f>
        <v>834.65599999999995</v>
      </c>
      <c r="H278" s="68">
        <f>H279</f>
        <v>833.65139999999997</v>
      </c>
      <c r="I278" s="65">
        <f t="shared" si="79"/>
        <v>99.879639036920594</v>
      </c>
      <c r="J278" s="61"/>
      <c r="K278" s="57"/>
    </row>
    <row r="279" spans="1:11" ht="48" x14ac:dyDescent="0.2">
      <c r="A279" s="3" t="s">
        <v>43</v>
      </c>
      <c r="B279" s="2" t="s">
        <v>112</v>
      </c>
      <c r="C279" s="2" t="s">
        <v>18</v>
      </c>
      <c r="D279" s="2" t="s">
        <v>64</v>
      </c>
      <c r="E279" s="2" t="s">
        <v>235</v>
      </c>
      <c r="F279" s="2" t="s">
        <v>39</v>
      </c>
      <c r="G279" s="68">
        <v>834.65599999999995</v>
      </c>
      <c r="H279" s="65">
        <v>833.65139999999997</v>
      </c>
      <c r="I279" s="65">
        <f t="shared" si="79"/>
        <v>99.879639036920594</v>
      </c>
      <c r="J279" s="61">
        <f>591.307+1+178.573</f>
        <v>770.88</v>
      </c>
      <c r="K279" s="57">
        <f>J279-I279</f>
        <v>671.0003609630794</v>
      </c>
    </row>
    <row r="280" spans="1:11" ht="24" x14ac:dyDescent="0.2">
      <c r="A280" s="3" t="s">
        <v>234</v>
      </c>
      <c r="B280" s="2" t="s">
        <v>112</v>
      </c>
      <c r="C280" s="2" t="s">
        <v>18</v>
      </c>
      <c r="D280" s="2" t="s">
        <v>64</v>
      </c>
      <c r="E280" s="2" t="s">
        <v>233</v>
      </c>
      <c r="F280" s="2"/>
      <c r="G280" s="68">
        <f>G281</f>
        <v>10</v>
      </c>
      <c r="H280" s="68">
        <f>H281</f>
        <v>10</v>
      </c>
      <c r="I280" s="65">
        <f t="shared" si="79"/>
        <v>100</v>
      </c>
      <c r="J280" s="61"/>
      <c r="K280" s="57"/>
    </row>
    <row r="281" spans="1:11" ht="24" x14ac:dyDescent="0.2">
      <c r="A281" s="3" t="s">
        <v>58</v>
      </c>
      <c r="B281" s="2" t="s">
        <v>112</v>
      </c>
      <c r="C281" s="2" t="s">
        <v>18</v>
      </c>
      <c r="D281" s="2" t="s">
        <v>64</v>
      </c>
      <c r="E281" s="2" t="s">
        <v>233</v>
      </c>
      <c r="F281" s="2" t="s">
        <v>62</v>
      </c>
      <c r="G281" s="68">
        <v>10</v>
      </c>
      <c r="H281" s="65">
        <v>10</v>
      </c>
      <c r="I281" s="65">
        <f t="shared" si="79"/>
        <v>100</v>
      </c>
      <c r="J281" s="61">
        <v>10</v>
      </c>
      <c r="K281" s="57">
        <f>J281-I281</f>
        <v>-90</v>
      </c>
    </row>
    <row r="282" spans="1:11" hidden="1" x14ac:dyDescent="0.2">
      <c r="A282" s="3" t="s">
        <v>232</v>
      </c>
      <c r="B282" s="2" t="s">
        <v>112</v>
      </c>
      <c r="C282" s="2" t="s">
        <v>18</v>
      </c>
      <c r="D282" s="2" t="s">
        <v>106</v>
      </c>
      <c r="E282" s="2"/>
      <c r="F282" s="2"/>
      <c r="G282" s="68">
        <f t="shared" ref="G282:H284" si="82">G283</f>
        <v>0</v>
      </c>
      <c r="H282" s="68">
        <f t="shared" si="82"/>
        <v>0</v>
      </c>
      <c r="I282" s="65" t="e">
        <f t="shared" si="79"/>
        <v>#DIV/0!</v>
      </c>
      <c r="J282" s="61"/>
      <c r="K282" s="57"/>
    </row>
    <row r="283" spans="1:11" hidden="1" x14ac:dyDescent="0.2">
      <c r="A283" s="3" t="s">
        <v>56</v>
      </c>
      <c r="B283" s="2" t="s">
        <v>112</v>
      </c>
      <c r="C283" s="2" t="s">
        <v>18</v>
      </c>
      <c r="D283" s="2" t="s">
        <v>106</v>
      </c>
      <c r="E283" s="2" t="s">
        <v>0</v>
      </c>
      <c r="F283" s="2"/>
      <c r="G283" s="68">
        <f t="shared" si="82"/>
        <v>0</v>
      </c>
      <c r="H283" s="68">
        <f t="shared" si="82"/>
        <v>0</v>
      </c>
      <c r="I283" s="65" t="e">
        <f t="shared" si="79"/>
        <v>#DIV/0!</v>
      </c>
      <c r="J283" s="61"/>
      <c r="K283" s="57"/>
    </row>
    <row r="284" spans="1:11" ht="24" hidden="1" x14ac:dyDescent="0.2">
      <c r="A284" s="3" t="s">
        <v>231</v>
      </c>
      <c r="B284" s="2">
        <v>800</v>
      </c>
      <c r="C284" s="2" t="s">
        <v>18</v>
      </c>
      <c r="D284" s="2" t="s">
        <v>106</v>
      </c>
      <c r="E284" s="2" t="s">
        <v>230</v>
      </c>
      <c r="F284" s="2"/>
      <c r="G284" s="68">
        <f t="shared" si="82"/>
        <v>0</v>
      </c>
      <c r="H284" s="68">
        <f t="shared" si="82"/>
        <v>0</v>
      </c>
      <c r="I284" s="65" t="e">
        <f t="shared" si="79"/>
        <v>#DIV/0!</v>
      </c>
      <c r="J284" s="61"/>
      <c r="K284" s="57"/>
    </row>
    <row r="285" spans="1:11" ht="24" hidden="1" x14ac:dyDescent="0.2">
      <c r="A285" s="3" t="s">
        <v>58</v>
      </c>
      <c r="B285" s="2">
        <v>800</v>
      </c>
      <c r="C285" s="2" t="s">
        <v>18</v>
      </c>
      <c r="D285" s="2" t="s">
        <v>106</v>
      </c>
      <c r="E285" s="2" t="s">
        <v>230</v>
      </c>
      <c r="F285" s="2">
        <v>200</v>
      </c>
      <c r="G285" s="68"/>
      <c r="H285" s="65"/>
      <c r="I285" s="65" t="e">
        <f t="shared" si="79"/>
        <v>#DIV/0!</v>
      </c>
      <c r="J285" s="61">
        <v>0</v>
      </c>
      <c r="K285" s="57" t="e">
        <f>J285-I285</f>
        <v>#DIV/0!</v>
      </c>
    </row>
    <row r="286" spans="1:11" x14ac:dyDescent="0.2">
      <c r="A286" s="3" t="s">
        <v>227</v>
      </c>
      <c r="B286" s="2" t="s">
        <v>112</v>
      </c>
      <c r="C286" s="2" t="s">
        <v>18</v>
      </c>
      <c r="D286" s="2" t="s">
        <v>27</v>
      </c>
      <c r="E286" s="2"/>
      <c r="F286" s="2"/>
      <c r="G286" s="65">
        <f>G287+G291+G296+G302+G311</f>
        <v>989.96399999999994</v>
      </c>
      <c r="H286" s="65">
        <f t="shared" ref="H286" si="83">H287+H291+H296+H302+H311</f>
        <v>947.37465000000009</v>
      </c>
      <c r="I286" s="65">
        <f t="shared" si="79"/>
        <v>95.697889014145986</v>
      </c>
      <c r="J286" s="61"/>
      <c r="K286" s="57"/>
    </row>
    <row r="287" spans="1:11" ht="24" x14ac:dyDescent="0.2">
      <c r="A287" s="3" t="s">
        <v>347</v>
      </c>
      <c r="B287" s="2" t="s">
        <v>112</v>
      </c>
      <c r="C287" s="2" t="s">
        <v>18</v>
      </c>
      <c r="D287" s="2" t="s">
        <v>27</v>
      </c>
      <c r="E287" s="2" t="s">
        <v>4</v>
      </c>
      <c r="F287" s="2"/>
      <c r="G287" s="68">
        <f>G288</f>
        <v>0.1</v>
      </c>
      <c r="H287" s="68">
        <f t="shared" ref="H287" si="84">H288</f>
        <v>0</v>
      </c>
      <c r="I287" s="65">
        <f t="shared" si="79"/>
        <v>0</v>
      </c>
      <c r="J287" s="61"/>
      <c r="K287" s="57"/>
    </row>
    <row r="288" spans="1:11" ht="36" x14ac:dyDescent="0.2">
      <c r="A288" s="3" t="s">
        <v>36</v>
      </c>
      <c r="B288" s="2" t="s">
        <v>112</v>
      </c>
      <c r="C288" s="2" t="s">
        <v>18</v>
      </c>
      <c r="D288" s="2" t="s">
        <v>27</v>
      </c>
      <c r="E288" s="2" t="s">
        <v>35</v>
      </c>
      <c r="F288" s="2"/>
      <c r="G288" s="68">
        <f t="shared" ref="G288:H289" si="85">G289</f>
        <v>0.1</v>
      </c>
      <c r="H288" s="68">
        <f t="shared" si="85"/>
        <v>0</v>
      </c>
      <c r="I288" s="65">
        <f t="shared" si="79"/>
        <v>0</v>
      </c>
      <c r="J288" s="61"/>
      <c r="K288" s="57"/>
    </row>
    <row r="289" spans="1:11" ht="24" x14ac:dyDescent="0.2">
      <c r="A289" s="3" t="s">
        <v>226</v>
      </c>
      <c r="B289" s="2" t="s">
        <v>112</v>
      </c>
      <c r="C289" s="2" t="s">
        <v>18</v>
      </c>
      <c r="D289" s="2" t="s">
        <v>27</v>
      </c>
      <c r="E289" s="2" t="s">
        <v>225</v>
      </c>
      <c r="F289" s="2"/>
      <c r="G289" s="68">
        <f t="shared" si="85"/>
        <v>0.1</v>
      </c>
      <c r="H289" s="68">
        <f t="shared" si="85"/>
        <v>0</v>
      </c>
      <c r="I289" s="65">
        <f t="shared" si="79"/>
        <v>0</v>
      </c>
      <c r="J289" s="61"/>
      <c r="K289" s="57"/>
    </row>
    <row r="290" spans="1:11" ht="24" x14ac:dyDescent="0.2">
      <c r="A290" s="3" t="s">
        <v>58</v>
      </c>
      <c r="B290" s="2" t="s">
        <v>112</v>
      </c>
      <c r="C290" s="2" t="s">
        <v>18</v>
      </c>
      <c r="D290" s="2" t="s">
        <v>27</v>
      </c>
      <c r="E290" s="2" t="s">
        <v>225</v>
      </c>
      <c r="F290" s="2">
        <v>200</v>
      </c>
      <c r="G290" s="68">
        <v>0.1</v>
      </c>
      <c r="H290" s="65"/>
      <c r="I290" s="65">
        <f t="shared" si="79"/>
        <v>0</v>
      </c>
      <c r="J290" s="61">
        <v>0.1</v>
      </c>
      <c r="K290" s="57">
        <f t="shared" ref="K290:K338" si="86">J290-I290</f>
        <v>0.1</v>
      </c>
    </row>
    <row r="291" spans="1:11" ht="24" x14ac:dyDescent="0.2">
      <c r="A291" s="3" t="s">
        <v>50</v>
      </c>
      <c r="B291" s="2" t="s">
        <v>112</v>
      </c>
      <c r="C291" s="2" t="s">
        <v>18</v>
      </c>
      <c r="D291" s="2" t="s">
        <v>27</v>
      </c>
      <c r="E291" s="2" t="s">
        <v>3</v>
      </c>
      <c r="F291" s="2"/>
      <c r="G291" s="68">
        <f t="shared" ref="G291:H292" si="87">G292</f>
        <v>691.19999999999993</v>
      </c>
      <c r="H291" s="68">
        <f t="shared" si="87"/>
        <v>685.03409000000011</v>
      </c>
      <c r="I291" s="65">
        <f t="shared" si="79"/>
        <v>99.107941261574098</v>
      </c>
      <c r="J291" s="61"/>
      <c r="K291" s="57"/>
    </row>
    <row r="292" spans="1:11" ht="24" x14ac:dyDescent="0.2">
      <c r="A292" s="3" t="s">
        <v>49</v>
      </c>
      <c r="B292" s="2" t="s">
        <v>112</v>
      </c>
      <c r="C292" s="2" t="s">
        <v>18</v>
      </c>
      <c r="D292" s="2" t="s">
        <v>27</v>
      </c>
      <c r="E292" s="2" t="s">
        <v>48</v>
      </c>
      <c r="F292" s="2"/>
      <c r="G292" s="68">
        <f t="shared" si="87"/>
        <v>691.19999999999993</v>
      </c>
      <c r="H292" s="68">
        <f t="shared" si="87"/>
        <v>685.03409000000011</v>
      </c>
      <c r="I292" s="65">
        <f t="shared" si="79"/>
        <v>99.107941261574098</v>
      </c>
      <c r="J292" s="61"/>
      <c r="K292" s="57"/>
    </row>
    <row r="293" spans="1:11" ht="36" x14ac:dyDescent="0.2">
      <c r="A293" s="3" t="s">
        <v>224</v>
      </c>
      <c r="B293" s="2" t="s">
        <v>112</v>
      </c>
      <c r="C293" s="2" t="s">
        <v>18</v>
      </c>
      <c r="D293" s="2" t="s">
        <v>27</v>
      </c>
      <c r="E293" s="2" t="s">
        <v>223</v>
      </c>
      <c r="F293" s="2"/>
      <c r="G293" s="68">
        <f>G294+G295</f>
        <v>691.19999999999993</v>
      </c>
      <c r="H293" s="68">
        <f>H294+H295</f>
        <v>685.03409000000011</v>
      </c>
      <c r="I293" s="65">
        <f t="shared" si="79"/>
        <v>99.107941261574098</v>
      </c>
      <c r="J293" s="61"/>
      <c r="K293" s="57"/>
    </row>
    <row r="294" spans="1:11" ht="24" x14ac:dyDescent="0.2">
      <c r="A294" s="3" t="s">
        <v>351</v>
      </c>
      <c r="B294" s="2" t="s">
        <v>112</v>
      </c>
      <c r="C294" s="2" t="s">
        <v>18</v>
      </c>
      <c r="D294" s="2" t="s">
        <v>27</v>
      </c>
      <c r="E294" s="2" t="s">
        <v>223</v>
      </c>
      <c r="F294" s="2" t="s">
        <v>39</v>
      </c>
      <c r="G294" s="68">
        <v>627.56516999999997</v>
      </c>
      <c r="H294" s="65">
        <v>627.56509000000005</v>
      </c>
      <c r="I294" s="65">
        <f t="shared" si="79"/>
        <v>99.999987252319954</v>
      </c>
      <c r="J294" s="61">
        <f>445.238+10+134.462</f>
        <v>589.70000000000005</v>
      </c>
      <c r="K294" s="57">
        <f t="shared" si="86"/>
        <v>489.70001274768009</v>
      </c>
    </row>
    <row r="295" spans="1:11" ht="24" x14ac:dyDescent="0.2">
      <c r="A295" s="3" t="s">
        <v>58</v>
      </c>
      <c r="B295" s="2" t="s">
        <v>112</v>
      </c>
      <c r="C295" s="2" t="s">
        <v>18</v>
      </c>
      <c r="D295" s="2" t="s">
        <v>27</v>
      </c>
      <c r="E295" s="2" t="s">
        <v>223</v>
      </c>
      <c r="F295" s="2" t="s">
        <v>62</v>
      </c>
      <c r="G295" s="68">
        <v>63.634830000000001</v>
      </c>
      <c r="H295" s="65">
        <v>57.469000000000001</v>
      </c>
      <c r="I295" s="65">
        <f t="shared" si="79"/>
        <v>90.310605057010449</v>
      </c>
      <c r="J295" s="61">
        <f>7+94.5</f>
        <v>101.5</v>
      </c>
      <c r="K295" s="57">
        <f t="shared" si="86"/>
        <v>11.189394942989551</v>
      </c>
    </row>
    <row r="296" spans="1:11" ht="36" x14ac:dyDescent="0.2">
      <c r="A296" s="3" t="s">
        <v>15</v>
      </c>
      <c r="B296" s="2" t="s">
        <v>112</v>
      </c>
      <c r="C296" s="2" t="s">
        <v>18</v>
      </c>
      <c r="D296" s="2" t="s">
        <v>27</v>
      </c>
      <c r="E296" s="2" t="s">
        <v>2</v>
      </c>
      <c r="F296" s="2"/>
      <c r="G296" s="68">
        <f>G297</f>
        <v>247.39999999999998</v>
      </c>
      <c r="H296" s="68">
        <f>H297</f>
        <v>247.34055999999998</v>
      </c>
      <c r="I296" s="65">
        <f t="shared" si="79"/>
        <v>99.975974130962015</v>
      </c>
      <c r="J296" s="61"/>
      <c r="K296" s="57"/>
    </row>
    <row r="297" spans="1:11" ht="36" x14ac:dyDescent="0.2">
      <c r="A297" s="3" t="s">
        <v>14</v>
      </c>
      <c r="B297" s="2" t="s">
        <v>112</v>
      </c>
      <c r="C297" s="2" t="s">
        <v>18</v>
      </c>
      <c r="D297" s="2" t="s">
        <v>27</v>
      </c>
      <c r="E297" s="2" t="s">
        <v>13</v>
      </c>
      <c r="F297" s="2"/>
      <c r="G297" s="68">
        <f>G298+G300</f>
        <v>247.39999999999998</v>
      </c>
      <c r="H297" s="68">
        <f t="shared" ref="H297" si="88">H298+H300</f>
        <v>247.34055999999998</v>
      </c>
      <c r="I297" s="65">
        <f t="shared" si="79"/>
        <v>99.975974130962015</v>
      </c>
      <c r="J297" s="61"/>
      <c r="K297" s="57"/>
    </row>
    <row r="298" spans="1:11" ht="36" x14ac:dyDescent="0.2">
      <c r="A298" s="3" t="s">
        <v>357</v>
      </c>
      <c r="B298" s="2" t="s">
        <v>112</v>
      </c>
      <c r="C298" s="2" t="s">
        <v>18</v>
      </c>
      <c r="D298" s="2" t="s">
        <v>27</v>
      </c>
      <c r="E298" s="2" t="s">
        <v>222</v>
      </c>
      <c r="F298" s="2"/>
      <c r="G298" s="68">
        <f>G299</f>
        <v>51.7</v>
      </c>
      <c r="H298" s="68">
        <f>H299</f>
        <v>51.7</v>
      </c>
      <c r="I298" s="65">
        <f t="shared" si="79"/>
        <v>100</v>
      </c>
      <c r="J298" s="61"/>
      <c r="K298" s="57"/>
    </row>
    <row r="299" spans="1:11" ht="24" x14ac:dyDescent="0.2">
      <c r="A299" s="3" t="s">
        <v>58</v>
      </c>
      <c r="B299" s="2" t="s">
        <v>112</v>
      </c>
      <c r="C299" s="2" t="s">
        <v>18</v>
      </c>
      <c r="D299" s="2" t="s">
        <v>27</v>
      </c>
      <c r="E299" s="2" t="s">
        <v>222</v>
      </c>
      <c r="F299" s="2" t="s">
        <v>62</v>
      </c>
      <c r="G299" s="68">
        <v>51.7</v>
      </c>
      <c r="H299" s="65">
        <v>51.7</v>
      </c>
      <c r="I299" s="65">
        <f t="shared" si="79"/>
        <v>100</v>
      </c>
      <c r="J299" s="61">
        <v>51.7</v>
      </c>
      <c r="K299" s="57">
        <f t="shared" si="86"/>
        <v>-48.3</v>
      </c>
    </row>
    <row r="300" spans="1:11" ht="60" x14ac:dyDescent="0.2">
      <c r="A300" s="3" t="s">
        <v>358</v>
      </c>
      <c r="B300" s="2" t="s">
        <v>112</v>
      </c>
      <c r="C300" s="2" t="s">
        <v>18</v>
      </c>
      <c r="D300" s="2" t="s">
        <v>27</v>
      </c>
      <c r="E300" s="2" t="s">
        <v>221</v>
      </c>
      <c r="F300" s="2"/>
      <c r="G300" s="68">
        <f>G301</f>
        <v>195.7</v>
      </c>
      <c r="H300" s="68">
        <f>H301</f>
        <v>195.64055999999999</v>
      </c>
      <c r="I300" s="65">
        <f t="shared" si="79"/>
        <v>99.969626980071538</v>
      </c>
      <c r="J300" s="61"/>
      <c r="K300" s="57"/>
    </row>
    <row r="301" spans="1:11" ht="48" x14ac:dyDescent="0.2">
      <c r="A301" s="3" t="s">
        <v>43</v>
      </c>
      <c r="B301" s="2" t="s">
        <v>112</v>
      </c>
      <c r="C301" s="2" t="s">
        <v>18</v>
      </c>
      <c r="D301" s="2" t="s">
        <v>27</v>
      </c>
      <c r="E301" s="2" t="s">
        <v>221</v>
      </c>
      <c r="F301" s="2" t="s">
        <v>39</v>
      </c>
      <c r="G301" s="68">
        <v>195.7</v>
      </c>
      <c r="H301" s="65">
        <v>195.64055999999999</v>
      </c>
      <c r="I301" s="65">
        <f t="shared" si="79"/>
        <v>99.969626980071538</v>
      </c>
      <c r="J301" s="61">
        <f>142.78+43.12</f>
        <v>185.9</v>
      </c>
      <c r="K301" s="57">
        <f t="shared" si="86"/>
        <v>85.930373019928467</v>
      </c>
    </row>
    <row r="302" spans="1:11" ht="36" x14ac:dyDescent="0.2">
      <c r="A302" s="3" t="s">
        <v>169</v>
      </c>
      <c r="B302" s="2" t="s">
        <v>112</v>
      </c>
      <c r="C302" s="2" t="s">
        <v>18</v>
      </c>
      <c r="D302" s="2" t="s">
        <v>27</v>
      </c>
      <c r="E302" s="2" t="s">
        <v>1</v>
      </c>
      <c r="F302" s="2"/>
      <c r="G302" s="66">
        <f>G303</f>
        <v>15.263999999999999</v>
      </c>
      <c r="H302" s="66">
        <f>H303</f>
        <v>15</v>
      </c>
      <c r="I302" s="65">
        <f t="shared" si="79"/>
        <v>98.270440251572339</v>
      </c>
      <c r="J302" s="61"/>
      <c r="K302" s="57"/>
    </row>
    <row r="303" spans="1:11" x14ac:dyDescent="0.2">
      <c r="A303" s="3" t="s">
        <v>179</v>
      </c>
      <c r="B303" s="2" t="s">
        <v>112</v>
      </c>
      <c r="C303" s="2" t="s">
        <v>18</v>
      </c>
      <c r="D303" s="2" t="s">
        <v>27</v>
      </c>
      <c r="E303" s="2" t="s">
        <v>178</v>
      </c>
      <c r="F303" s="2"/>
      <c r="G303" s="66">
        <f>G304+G307+G309</f>
        <v>15.263999999999999</v>
      </c>
      <c r="H303" s="66">
        <f t="shared" ref="H303" si="89">H304+H307+H309</f>
        <v>15</v>
      </c>
      <c r="I303" s="65">
        <f t="shared" si="79"/>
        <v>98.270440251572339</v>
      </c>
      <c r="J303" s="61"/>
      <c r="K303" s="57"/>
    </row>
    <row r="304" spans="1:11" ht="36" x14ac:dyDescent="0.2">
      <c r="A304" s="3" t="s">
        <v>363</v>
      </c>
      <c r="B304" s="2" t="s">
        <v>112</v>
      </c>
      <c r="C304" s="2" t="s">
        <v>18</v>
      </c>
      <c r="D304" s="2" t="s">
        <v>27</v>
      </c>
      <c r="E304" s="2" t="s">
        <v>205</v>
      </c>
      <c r="F304" s="2"/>
      <c r="G304" s="66">
        <f>G305+G306</f>
        <v>15</v>
      </c>
      <c r="H304" s="66">
        <f>H305+H306</f>
        <v>14.736000000000001</v>
      </c>
      <c r="I304" s="65">
        <f t="shared" si="79"/>
        <v>98.240000000000009</v>
      </c>
      <c r="J304" s="61"/>
      <c r="K304" s="57"/>
    </row>
    <row r="305" spans="1:11" ht="24" hidden="1" x14ac:dyDescent="0.2">
      <c r="A305" s="3" t="s">
        <v>58</v>
      </c>
      <c r="B305" s="2" t="s">
        <v>112</v>
      </c>
      <c r="C305" s="2" t="s">
        <v>18</v>
      </c>
      <c r="D305" s="2" t="s">
        <v>27</v>
      </c>
      <c r="E305" s="2" t="s">
        <v>205</v>
      </c>
      <c r="F305" s="2">
        <v>200</v>
      </c>
      <c r="G305" s="66"/>
      <c r="H305" s="66"/>
      <c r="I305" s="65" t="e">
        <f t="shared" si="79"/>
        <v>#DIV/0!</v>
      </c>
      <c r="J305" s="61"/>
      <c r="K305" s="57" t="e">
        <f t="shared" ref="K305:K306" si="90">J305-I305</f>
        <v>#DIV/0!</v>
      </c>
    </row>
    <row r="306" spans="1:11" x14ac:dyDescent="0.2">
      <c r="A306" s="3" t="s">
        <v>54</v>
      </c>
      <c r="B306" s="2" t="s">
        <v>112</v>
      </c>
      <c r="C306" s="2" t="s">
        <v>18</v>
      </c>
      <c r="D306" s="2" t="s">
        <v>27</v>
      </c>
      <c r="E306" s="2" t="s">
        <v>205</v>
      </c>
      <c r="F306" s="2" t="s">
        <v>52</v>
      </c>
      <c r="G306" s="66">
        <v>15</v>
      </c>
      <c r="H306" s="65">
        <v>14.736000000000001</v>
      </c>
      <c r="I306" s="65">
        <f t="shared" si="79"/>
        <v>98.240000000000009</v>
      </c>
      <c r="J306" s="61">
        <v>20</v>
      </c>
      <c r="K306" s="57">
        <f t="shared" si="90"/>
        <v>-78.240000000000009</v>
      </c>
    </row>
    <row r="307" spans="1:11" ht="48" hidden="1" x14ac:dyDescent="0.2">
      <c r="A307" s="3" t="s">
        <v>206</v>
      </c>
      <c r="B307" s="2" t="s">
        <v>112</v>
      </c>
      <c r="C307" s="2" t="s">
        <v>18</v>
      </c>
      <c r="D307" s="2" t="s">
        <v>27</v>
      </c>
      <c r="E307" s="2" t="s">
        <v>400</v>
      </c>
      <c r="F307" s="2"/>
      <c r="G307" s="66">
        <f>G308</f>
        <v>0</v>
      </c>
      <c r="H307" s="66">
        <f>H308</f>
        <v>0</v>
      </c>
      <c r="I307" s="65" t="e">
        <f t="shared" si="79"/>
        <v>#DIV/0!</v>
      </c>
      <c r="J307" s="61"/>
      <c r="K307" s="57"/>
    </row>
    <row r="308" spans="1:11" hidden="1" x14ac:dyDescent="0.2">
      <c r="A308" s="3" t="s">
        <v>54</v>
      </c>
      <c r="B308" s="2" t="s">
        <v>112</v>
      </c>
      <c r="C308" s="2" t="s">
        <v>18</v>
      </c>
      <c r="D308" s="2" t="s">
        <v>27</v>
      </c>
      <c r="E308" s="2" t="s">
        <v>400</v>
      </c>
      <c r="F308" s="2" t="s">
        <v>52</v>
      </c>
      <c r="G308" s="66">
        <v>0</v>
      </c>
      <c r="H308" s="65"/>
      <c r="I308" s="65" t="e">
        <f t="shared" si="79"/>
        <v>#DIV/0!</v>
      </c>
      <c r="J308" s="61">
        <v>2</v>
      </c>
      <c r="K308" s="57" t="e">
        <f t="shared" si="86"/>
        <v>#DIV/0!</v>
      </c>
    </row>
    <row r="309" spans="1:11" ht="24" x14ac:dyDescent="0.2">
      <c r="A309" s="6" t="s">
        <v>439</v>
      </c>
      <c r="B309" s="2" t="s">
        <v>112</v>
      </c>
      <c r="C309" s="2" t="s">
        <v>18</v>
      </c>
      <c r="D309" s="2" t="s">
        <v>27</v>
      </c>
      <c r="E309" s="2" t="s">
        <v>438</v>
      </c>
      <c r="F309" s="2"/>
      <c r="G309" s="66">
        <f>G310</f>
        <v>0.26400000000000001</v>
      </c>
      <c r="H309" s="66">
        <f t="shared" ref="H309" si="91">H310</f>
        <v>0.26400000000000001</v>
      </c>
      <c r="I309" s="65">
        <f t="shared" si="79"/>
        <v>100</v>
      </c>
      <c r="J309" s="61"/>
      <c r="K309" s="57"/>
    </row>
    <row r="310" spans="1:11" x14ac:dyDescent="0.2">
      <c r="A310" s="3" t="s">
        <v>54</v>
      </c>
      <c r="B310" s="2" t="s">
        <v>112</v>
      </c>
      <c r="C310" s="2" t="s">
        <v>18</v>
      </c>
      <c r="D310" s="2" t="s">
        <v>27</v>
      </c>
      <c r="E310" s="2" t="s">
        <v>438</v>
      </c>
      <c r="F310" s="2" t="s">
        <v>52</v>
      </c>
      <c r="G310" s="66">
        <v>0.26400000000000001</v>
      </c>
      <c r="H310" s="65">
        <v>0.26400000000000001</v>
      </c>
      <c r="I310" s="65">
        <f t="shared" si="79"/>
        <v>100</v>
      </c>
      <c r="J310" s="61"/>
      <c r="K310" s="57"/>
    </row>
    <row r="311" spans="1:11" ht="36" x14ac:dyDescent="0.2">
      <c r="A311" s="3" t="s">
        <v>383</v>
      </c>
      <c r="B311" s="2" t="s">
        <v>112</v>
      </c>
      <c r="C311" s="2" t="s">
        <v>18</v>
      </c>
      <c r="D311" s="2" t="s">
        <v>27</v>
      </c>
      <c r="E311" s="2" t="s">
        <v>380</v>
      </c>
      <c r="F311" s="2"/>
      <c r="G311" s="66">
        <f t="shared" ref="G311:H313" si="92">G312</f>
        <v>36</v>
      </c>
      <c r="H311" s="66">
        <f t="shared" si="92"/>
        <v>0</v>
      </c>
      <c r="I311" s="65">
        <f t="shared" si="79"/>
        <v>0</v>
      </c>
      <c r="J311" s="61"/>
      <c r="K311" s="57"/>
    </row>
    <row r="312" spans="1:11" x14ac:dyDescent="0.2">
      <c r="A312" s="3" t="s">
        <v>385</v>
      </c>
      <c r="B312" s="2" t="s">
        <v>112</v>
      </c>
      <c r="C312" s="2" t="s">
        <v>18</v>
      </c>
      <c r="D312" s="2" t="s">
        <v>27</v>
      </c>
      <c r="E312" s="2" t="s">
        <v>381</v>
      </c>
      <c r="F312" s="2"/>
      <c r="G312" s="66">
        <f t="shared" si="92"/>
        <v>36</v>
      </c>
      <c r="H312" s="66">
        <f t="shared" si="92"/>
        <v>0</v>
      </c>
      <c r="I312" s="65">
        <f t="shared" si="79"/>
        <v>0</v>
      </c>
      <c r="J312" s="61"/>
      <c r="K312" s="57"/>
    </row>
    <row r="313" spans="1:11" ht="36" x14ac:dyDescent="0.2">
      <c r="A313" s="3" t="s">
        <v>384</v>
      </c>
      <c r="B313" s="2" t="s">
        <v>112</v>
      </c>
      <c r="C313" s="2" t="s">
        <v>18</v>
      </c>
      <c r="D313" s="2" t="s">
        <v>27</v>
      </c>
      <c r="E313" s="2" t="s">
        <v>382</v>
      </c>
      <c r="F313" s="2"/>
      <c r="G313" s="66">
        <f t="shared" si="92"/>
        <v>36</v>
      </c>
      <c r="H313" s="66">
        <f t="shared" si="92"/>
        <v>0</v>
      </c>
      <c r="I313" s="65">
        <f t="shared" si="79"/>
        <v>0</v>
      </c>
      <c r="J313" s="61"/>
      <c r="K313" s="57"/>
    </row>
    <row r="314" spans="1:11" ht="24" x14ac:dyDescent="0.2">
      <c r="A314" s="3" t="s">
        <v>58</v>
      </c>
      <c r="B314" s="2" t="s">
        <v>112</v>
      </c>
      <c r="C314" s="2" t="s">
        <v>18</v>
      </c>
      <c r="D314" s="2" t="s">
        <v>27</v>
      </c>
      <c r="E314" s="2" t="s">
        <v>382</v>
      </c>
      <c r="F314" s="2" t="s">
        <v>62</v>
      </c>
      <c r="G314" s="66">
        <v>36</v>
      </c>
      <c r="H314" s="65"/>
      <c r="I314" s="65">
        <f t="shared" si="79"/>
        <v>0</v>
      </c>
      <c r="J314" s="61">
        <v>36</v>
      </c>
      <c r="K314" s="57">
        <f t="shared" si="86"/>
        <v>36</v>
      </c>
    </row>
    <row r="315" spans="1:11" ht="24" x14ac:dyDescent="0.2">
      <c r="A315" s="3" t="s">
        <v>217</v>
      </c>
      <c r="B315" s="2" t="s">
        <v>112</v>
      </c>
      <c r="C315" s="2" t="s">
        <v>7</v>
      </c>
      <c r="D315" s="2"/>
      <c r="E315" s="2"/>
      <c r="F315" s="2"/>
      <c r="G315" s="69">
        <f>G316+G330</f>
        <v>4118.0139099999997</v>
      </c>
      <c r="H315" s="69">
        <f>H316+H330</f>
        <v>4084.0618199999999</v>
      </c>
      <c r="I315" s="65">
        <f t="shared" si="79"/>
        <v>99.175522697542334</v>
      </c>
      <c r="J315" s="61"/>
      <c r="K315" s="57"/>
    </row>
    <row r="316" spans="1:11" ht="36" x14ac:dyDescent="0.2">
      <c r="A316" s="3" t="s">
        <v>216</v>
      </c>
      <c r="B316" s="2" t="s">
        <v>112</v>
      </c>
      <c r="C316" s="2" t="s">
        <v>7</v>
      </c>
      <c r="D316" s="2" t="s">
        <v>91</v>
      </c>
      <c r="E316" s="2"/>
      <c r="F316" s="2"/>
      <c r="G316" s="65">
        <f>G317+G327</f>
        <v>3861.0649999999996</v>
      </c>
      <c r="H316" s="65">
        <f>H317+H327</f>
        <v>3829.46362</v>
      </c>
      <c r="I316" s="65">
        <f t="shared" si="79"/>
        <v>99.181537218358159</v>
      </c>
      <c r="J316" s="61"/>
      <c r="K316" s="57"/>
    </row>
    <row r="317" spans="1:11" ht="36" x14ac:dyDescent="0.2">
      <c r="A317" s="3" t="s">
        <v>169</v>
      </c>
      <c r="B317" s="2" t="s">
        <v>112</v>
      </c>
      <c r="C317" s="2" t="s">
        <v>7</v>
      </c>
      <c r="D317" s="2" t="s">
        <v>91</v>
      </c>
      <c r="E317" s="2" t="s">
        <v>1</v>
      </c>
      <c r="F317" s="2"/>
      <c r="G317" s="66">
        <f>G318+G324</f>
        <v>3234.91</v>
      </c>
      <c r="H317" s="66">
        <f>H318+H324</f>
        <v>3210.1036199999999</v>
      </c>
      <c r="I317" s="65">
        <f t="shared" si="79"/>
        <v>99.233166301380876</v>
      </c>
      <c r="J317" s="61"/>
      <c r="K317" s="57"/>
    </row>
    <row r="318" spans="1:11" ht="24" x14ac:dyDescent="0.2">
      <c r="A318" s="3" t="s">
        <v>417</v>
      </c>
      <c r="B318" s="2" t="s">
        <v>112</v>
      </c>
      <c r="C318" s="2" t="s">
        <v>7</v>
      </c>
      <c r="D318" s="2" t="s">
        <v>91</v>
      </c>
      <c r="E318" s="2" t="s">
        <v>215</v>
      </c>
      <c r="F318" s="2"/>
      <c r="G318" s="66">
        <f>G319+G321</f>
        <v>2634.91</v>
      </c>
      <c r="H318" s="66">
        <f>H319+H321</f>
        <v>2619.9255399999997</v>
      </c>
      <c r="I318" s="65">
        <f t="shared" si="79"/>
        <v>99.431310367337019</v>
      </c>
      <c r="J318" s="61"/>
      <c r="K318" s="57"/>
    </row>
    <row r="319" spans="1:11" x14ac:dyDescent="0.2">
      <c r="A319" s="3" t="s">
        <v>343</v>
      </c>
      <c r="B319" s="2" t="s">
        <v>112</v>
      </c>
      <c r="C319" s="2" t="s">
        <v>7</v>
      </c>
      <c r="D319" s="2" t="s">
        <v>91</v>
      </c>
      <c r="E319" s="2" t="s">
        <v>214</v>
      </c>
      <c r="F319" s="2"/>
      <c r="G319" s="66">
        <f>G320</f>
        <v>2532.71</v>
      </c>
      <c r="H319" s="66">
        <f>H320</f>
        <v>2520.0735399999999</v>
      </c>
      <c r="I319" s="65">
        <f t="shared" si="79"/>
        <v>99.501069605284457</v>
      </c>
      <c r="J319" s="61"/>
      <c r="K319" s="57"/>
    </row>
    <row r="320" spans="1:11" ht="48" x14ac:dyDescent="0.2">
      <c r="A320" s="3" t="s">
        <v>43</v>
      </c>
      <c r="B320" s="2" t="s">
        <v>112</v>
      </c>
      <c r="C320" s="2" t="s">
        <v>7</v>
      </c>
      <c r="D320" s="2" t="s">
        <v>91</v>
      </c>
      <c r="E320" s="2" t="s">
        <v>214</v>
      </c>
      <c r="F320" s="2">
        <v>100</v>
      </c>
      <c r="G320" s="66">
        <v>2532.71</v>
      </c>
      <c r="H320" s="65">
        <v>2520.0735399999999</v>
      </c>
      <c r="I320" s="65">
        <f t="shared" si="79"/>
        <v>99.501069605284457</v>
      </c>
      <c r="J320" s="61">
        <f>1945.245+5+587.465</f>
        <v>2537.71</v>
      </c>
      <c r="K320" s="57">
        <f t="shared" si="86"/>
        <v>2438.2089303947155</v>
      </c>
    </row>
    <row r="321" spans="1:11" x14ac:dyDescent="0.2">
      <c r="A321" s="3" t="s">
        <v>344</v>
      </c>
      <c r="B321" s="2" t="s">
        <v>112</v>
      </c>
      <c r="C321" s="2" t="s">
        <v>7</v>
      </c>
      <c r="D321" s="2" t="s">
        <v>91</v>
      </c>
      <c r="E321" s="2" t="s">
        <v>213</v>
      </c>
      <c r="F321" s="2"/>
      <c r="G321" s="66">
        <f>G322+G323</f>
        <v>102.2</v>
      </c>
      <c r="H321" s="66">
        <f t="shared" ref="H321" si="93">H322+H323</f>
        <v>99.852000000000004</v>
      </c>
      <c r="I321" s="65">
        <f t="shared" si="79"/>
        <v>97.702544031311163</v>
      </c>
      <c r="J321" s="61"/>
      <c r="K321" s="57"/>
    </row>
    <row r="322" spans="1:11" ht="24" x14ac:dyDescent="0.2">
      <c r="A322" s="3" t="s">
        <v>58</v>
      </c>
      <c r="B322" s="2" t="s">
        <v>112</v>
      </c>
      <c r="C322" s="2" t="s">
        <v>7</v>
      </c>
      <c r="D322" s="2" t="s">
        <v>91</v>
      </c>
      <c r="E322" s="2" t="s">
        <v>213</v>
      </c>
      <c r="F322" s="2" t="s">
        <v>62</v>
      </c>
      <c r="G322" s="66">
        <v>101.2</v>
      </c>
      <c r="H322" s="65">
        <v>98.852000000000004</v>
      </c>
      <c r="I322" s="65">
        <f t="shared" si="79"/>
        <v>97.679841897233203</v>
      </c>
      <c r="J322" s="61">
        <f>97.2</f>
        <v>97.2</v>
      </c>
      <c r="K322" s="57">
        <f t="shared" si="86"/>
        <v>-0.47984189723320014</v>
      </c>
    </row>
    <row r="323" spans="1:11" ht="24" x14ac:dyDescent="0.2">
      <c r="A323" s="6" t="s">
        <v>98</v>
      </c>
      <c r="B323" s="2" t="s">
        <v>112</v>
      </c>
      <c r="C323" s="2" t="s">
        <v>7</v>
      </c>
      <c r="D323" s="2" t="s">
        <v>91</v>
      </c>
      <c r="E323" s="2" t="s">
        <v>213</v>
      </c>
      <c r="F323" s="2" t="s">
        <v>112</v>
      </c>
      <c r="G323" s="66">
        <v>1</v>
      </c>
      <c r="H323" s="65">
        <v>1</v>
      </c>
      <c r="I323" s="65">
        <f t="shared" si="79"/>
        <v>100</v>
      </c>
      <c r="J323" s="61"/>
      <c r="K323" s="57"/>
    </row>
    <row r="324" spans="1:11" x14ac:dyDescent="0.2">
      <c r="A324" s="3" t="s">
        <v>179</v>
      </c>
      <c r="B324" s="2" t="s">
        <v>112</v>
      </c>
      <c r="C324" s="2" t="s">
        <v>7</v>
      </c>
      <c r="D324" s="2" t="s">
        <v>91</v>
      </c>
      <c r="E324" s="2" t="s">
        <v>178</v>
      </c>
      <c r="F324" s="2"/>
      <c r="G324" s="66">
        <f t="shared" ref="G324:H325" si="94">G325</f>
        <v>600</v>
      </c>
      <c r="H324" s="66">
        <f t="shared" si="94"/>
        <v>590.17808000000002</v>
      </c>
      <c r="I324" s="65">
        <f t="shared" si="79"/>
        <v>98.363013333333342</v>
      </c>
      <c r="J324" s="61"/>
      <c r="K324" s="57"/>
    </row>
    <row r="325" spans="1:11" ht="60" x14ac:dyDescent="0.2">
      <c r="A325" s="3" t="s">
        <v>212</v>
      </c>
      <c r="B325" s="2" t="s">
        <v>112</v>
      </c>
      <c r="C325" s="2" t="s">
        <v>7</v>
      </c>
      <c r="D325" s="2" t="s">
        <v>91</v>
      </c>
      <c r="E325" s="2" t="s">
        <v>399</v>
      </c>
      <c r="F325" s="2"/>
      <c r="G325" s="66">
        <f t="shared" si="94"/>
        <v>600</v>
      </c>
      <c r="H325" s="66">
        <f t="shared" si="94"/>
        <v>590.17808000000002</v>
      </c>
      <c r="I325" s="65">
        <f t="shared" si="79"/>
        <v>98.363013333333342</v>
      </c>
      <c r="J325" s="61"/>
      <c r="K325" s="57"/>
    </row>
    <row r="326" spans="1:11" ht="24" x14ac:dyDescent="0.2">
      <c r="A326" s="3" t="s">
        <v>58</v>
      </c>
      <c r="B326" s="2" t="s">
        <v>112</v>
      </c>
      <c r="C326" s="2" t="s">
        <v>7</v>
      </c>
      <c r="D326" s="2" t="s">
        <v>91</v>
      </c>
      <c r="E326" s="2" t="s">
        <v>399</v>
      </c>
      <c r="F326" s="2" t="s">
        <v>62</v>
      </c>
      <c r="G326" s="66">
        <f>500+100</f>
        <v>600</v>
      </c>
      <c r="H326" s="65">
        <v>590.17808000000002</v>
      </c>
      <c r="I326" s="65">
        <f t="shared" si="79"/>
        <v>98.363013333333342</v>
      </c>
      <c r="J326" s="61">
        <f>366+234</f>
        <v>600</v>
      </c>
      <c r="K326" s="57">
        <f t="shared" si="86"/>
        <v>501.63698666666664</v>
      </c>
    </row>
    <row r="327" spans="1:11" ht="24" x14ac:dyDescent="0.2">
      <c r="A327" s="3" t="s">
        <v>87</v>
      </c>
      <c r="B327" s="2" t="s">
        <v>112</v>
      </c>
      <c r="C327" s="2" t="s">
        <v>7</v>
      </c>
      <c r="D327" s="2" t="s">
        <v>91</v>
      </c>
      <c r="E327" s="2" t="s">
        <v>0</v>
      </c>
      <c r="F327" s="2"/>
      <c r="G327" s="66">
        <f>G328</f>
        <v>626.15499999999997</v>
      </c>
      <c r="H327" s="66">
        <f t="shared" ref="H327" si="95">H328</f>
        <v>619.36</v>
      </c>
      <c r="I327" s="65">
        <f t="shared" si="79"/>
        <v>98.91480543954772</v>
      </c>
      <c r="J327" s="61"/>
      <c r="K327" s="57"/>
    </row>
    <row r="328" spans="1:11" x14ac:dyDescent="0.2">
      <c r="A328" s="3" t="s">
        <v>55</v>
      </c>
      <c r="B328" s="2" t="s">
        <v>112</v>
      </c>
      <c r="C328" s="2" t="s">
        <v>7</v>
      </c>
      <c r="D328" s="2" t="s">
        <v>91</v>
      </c>
      <c r="E328" s="2" t="s">
        <v>53</v>
      </c>
      <c r="F328" s="2"/>
      <c r="G328" s="66">
        <f t="shared" ref="G328" si="96">G329</f>
        <v>626.15499999999997</v>
      </c>
      <c r="H328" s="66">
        <f>H329</f>
        <v>619.36</v>
      </c>
      <c r="I328" s="65">
        <f t="shared" si="79"/>
        <v>98.91480543954772</v>
      </c>
      <c r="J328" s="61"/>
      <c r="K328" s="57"/>
    </row>
    <row r="329" spans="1:11" ht="24" x14ac:dyDescent="0.2">
      <c r="A329" s="3" t="s">
        <v>58</v>
      </c>
      <c r="B329" s="2" t="s">
        <v>112</v>
      </c>
      <c r="C329" s="2" t="s">
        <v>7</v>
      </c>
      <c r="D329" s="2" t="s">
        <v>91</v>
      </c>
      <c r="E329" s="2" t="s">
        <v>53</v>
      </c>
      <c r="F329" s="2" t="s">
        <v>62</v>
      </c>
      <c r="G329" s="66">
        <v>626.15499999999997</v>
      </c>
      <c r="H329" s="65">
        <v>619.36</v>
      </c>
      <c r="I329" s="65">
        <f t="shared" si="79"/>
        <v>98.91480543954772</v>
      </c>
      <c r="J329" s="61">
        <v>626.15499999999997</v>
      </c>
      <c r="K329" s="64">
        <f t="shared" si="86"/>
        <v>527.24019456045221</v>
      </c>
    </row>
    <row r="330" spans="1:11" ht="24" x14ac:dyDescent="0.2">
      <c r="A330" s="3" t="s">
        <v>211</v>
      </c>
      <c r="B330" s="2" t="s">
        <v>112</v>
      </c>
      <c r="C330" s="2" t="s">
        <v>7</v>
      </c>
      <c r="D330" s="2" t="s">
        <v>8</v>
      </c>
      <c r="E330" s="2"/>
      <c r="F330" s="2"/>
      <c r="G330" s="69">
        <f>G331</f>
        <v>256.94891000000001</v>
      </c>
      <c r="H330" s="69">
        <f t="shared" ref="H330" si="97">H331</f>
        <v>254.59820000000002</v>
      </c>
      <c r="I330" s="65">
        <f t="shared" ref="I330:I395" si="98">H330/G330*100</f>
        <v>99.085144980766799</v>
      </c>
      <c r="J330" s="61"/>
      <c r="K330" s="57">
        <f t="shared" si="86"/>
        <v>-99.085144980766799</v>
      </c>
    </row>
    <row r="331" spans="1:11" ht="36" x14ac:dyDescent="0.2">
      <c r="A331" s="3" t="s">
        <v>169</v>
      </c>
      <c r="B331" s="2" t="s">
        <v>112</v>
      </c>
      <c r="C331" s="2" t="s">
        <v>7</v>
      </c>
      <c r="D331" s="2">
        <v>14</v>
      </c>
      <c r="E331" s="2" t="s">
        <v>1</v>
      </c>
      <c r="F331" s="2"/>
      <c r="G331" s="66">
        <f t="shared" ref="G331:H331" si="99">G332</f>
        <v>256.94891000000001</v>
      </c>
      <c r="H331" s="66">
        <f t="shared" si="99"/>
        <v>254.59820000000002</v>
      </c>
      <c r="I331" s="65">
        <f t="shared" si="98"/>
        <v>99.085144980766799</v>
      </c>
      <c r="J331" s="61"/>
      <c r="K331" s="57"/>
    </row>
    <row r="332" spans="1:11" x14ac:dyDescent="0.2">
      <c r="A332" s="3" t="s">
        <v>179</v>
      </c>
      <c r="B332" s="2" t="s">
        <v>112</v>
      </c>
      <c r="C332" s="2" t="s">
        <v>7</v>
      </c>
      <c r="D332" s="2">
        <v>14</v>
      </c>
      <c r="E332" s="2" t="s">
        <v>178</v>
      </c>
      <c r="F332" s="2"/>
      <c r="G332" s="66">
        <f>G335+G337+G333</f>
        <v>256.94891000000001</v>
      </c>
      <c r="H332" s="66">
        <f t="shared" ref="H332" si="100">H335+H337+H333</f>
        <v>254.59820000000002</v>
      </c>
      <c r="I332" s="65">
        <f t="shared" si="98"/>
        <v>99.085144980766799</v>
      </c>
      <c r="J332" s="61"/>
      <c r="K332" s="57"/>
    </row>
    <row r="333" spans="1:11" ht="48" x14ac:dyDescent="0.2">
      <c r="A333" s="3" t="s">
        <v>378</v>
      </c>
      <c r="B333" s="2" t="s">
        <v>112</v>
      </c>
      <c r="C333" s="2" t="s">
        <v>7</v>
      </c>
      <c r="D333" s="2">
        <v>14</v>
      </c>
      <c r="E333" s="2" t="s">
        <v>377</v>
      </c>
      <c r="F333" s="2"/>
      <c r="G333" s="66">
        <f>G334</f>
        <v>30.948910000000001</v>
      </c>
      <c r="H333" s="66">
        <f t="shared" ref="H333" si="101">H334</f>
        <v>30.9482</v>
      </c>
      <c r="I333" s="65">
        <f t="shared" si="98"/>
        <v>99.997705896588911</v>
      </c>
      <c r="J333" s="61"/>
      <c r="K333" s="57"/>
    </row>
    <row r="334" spans="1:11" ht="24" x14ac:dyDescent="0.2">
      <c r="A334" s="3" t="s">
        <v>58</v>
      </c>
      <c r="B334" s="2" t="s">
        <v>112</v>
      </c>
      <c r="C334" s="2" t="s">
        <v>7</v>
      </c>
      <c r="D334" s="2">
        <v>14</v>
      </c>
      <c r="E334" s="2" t="s">
        <v>377</v>
      </c>
      <c r="F334" s="2">
        <v>200</v>
      </c>
      <c r="G334" s="66">
        <v>30.948910000000001</v>
      </c>
      <c r="H334" s="65">
        <v>30.9482</v>
      </c>
      <c r="I334" s="65">
        <f t="shared" si="98"/>
        <v>99.997705896588911</v>
      </c>
      <c r="J334" s="61">
        <v>30.948910000000001</v>
      </c>
      <c r="K334" s="57">
        <f t="shared" ref="K334" si="102">J334-I334</f>
        <v>-69.048795896588913</v>
      </c>
    </row>
    <row r="335" spans="1:11" ht="60" x14ac:dyDescent="0.2">
      <c r="A335" s="3" t="s">
        <v>210</v>
      </c>
      <c r="B335" s="2" t="s">
        <v>112</v>
      </c>
      <c r="C335" s="2" t="s">
        <v>7</v>
      </c>
      <c r="D335" s="2" t="s">
        <v>8</v>
      </c>
      <c r="E335" s="2" t="s">
        <v>209</v>
      </c>
      <c r="F335" s="2"/>
      <c r="G335" s="66">
        <f>G336</f>
        <v>50</v>
      </c>
      <c r="H335" s="66">
        <f>H336</f>
        <v>47.65</v>
      </c>
      <c r="I335" s="65">
        <f t="shared" si="98"/>
        <v>95.3</v>
      </c>
      <c r="J335" s="61"/>
      <c r="K335" s="57"/>
    </row>
    <row r="336" spans="1:11" ht="24" x14ac:dyDescent="0.2">
      <c r="A336" s="3" t="s">
        <v>58</v>
      </c>
      <c r="B336" s="2" t="s">
        <v>112</v>
      </c>
      <c r="C336" s="2" t="s">
        <v>7</v>
      </c>
      <c r="D336" s="2">
        <v>14</v>
      </c>
      <c r="E336" s="2" t="s">
        <v>209</v>
      </c>
      <c r="F336" s="2">
        <v>200</v>
      </c>
      <c r="G336" s="66">
        <f>50</f>
        <v>50</v>
      </c>
      <c r="H336" s="65">
        <v>47.65</v>
      </c>
      <c r="I336" s="65">
        <f t="shared" si="98"/>
        <v>95.3</v>
      </c>
      <c r="J336" s="61">
        <v>50</v>
      </c>
      <c r="K336" s="57">
        <f t="shared" si="86"/>
        <v>-45.3</v>
      </c>
    </row>
    <row r="337" spans="1:11" ht="36" x14ac:dyDescent="0.2">
      <c r="A337" s="3" t="s">
        <v>208</v>
      </c>
      <c r="B337" s="2" t="s">
        <v>112</v>
      </c>
      <c r="C337" s="2" t="s">
        <v>7</v>
      </c>
      <c r="D337" s="2" t="s">
        <v>8</v>
      </c>
      <c r="E337" s="2" t="s">
        <v>207</v>
      </c>
      <c r="F337" s="2"/>
      <c r="G337" s="66">
        <f>G338</f>
        <v>176</v>
      </c>
      <c r="H337" s="66">
        <f>H338</f>
        <v>176</v>
      </c>
      <c r="I337" s="65">
        <f t="shared" si="98"/>
        <v>100</v>
      </c>
      <c r="J337" s="61"/>
      <c r="K337" s="57"/>
    </row>
    <row r="338" spans="1:11" ht="24" x14ac:dyDescent="0.2">
      <c r="A338" s="3" t="s">
        <v>58</v>
      </c>
      <c r="B338" s="2" t="s">
        <v>112</v>
      </c>
      <c r="C338" s="2" t="s">
        <v>7</v>
      </c>
      <c r="D338" s="2">
        <v>14</v>
      </c>
      <c r="E338" s="2" t="s">
        <v>207</v>
      </c>
      <c r="F338" s="2">
        <v>200</v>
      </c>
      <c r="G338" s="66">
        <v>176</v>
      </c>
      <c r="H338" s="65">
        <v>176</v>
      </c>
      <c r="I338" s="65">
        <f t="shared" si="98"/>
        <v>100</v>
      </c>
      <c r="J338" s="61">
        <v>204</v>
      </c>
      <c r="K338" s="57">
        <f t="shared" si="86"/>
        <v>104</v>
      </c>
    </row>
    <row r="339" spans="1:11" x14ac:dyDescent="0.2">
      <c r="A339" s="3" t="s">
        <v>204</v>
      </c>
      <c r="B339" s="2" t="s">
        <v>112</v>
      </c>
      <c r="C339" s="2" t="s">
        <v>71</v>
      </c>
      <c r="D339" s="2"/>
      <c r="E339" s="2"/>
      <c r="F339" s="2"/>
      <c r="G339" s="69">
        <f>G340+G359+G350</f>
        <v>20790.01557</v>
      </c>
      <c r="H339" s="69">
        <f>H340+H359+H350</f>
        <v>18008.247599999999</v>
      </c>
      <c r="I339" s="65">
        <f t="shared" si="98"/>
        <v>86.619692704732302</v>
      </c>
      <c r="J339" s="61"/>
      <c r="K339" s="57"/>
    </row>
    <row r="340" spans="1:11" x14ac:dyDescent="0.2">
      <c r="A340" s="3" t="s">
        <v>203</v>
      </c>
      <c r="B340" s="2" t="s">
        <v>112</v>
      </c>
      <c r="C340" s="2" t="s">
        <v>71</v>
      </c>
      <c r="D340" s="2" t="s">
        <v>41</v>
      </c>
      <c r="E340" s="2"/>
      <c r="F340" s="2"/>
      <c r="G340" s="69">
        <f t="shared" ref="G340:H341" si="103">G341</f>
        <v>1059.7240000000002</v>
      </c>
      <c r="H340" s="69">
        <f t="shared" si="103"/>
        <v>1059.7240000000002</v>
      </c>
      <c r="I340" s="65">
        <f t="shared" si="98"/>
        <v>100</v>
      </c>
      <c r="J340" s="61"/>
      <c r="K340" s="57"/>
    </row>
    <row r="341" spans="1:11" ht="24" x14ac:dyDescent="0.2">
      <c r="A341" s="3" t="s">
        <v>347</v>
      </c>
      <c r="B341" s="2" t="s">
        <v>112</v>
      </c>
      <c r="C341" s="2" t="s">
        <v>71</v>
      </c>
      <c r="D341" s="2" t="s">
        <v>41</v>
      </c>
      <c r="E341" s="2" t="s">
        <v>4</v>
      </c>
      <c r="F341" s="2"/>
      <c r="G341" s="68">
        <f t="shared" si="103"/>
        <v>1059.7240000000002</v>
      </c>
      <c r="H341" s="68">
        <f t="shared" si="103"/>
        <v>1059.7240000000002</v>
      </c>
      <c r="I341" s="65">
        <f t="shared" si="98"/>
        <v>100</v>
      </c>
      <c r="J341" s="61"/>
      <c r="K341" s="57"/>
    </row>
    <row r="342" spans="1:11" x14ac:dyDescent="0.2">
      <c r="A342" s="3" t="s">
        <v>348</v>
      </c>
      <c r="B342" s="2" t="s">
        <v>112</v>
      </c>
      <c r="C342" s="2" t="s">
        <v>71</v>
      </c>
      <c r="D342" s="2" t="s">
        <v>41</v>
      </c>
      <c r="E342" s="2" t="s">
        <v>83</v>
      </c>
      <c r="F342" s="2"/>
      <c r="G342" s="68">
        <f>G347+G343+G345</f>
        <v>1059.7240000000002</v>
      </c>
      <c r="H342" s="68">
        <f t="shared" ref="H342" si="104">H347+H343+H345</f>
        <v>1059.7240000000002</v>
      </c>
      <c r="I342" s="65">
        <f t="shared" si="98"/>
        <v>100</v>
      </c>
      <c r="J342" s="61"/>
      <c r="K342" s="57"/>
    </row>
    <row r="343" spans="1:11" ht="84" x14ac:dyDescent="0.2">
      <c r="A343" s="3" t="s">
        <v>349</v>
      </c>
      <c r="B343" s="2" t="s">
        <v>112</v>
      </c>
      <c r="C343" s="2" t="s">
        <v>71</v>
      </c>
      <c r="D343" s="2" t="s">
        <v>41</v>
      </c>
      <c r="E343" s="2" t="s">
        <v>200</v>
      </c>
      <c r="F343" s="2"/>
      <c r="G343" s="68">
        <f>G344</f>
        <v>567.12400000000002</v>
      </c>
      <c r="H343" s="68">
        <f>H344</f>
        <v>567.12400000000002</v>
      </c>
      <c r="I343" s="65">
        <f t="shared" si="98"/>
        <v>100</v>
      </c>
      <c r="J343" s="61"/>
      <c r="K343" s="57"/>
    </row>
    <row r="344" spans="1:11" ht="24" x14ac:dyDescent="0.2">
      <c r="A344" s="3" t="s">
        <v>58</v>
      </c>
      <c r="B344" s="2" t="s">
        <v>112</v>
      </c>
      <c r="C344" s="2" t="s">
        <v>71</v>
      </c>
      <c r="D344" s="2" t="s">
        <v>41</v>
      </c>
      <c r="E344" s="2" t="s">
        <v>200</v>
      </c>
      <c r="F344" s="2" t="s">
        <v>62</v>
      </c>
      <c r="G344" s="68">
        <v>567.12400000000002</v>
      </c>
      <c r="H344" s="65">
        <v>567.12400000000002</v>
      </c>
      <c r="I344" s="65">
        <f t="shared" si="98"/>
        <v>100</v>
      </c>
      <c r="J344" s="61">
        <v>567.12400000000002</v>
      </c>
      <c r="K344" s="57">
        <f t="shared" ref="K344" si="105">J344-I344</f>
        <v>467.12400000000002</v>
      </c>
    </row>
    <row r="345" spans="1:11" ht="36" x14ac:dyDescent="0.2">
      <c r="A345" s="3" t="s">
        <v>350</v>
      </c>
      <c r="B345" s="2" t="s">
        <v>112</v>
      </c>
      <c r="C345" s="2" t="s">
        <v>71</v>
      </c>
      <c r="D345" s="2" t="s">
        <v>41</v>
      </c>
      <c r="E345" s="2" t="s">
        <v>199</v>
      </c>
      <c r="F345" s="2"/>
      <c r="G345" s="68">
        <f>G346</f>
        <v>402.6</v>
      </c>
      <c r="H345" s="68">
        <f>H346</f>
        <v>402.6</v>
      </c>
      <c r="I345" s="65">
        <f t="shared" si="98"/>
        <v>100</v>
      </c>
      <c r="J345" s="61"/>
      <c r="K345" s="57"/>
    </row>
    <row r="346" spans="1:11" ht="24" x14ac:dyDescent="0.2">
      <c r="A346" s="3" t="s">
        <v>58</v>
      </c>
      <c r="B346" s="2" t="s">
        <v>112</v>
      </c>
      <c r="C346" s="2" t="s">
        <v>71</v>
      </c>
      <c r="D346" s="2" t="s">
        <v>41</v>
      </c>
      <c r="E346" s="2" t="s">
        <v>199</v>
      </c>
      <c r="F346" s="2" t="s">
        <v>62</v>
      </c>
      <c r="G346" s="68">
        <v>402.6</v>
      </c>
      <c r="H346" s="65">
        <v>402.6</v>
      </c>
      <c r="I346" s="65">
        <f t="shared" si="98"/>
        <v>100</v>
      </c>
      <c r="J346" s="61">
        <v>402.6</v>
      </c>
      <c r="K346" s="57">
        <f t="shared" ref="K346" si="106">J346-I346</f>
        <v>302.60000000000002</v>
      </c>
    </row>
    <row r="347" spans="1:11" ht="36" x14ac:dyDescent="0.2">
      <c r="A347" s="3" t="s">
        <v>202</v>
      </c>
      <c r="B347" s="2" t="s">
        <v>112</v>
      </c>
      <c r="C347" s="2" t="s">
        <v>71</v>
      </c>
      <c r="D347" s="2" t="s">
        <v>41</v>
      </c>
      <c r="E347" s="2" t="s">
        <v>201</v>
      </c>
      <c r="F347" s="2"/>
      <c r="G347" s="68">
        <f>G348+G349</f>
        <v>90</v>
      </c>
      <c r="H347" s="68">
        <f>H348+H349</f>
        <v>90</v>
      </c>
      <c r="I347" s="65">
        <f t="shared" si="98"/>
        <v>100</v>
      </c>
      <c r="J347" s="61"/>
      <c r="K347" s="57"/>
    </row>
    <row r="348" spans="1:11" ht="24" x14ac:dyDescent="0.2">
      <c r="A348" s="3" t="s">
        <v>58</v>
      </c>
      <c r="B348" s="2" t="s">
        <v>112</v>
      </c>
      <c r="C348" s="2" t="s">
        <v>71</v>
      </c>
      <c r="D348" s="2" t="s">
        <v>41</v>
      </c>
      <c r="E348" s="2" t="s">
        <v>201</v>
      </c>
      <c r="F348" s="2">
        <v>200</v>
      </c>
      <c r="G348" s="68">
        <v>90</v>
      </c>
      <c r="H348" s="65">
        <v>90</v>
      </c>
      <c r="I348" s="65">
        <f t="shared" si="98"/>
        <v>100</v>
      </c>
      <c r="J348" s="61">
        <v>90</v>
      </c>
      <c r="K348" s="57">
        <f t="shared" ref="K348:K403" si="107">J348-I348</f>
        <v>-10</v>
      </c>
    </row>
    <row r="349" spans="1:11" ht="24" hidden="1" x14ac:dyDescent="0.2">
      <c r="A349" s="3" t="s">
        <v>98</v>
      </c>
      <c r="B349" s="2" t="s">
        <v>112</v>
      </c>
      <c r="C349" s="2" t="s">
        <v>71</v>
      </c>
      <c r="D349" s="2" t="s">
        <v>41</v>
      </c>
      <c r="E349" s="2" t="s">
        <v>201</v>
      </c>
      <c r="F349" s="2" t="s">
        <v>112</v>
      </c>
      <c r="G349" s="68">
        <v>0</v>
      </c>
      <c r="H349" s="65"/>
      <c r="I349" s="65" t="e">
        <f t="shared" si="98"/>
        <v>#DIV/0!</v>
      </c>
      <c r="J349" s="61">
        <v>0</v>
      </c>
      <c r="K349" s="57" t="e">
        <f t="shared" si="107"/>
        <v>#DIV/0!</v>
      </c>
    </row>
    <row r="350" spans="1:11" x14ac:dyDescent="0.2">
      <c r="A350" s="3" t="s">
        <v>198</v>
      </c>
      <c r="B350" s="2" t="s">
        <v>112</v>
      </c>
      <c r="C350" s="2" t="s">
        <v>71</v>
      </c>
      <c r="D350" s="2" t="s">
        <v>91</v>
      </c>
      <c r="E350" s="2"/>
      <c r="F350" s="2"/>
      <c r="G350" s="65">
        <f t="shared" ref="G350:H353" si="108">G351</f>
        <v>7944.7049699999998</v>
      </c>
      <c r="H350" s="65">
        <f t="shared" si="108"/>
        <v>5726.1209900000003</v>
      </c>
      <c r="I350" s="65">
        <f t="shared" si="98"/>
        <v>72.07468385072076</v>
      </c>
      <c r="J350" s="61"/>
      <c r="K350" s="57"/>
    </row>
    <row r="351" spans="1:11" ht="36" x14ac:dyDescent="0.2">
      <c r="A351" s="3" t="s">
        <v>169</v>
      </c>
      <c r="B351" s="2" t="s">
        <v>112</v>
      </c>
      <c r="C351" s="2" t="s">
        <v>71</v>
      </c>
      <c r="D351" s="2" t="s">
        <v>91</v>
      </c>
      <c r="E351" s="2" t="s">
        <v>1</v>
      </c>
      <c r="F351" s="2"/>
      <c r="G351" s="66">
        <f t="shared" si="108"/>
        <v>7944.7049699999998</v>
      </c>
      <c r="H351" s="66">
        <f t="shared" si="108"/>
        <v>5726.1209900000003</v>
      </c>
      <c r="I351" s="65">
        <f t="shared" si="98"/>
        <v>72.07468385072076</v>
      </c>
      <c r="J351" s="61"/>
      <c r="K351" s="57"/>
    </row>
    <row r="352" spans="1:11" x14ac:dyDescent="0.2">
      <c r="A352" s="3" t="s">
        <v>168</v>
      </c>
      <c r="B352" s="2" t="s">
        <v>112</v>
      </c>
      <c r="C352" s="2" t="s">
        <v>71</v>
      </c>
      <c r="D352" s="2" t="s">
        <v>91</v>
      </c>
      <c r="E352" s="2" t="s">
        <v>167</v>
      </c>
      <c r="F352" s="2"/>
      <c r="G352" s="66">
        <f>G353+G355+G357</f>
        <v>7944.7049699999998</v>
      </c>
      <c r="H352" s="66">
        <f>H353+H355+H357</f>
        <v>5726.1209900000003</v>
      </c>
      <c r="I352" s="65">
        <f t="shared" si="98"/>
        <v>72.07468385072076</v>
      </c>
      <c r="J352" s="61"/>
      <c r="K352" s="57"/>
    </row>
    <row r="353" spans="1:11" ht="24" x14ac:dyDescent="0.2">
      <c r="A353" s="3" t="s">
        <v>197</v>
      </c>
      <c r="B353" s="2" t="s">
        <v>112</v>
      </c>
      <c r="C353" s="2" t="s">
        <v>71</v>
      </c>
      <c r="D353" s="2" t="s">
        <v>91</v>
      </c>
      <c r="E353" s="2" t="s">
        <v>196</v>
      </c>
      <c r="F353" s="2"/>
      <c r="G353" s="66">
        <f t="shared" si="108"/>
        <v>4733.5379699999994</v>
      </c>
      <c r="H353" s="66">
        <f t="shared" si="108"/>
        <v>2687.15699</v>
      </c>
      <c r="I353" s="65">
        <f t="shared" si="98"/>
        <v>56.768468047167694</v>
      </c>
      <c r="J353" s="61"/>
      <c r="K353" s="57"/>
    </row>
    <row r="354" spans="1:11" ht="24" x14ac:dyDescent="0.2">
      <c r="A354" s="3" t="s">
        <v>58</v>
      </c>
      <c r="B354" s="2" t="s">
        <v>112</v>
      </c>
      <c r="C354" s="2" t="s">
        <v>71</v>
      </c>
      <c r="D354" s="2" t="s">
        <v>91</v>
      </c>
      <c r="E354" s="2" t="s">
        <v>196</v>
      </c>
      <c r="F354" s="2" t="s">
        <v>62</v>
      </c>
      <c r="G354" s="66">
        <f>5190.70497-457.167</f>
        <v>4733.5379699999994</v>
      </c>
      <c r="H354" s="65">
        <v>2687.15699</v>
      </c>
      <c r="I354" s="65">
        <f t="shared" si="98"/>
        <v>56.768468047167694</v>
      </c>
      <c r="J354" s="61">
        <v>5190.7049699999998</v>
      </c>
      <c r="K354" s="57">
        <f t="shared" si="107"/>
        <v>5133.9365019528323</v>
      </c>
    </row>
    <row r="355" spans="1:11" ht="36" x14ac:dyDescent="0.2">
      <c r="A355" s="3" t="s">
        <v>409</v>
      </c>
      <c r="B355" s="2" t="s">
        <v>112</v>
      </c>
      <c r="C355" s="2" t="s">
        <v>71</v>
      </c>
      <c r="D355" s="2" t="s">
        <v>91</v>
      </c>
      <c r="E355" s="2" t="s">
        <v>408</v>
      </c>
      <c r="F355" s="2"/>
      <c r="G355" s="66">
        <f t="shared" ref="G355:G357" si="109">G356</f>
        <v>2754</v>
      </c>
      <c r="H355" s="66">
        <f t="shared" ref="H355:H357" si="110">H356</f>
        <v>2581.797</v>
      </c>
      <c r="I355" s="65">
        <f t="shared" si="98"/>
        <v>93.747167755991285</v>
      </c>
      <c r="J355" s="61"/>
      <c r="K355" s="57"/>
    </row>
    <row r="356" spans="1:11" ht="24" x14ac:dyDescent="0.2">
      <c r="A356" s="3" t="s">
        <v>58</v>
      </c>
      <c r="B356" s="2" t="s">
        <v>112</v>
      </c>
      <c r="C356" s="2" t="s">
        <v>71</v>
      </c>
      <c r="D356" s="2" t="s">
        <v>91</v>
      </c>
      <c r="E356" s="2" t="s">
        <v>408</v>
      </c>
      <c r="F356" s="2" t="s">
        <v>62</v>
      </c>
      <c r="G356" s="66">
        <v>2754</v>
      </c>
      <c r="H356" s="65">
        <v>2581.797</v>
      </c>
      <c r="I356" s="65">
        <f t="shared" si="98"/>
        <v>93.747167755991285</v>
      </c>
      <c r="J356" s="61">
        <v>2754</v>
      </c>
      <c r="K356" s="57">
        <f t="shared" si="107"/>
        <v>2660.2528322440089</v>
      </c>
    </row>
    <row r="357" spans="1:11" ht="36" x14ac:dyDescent="0.2">
      <c r="A357" s="3" t="s">
        <v>448</v>
      </c>
      <c r="B357" s="2" t="s">
        <v>112</v>
      </c>
      <c r="C357" s="2" t="s">
        <v>71</v>
      </c>
      <c r="D357" s="2" t="s">
        <v>91</v>
      </c>
      <c r="E357" s="2" t="s">
        <v>449</v>
      </c>
      <c r="F357" s="2"/>
      <c r="G357" s="66">
        <f t="shared" si="109"/>
        <v>457.16699999999997</v>
      </c>
      <c r="H357" s="66">
        <f t="shared" si="110"/>
        <v>457.16699999999997</v>
      </c>
      <c r="I357" s="65">
        <f t="shared" ref="I357:I358" si="111">H357/G357*100</f>
        <v>100</v>
      </c>
      <c r="J357" s="61"/>
      <c r="K357" s="57"/>
    </row>
    <row r="358" spans="1:11" ht="24" x14ac:dyDescent="0.2">
      <c r="A358" s="3" t="s">
        <v>58</v>
      </c>
      <c r="B358" s="2" t="s">
        <v>112</v>
      </c>
      <c r="C358" s="2" t="s">
        <v>71</v>
      </c>
      <c r="D358" s="2" t="s">
        <v>91</v>
      </c>
      <c r="E358" s="2" t="s">
        <v>449</v>
      </c>
      <c r="F358" s="2" t="s">
        <v>62</v>
      </c>
      <c r="G358" s="66">
        <v>457.16699999999997</v>
      </c>
      <c r="H358" s="65">
        <v>457.16699999999997</v>
      </c>
      <c r="I358" s="65">
        <f t="shared" si="111"/>
        <v>100</v>
      </c>
      <c r="J358" s="61"/>
      <c r="K358" s="57"/>
    </row>
    <row r="359" spans="1:11" x14ac:dyDescent="0.2">
      <c r="A359" s="3" t="s">
        <v>195</v>
      </c>
      <c r="B359" s="2" t="s">
        <v>112</v>
      </c>
      <c r="C359" s="2" t="s">
        <v>71</v>
      </c>
      <c r="D359" s="2" t="s">
        <v>32</v>
      </c>
      <c r="E359" s="2"/>
      <c r="F359" s="2"/>
      <c r="G359" s="69">
        <f>G360+G366+G371</f>
        <v>11785.586600000001</v>
      </c>
      <c r="H359" s="69">
        <f>H360+H366+H371</f>
        <v>11222.402609999999</v>
      </c>
      <c r="I359" s="65">
        <f t="shared" si="98"/>
        <v>95.22141740488334</v>
      </c>
      <c r="J359" s="61"/>
      <c r="K359" s="57"/>
    </row>
    <row r="360" spans="1:11" ht="24" x14ac:dyDescent="0.2">
      <c r="A360" s="3" t="s">
        <v>347</v>
      </c>
      <c r="B360" s="2" t="s">
        <v>112</v>
      </c>
      <c r="C360" s="2" t="s">
        <v>71</v>
      </c>
      <c r="D360" s="2" t="s">
        <v>32</v>
      </c>
      <c r="E360" s="2" t="s">
        <v>4</v>
      </c>
      <c r="F360" s="2"/>
      <c r="G360" s="71">
        <f>G361</f>
        <v>1040.6599999999999</v>
      </c>
      <c r="H360" s="71">
        <f>H361</f>
        <v>1039.5999999999999</v>
      </c>
      <c r="I360" s="65">
        <f t="shared" si="98"/>
        <v>99.89814156400746</v>
      </c>
      <c r="J360" s="61"/>
      <c r="K360" s="57"/>
    </row>
    <row r="361" spans="1:11" ht="24" x14ac:dyDescent="0.2">
      <c r="A361" s="3" t="s">
        <v>194</v>
      </c>
      <c r="B361" s="2" t="s">
        <v>112</v>
      </c>
      <c r="C361" s="2" t="s">
        <v>71</v>
      </c>
      <c r="D361" s="2" t="s">
        <v>32</v>
      </c>
      <c r="E361" s="2" t="s">
        <v>193</v>
      </c>
      <c r="F361" s="2"/>
      <c r="G361" s="71">
        <f>G364+G363</f>
        <v>1040.6599999999999</v>
      </c>
      <c r="H361" s="71">
        <f>H364+H363</f>
        <v>1039.5999999999999</v>
      </c>
      <c r="I361" s="65">
        <f t="shared" si="98"/>
        <v>99.89814156400746</v>
      </c>
      <c r="J361" s="61"/>
      <c r="K361" s="57"/>
    </row>
    <row r="362" spans="1:11" ht="36" x14ac:dyDescent="0.2">
      <c r="A362" s="3" t="s">
        <v>191</v>
      </c>
      <c r="B362" s="2" t="s">
        <v>112</v>
      </c>
      <c r="C362" s="2" t="s">
        <v>71</v>
      </c>
      <c r="D362" s="2" t="s">
        <v>32</v>
      </c>
      <c r="E362" s="2" t="s">
        <v>190</v>
      </c>
      <c r="F362" s="2"/>
      <c r="G362" s="71">
        <f>G363</f>
        <v>22</v>
      </c>
      <c r="H362" s="71">
        <f>H363</f>
        <v>22</v>
      </c>
      <c r="I362" s="65">
        <f t="shared" si="98"/>
        <v>100</v>
      </c>
      <c r="J362" s="61"/>
      <c r="K362" s="57"/>
    </row>
    <row r="363" spans="1:11" ht="24" x14ac:dyDescent="0.2">
      <c r="A363" s="3" t="s">
        <v>58</v>
      </c>
      <c r="B363" s="2" t="s">
        <v>112</v>
      </c>
      <c r="C363" s="2" t="s">
        <v>71</v>
      </c>
      <c r="D363" s="2" t="s">
        <v>32</v>
      </c>
      <c r="E363" s="2" t="s">
        <v>190</v>
      </c>
      <c r="F363" s="2" t="s">
        <v>62</v>
      </c>
      <c r="G363" s="71">
        <v>22</v>
      </c>
      <c r="H363" s="65">
        <v>22</v>
      </c>
      <c r="I363" s="65">
        <f t="shared" si="98"/>
        <v>100</v>
      </c>
      <c r="J363" s="61">
        <v>20</v>
      </c>
      <c r="K363" s="57">
        <f t="shared" si="107"/>
        <v>-80</v>
      </c>
    </row>
    <row r="364" spans="1:11" ht="36" x14ac:dyDescent="0.2">
      <c r="A364" s="3" t="s">
        <v>323</v>
      </c>
      <c r="B364" s="2" t="s">
        <v>112</v>
      </c>
      <c r="C364" s="2" t="s">
        <v>71</v>
      </c>
      <c r="D364" s="2" t="s">
        <v>32</v>
      </c>
      <c r="E364" s="2" t="s">
        <v>192</v>
      </c>
      <c r="F364" s="2"/>
      <c r="G364" s="71">
        <f>G365</f>
        <v>1018.66</v>
      </c>
      <c r="H364" s="71">
        <f>H365</f>
        <v>1017.6</v>
      </c>
      <c r="I364" s="65">
        <f t="shared" si="98"/>
        <v>99.89594172736733</v>
      </c>
      <c r="J364" s="61"/>
      <c r="K364" s="57"/>
    </row>
    <row r="365" spans="1:11" ht="24" x14ac:dyDescent="0.2">
      <c r="A365" s="3" t="s">
        <v>98</v>
      </c>
      <c r="B365" s="2" t="s">
        <v>112</v>
      </c>
      <c r="C365" s="2" t="s">
        <v>71</v>
      </c>
      <c r="D365" s="2" t="s">
        <v>32</v>
      </c>
      <c r="E365" s="2" t="s">
        <v>192</v>
      </c>
      <c r="F365" s="2" t="s">
        <v>112</v>
      </c>
      <c r="G365" s="71">
        <v>1018.66</v>
      </c>
      <c r="H365" s="65">
        <v>1017.6</v>
      </c>
      <c r="I365" s="65">
        <f t="shared" si="98"/>
        <v>99.89594172736733</v>
      </c>
      <c r="J365" s="61">
        <v>1018.66</v>
      </c>
      <c r="K365" s="57">
        <f t="shared" si="107"/>
        <v>918.76405827263261</v>
      </c>
    </row>
    <row r="366" spans="1:11" ht="36" x14ac:dyDescent="0.2">
      <c r="A366" s="3" t="s">
        <v>15</v>
      </c>
      <c r="B366" s="2" t="s">
        <v>112</v>
      </c>
      <c r="C366" s="2" t="s">
        <v>71</v>
      </c>
      <c r="D366" s="2" t="s">
        <v>32</v>
      </c>
      <c r="E366" s="2" t="s">
        <v>2</v>
      </c>
      <c r="F366" s="2"/>
      <c r="G366" s="71">
        <f t="shared" ref="G366:H367" si="112">G367</f>
        <v>9543.7386000000006</v>
      </c>
      <c r="H366" s="71">
        <f t="shared" si="112"/>
        <v>8981.6689399999996</v>
      </c>
      <c r="I366" s="65">
        <f t="shared" si="98"/>
        <v>94.110592467400551</v>
      </c>
      <c r="J366" s="61"/>
      <c r="K366" s="57"/>
    </row>
    <row r="367" spans="1:11" ht="24" x14ac:dyDescent="0.2">
      <c r="A367" s="3" t="s">
        <v>397</v>
      </c>
      <c r="B367" s="2" t="s">
        <v>112</v>
      </c>
      <c r="C367" s="2" t="s">
        <v>71</v>
      </c>
      <c r="D367" s="2" t="s">
        <v>32</v>
      </c>
      <c r="E367" s="2" t="s">
        <v>182</v>
      </c>
      <c r="F367" s="2"/>
      <c r="G367" s="71">
        <f t="shared" si="112"/>
        <v>9543.7386000000006</v>
      </c>
      <c r="H367" s="71">
        <f t="shared" si="112"/>
        <v>8981.6689399999996</v>
      </c>
      <c r="I367" s="65">
        <f t="shared" si="98"/>
        <v>94.110592467400551</v>
      </c>
      <c r="J367" s="61"/>
      <c r="K367" s="57"/>
    </row>
    <row r="368" spans="1:11" ht="36" x14ac:dyDescent="0.2">
      <c r="A368" s="3" t="s">
        <v>181</v>
      </c>
      <c r="B368" s="2" t="s">
        <v>112</v>
      </c>
      <c r="C368" s="2" t="s">
        <v>71</v>
      </c>
      <c r="D368" s="2" t="s">
        <v>32</v>
      </c>
      <c r="E368" s="2" t="s">
        <v>180</v>
      </c>
      <c r="F368" s="2"/>
      <c r="G368" s="71">
        <f>G369+G370</f>
        <v>9543.7386000000006</v>
      </c>
      <c r="H368" s="71">
        <f>H369+H370</f>
        <v>8981.6689399999996</v>
      </c>
      <c r="I368" s="65">
        <f t="shared" si="98"/>
        <v>94.110592467400551</v>
      </c>
      <c r="J368" s="61"/>
      <c r="K368" s="57"/>
    </row>
    <row r="369" spans="1:11" ht="24" x14ac:dyDescent="0.2">
      <c r="A369" s="3" t="s">
        <v>58</v>
      </c>
      <c r="B369" s="2" t="s">
        <v>112</v>
      </c>
      <c r="C369" s="2" t="s">
        <v>71</v>
      </c>
      <c r="D369" s="2" t="s">
        <v>32</v>
      </c>
      <c r="E369" s="2" t="s">
        <v>180</v>
      </c>
      <c r="F369" s="2" t="s">
        <v>62</v>
      </c>
      <c r="G369" s="71">
        <v>8131.1786000000002</v>
      </c>
      <c r="H369" s="65">
        <v>7588.9490400000004</v>
      </c>
      <c r="I369" s="65">
        <f t="shared" si="98"/>
        <v>93.331476447953065</v>
      </c>
      <c r="J369" s="61">
        <f>137+959.3+5481.9</f>
        <v>6578.2</v>
      </c>
      <c r="K369" s="57">
        <f t="shared" si="107"/>
        <v>6484.868523552047</v>
      </c>
    </row>
    <row r="370" spans="1:11" ht="24" x14ac:dyDescent="0.2">
      <c r="A370" s="3" t="s">
        <v>98</v>
      </c>
      <c r="B370" s="2" t="s">
        <v>112</v>
      </c>
      <c r="C370" s="2" t="s">
        <v>71</v>
      </c>
      <c r="D370" s="2" t="s">
        <v>32</v>
      </c>
      <c r="E370" s="2" t="s">
        <v>180</v>
      </c>
      <c r="F370" s="2" t="s">
        <v>112</v>
      </c>
      <c r="G370" s="71">
        <v>1412.56</v>
      </c>
      <c r="H370" s="65">
        <v>1392.7199000000001</v>
      </c>
      <c r="I370" s="65">
        <f t="shared" si="98"/>
        <v>98.595450812708847</v>
      </c>
      <c r="J370" s="61">
        <f>1314.87+19.84</f>
        <v>1334.7099999999998</v>
      </c>
      <c r="K370" s="57">
        <f t="shared" si="107"/>
        <v>1236.114549187291</v>
      </c>
    </row>
    <row r="371" spans="1:11" ht="48" x14ac:dyDescent="0.2">
      <c r="A371" s="3" t="s">
        <v>189</v>
      </c>
      <c r="B371" s="2" t="s">
        <v>112</v>
      </c>
      <c r="C371" s="2" t="s">
        <v>71</v>
      </c>
      <c r="D371" s="2" t="s">
        <v>32</v>
      </c>
      <c r="E371" s="2" t="s">
        <v>1</v>
      </c>
      <c r="F371" s="2"/>
      <c r="G371" s="71">
        <f>G378+G372</f>
        <v>1201.1879999999999</v>
      </c>
      <c r="H371" s="71">
        <f>H378+H372</f>
        <v>1201.1336699999999</v>
      </c>
      <c r="I371" s="65">
        <f t="shared" si="98"/>
        <v>99.995476977791981</v>
      </c>
      <c r="J371" s="61"/>
      <c r="K371" s="57"/>
    </row>
    <row r="372" spans="1:11" ht="36" x14ac:dyDescent="0.2">
      <c r="A372" s="3" t="s">
        <v>360</v>
      </c>
      <c r="B372" s="3" t="s">
        <v>112</v>
      </c>
      <c r="C372" s="3" t="s">
        <v>71</v>
      </c>
      <c r="D372" s="3" t="s">
        <v>32</v>
      </c>
      <c r="E372" s="3" t="s">
        <v>359</v>
      </c>
      <c r="F372" s="3"/>
      <c r="G372" s="75">
        <f>G373+G375</f>
        <v>1097.1379999999999</v>
      </c>
      <c r="H372" s="75">
        <f>H373+H375</f>
        <v>1097.08367</v>
      </c>
      <c r="I372" s="65">
        <f t="shared" si="98"/>
        <v>99.995048024952212</v>
      </c>
      <c r="J372" s="61"/>
      <c r="K372" s="57"/>
    </row>
    <row r="373" spans="1:11" ht="36" x14ac:dyDescent="0.2">
      <c r="A373" s="3" t="s">
        <v>361</v>
      </c>
      <c r="B373" s="3" t="s">
        <v>112</v>
      </c>
      <c r="C373" s="3" t="s">
        <v>71</v>
      </c>
      <c r="D373" s="3" t="s">
        <v>32</v>
      </c>
      <c r="E373" s="3" t="s">
        <v>341</v>
      </c>
      <c r="F373" s="3"/>
      <c r="G373" s="75">
        <f>G374</f>
        <v>825.43600000000004</v>
      </c>
      <c r="H373" s="75">
        <f>H374</f>
        <v>825.38166999999999</v>
      </c>
      <c r="I373" s="65">
        <f t="shared" si="98"/>
        <v>99.993418023929166</v>
      </c>
      <c r="J373" s="61"/>
      <c r="K373" s="57"/>
    </row>
    <row r="374" spans="1:11" ht="48" x14ac:dyDescent="0.2">
      <c r="A374" s="3" t="s">
        <v>43</v>
      </c>
      <c r="B374" s="3" t="s">
        <v>112</v>
      </c>
      <c r="C374" s="3" t="s">
        <v>71</v>
      </c>
      <c r="D374" s="3" t="s">
        <v>32</v>
      </c>
      <c r="E374" s="3" t="s">
        <v>341</v>
      </c>
      <c r="F374" s="3" t="s">
        <v>39</v>
      </c>
      <c r="G374" s="75">
        <v>825.43600000000004</v>
      </c>
      <c r="H374" s="65">
        <v>825.38166999999999</v>
      </c>
      <c r="I374" s="65">
        <f t="shared" si="98"/>
        <v>99.993418023929166</v>
      </c>
      <c r="J374" s="61">
        <f>626.066+189.072</f>
        <v>815.13800000000003</v>
      </c>
      <c r="K374" s="57">
        <f t="shared" si="107"/>
        <v>715.14458197607087</v>
      </c>
    </row>
    <row r="375" spans="1:11" ht="36" x14ac:dyDescent="0.2">
      <c r="A375" s="3" t="s">
        <v>362</v>
      </c>
      <c r="B375" s="3" t="s">
        <v>112</v>
      </c>
      <c r="C375" s="3" t="s">
        <v>71</v>
      </c>
      <c r="D375" s="3" t="s">
        <v>32</v>
      </c>
      <c r="E375" s="3" t="s">
        <v>340</v>
      </c>
      <c r="F375" s="3"/>
      <c r="G375" s="75">
        <f>G376+G377</f>
        <v>271.702</v>
      </c>
      <c r="H375" s="75">
        <f>H376+H377</f>
        <v>271.702</v>
      </c>
      <c r="I375" s="65">
        <f t="shared" si="98"/>
        <v>100</v>
      </c>
      <c r="J375" s="61"/>
      <c r="K375" s="57"/>
    </row>
    <row r="376" spans="1:11" ht="24" x14ac:dyDescent="0.2">
      <c r="A376" s="3" t="s">
        <v>58</v>
      </c>
      <c r="B376" s="3" t="s">
        <v>112</v>
      </c>
      <c r="C376" s="3" t="s">
        <v>71</v>
      </c>
      <c r="D376" s="3" t="s">
        <v>32</v>
      </c>
      <c r="E376" s="3" t="s">
        <v>340</v>
      </c>
      <c r="F376" s="3" t="s">
        <v>62</v>
      </c>
      <c r="G376" s="75">
        <v>229.702</v>
      </c>
      <c r="H376" s="65">
        <v>229.702</v>
      </c>
      <c r="I376" s="65">
        <f t="shared" si="98"/>
        <v>100</v>
      </c>
      <c r="J376" s="61">
        <f>36.15+203.85</f>
        <v>240</v>
      </c>
      <c r="K376" s="57">
        <f t="shared" si="107"/>
        <v>140</v>
      </c>
    </row>
    <row r="377" spans="1:11" ht="24" x14ac:dyDescent="0.2">
      <c r="A377" s="3" t="s">
        <v>98</v>
      </c>
      <c r="B377" s="3" t="s">
        <v>112</v>
      </c>
      <c r="C377" s="3" t="s">
        <v>71</v>
      </c>
      <c r="D377" s="3" t="s">
        <v>32</v>
      </c>
      <c r="E377" s="3" t="s">
        <v>340</v>
      </c>
      <c r="F377" s="3" t="s">
        <v>112</v>
      </c>
      <c r="G377" s="75">
        <v>42</v>
      </c>
      <c r="H377" s="65">
        <v>42</v>
      </c>
      <c r="I377" s="65">
        <f t="shared" si="98"/>
        <v>100</v>
      </c>
      <c r="J377" s="61">
        <v>42</v>
      </c>
      <c r="K377" s="57">
        <f t="shared" si="107"/>
        <v>-58</v>
      </c>
    </row>
    <row r="378" spans="1:11" x14ac:dyDescent="0.2">
      <c r="A378" s="3" t="s">
        <v>168</v>
      </c>
      <c r="B378" s="2" t="s">
        <v>112</v>
      </c>
      <c r="C378" s="2" t="s">
        <v>71</v>
      </c>
      <c r="D378" s="2" t="s">
        <v>32</v>
      </c>
      <c r="E378" s="2" t="s">
        <v>167</v>
      </c>
      <c r="F378" s="2"/>
      <c r="G378" s="71">
        <f>G381+G379</f>
        <v>104.05</v>
      </c>
      <c r="H378" s="71">
        <f>H381+H379</f>
        <v>104.05</v>
      </c>
      <c r="I378" s="65">
        <f t="shared" si="98"/>
        <v>100</v>
      </c>
      <c r="J378" s="61"/>
      <c r="K378" s="57"/>
    </row>
    <row r="379" spans="1:11" ht="36" hidden="1" x14ac:dyDescent="0.2">
      <c r="A379" s="3" t="s">
        <v>376</v>
      </c>
      <c r="B379" s="2" t="s">
        <v>112</v>
      </c>
      <c r="C379" s="2" t="s">
        <v>71</v>
      </c>
      <c r="D379" s="2" t="s">
        <v>32</v>
      </c>
      <c r="E379" s="2" t="s">
        <v>375</v>
      </c>
      <c r="F379" s="2"/>
      <c r="G379" s="71">
        <f>G380</f>
        <v>0</v>
      </c>
      <c r="H379" s="71">
        <f>H380</f>
        <v>0</v>
      </c>
      <c r="I379" s="65" t="e">
        <f t="shared" si="98"/>
        <v>#DIV/0!</v>
      </c>
      <c r="J379" s="61"/>
      <c r="K379" s="57"/>
    </row>
    <row r="380" spans="1:11" ht="24" hidden="1" x14ac:dyDescent="0.2">
      <c r="A380" s="3" t="s">
        <v>58</v>
      </c>
      <c r="B380" s="2" t="s">
        <v>112</v>
      </c>
      <c r="C380" s="2" t="s">
        <v>71</v>
      </c>
      <c r="D380" s="2" t="s">
        <v>32</v>
      </c>
      <c r="E380" s="2" t="s">
        <v>375</v>
      </c>
      <c r="F380" s="2" t="s">
        <v>62</v>
      </c>
      <c r="G380" s="71"/>
      <c r="H380" s="65"/>
      <c r="I380" s="65" t="e">
        <f t="shared" si="98"/>
        <v>#DIV/0!</v>
      </c>
      <c r="J380" s="61">
        <v>0</v>
      </c>
      <c r="K380" s="57" t="e">
        <f t="shared" si="107"/>
        <v>#DIV/0!</v>
      </c>
    </row>
    <row r="381" spans="1:11" ht="25.5" x14ac:dyDescent="0.2">
      <c r="A381" s="7" t="s">
        <v>188</v>
      </c>
      <c r="B381" s="2" t="s">
        <v>112</v>
      </c>
      <c r="C381" s="2" t="s">
        <v>71</v>
      </c>
      <c r="D381" s="2" t="s">
        <v>32</v>
      </c>
      <c r="E381" s="2" t="s">
        <v>187</v>
      </c>
      <c r="F381" s="2"/>
      <c r="G381" s="71">
        <f>G382</f>
        <v>104.05</v>
      </c>
      <c r="H381" s="71">
        <f>H382</f>
        <v>104.05</v>
      </c>
      <c r="I381" s="65">
        <f t="shared" si="98"/>
        <v>100</v>
      </c>
      <c r="J381" s="61"/>
      <c r="K381" s="57"/>
    </row>
    <row r="382" spans="1:11" ht="24" x14ac:dyDescent="0.2">
      <c r="A382" s="3" t="s">
        <v>58</v>
      </c>
      <c r="B382" s="2" t="s">
        <v>112</v>
      </c>
      <c r="C382" s="2" t="s">
        <v>71</v>
      </c>
      <c r="D382" s="2" t="s">
        <v>32</v>
      </c>
      <c r="E382" s="2" t="s">
        <v>187</v>
      </c>
      <c r="F382" s="2" t="s">
        <v>62</v>
      </c>
      <c r="G382" s="71">
        <v>104.05</v>
      </c>
      <c r="H382" s="65">
        <v>104.05</v>
      </c>
      <c r="I382" s="65">
        <f t="shared" si="98"/>
        <v>100</v>
      </c>
      <c r="J382" s="61">
        <v>904.05</v>
      </c>
      <c r="K382" s="57">
        <f t="shared" si="107"/>
        <v>804.05</v>
      </c>
    </row>
    <row r="383" spans="1:11" x14ac:dyDescent="0.2">
      <c r="A383" s="3" t="s">
        <v>186</v>
      </c>
      <c r="B383" s="2" t="s">
        <v>112</v>
      </c>
      <c r="C383" s="2" t="s">
        <v>41</v>
      </c>
      <c r="D383" s="2"/>
      <c r="E383" s="2"/>
      <c r="F383" s="2"/>
      <c r="G383" s="72">
        <f>G390+G423+G384</f>
        <v>33498.529760000005</v>
      </c>
      <c r="H383" s="72">
        <f>H390+H423+H384</f>
        <v>32336.07948</v>
      </c>
      <c r="I383" s="65">
        <f t="shared" si="98"/>
        <v>96.529846866927087</v>
      </c>
      <c r="J383" s="61"/>
      <c r="K383" s="57"/>
    </row>
    <row r="384" spans="1:11" x14ac:dyDescent="0.2">
      <c r="A384" s="3" t="s">
        <v>185</v>
      </c>
      <c r="B384" s="2" t="s">
        <v>112</v>
      </c>
      <c r="C384" s="2" t="s">
        <v>41</v>
      </c>
      <c r="D384" s="2" t="s">
        <v>18</v>
      </c>
      <c r="E384" s="2"/>
      <c r="F384" s="2"/>
      <c r="G384" s="72">
        <f t="shared" ref="G384:H386" si="113">G385</f>
        <v>40.231439999999999</v>
      </c>
      <c r="H384" s="72">
        <f t="shared" si="113"/>
        <v>40.231439999999999</v>
      </c>
      <c r="I384" s="65">
        <f t="shared" si="98"/>
        <v>100</v>
      </c>
      <c r="J384" s="61"/>
      <c r="K384" s="57"/>
    </row>
    <row r="385" spans="1:11" ht="36" x14ac:dyDescent="0.2">
      <c r="A385" s="3" t="s">
        <v>15</v>
      </c>
      <c r="B385" s="2" t="s">
        <v>112</v>
      </c>
      <c r="C385" s="2" t="s">
        <v>41</v>
      </c>
      <c r="D385" s="2" t="s">
        <v>18</v>
      </c>
      <c r="E385" s="2" t="s">
        <v>2</v>
      </c>
      <c r="F385" s="2"/>
      <c r="G385" s="72">
        <f t="shared" si="113"/>
        <v>40.231439999999999</v>
      </c>
      <c r="H385" s="72">
        <f t="shared" si="113"/>
        <v>40.231439999999999</v>
      </c>
      <c r="I385" s="65">
        <f t="shared" si="98"/>
        <v>100</v>
      </c>
      <c r="J385" s="61"/>
      <c r="K385" s="57"/>
    </row>
    <row r="386" spans="1:11" s="3" customFormat="1" ht="24" x14ac:dyDescent="0.2">
      <c r="A386" s="3" t="s">
        <v>397</v>
      </c>
      <c r="B386" s="3" t="s">
        <v>112</v>
      </c>
      <c r="C386" s="3" t="s">
        <v>41</v>
      </c>
      <c r="D386" s="3" t="s">
        <v>18</v>
      </c>
      <c r="E386" s="3" t="s">
        <v>182</v>
      </c>
      <c r="G386" s="75">
        <f t="shared" si="113"/>
        <v>40.231439999999999</v>
      </c>
      <c r="H386" s="75">
        <f t="shared" si="113"/>
        <v>40.231439999999999</v>
      </c>
      <c r="I386" s="65">
        <f t="shared" si="98"/>
        <v>100</v>
      </c>
      <c r="J386" s="61"/>
      <c r="K386" s="57"/>
    </row>
    <row r="387" spans="1:11" ht="24" x14ac:dyDescent="0.2">
      <c r="A387" s="3" t="s">
        <v>386</v>
      </c>
      <c r="B387" s="2" t="s">
        <v>112</v>
      </c>
      <c r="C387" s="2" t="s">
        <v>41</v>
      </c>
      <c r="D387" s="2" t="s">
        <v>18</v>
      </c>
      <c r="E387" s="2" t="s">
        <v>401</v>
      </c>
      <c r="F387" s="2"/>
      <c r="G387" s="72">
        <f>G389+G388</f>
        <v>40.231439999999999</v>
      </c>
      <c r="H387" s="72">
        <f t="shared" ref="H387" si="114">H389+H388</f>
        <v>40.231439999999999</v>
      </c>
      <c r="I387" s="65">
        <f t="shared" si="98"/>
        <v>100</v>
      </c>
      <c r="J387" s="61"/>
      <c r="K387" s="57"/>
    </row>
    <row r="388" spans="1:11" ht="24" x14ac:dyDescent="0.2">
      <c r="A388" s="3" t="s">
        <v>58</v>
      </c>
      <c r="B388" s="2" t="s">
        <v>112</v>
      </c>
      <c r="C388" s="2" t="s">
        <v>41</v>
      </c>
      <c r="D388" s="2" t="s">
        <v>18</v>
      </c>
      <c r="E388" s="2" t="s">
        <v>401</v>
      </c>
      <c r="F388" s="2" t="s">
        <v>62</v>
      </c>
      <c r="G388" s="72">
        <v>10.231439999999999</v>
      </c>
      <c r="H388" s="72">
        <v>10.231439999999999</v>
      </c>
      <c r="I388" s="65">
        <f t="shared" si="98"/>
        <v>100</v>
      </c>
      <c r="J388" s="61">
        <v>21.2</v>
      </c>
      <c r="K388" s="57"/>
    </row>
    <row r="389" spans="1:11" ht="24" x14ac:dyDescent="0.2">
      <c r="A389" s="3" t="s">
        <v>98</v>
      </c>
      <c r="B389" s="2" t="s">
        <v>112</v>
      </c>
      <c r="C389" s="2" t="s">
        <v>41</v>
      </c>
      <c r="D389" s="2" t="s">
        <v>18</v>
      </c>
      <c r="E389" s="2" t="s">
        <v>401</v>
      </c>
      <c r="F389" s="2" t="s">
        <v>112</v>
      </c>
      <c r="G389" s="65">
        <v>30</v>
      </c>
      <c r="H389" s="65">
        <v>30</v>
      </c>
      <c r="I389" s="65">
        <f t="shared" si="98"/>
        <v>100</v>
      </c>
      <c r="J389" s="61">
        <v>0</v>
      </c>
      <c r="K389" s="57">
        <f t="shared" si="107"/>
        <v>-100</v>
      </c>
    </row>
    <row r="390" spans="1:11" x14ac:dyDescent="0.2">
      <c r="A390" s="3" t="s">
        <v>184</v>
      </c>
      <c r="B390" s="2" t="s">
        <v>112</v>
      </c>
      <c r="C390" s="2" t="s">
        <v>41</v>
      </c>
      <c r="D390" s="2" t="s">
        <v>31</v>
      </c>
      <c r="E390" s="2"/>
      <c r="F390" s="2"/>
      <c r="G390" s="69">
        <f>G404+G391+G399+G420</f>
        <v>32948.298320000002</v>
      </c>
      <c r="H390" s="69">
        <f>H404+H391+H399+H420</f>
        <v>31792.298040000001</v>
      </c>
      <c r="I390" s="65">
        <f t="shared" si="98"/>
        <v>96.491471975964544</v>
      </c>
      <c r="J390" s="61"/>
      <c r="K390" s="57"/>
    </row>
    <row r="391" spans="1:11" ht="24" x14ac:dyDescent="0.2">
      <c r="A391" s="3" t="s">
        <v>347</v>
      </c>
      <c r="B391" s="2">
        <v>800</v>
      </c>
      <c r="C391" s="2" t="s">
        <v>41</v>
      </c>
      <c r="D391" s="2" t="s">
        <v>31</v>
      </c>
      <c r="E391" s="2" t="s">
        <v>4</v>
      </c>
      <c r="F391" s="2"/>
      <c r="G391" s="66">
        <f>G392</f>
        <v>17396.900000000001</v>
      </c>
      <c r="H391" s="66">
        <f t="shared" ref="H391" si="115">H392</f>
        <v>17396.900000000001</v>
      </c>
      <c r="I391" s="65">
        <f t="shared" si="98"/>
        <v>100</v>
      </c>
      <c r="J391" s="61"/>
      <c r="K391" s="57"/>
    </row>
    <row r="392" spans="1:11" x14ac:dyDescent="0.2">
      <c r="A392" s="3" t="s">
        <v>348</v>
      </c>
      <c r="B392" s="2">
        <v>800</v>
      </c>
      <c r="C392" s="2" t="s">
        <v>41</v>
      </c>
      <c r="D392" s="2" t="s">
        <v>31</v>
      </c>
      <c r="E392" s="2" t="s">
        <v>83</v>
      </c>
      <c r="F392" s="2"/>
      <c r="G392" s="66">
        <f>G393+G395+G397</f>
        <v>17396.900000000001</v>
      </c>
      <c r="H392" s="66">
        <f t="shared" ref="H392" si="116">H393+H395+H397</f>
        <v>17396.900000000001</v>
      </c>
      <c r="I392" s="65">
        <f t="shared" si="98"/>
        <v>100</v>
      </c>
      <c r="J392" s="61"/>
      <c r="K392" s="57"/>
    </row>
    <row r="393" spans="1:11" ht="72" x14ac:dyDescent="0.2">
      <c r="A393" s="3" t="s">
        <v>388</v>
      </c>
      <c r="B393" s="2">
        <v>800</v>
      </c>
      <c r="C393" s="2" t="s">
        <v>41</v>
      </c>
      <c r="D393" s="2" t="s">
        <v>31</v>
      </c>
      <c r="E393" s="2" t="s">
        <v>183</v>
      </c>
      <c r="F393" s="2"/>
      <c r="G393" s="66">
        <f>G394</f>
        <v>15589.7</v>
      </c>
      <c r="H393" s="66">
        <f>H394</f>
        <v>15589.7</v>
      </c>
      <c r="I393" s="65">
        <f t="shared" si="98"/>
        <v>100</v>
      </c>
      <c r="J393" s="61"/>
      <c r="K393" s="57"/>
    </row>
    <row r="394" spans="1:11" ht="24" x14ac:dyDescent="0.2">
      <c r="A394" s="3" t="s">
        <v>94</v>
      </c>
      <c r="B394" s="2">
        <v>800</v>
      </c>
      <c r="C394" s="2" t="s">
        <v>41</v>
      </c>
      <c r="D394" s="2" t="s">
        <v>31</v>
      </c>
      <c r="E394" s="2" t="s">
        <v>183</v>
      </c>
      <c r="F394" s="2">
        <v>400</v>
      </c>
      <c r="G394" s="66">
        <v>15589.7</v>
      </c>
      <c r="H394" s="66">
        <v>15589.7</v>
      </c>
      <c r="I394" s="65">
        <f t="shared" si="98"/>
        <v>100</v>
      </c>
      <c r="J394" s="61">
        <v>15589.7</v>
      </c>
      <c r="K394" s="57">
        <f t="shared" ref="K394" si="117">J394-I394</f>
        <v>15489.7</v>
      </c>
    </row>
    <row r="395" spans="1:11" ht="24" x14ac:dyDescent="0.2">
      <c r="A395" s="3" t="s">
        <v>152</v>
      </c>
      <c r="B395" s="2">
        <v>800</v>
      </c>
      <c r="C395" s="2" t="s">
        <v>41</v>
      </c>
      <c r="D395" s="2" t="s">
        <v>31</v>
      </c>
      <c r="E395" s="2" t="s">
        <v>151</v>
      </c>
      <c r="F395" s="2"/>
      <c r="G395" s="68">
        <f t="shared" ref="G395:H395" si="118">G396</f>
        <v>75</v>
      </c>
      <c r="H395" s="68">
        <f t="shared" si="118"/>
        <v>75</v>
      </c>
      <c r="I395" s="65">
        <f t="shared" si="98"/>
        <v>100</v>
      </c>
      <c r="J395" s="61"/>
      <c r="K395" s="57"/>
    </row>
    <row r="396" spans="1:11" ht="24" x14ac:dyDescent="0.2">
      <c r="A396" s="3" t="s">
        <v>94</v>
      </c>
      <c r="B396" s="2" t="s">
        <v>112</v>
      </c>
      <c r="C396" s="2" t="s">
        <v>41</v>
      </c>
      <c r="D396" s="2" t="s">
        <v>31</v>
      </c>
      <c r="E396" s="2" t="s">
        <v>151</v>
      </c>
      <c r="F396" s="2" t="s">
        <v>93</v>
      </c>
      <c r="G396" s="68">
        <v>75</v>
      </c>
      <c r="H396" s="65">
        <v>75</v>
      </c>
      <c r="I396" s="65">
        <f t="shared" ref="I396:I459" si="119">H396/G396*100</f>
        <v>100</v>
      </c>
      <c r="J396" s="61">
        <v>1257.2</v>
      </c>
      <c r="K396" s="57">
        <f t="shared" si="107"/>
        <v>1157.2</v>
      </c>
    </row>
    <row r="397" spans="1:11" ht="36" x14ac:dyDescent="0.2">
      <c r="A397" s="3" t="s">
        <v>431</v>
      </c>
      <c r="B397" s="2">
        <v>800</v>
      </c>
      <c r="C397" s="2" t="s">
        <v>41</v>
      </c>
      <c r="D397" s="2" t="s">
        <v>31</v>
      </c>
      <c r="E397" s="2" t="s">
        <v>425</v>
      </c>
      <c r="F397" s="2"/>
      <c r="G397" s="66">
        <f>G398</f>
        <v>1732.2</v>
      </c>
      <c r="H397" s="66">
        <f>H398</f>
        <v>1732.2</v>
      </c>
      <c r="I397" s="65">
        <f t="shared" si="119"/>
        <v>100</v>
      </c>
      <c r="J397" s="61"/>
      <c r="K397" s="57">
        <f t="shared" si="107"/>
        <v>-100</v>
      </c>
    </row>
    <row r="398" spans="1:11" ht="24" x14ac:dyDescent="0.2">
      <c r="A398" s="3" t="s">
        <v>94</v>
      </c>
      <c r="B398" s="2">
        <v>800</v>
      </c>
      <c r="C398" s="2" t="s">
        <v>41</v>
      </c>
      <c r="D398" s="2" t="s">
        <v>31</v>
      </c>
      <c r="E398" s="2" t="s">
        <v>425</v>
      </c>
      <c r="F398" s="2">
        <v>400</v>
      </c>
      <c r="G398" s="66">
        <v>1732.2</v>
      </c>
      <c r="H398" s="66">
        <v>1732.2</v>
      </c>
      <c r="I398" s="65">
        <f t="shared" si="119"/>
        <v>100</v>
      </c>
      <c r="J398" s="61"/>
      <c r="K398" s="57">
        <f t="shared" si="107"/>
        <v>-100</v>
      </c>
    </row>
    <row r="399" spans="1:11" ht="36" x14ac:dyDescent="0.2">
      <c r="A399" s="3" t="s">
        <v>15</v>
      </c>
      <c r="B399" s="2" t="s">
        <v>112</v>
      </c>
      <c r="C399" s="2" t="s">
        <v>41</v>
      </c>
      <c r="D399" s="2" t="s">
        <v>31</v>
      </c>
      <c r="E399" s="2" t="s">
        <v>2</v>
      </c>
      <c r="F399" s="2"/>
      <c r="G399" s="71">
        <f t="shared" ref="G399:H400" si="120">G400</f>
        <v>8326.4253200000003</v>
      </c>
      <c r="H399" s="71">
        <f t="shared" si="120"/>
        <v>8229.5050499999998</v>
      </c>
      <c r="I399" s="65">
        <f t="shared" si="119"/>
        <v>98.83599184193487</v>
      </c>
      <c r="J399" s="61"/>
      <c r="K399" s="57"/>
    </row>
    <row r="400" spans="1:11" ht="24" x14ac:dyDescent="0.2">
      <c r="A400" s="3" t="s">
        <v>397</v>
      </c>
      <c r="B400" s="2" t="s">
        <v>112</v>
      </c>
      <c r="C400" s="2" t="s">
        <v>41</v>
      </c>
      <c r="D400" s="2" t="s">
        <v>31</v>
      </c>
      <c r="E400" s="2" t="s">
        <v>182</v>
      </c>
      <c r="F400" s="2"/>
      <c r="G400" s="71">
        <f t="shared" si="120"/>
        <v>8326.4253200000003</v>
      </c>
      <c r="H400" s="71">
        <f t="shared" si="120"/>
        <v>8229.5050499999998</v>
      </c>
      <c r="I400" s="65">
        <f t="shared" si="119"/>
        <v>98.83599184193487</v>
      </c>
      <c r="J400" s="61"/>
      <c r="K400" s="57"/>
    </row>
    <row r="401" spans="1:11" ht="36" x14ac:dyDescent="0.2">
      <c r="A401" s="3" t="s">
        <v>181</v>
      </c>
      <c r="B401" s="2" t="s">
        <v>112</v>
      </c>
      <c r="C401" s="2" t="s">
        <v>41</v>
      </c>
      <c r="D401" s="2" t="s">
        <v>31</v>
      </c>
      <c r="E401" s="2" t="s">
        <v>180</v>
      </c>
      <c r="F401" s="2"/>
      <c r="G401" s="71">
        <f>G402+G403</f>
        <v>8326.4253200000003</v>
      </c>
      <c r="H401" s="71">
        <f>H402+H403</f>
        <v>8229.5050499999998</v>
      </c>
      <c r="I401" s="65">
        <f t="shared" si="119"/>
        <v>98.83599184193487</v>
      </c>
      <c r="J401" s="61"/>
      <c r="K401" s="57"/>
    </row>
    <row r="402" spans="1:11" ht="24" x14ac:dyDescent="0.2">
      <c r="A402" s="3" t="s">
        <v>58</v>
      </c>
      <c r="B402" s="2" t="s">
        <v>112</v>
      </c>
      <c r="C402" s="2" t="s">
        <v>41</v>
      </c>
      <c r="D402" s="2" t="s">
        <v>31</v>
      </c>
      <c r="E402" s="2" t="s">
        <v>180</v>
      </c>
      <c r="F402" s="2" t="s">
        <v>62</v>
      </c>
      <c r="G402" s="71">
        <v>8041.4253200000003</v>
      </c>
      <c r="H402" s="65">
        <v>7944.5050499999998</v>
      </c>
      <c r="I402" s="65">
        <f t="shared" si="119"/>
        <v>98.79473767220162</v>
      </c>
      <c r="J402" s="61">
        <f>25.86+7857.06132</f>
        <v>7882.9213199999995</v>
      </c>
      <c r="K402" s="57">
        <f t="shared" si="107"/>
        <v>7784.1265823277981</v>
      </c>
    </row>
    <row r="403" spans="1:11" ht="24" x14ac:dyDescent="0.2">
      <c r="A403" s="3" t="s">
        <v>98</v>
      </c>
      <c r="B403" s="2" t="s">
        <v>112</v>
      </c>
      <c r="C403" s="2" t="s">
        <v>41</v>
      </c>
      <c r="D403" s="2" t="s">
        <v>31</v>
      </c>
      <c r="E403" s="2" t="s">
        <v>180</v>
      </c>
      <c r="F403" s="2" t="s">
        <v>112</v>
      </c>
      <c r="G403" s="71">
        <f>285</f>
        <v>285</v>
      </c>
      <c r="H403" s="65">
        <v>285</v>
      </c>
      <c r="I403" s="65">
        <f t="shared" si="119"/>
        <v>100</v>
      </c>
      <c r="J403" s="61">
        <v>285</v>
      </c>
      <c r="K403" s="57">
        <f t="shared" si="107"/>
        <v>185</v>
      </c>
    </row>
    <row r="404" spans="1:11" ht="36" x14ac:dyDescent="0.2">
      <c r="A404" s="3" t="s">
        <v>169</v>
      </c>
      <c r="B404" s="2" t="s">
        <v>112</v>
      </c>
      <c r="C404" s="2" t="s">
        <v>41</v>
      </c>
      <c r="D404" s="2" t="s">
        <v>31</v>
      </c>
      <c r="E404" s="2" t="s">
        <v>1</v>
      </c>
      <c r="F404" s="2"/>
      <c r="G404" s="68">
        <f>G408+G405</f>
        <v>6282.6859999999997</v>
      </c>
      <c r="H404" s="68">
        <f>H408+H405</f>
        <v>5432.3502500000004</v>
      </c>
      <c r="I404" s="65">
        <f t="shared" si="119"/>
        <v>86.465410653978253</v>
      </c>
      <c r="J404" s="61"/>
      <c r="K404" s="57"/>
    </row>
    <row r="405" spans="1:11" x14ac:dyDescent="0.2">
      <c r="A405" s="3" t="s">
        <v>179</v>
      </c>
      <c r="B405" s="2" t="s">
        <v>112</v>
      </c>
      <c r="C405" s="2" t="s">
        <v>41</v>
      </c>
      <c r="D405" s="2" t="s">
        <v>31</v>
      </c>
      <c r="E405" s="2" t="s">
        <v>178</v>
      </c>
      <c r="F405" s="2"/>
      <c r="G405" s="68">
        <f t="shared" ref="G405:H406" si="121">G406</f>
        <v>558.04</v>
      </c>
      <c r="H405" s="68">
        <f t="shared" si="121"/>
        <v>558.04</v>
      </c>
      <c r="I405" s="65">
        <f t="shared" si="119"/>
        <v>100</v>
      </c>
      <c r="J405" s="61"/>
      <c r="K405" s="57"/>
    </row>
    <row r="406" spans="1:11" ht="36" x14ac:dyDescent="0.2">
      <c r="A406" s="3" t="s">
        <v>177</v>
      </c>
      <c r="B406" s="2" t="s">
        <v>112</v>
      </c>
      <c r="C406" s="2" t="s">
        <v>41</v>
      </c>
      <c r="D406" s="2" t="s">
        <v>31</v>
      </c>
      <c r="E406" s="2" t="s">
        <v>176</v>
      </c>
      <c r="F406" s="2"/>
      <c r="G406" s="68">
        <f t="shared" si="121"/>
        <v>558.04</v>
      </c>
      <c r="H406" s="68">
        <f t="shared" si="121"/>
        <v>558.04</v>
      </c>
      <c r="I406" s="65">
        <f t="shared" si="119"/>
        <v>100</v>
      </c>
      <c r="J406" s="61"/>
      <c r="K406" s="57"/>
    </row>
    <row r="407" spans="1:11" ht="24" x14ac:dyDescent="0.2">
      <c r="A407" s="3" t="s">
        <v>58</v>
      </c>
      <c r="B407" s="2" t="s">
        <v>112</v>
      </c>
      <c r="C407" s="2" t="s">
        <v>41</v>
      </c>
      <c r="D407" s="2" t="s">
        <v>31</v>
      </c>
      <c r="E407" s="2" t="s">
        <v>176</v>
      </c>
      <c r="F407" s="2" t="s">
        <v>62</v>
      </c>
      <c r="G407" s="68">
        <v>558.04</v>
      </c>
      <c r="H407" s="65">
        <v>558.04</v>
      </c>
      <c r="I407" s="65">
        <f t="shared" si="119"/>
        <v>100</v>
      </c>
      <c r="J407" s="61">
        <v>701.1</v>
      </c>
      <c r="K407" s="57">
        <f t="shared" ref="K407:K441" si="122">J407-I407</f>
        <v>601.1</v>
      </c>
    </row>
    <row r="408" spans="1:11" x14ac:dyDescent="0.2">
      <c r="A408" s="3" t="s">
        <v>168</v>
      </c>
      <c r="B408" s="2" t="s">
        <v>112</v>
      </c>
      <c r="C408" s="2" t="s">
        <v>41</v>
      </c>
      <c r="D408" s="2" t="s">
        <v>31</v>
      </c>
      <c r="E408" s="2" t="s">
        <v>167</v>
      </c>
      <c r="F408" s="2"/>
      <c r="G408" s="68">
        <f>G414+G409+G411+G418</f>
        <v>5724.6459999999997</v>
      </c>
      <c r="H408" s="68">
        <f t="shared" ref="H408" si="123">H414+H409+H411+H418</f>
        <v>4874.3102500000005</v>
      </c>
      <c r="I408" s="65">
        <f t="shared" si="119"/>
        <v>85.146055319403175</v>
      </c>
      <c r="J408" s="61"/>
      <c r="K408" s="57"/>
    </row>
    <row r="409" spans="1:11" ht="48" x14ac:dyDescent="0.2">
      <c r="A409" s="6" t="s">
        <v>173</v>
      </c>
      <c r="B409" s="2" t="s">
        <v>112</v>
      </c>
      <c r="C409" s="2" t="s">
        <v>41</v>
      </c>
      <c r="D409" s="2" t="s">
        <v>31</v>
      </c>
      <c r="E409" s="2" t="s">
        <v>172</v>
      </c>
      <c r="F409" s="2"/>
      <c r="G409" s="68">
        <f>G410</f>
        <v>2560</v>
      </c>
      <c r="H409" s="68">
        <f>H410</f>
        <v>1714.9590499999999</v>
      </c>
      <c r="I409" s="65">
        <f t="shared" si="119"/>
        <v>66.990587890624994</v>
      </c>
      <c r="J409" s="61"/>
      <c r="K409" s="57"/>
    </row>
    <row r="410" spans="1:11" ht="24" x14ac:dyDescent="0.2">
      <c r="A410" s="3" t="s">
        <v>94</v>
      </c>
      <c r="B410" s="2" t="s">
        <v>112</v>
      </c>
      <c r="C410" s="2" t="s">
        <v>41</v>
      </c>
      <c r="D410" s="2" t="s">
        <v>31</v>
      </c>
      <c r="E410" s="2" t="s">
        <v>172</v>
      </c>
      <c r="F410" s="2" t="s">
        <v>62</v>
      </c>
      <c r="G410" s="68">
        <v>2560</v>
      </c>
      <c r="H410" s="65">
        <v>1714.9590499999999</v>
      </c>
      <c r="I410" s="65">
        <f t="shared" si="119"/>
        <v>66.990587890624994</v>
      </c>
      <c r="J410" s="61">
        <v>2560</v>
      </c>
      <c r="K410" s="57">
        <f t="shared" ref="K410" si="124">J410-I410</f>
        <v>2493.0094121093748</v>
      </c>
    </row>
    <row r="411" spans="1:11" ht="60" x14ac:dyDescent="0.2">
      <c r="A411" s="3" t="s">
        <v>365</v>
      </c>
      <c r="B411" s="2" t="s">
        <v>112</v>
      </c>
      <c r="C411" s="2" t="s">
        <v>41</v>
      </c>
      <c r="D411" s="2" t="s">
        <v>31</v>
      </c>
      <c r="E411" s="2" t="s">
        <v>171</v>
      </c>
      <c r="F411" s="2"/>
      <c r="G411" s="68">
        <f>G412+G413</f>
        <v>204.7</v>
      </c>
      <c r="H411" s="68">
        <f>H412+H413</f>
        <v>204.7</v>
      </c>
      <c r="I411" s="65">
        <f t="shared" si="119"/>
        <v>100</v>
      </c>
      <c r="J411" s="61"/>
      <c r="K411" s="57"/>
    </row>
    <row r="412" spans="1:11" ht="24" hidden="1" x14ac:dyDescent="0.2">
      <c r="A412" s="3" t="s">
        <v>58</v>
      </c>
      <c r="B412" s="2" t="s">
        <v>112</v>
      </c>
      <c r="C412" s="2" t="s">
        <v>41</v>
      </c>
      <c r="D412" s="2" t="s">
        <v>31</v>
      </c>
      <c r="E412" s="2" t="s">
        <v>171</v>
      </c>
      <c r="F412" s="2" t="s">
        <v>62</v>
      </c>
      <c r="G412" s="68"/>
      <c r="H412" s="68"/>
      <c r="I412" s="65" t="e">
        <f t="shared" si="119"/>
        <v>#DIV/0!</v>
      </c>
      <c r="J412" s="61"/>
      <c r="K412" s="57" t="e">
        <f t="shared" ref="K412:K413" si="125">J412-I412</f>
        <v>#DIV/0!</v>
      </c>
    </row>
    <row r="413" spans="1:11" ht="24" x14ac:dyDescent="0.2">
      <c r="A413" s="3" t="s">
        <v>98</v>
      </c>
      <c r="B413" s="2" t="s">
        <v>112</v>
      </c>
      <c r="C413" s="2" t="s">
        <v>41</v>
      </c>
      <c r="D413" s="2" t="s">
        <v>31</v>
      </c>
      <c r="E413" s="2" t="s">
        <v>171</v>
      </c>
      <c r="F413" s="2" t="s">
        <v>112</v>
      </c>
      <c r="G413" s="68">
        <v>204.7</v>
      </c>
      <c r="H413" s="65">
        <v>204.7</v>
      </c>
      <c r="I413" s="65">
        <f t="shared" si="119"/>
        <v>100</v>
      </c>
      <c r="J413" s="61">
        <v>137.80000000000001</v>
      </c>
      <c r="K413" s="57">
        <f t="shared" si="125"/>
        <v>37.800000000000011</v>
      </c>
    </row>
    <row r="414" spans="1:11" ht="36" x14ac:dyDescent="0.2">
      <c r="A414" s="3" t="s">
        <v>175</v>
      </c>
      <c r="B414" s="2" t="s">
        <v>112</v>
      </c>
      <c r="C414" s="2" t="s">
        <v>41</v>
      </c>
      <c r="D414" s="2" t="s">
        <v>31</v>
      </c>
      <c r="E414" s="2" t="s">
        <v>174</v>
      </c>
      <c r="F414" s="2"/>
      <c r="G414" s="68">
        <f>G416+G415+G417</f>
        <v>2934.0860000000002</v>
      </c>
      <c r="H414" s="68">
        <f>H416+H415+H417</f>
        <v>2934.0860000000002</v>
      </c>
      <c r="I414" s="65">
        <f t="shared" si="119"/>
        <v>100</v>
      </c>
      <c r="J414" s="61"/>
      <c r="K414" s="57"/>
    </row>
    <row r="415" spans="1:11" ht="24" x14ac:dyDescent="0.2">
      <c r="A415" s="3" t="s">
        <v>58</v>
      </c>
      <c r="B415" s="2" t="s">
        <v>112</v>
      </c>
      <c r="C415" s="2" t="s">
        <v>41</v>
      </c>
      <c r="D415" s="2" t="s">
        <v>31</v>
      </c>
      <c r="E415" s="2" t="s">
        <v>174</v>
      </c>
      <c r="F415" s="2">
        <v>200</v>
      </c>
      <c r="G415" s="68">
        <v>639.54399999999998</v>
      </c>
      <c r="H415" s="65">
        <v>639.54399999999998</v>
      </c>
      <c r="I415" s="65">
        <f t="shared" si="119"/>
        <v>100</v>
      </c>
      <c r="J415" s="61">
        <f>976</f>
        <v>976</v>
      </c>
      <c r="K415" s="57">
        <f t="shared" si="122"/>
        <v>876</v>
      </c>
    </row>
    <row r="416" spans="1:11" ht="24" x14ac:dyDescent="0.2">
      <c r="A416" s="3" t="s">
        <v>94</v>
      </c>
      <c r="B416" s="2" t="s">
        <v>112</v>
      </c>
      <c r="C416" s="2" t="s">
        <v>41</v>
      </c>
      <c r="D416" s="2" t="s">
        <v>31</v>
      </c>
      <c r="E416" s="2" t="s">
        <v>174</v>
      </c>
      <c r="F416" s="2" t="s">
        <v>93</v>
      </c>
      <c r="G416" s="68">
        <v>594.54200000000003</v>
      </c>
      <c r="H416" s="65">
        <v>594.54200000000003</v>
      </c>
      <c r="I416" s="65">
        <f t="shared" si="119"/>
        <v>100</v>
      </c>
      <c r="J416" s="61">
        <v>1557.75</v>
      </c>
      <c r="K416" s="57">
        <f t="shared" si="122"/>
        <v>1457.75</v>
      </c>
    </row>
    <row r="417" spans="1:11" ht="24" x14ac:dyDescent="0.2">
      <c r="A417" s="3" t="s">
        <v>98</v>
      </c>
      <c r="B417" s="2" t="s">
        <v>112</v>
      </c>
      <c r="C417" s="2" t="s">
        <v>41</v>
      </c>
      <c r="D417" s="2" t="s">
        <v>31</v>
      </c>
      <c r="E417" s="2" t="s">
        <v>174</v>
      </c>
      <c r="F417" s="2" t="s">
        <v>112</v>
      </c>
      <c r="G417" s="68">
        <v>1700</v>
      </c>
      <c r="H417" s="68">
        <v>1700</v>
      </c>
      <c r="I417" s="65">
        <f t="shared" si="119"/>
        <v>100</v>
      </c>
      <c r="J417" s="61">
        <v>1700</v>
      </c>
      <c r="K417" s="57">
        <f t="shared" si="122"/>
        <v>1600</v>
      </c>
    </row>
    <row r="418" spans="1:11" ht="36" x14ac:dyDescent="0.2">
      <c r="A418" s="3" t="s">
        <v>440</v>
      </c>
      <c r="B418" s="2" t="s">
        <v>112</v>
      </c>
      <c r="C418" s="2" t="s">
        <v>41</v>
      </c>
      <c r="D418" s="2" t="s">
        <v>31</v>
      </c>
      <c r="E418" s="2" t="s">
        <v>441</v>
      </c>
      <c r="F418" s="2"/>
      <c r="G418" s="68">
        <f>G419</f>
        <v>25.86</v>
      </c>
      <c r="H418" s="68">
        <f t="shared" ref="H418" si="126">H419</f>
        <v>20.565200000000001</v>
      </c>
      <c r="I418" s="65">
        <f t="shared" si="119"/>
        <v>79.525135344160873</v>
      </c>
      <c r="J418" s="61"/>
      <c r="K418" s="57"/>
    </row>
    <row r="419" spans="1:11" ht="24" x14ac:dyDescent="0.2">
      <c r="A419" s="3" t="s">
        <v>58</v>
      </c>
      <c r="B419" s="2" t="s">
        <v>112</v>
      </c>
      <c r="C419" s="2" t="s">
        <v>41</v>
      </c>
      <c r="D419" s="2" t="s">
        <v>31</v>
      </c>
      <c r="E419" s="2" t="s">
        <v>441</v>
      </c>
      <c r="F419" s="2" t="s">
        <v>62</v>
      </c>
      <c r="G419" s="68">
        <v>25.86</v>
      </c>
      <c r="H419" s="68">
        <v>20.565200000000001</v>
      </c>
      <c r="I419" s="65">
        <f t="shared" si="119"/>
        <v>79.525135344160873</v>
      </c>
      <c r="J419" s="61"/>
      <c r="K419" s="57"/>
    </row>
    <row r="420" spans="1:11" x14ac:dyDescent="0.2">
      <c r="A420" s="3" t="s">
        <v>56</v>
      </c>
      <c r="B420" s="2" t="s">
        <v>112</v>
      </c>
      <c r="C420" s="2" t="s">
        <v>41</v>
      </c>
      <c r="D420" s="2" t="s">
        <v>31</v>
      </c>
      <c r="E420" s="2" t="s">
        <v>0</v>
      </c>
      <c r="F420" s="2"/>
      <c r="G420" s="68">
        <f>G421</f>
        <v>942.28700000000003</v>
      </c>
      <c r="H420" s="68">
        <f t="shared" ref="H420:H421" si="127">H421</f>
        <v>733.54273999999998</v>
      </c>
      <c r="I420" s="65">
        <f t="shared" si="119"/>
        <v>77.847061457920987</v>
      </c>
      <c r="J420" s="61"/>
      <c r="K420" s="57"/>
    </row>
    <row r="421" spans="1:11" x14ac:dyDescent="0.2">
      <c r="A421" s="3" t="s">
        <v>55</v>
      </c>
      <c r="B421" s="2" t="s">
        <v>112</v>
      </c>
      <c r="C421" s="2" t="s">
        <v>41</v>
      </c>
      <c r="D421" s="2" t="s">
        <v>31</v>
      </c>
      <c r="E421" s="2" t="s">
        <v>53</v>
      </c>
      <c r="F421" s="2"/>
      <c r="G421" s="68">
        <f>G422</f>
        <v>942.28700000000003</v>
      </c>
      <c r="H421" s="68">
        <f t="shared" si="127"/>
        <v>733.54273999999998</v>
      </c>
      <c r="I421" s="65">
        <f t="shared" si="119"/>
        <v>77.847061457920987</v>
      </c>
      <c r="J421" s="61"/>
      <c r="K421" s="57"/>
    </row>
    <row r="422" spans="1:11" ht="24" x14ac:dyDescent="0.2">
      <c r="A422" s="3" t="s">
        <v>58</v>
      </c>
      <c r="B422" s="2" t="s">
        <v>112</v>
      </c>
      <c r="C422" s="2" t="s">
        <v>41</v>
      </c>
      <c r="D422" s="2" t="s">
        <v>31</v>
      </c>
      <c r="E422" s="2" t="s">
        <v>53</v>
      </c>
      <c r="F422" s="2" t="s">
        <v>62</v>
      </c>
      <c r="G422" s="68">
        <v>942.28700000000003</v>
      </c>
      <c r="H422" s="65">
        <v>733.54273999999998</v>
      </c>
      <c r="I422" s="65">
        <f t="shared" si="119"/>
        <v>77.847061457920987</v>
      </c>
      <c r="J422" s="61">
        <f>322.627+370.66</f>
        <v>693.28700000000003</v>
      </c>
      <c r="K422" s="57"/>
    </row>
    <row r="423" spans="1:11" x14ac:dyDescent="0.2">
      <c r="A423" s="3" t="s">
        <v>170</v>
      </c>
      <c r="B423" s="2" t="s">
        <v>112</v>
      </c>
      <c r="C423" s="2" t="s">
        <v>41</v>
      </c>
      <c r="D423" s="2" t="s">
        <v>7</v>
      </c>
      <c r="E423" s="2"/>
      <c r="F423" s="2"/>
      <c r="G423" s="69">
        <f t="shared" ref="G423:H424" si="128">G424</f>
        <v>510</v>
      </c>
      <c r="H423" s="69">
        <f t="shared" si="128"/>
        <v>503.55</v>
      </c>
      <c r="I423" s="65">
        <f t="shared" si="119"/>
        <v>98.735294117647072</v>
      </c>
      <c r="J423" s="61"/>
      <c r="K423" s="57"/>
    </row>
    <row r="424" spans="1:11" ht="36" x14ac:dyDescent="0.2">
      <c r="A424" s="3" t="s">
        <v>169</v>
      </c>
      <c r="B424" s="2" t="s">
        <v>112</v>
      </c>
      <c r="C424" s="2" t="s">
        <v>41</v>
      </c>
      <c r="D424" s="2" t="s">
        <v>7</v>
      </c>
      <c r="E424" s="2" t="s">
        <v>1</v>
      </c>
      <c r="F424" s="2"/>
      <c r="G424" s="66">
        <f t="shared" si="128"/>
        <v>510</v>
      </c>
      <c r="H424" s="66">
        <f t="shared" si="128"/>
        <v>503.55</v>
      </c>
      <c r="I424" s="65">
        <f t="shared" si="119"/>
        <v>98.735294117647072</v>
      </c>
      <c r="J424" s="61"/>
      <c r="K424" s="57"/>
    </row>
    <row r="425" spans="1:11" x14ac:dyDescent="0.2">
      <c r="A425" s="3" t="s">
        <v>168</v>
      </c>
      <c r="B425" s="2" t="s">
        <v>112</v>
      </c>
      <c r="C425" s="2" t="s">
        <v>41</v>
      </c>
      <c r="D425" s="2" t="s">
        <v>7</v>
      </c>
      <c r="E425" s="2" t="s">
        <v>167</v>
      </c>
      <c r="F425" s="2"/>
      <c r="G425" s="66">
        <f>G426+G428</f>
        <v>510</v>
      </c>
      <c r="H425" s="66">
        <f>H426+H428</f>
        <v>503.55</v>
      </c>
      <c r="I425" s="65">
        <f t="shared" si="119"/>
        <v>98.735294117647072</v>
      </c>
      <c r="J425" s="61"/>
      <c r="K425" s="57"/>
    </row>
    <row r="426" spans="1:11" ht="24" hidden="1" x14ac:dyDescent="0.2">
      <c r="A426" s="3" t="s">
        <v>345</v>
      </c>
      <c r="B426" s="2" t="s">
        <v>112</v>
      </c>
      <c r="C426" s="2" t="s">
        <v>41</v>
      </c>
      <c r="D426" s="2" t="s">
        <v>7</v>
      </c>
      <c r="E426" s="2" t="s">
        <v>166</v>
      </c>
      <c r="F426" s="2"/>
      <c r="G426" s="66">
        <f>G427</f>
        <v>0</v>
      </c>
      <c r="H426" s="66">
        <f>H427</f>
        <v>0</v>
      </c>
      <c r="I426" s="65" t="e">
        <f t="shared" si="119"/>
        <v>#DIV/0!</v>
      </c>
      <c r="J426" s="61"/>
      <c r="K426" s="57"/>
    </row>
    <row r="427" spans="1:11" ht="24" hidden="1" x14ac:dyDescent="0.2">
      <c r="A427" s="3" t="s">
        <v>58</v>
      </c>
      <c r="B427" s="2" t="s">
        <v>112</v>
      </c>
      <c r="C427" s="2" t="s">
        <v>41</v>
      </c>
      <c r="D427" s="2" t="s">
        <v>7</v>
      </c>
      <c r="E427" s="2" t="s">
        <v>166</v>
      </c>
      <c r="F427" s="2" t="s">
        <v>62</v>
      </c>
      <c r="G427" s="66"/>
      <c r="H427" s="66"/>
      <c r="I427" s="65" t="e">
        <f t="shared" si="119"/>
        <v>#DIV/0!</v>
      </c>
      <c r="J427" s="61"/>
      <c r="K427" s="57"/>
    </row>
    <row r="428" spans="1:11" ht="24" x14ac:dyDescent="0.2">
      <c r="A428" s="3" t="s">
        <v>346</v>
      </c>
      <c r="B428" s="2" t="s">
        <v>112</v>
      </c>
      <c r="C428" s="2" t="s">
        <v>41</v>
      </c>
      <c r="D428" s="2" t="s">
        <v>7</v>
      </c>
      <c r="E428" s="2" t="s">
        <v>165</v>
      </c>
      <c r="F428" s="2"/>
      <c r="G428" s="66">
        <f>G429+G430</f>
        <v>510</v>
      </c>
      <c r="H428" s="66">
        <f t="shared" ref="H428" si="129">H429+H430</f>
        <v>503.55</v>
      </c>
      <c r="I428" s="65">
        <f t="shared" si="119"/>
        <v>98.735294117647072</v>
      </c>
      <c r="J428" s="61"/>
      <c r="K428" s="57"/>
    </row>
    <row r="429" spans="1:11" ht="24" x14ac:dyDescent="0.2">
      <c r="A429" s="3" t="s">
        <v>58</v>
      </c>
      <c r="B429" s="2" t="s">
        <v>112</v>
      </c>
      <c r="C429" s="2" t="s">
        <v>41</v>
      </c>
      <c r="D429" s="2" t="s">
        <v>7</v>
      </c>
      <c r="E429" s="2" t="s">
        <v>165</v>
      </c>
      <c r="F429" s="2" t="s">
        <v>62</v>
      </c>
      <c r="G429" s="66">
        <v>510</v>
      </c>
      <c r="H429" s="65">
        <v>503.55</v>
      </c>
      <c r="I429" s="65">
        <f t="shared" si="119"/>
        <v>98.735294117647072</v>
      </c>
      <c r="J429" s="61">
        <v>630</v>
      </c>
      <c r="K429" s="57">
        <f t="shared" si="122"/>
        <v>531.26470588235293</v>
      </c>
    </row>
    <row r="430" spans="1:11" ht="24" hidden="1" x14ac:dyDescent="0.2">
      <c r="A430" s="6" t="s">
        <v>98</v>
      </c>
      <c r="B430" s="2" t="s">
        <v>112</v>
      </c>
      <c r="C430" s="2" t="s">
        <v>41</v>
      </c>
      <c r="D430" s="2" t="s">
        <v>7</v>
      </c>
      <c r="E430" s="2" t="s">
        <v>165</v>
      </c>
      <c r="F430" s="2" t="s">
        <v>112</v>
      </c>
      <c r="G430" s="66">
        <v>0</v>
      </c>
      <c r="H430" s="65">
        <v>0</v>
      </c>
      <c r="I430" s="65" t="e">
        <f t="shared" si="119"/>
        <v>#DIV/0!</v>
      </c>
      <c r="J430" s="61">
        <v>0</v>
      </c>
      <c r="K430" s="57" t="e">
        <f t="shared" si="122"/>
        <v>#DIV/0!</v>
      </c>
    </row>
    <row r="431" spans="1:11" x14ac:dyDescent="0.2">
      <c r="A431" s="3" t="s">
        <v>296</v>
      </c>
      <c r="B431" s="2" t="s">
        <v>112</v>
      </c>
      <c r="C431" s="2" t="s">
        <v>106</v>
      </c>
      <c r="D431" s="2"/>
      <c r="E431" s="2"/>
      <c r="F431" s="2"/>
      <c r="G431" s="65">
        <f>G432</f>
        <v>1031.8240000000001</v>
      </c>
      <c r="H431" s="65">
        <f t="shared" ref="H431" si="130">H432</f>
        <v>1031.8240000000001</v>
      </c>
      <c r="I431" s="65">
        <f t="shared" si="119"/>
        <v>100</v>
      </c>
      <c r="J431" s="61"/>
      <c r="K431" s="57"/>
    </row>
    <row r="432" spans="1:11" x14ac:dyDescent="0.2">
      <c r="A432" s="3" t="s">
        <v>153</v>
      </c>
      <c r="B432" s="2" t="s">
        <v>112</v>
      </c>
      <c r="C432" s="2" t="s">
        <v>106</v>
      </c>
      <c r="D432" s="2" t="s">
        <v>31</v>
      </c>
      <c r="E432" s="2"/>
      <c r="F432" s="2"/>
      <c r="G432" s="69">
        <f>G433+G437</f>
        <v>1031.8240000000001</v>
      </c>
      <c r="H432" s="69">
        <f t="shared" ref="H432" si="131">H433+H437</f>
        <v>1031.8240000000001</v>
      </c>
      <c r="I432" s="65">
        <f t="shared" si="119"/>
        <v>100</v>
      </c>
      <c r="J432" s="61"/>
      <c r="K432" s="57"/>
    </row>
    <row r="433" spans="1:11" ht="24" x14ac:dyDescent="0.2">
      <c r="A433" s="3" t="s">
        <v>347</v>
      </c>
      <c r="B433" s="2">
        <v>800</v>
      </c>
      <c r="C433" s="2" t="s">
        <v>106</v>
      </c>
      <c r="D433" s="2" t="s">
        <v>31</v>
      </c>
      <c r="E433" s="2" t="s">
        <v>4</v>
      </c>
      <c r="F433" s="2"/>
      <c r="G433" s="66">
        <f>G434</f>
        <v>1031.8240000000001</v>
      </c>
      <c r="H433" s="66">
        <f>H434</f>
        <v>1031.8240000000001</v>
      </c>
      <c r="I433" s="65">
        <f t="shared" si="119"/>
        <v>100</v>
      </c>
      <c r="J433" s="61"/>
      <c r="K433" s="57"/>
    </row>
    <row r="434" spans="1:11" x14ac:dyDescent="0.2">
      <c r="A434" s="3" t="s">
        <v>348</v>
      </c>
      <c r="B434" s="2">
        <v>800</v>
      </c>
      <c r="C434" s="2" t="s">
        <v>106</v>
      </c>
      <c r="D434" s="2" t="s">
        <v>31</v>
      </c>
      <c r="E434" s="2" t="s">
        <v>83</v>
      </c>
      <c r="F434" s="2"/>
      <c r="G434" s="66">
        <f>G435</f>
        <v>1031.8240000000001</v>
      </c>
      <c r="H434" s="66">
        <f t="shared" ref="H434" si="132">H435</f>
        <v>1031.8240000000001</v>
      </c>
      <c r="I434" s="65">
        <f t="shared" si="119"/>
        <v>100</v>
      </c>
      <c r="J434" s="61"/>
      <c r="K434" s="57"/>
    </row>
    <row r="435" spans="1:11" ht="24" x14ac:dyDescent="0.2">
      <c r="A435" s="3" t="s">
        <v>152</v>
      </c>
      <c r="B435" s="2">
        <v>800</v>
      </c>
      <c r="C435" s="2" t="s">
        <v>106</v>
      </c>
      <c r="D435" s="2" t="s">
        <v>31</v>
      </c>
      <c r="E435" s="2" t="s">
        <v>151</v>
      </c>
      <c r="F435" s="2"/>
      <c r="G435" s="66">
        <f>G436</f>
        <v>1031.8240000000001</v>
      </c>
      <c r="H435" s="66">
        <f>H436</f>
        <v>1031.8240000000001</v>
      </c>
      <c r="I435" s="65">
        <f t="shared" si="119"/>
        <v>100</v>
      </c>
      <c r="J435" s="61"/>
      <c r="K435" s="57"/>
    </row>
    <row r="436" spans="1:11" s="52" customFormat="1" ht="24" x14ac:dyDescent="0.2">
      <c r="A436" s="6" t="s">
        <v>94</v>
      </c>
      <c r="B436" s="51">
        <v>800</v>
      </c>
      <c r="C436" s="51" t="s">
        <v>106</v>
      </c>
      <c r="D436" s="51" t="s">
        <v>31</v>
      </c>
      <c r="E436" s="51" t="s">
        <v>151</v>
      </c>
      <c r="F436" s="51">
        <v>400</v>
      </c>
      <c r="G436" s="83">
        <v>1031.8240000000001</v>
      </c>
      <c r="H436" s="65">
        <v>1031.8240000000001</v>
      </c>
      <c r="I436" s="65">
        <f t="shared" si="119"/>
        <v>100</v>
      </c>
      <c r="J436" s="61"/>
      <c r="K436" s="57">
        <f t="shared" si="122"/>
        <v>-100</v>
      </c>
    </row>
    <row r="437" spans="1:11" ht="24" hidden="1" x14ac:dyDescent="0.2">
      <c r="A437" s="3" t="s">
        <v>50</v>
      </c>
      <c r="B437" s="51">
        <v>800</v>
      </c>
      <c r="C437" s="51" t="s">
        <v>106</v>
      </c>
      <c r="D437" s="51" t="s">
        <v>31</v>
      </c>
      <c r="E437" s="2" t="s">
        <v>3</v>
      </c>
      <c r="F437" s="2"/>
      <c r="G437" s="66">
        <f>G438</f>
        <v>0</v>
      </c>
      <c r="H437" s="66">
        <f t="shared" ref="H437:H440" si="133">H438</f>
        <v>0</v>
      </c>
      <c r="I437" s="65" t="e">
        <f t="shared" si="119"/>
        <v>#DIV/0!</v>
      </c>
      <c r="J437" s="61"/>
      <c r="K437" s="57"/>
    </row>
    <row r="438" spans="1:11" hidden="1" x14ac:dyDescent="0.2">
      <c r="A438" s="3" t="s">
        <v>73</v>
      </c>
      <c r="B438" s="2" t="s">
        <v>112</v>
      </c>
      <c r="C438" s="2" t="s">
        <v>106</v>
      </c>
      <c r="D438" s="2" t="s">
        <v>31</v>
      </c>
      <c r="E438" s="2" t="s">
        <v>72</v>
      </c>
      <c r="F438" s="2"/>
      <c r="G438" s="66">
        <f>G439</f>
        <v>0</v>
      </c>
      <c r="H438" s="66">
        <f t="shared" si="133"/>
        <v>0</v>
      </c>
      <c r="I438" s="65" t="e">
        <f t="shared" si="119"/>
        <v>#DIV/0!</v>
      </c>
      <c r="J438" s="61"/>
      <c r="K438" s="57"/>
    </row>
    <row r="439" spans="1:11" ht="24" hidden="1" x14ac:dyDescent="0.2">
      <c r="A439" s="3" t="s">
        <v>150</v>
      </c>
      <c r="B439" s="2" t="s">
        <v>112</v>
      </c>
      <c r="C439" s="2" t="s">
        <v>106</v>
      </c>
      <c r="D439" s="2" t="s">
        <v>31</v>
      </c>
      <c r="E439" s="2" t="s">
        <v>149</v>
      </c>
      <c r="F439" s="2"/>
      <c r="G439" s="66">
        <f>G440</f>
        <v>0</v>
      </c>
      <c r="H439" s="66">
        <f t="shared" si="133"/>
        <v>0</v>
      </c>
      <c r="I439" s="65" t="e">
        <f t="shared" si="119"/>
        <v>#DIV/0!</v>
      </c>
      <c r="J439" s="61"/>
      <c r="K439" s="57"/>
    </row>
    <row r="440" spans="1:11" ht="24" hidden="1" x14ac:dyDescent="0.2">
      <c r="A440" s="3" t="s">
        <v>416</v>
      </c>
      <c r="B440" s="2" t="s">
        <v>112</v>
      </c>
      <c r="C440" s="2" t="s">
        <v>106</v>
      </c>
      <c r="D440" s="2" t="s">
        <v>31</v>
      </c>
      <c r="E440" s="2" t="s">
        <v>413</v>
      </c>
      <c r="F440" s="2"/>
      <c r="G440" s="66">
        <f>G441</f>
        <v>0</v>
      </c>
      <c r="H440" s="66">
        <f t="shared" si="133"/>
        <v>0</v>
      </c>
      <c r="I440" s="65" t="e">
        <f t="shared" si="119"/>
        <v>#DIV/0!</v>
      </c>
      <c r="J440" s="61"/>
      <c r="K440" s="57"/>
    </row>
    <row r="441" spans="1:11" ht="24" hidden="1" x14ac:dyDescent="0.2">
      <c r="A441" s="6" t="s">
        <v>94</v>
      </c>
      <c r="B441" s="2" t="s">
        <v>112</v>
      </c>
      <c r="C441" s="2" t="s">
        <v>106</v>
      </c>
      <c r="D441" s="2" t="s">
        <v>31</v>
      </c>
      <c r="E441" s="2" t="s">
        <v>413</v>
      </c>
      <c r="F441" s="2" t="s">
        <v>93</v>
      </c>
      <c r="G441" s="66">
        <v>0</v>
      </c>
      <c r="H441" s="66"/>
      <c r="I441" s="65" t="e">
        <f t="shared" si="119"/>
        <v>#DIV/0!</v>
      </c>
      <c r="J441" s="61">
        <v>0</v>
      </c>
      <c r="K441" s="57" t="e">
        <f t="shared" si="122"/>
        <v>#DIV/0!</v>
      </c>
    </row>
    <row r="442" spans="1:11" x14ac:dyDescent="0.2">
      <c r="A442" s="3" t="s">
        <v>96</v>
      </c>
      <c r="B442" s="2" t="s">
        <v>112</v>
      </c>
      <c r="C442" s="2" t="s">
        <v>91</v>
      </c>
      <c r="D442" s="2"/>
      <c r="E442" s="2"/>
      <c r="F442" s="2"/>
      <c r="G442" s="69">
        <f>G443</f>
        <v>390</v>
      </c>
      <c r="H442" s="69">
        <f t="shared" ref="H442" si="134">H443</f>
        <v>390</v>
      </c>
      <c r="I442" s="65">
        <f t="shared" si="119"/>
        <v>100</v>
      </c>
      <c r="J442" s="61"/>
      <c r="K442" s="57"/>
    </row>
    <row r="443" spans="1:11" x14ac:dyDescent="0.2">
      <c r="A443" s="3" t="s">
        <v>92</v>
      </c>
      <c r="B443" s="2" t="s">
        <v>112</v>
      </c>
      <c r="C443" s="2" t="s">
        <v>91</v>
      </c>
      <c r="D443" s="2" t="s">
        <v>91</v>
      </c>
      <c r="E443" s="2"/>
      <c r="F443" s="2"/>
      <c r="G443" s="69">
        <f t="shared" ref="G443:H446" si="135">G444</f>
        <v>390</v>
      </c>
      <c r="H443" s="69">
        <f t="shared" si="135"/>
        <v>390</v>
      </c>
      <c r="I443" s="65">
        <f t="shared" si="119"/>
        <v>100</v>
      </c>
      <c r="J443" s="61"/>
      <c r="K443" s="57"/>
    </row>
    <row r="444" spans="1:11" ht="24" x14ac:dyDescent="0.2">
      <c r="A444" s="3" t="s">
        <v>50</v>
      </c>
      <c r="B444" s="2" t="s">
        <v>112</v>
      </c>
      <c r="C444" s="2" t="s">
        <v>91</v>
      </c>
      <c r="D444" s="2" t="s">
        <v>91</v>
      </c>
      <c r="E444" s="2" t="s">
        <v>3</v>
      </c>
      <c r="F444" s="2"/>
      <c r="G444" s="68">
        <f t="shared" si="135"/>
        <v>390</v>
      </c>
      <c r="H444" s="68">
        <f t="shared" si="135"/>
        <v>390</v>
      </c>
      <c r="I444" s="65">
        <f t="shared" si="119"/>
        <v>100</v>
      </c>
      <c r="J444" s="61"/>
      <c r="K444" s="57"/>
    </row>
    <row r="445" spans="1:11" ht="24" x14ac:dyDescent="0.2">
      <c r="A445" s="3" t="s">
        <v>69</v>
      </c>
      <c r="B445" s="2" t="s">
        <v>112</v>
      </c>
      <c r="C445" s="2" t="s">
        <v>91</v>
      </c>
      <c r="D445" s="2" t="s">
        <v>91</v>
      </c>
      <c r="E445" s="2" t="s">
        <v>68</v>
      </c>
      <c r="F445" s="2"/>
      <c r="G445" s="68">
        <f t="shared" si="135"/>
        <v>390</v>
      </c>
      <c r="H445" s="68">
        <f t="shared" si="135"/>
        <v>390</v>
      </c>
      <c r="I445" s="65">
        <f t="shared" si="119"/>
        <v>100</v>
      </c>
      <c r="J445" s="61"/>
      <c r="K445" s="57"/>
    </row>
    <row r="446" spans="1:11" ht="36" x14ac:dyDescent="0.2">
      <c r="A446" s="3" t="s">
        <v>396</v>
      </c>
      <c r="B446" s="2" t="s">
        <v>112</v>
      </c>
      <c r="C446" s="2" t="s">
        <v>91</v>
      </c>
      <c r="D446" s="2" t="s">
        <v>91</v>
      </c>
      <c r="E446" s="2" t="s">
        <v>90</v>
      </c>
      <c r="F446" s="2"/>
      <c r="G446" s="69">
        <f t="shared" si="135"/>
        <v>390</v>
      </c>
      <c r="H446" s="69">
        <f t="shared" si="135"/>
        <v>390</v>
      </c>
      <c r="I446" s="65">
        <f t="shared" si="119"/>
        <v>100</v>
      </c>
      <c r="J446" s="61"/>
      <c r="K446" s="57"/>
    </row>
    <row r="447" spans="1:11" ht="24" x14ac:dyDescent="0.2">
      <c r="A447" s="3" t="s">
        <v>58</v>
      </c>
      <c r="B447" s="2" t="s">
        <v>112</v>
      </c>
      <c r="C447" s="2" t="s">
        <v>91</v>
      </c>
      <c r="D447" s="2" t="s">
        <v>91</v>
      </c>
      <c r="E447" s="2" t="s">
        <v>90</v>
      </c>
      <c r="F447" s="2">
        <v>200</v>
      </c>
      <c r="G447" s="69">
        <v>390</v>
      </c>
      <c r="H447" s="65">
        <v>390</v>
      </c>
      <c r="I447" s="65">
        <f t="shared" si="119"/>
        <v>100</v>
      </c>
      <c r="J447" s="61">
        <v>390</v>
      </c>
      <c r="K447" s="57">
        <f t="shared" ref="K447:K506" si="136">J447-I447</f>
        <v>290</v>
      </c>
    </row>
    <row r="448" spans="1:11" x14ac:dyDescent="0.2">
      <c r="A448" s="3" t="s">
        <v>89</v>
      </c>
      <c r="B448" s="2" t="s">
        <v>112</v>
      </c>
      <c r="C448" s="2" t="s">
        <v>65</v>
      </c>
      <c r="D448" s="2" t="s">
        <v>22</v>
      </c>
      <c r="E448" s="2"/>
      <c r="F448" s="2"/>
      <c r="G448" s="65">
        <f>G453+G449</f>
        <v>8178.7125200000009</v>
      </c>
      <c r="H448" s="65">
        <f>H453+H449</f>
        <v>8146.6715300000005</v>
      </c>
      <c r="I448" s="65">
        <f t="shared" si="119"/>
        <v>99.608239195085432</v>
      </c>
      <c r="J448" s="61"/>
      <c r="K448" s="57"/>
    </row>
    <row r="449" spans="1:11" x14ac:dyDescent="0.2">
      <c r="A449" s="3" t="s">
        <v>88</v>
      </c>
      <c r="B449" s="2" t="s">
        <v>112</v>
      </c>
      <c r="C449" s="2" t="s">
        <v>65</v>
      </c>
      <c r="D449" s="2" t="s">
        <v>18</v>
      </c>
      <c r="E449" s="2"/>
      <c r="F449" s="2"/>
      <c r="G449" s="65">
        <f t="shared" ref="G449:H451" si="137">G450</f>
        <v>328.62200000000001</v>
      </c>
      <c r="H449" s="65">
        <f t="shared" si="137"/>
        <v>328.62101000000001</v>
      </c>
      <c r="I449" s="65">
        <f t="shared" si="119"/>
        <v>99.999698742019703</v>
      </c>
      <c r="J449" s="61"/>
      <c r="K449" s="57"/>
    </row>
    <row r="450" spans="1:11" ht="24" x14ac:dyDescent="0.2">
      <c r="A450" s="3" t="s">
        <v>87</v>
      </c>
      <c r="B450" s="2" t="s">
        <v>112</v>
      </c>
      <c r="C450" s="2" t="s">
        <v>65</v>
      </c>
      <c r="D450" s="2" t="s">
        <v>18</v>
      </c>
      <c r="E450" s="2" t="s">
        <v>0</v>
      </c>
      <c r="F450" s="2"/>
      <c r="G450" s="66">
        <f t="shared" si="137"/>
        <v>328.62200000000001</v>
      </c>
      <c r="H450" s="66">
        <f t="shared" si="137"/>
        <v>328.62101000000001</v>
      </c>
      <c r="I450" s="65">
        <f t="shared" si="119"/>
        <v>99.999698742019703</v>
      </c>
      <c r="J450" s="61"/>
      <c r="K450" s="57"/>
    </row>
    <row r="451" spans="1:11" x14ac:dyDescent="0.2">
      <c r="A451" s="3" t="s">
        <v>86</v>
      </c>
      <c r="B451" s="2" t="s">
        <v>112</v>
      </c>
      <c r="C451" s="2" t="s">
        <v>65</v>
      </c>
      <c r="D451" s="2" t="s">
        <v>18</v>
      </c>
      <c r="E451" s="2" t="s">
        <v>85</v>
      </c>
      <c r="F451" s="2"/>
      <c r="G451" s="66">
        <f t="shared" si="137"/>
        <v>328.62200000000001</v>
      </c>
      <c r="H451" s="66">
        <f t="shared" si="137"/>
        <v>328.62101000000001</v>
      </c>
      <c r="I451" s="65">
        <f t="shared" si="119"/>
        <v>99.999698742019703</v>
      </c>
      <c r="J451" s="61"/>
      <c r="K451" s="57"/>
    </row>
    <row r="452" spans="1:11" x14ac:dyDescent="0.2">
      <c r="A452" s="3" t="s">
        <v>54</v>
      </c>
      <c r="B452" s="2" t="s">
        <v>112</v>
      </c>
      <c r="C452" s="2" t="s">
        <v>65</v>
      </c>
      <c r="D452" s="2" t="s">
        <v>18</v>
      </c>
      <c r="E452" s="2" t="s">
        <v>85</v>
      </c>
      <c r="F452" s="2" t="s">
        <v>52</v>
      </c>
      <c r="G452" s="66">
        <v>328.62200000000001</v>
      </c>
      <c r="H452" s="65">
        <v>328.62101000000001</v>
      </c>
      <c r="I452" s="65">
        <f t="shared" si="119"/>
        <v>99.999698742019703</v>
      </c>
      <c r="J452" s="61">
        <v>328.62200000000001</v>
      </c>
      <c r="K452" s="57">
        <f t="shared" si="136"/>
        <v>228.62230125798033</v>
      </c>
    </row>
    <row r="453" spans="1:11" s="35" customFormat="1" x14ac:dyDescent="0.2">
      <c r="A453" s="3" t="s">
        <v>84</v>
      </c>
      <c r="B453" s="2" t="s">
        <v>112</v>
      </c>
      <c r="C453" s="2" t="s">
        <v>65</v>
      </c>
      <c r="D453" s="2" t="s">
        <v>7</v>
      </c>
      <c r="E453" s="2"/>
      <c r="F453" s="2"/>
      <c r="G453" s="65">
        <f>G454+G458+G469</f>
        <v>7850.0905200000007</v>
      </c>
      <c r="H453" s="65">
        <f>H454+H458+H469</f>
        <v>7818.0505200000007</v>
      </c>
      <c r="I453" s="65">
        <f t="shared" si="119"/>
        <v>99.591851840200178</v>
      </c>
      <c r="J453" s="61"/>
      <c r="K453" s="57"/>
    </row>
    <row r="454" spans="1:11" s="35" customFormat="1" ht="24" x14ac:dyDescent="0.2">
      <c r="A454" s="3" t="s">
        <v>347</v>
      </c>
      <c r="B454" s="2" t="s">
        <v>112</v>
      </c>
      <c r="C454" s="2" t="s">
        <v>65</v>
      </c>
      <c r="D454" s="2" t="s">
        <v>7</v>
      </c>
      <c r="E454" s="2" t="s">
        <v>4</v>
      </c>
      <c r="F454" s="2"/>
      <c r="G454" s="68">
        <f>G455</f>
        <v>3433.0615200000002</v>
      </c>
      <c r="H454" s="68">
        <f>H455</f>
        <v>3433.0615200000002</v>
      </c>
      <c r="I454" s="65">
        <f t="shared" si="119"/>
        <v>100</v>
      </c>
      <c r="J454" s="61"/>
      <c r="K454" s="57"/>
    </row>
    <row r="455" spans="1:11" s="35" customFormat="1" x14ac:dyDescent="0.2">
      <c r="A455" s="3" t="s">
        <v>348</v>
      </c>
      <c r="B455" s="2" t="s">
        <v>112</v>
      </c>
      <c r="C455" s="2" t="s">
        <v>65</v>
      </c>
      <c r="D455" s="2" t="s">
        <v>7</v>
      </c>
      <c r="E455" s="2" t="s">
        <v>83</v>
      </c>
      <c r="F455" s="2"/>
      <c r="G455" s="68">
        <f>G456</f>
        <v>3433.0615200000002</v>
      </c>
      <c r="H455" s="68">
        <f t="shared" ref="H455" si="138">H456</f>
        <v>3433.0615200000002</v>
      </c>
      <c r="I455" s="65">
        <f t="shared" si="119"/>
        <v>100</v>
      </c>
      <c r="J455" s="61"/>
      <c r="K455" s="57"/>
    </row>
    <row r="456" spans="1:11" s="35" customFormat="1" ht="72" x14ac:dyDescent="0.2">
      <c r="A456" s="3" t="s">
        <v>379</v>
      </c>
      <c r="B456" s="2" t="s">
        <v>112</v>
      </c>
      <c r="C456" s="2" t="s">
        <v>65</v>
      </c>
      <c r="D456" s="2" t="s">
        <v>7</v>
      </c>
      <c r="E456" s="2" t="s">
        <v>82</v>
      </c>
      <c r="F456" s="2"/>
      <c r="G456" s="68">
        <f>G457</f>
        <v>3433.0615200000002</v>
      </c>
      <c r="H456" s="68">
        <f>H457</f>
        <v>3433.0615200000002</v>
      </c>
      <c r="I456" s="65">
        <f t="shared" si="119"/>
        <v>100</v>
      </c>
      <c r="J456" s="61"/>
      <c r="K456" s="57"/>
    </row>
    <row r="457" spans="1:11" s="35" customFormat="1" x14ac:dyDescent="0.2">
      <c r="A457" s="3" t="s">
        <v>54</v>
      </c>
      <c r="B457" s="2" t="s">
        <v>112</v>
      </c>
      <c r="C457" s="2" t="s">
        <v>65</v>
      </c>
      <c r="D457" s="2" t="s">
        <v>7</v>
      </c>
      <c r="E457" s="2" t="s">
        <v>82</v>
      </c>
      <c r="F457" s="2" t="s">
        <v>52</v>
      </c>
      <c r="G457" s="68">
        <v>3433.0615200000002</v>
      </c>
      <c r="H457" s="65">
        <v>3433.0615200000002</v>
      </c>
      <c r="I457" s="65">
        <f t="shared" si="119"/>
        <v>100</v>
      </c>
      <c r="J457" s="61">
        <v>3435</v>
      </c>
      <c r="K457" s="57">
        <f t="shared" si="136"/>
        <v>3335</v>
      </c>
    </row>
    <row r="458" spans="1:11" s="35" customFormat="1" ht="24" x14ac:dyDescent="0.2">
      <c r="A458" s="3" t="s">
        <v>50</v>
      </c>
      <c r="B458" s="2" t="s">
        <v>112</v>
      </c>
      <c r="C458" s="2" t="s">
        <v>65</v>
      </c>
      <c r="D458" s="2" t="s">
        <v>7</v>
      </c>
      <c r="E458" s="2" t="s">
        <v>3</v>
      </c>
      <c r="F458" s="2"/>
      <c r="G458" s="68">
        <f>G459+G464</f>
        <v>2457.1440000000002</v>
      </c>
      <c r="H458" s="68">
        <f>H459+H464</f>
        <v>2457.1040000000003</v>
      </c>
      <c r="I458" s="65">
        <f t="shared" si="119"/>
        <v>99.998372093780418</v>
      </c>
      <c r="J458" s="61"/>
      <c r="K458" s="57"/>
    </row>
    <row r="459" spans="1:11" s="35" customFormat="1" ht="24" x14ac:dyDescent="0.2">
      <c r="A459" s="3" t="s">
        <v>49</v>
      </c>
      <c r="B459" s="2" t="s">
        <v>112</v>
      </c>
      <c r="C459" s="2" t="s">
        <v>65</v>
      </c>
      <c r="D459" s="2" t="s">
        <v>7</v>
      </c>
      <c r="E459" s="2" t="s">
        <v>48</v>
      </c>
      <c r="F459" s="2"/>
      <c r="G459" s="68">
        <f>G460+G462</f>
        <v>629.47399999999993</v>
      </c>
      <c r="H459" s="68">
        <f t="shared" ref="H459" si="139">H460+H462</f>
        <v>629.47399999999993</v>
      </c>
      <c r="I459" s="65">
        <f t="shared" si="119"/>
        <v>100</v>
      </c>
      <c r="J459" s="61"/>
      <c r="K459" s="57"/>
    </row>
    <row r="460" spans="1:11" s="35" customFormat="1" ht="24" x14ac:dyDescent="0.2">
      <c r="A460" s="3" t="s">
        <v>81</v>
      </c>
      <c r="B460" s="2" t="s">
        <v>112</v>
      </c>
      <c r="C460" s="2" t="s">
        <v>65</v>
      </c>
      <c r="D460" s="2" t="s">
        <v>7</v>
      </c>
      <c r="E460" s="2" t="s">
        <v>80</v>
      </c>
      <c r="F460" s="2"/>
      <c r="G460" s="68">
        <f>G461</f>
        <v>464.47399999999999</v>
      </c>
      <c r="H460" s="68">
        <f>H461</f>
        <v>464.47399999999999</v>
      </c>
      <c r="I460" s="65">
        <f t="shared" ref="I460:I523" si="140">H460/G460*100</f>
        <v>100</v>
      </c>
      <c r="J460" s="61"/>
      <c r="K460" s="57"/>
    </row>
    <row r="461" spans="1:11" s="35" customFormat="1" x14ac:dyDescent="0.2">
      <c r="A461" s="3" t="s">
        <v>54</v>
      </c>
      <c r="B461" s="2" t="s">
        <v>112</v>
      </c>
      <c r="C461" s="2" t="s">
        <v>65</v>
      </c>
      <c r="D461" s="2" t="s">
        <v>7</v>
      </c>
      <c r="E461" s="2" t="s">
        <v>80</v>
      </c>
      <c r="F461" s="2" t="s">
        <v>52</v>
      </c>
      <c r="G461" s="68">
        <v>464.47399999999999</v>
      </c>
      <c r="H461" s="65">
        <v>464.47399999999999</v>
      </c>
      <c r="I461" s="65">
        <f t="shared" si="140"/>
        <v>100</v>
      </c>
      <c r="J461" s="61">
        <v>464.47399999999999</v>
      </c>
      <c r="K461" s="57">
        <f t="shared" ref="K461" si="141">J461-I461</f>
        <v>364.47399999999999</v>
      </c>
    </row>
    <row r="462" spans="1:11" s="35" customFormat="1" ht="24" x14ac:dyDescent="0.2">
      <c r="A462" s="3" t="s">
        <v>430</v>
      </c>
      <c r="B462" s="2" t="s">
        <v>112</v>
      </c>
      <c r="C462" s="2" t="s">
        <v>65</v>
      </c>
      <c r="D462" s="2" t="s">
        <v>7</v>
      </c>
      <c r="E462" s="2" t="s">
        <v>426</v>
      </c>
      <c r="F462" s="2"/>
      <c r="G462" s="68">
        <f>G463</f>
        <v>165</v>
      </c>
      <c r="H462" s="68">
        <f>H463</f>
        <v>165</v>
      </c>
      <c r="I462" s="65">
        <f t="shared" si="140"/>
        <v>100</v>
      </c>
      <c r="J462" s="61"/>
      <c r="K462" s="57">
        <f t="shared" si="136"/>
        <v>-100</v>
      </c>
    </row>
    <row r="463" spans="1:11" s="35" customFormat="1" x14ac:dyDescent="0.2">
      <c r="A463" s="3" t="s">
        <v>54</v>
      </c>
      <c r="B463" s="2" t="s">
        <v>112</v>
      </c>
      <c r="C463" s="2" t="s">
        <v>65</v>
      </c>
      <c r="D463" s="2" t="s">
        <v>7</v>
      </c>
      <c r="E463" s="2" t="s">
        <v>426</v>
      </c>
      <c r="F463" s="2" t="s">
        <v>52</v>
      </c>
      <c r="G463" s="68">
        <v>165</v>
      </c>
      <c r="H463" s="68">
        <v>165</v>
      </c>
      <c r="I463" s="65">
        <f t="shared" si="140"/>
        <v>100</v>
      </c>
      <c r="J463" s="61"/>
      <c r="K463" s="57">
        <f t="shared" si="136"/>
        <v>-100</v>
      </c>
    </row>
    <row r="464" spans="1:11" s="35" customFormat="1" ht="24" x14ac:dyDescent="0.2">
      <c r="A464" s="3" t="s">
        <v>69</v>
      </c>
      <c r="B464" s="2" t="s">
        <v>112</v>
      </c>
      <c r="C464" s="2" t="s">
        <v>65</v>
      </c>
      <c r="D464" s="2" t="s">
        <v>7</v>
      </c>
      <c r="E464" s="2" t="s">
        <v>68</v>
      </c>
      <c r="F464" s="2"/>
      <c r="G464" s="68">
        <f>G467+G465</f>
        <v>1827.67</v>
      </c>
      <c r="H464" s="68">
        <f>H467+H465</f>
        <v>1827.63</v>
      </c>
      <c r="I464" s="65">
        <f t="shared" si="140"/>
        <v>99.997811421098987</v>
      </c>
      <c r="J464" s="61"/>
      <c r="K464" s="57"/>
    </row>
    <row r="465" spans="1:11" s="35" customFormat="1" ht="72" x14ac:dyDescent="0.2">
      <c r="A465" s="3" t="s">
        <v>352</v>
      </c>
      <c r="B465" s="2" t="s">
        <v>112</v>
      </c>
      <c r="C465" s="2" t="s">
        <v>65</v>
      </c>
      <c r="D465" s="2" t="s">
        <v>7</v>
      </c>
      <c r="E465" s="2" t="s">
        <v>79</v>
      </c>
      <c r="F465" s="2"/>
      <c r="G465" s="68">
        <f>G466</f>
        <v>1218.46</v>
      </c>
      <c r="H465" s="68">
        <f>H466</f>
        <v>1218.42</v>
      </c>
      <c r="I465" s="65">
        <f t="shared" si="140"/>
        <v>99.996717167572186</v>
      </c>
      <c r="J465" s="61"/>
      <c r="K465" s="57"/>
    </row>
    <row r="466" spans="1:11" s="35" customFormat="1" x14ac:dyDescent="0.2">
      <c r="A466" s="3" t="s">
        <v>54</v>
      </c>
      <c r="B466" s="2" t="s">
        <v>112</v>
      </c>
      <c r="C466" s="2" t="s">
        <v>65</v>
      </c>
      <c r="D466" s="2" t="s">
        <v>7</v>
      </c>
      <c r="E466" s="2" t="s">
        <v>79</v>
      </c>
      <c r="F466" s="2" t="s">
        <v>52</v>
      </c>
      <c r="G466" s="68">
        <v>1218.46</v>
      </c>
      <c r="H466" s="65">
        <v>1218.42</v>
      </c>
      <c r="I466" s="65">
        <f t="shared" si="140"/>
        <v>99.996717167572186</v>
      </c>
      <c r="J466" s="61">
        <v>1218.42</v>
      </c>
      <c r="K466" s="57">
        <f t="shared" si="136"/>
        <v>1118.423282832428</v>
      </c>
    </row>
    <row r="467" spans="1:11" s="35" customFormat="1" ht="60" x14ac:dyDescent="0.2">
      <c r="A467" s="3" t="s">
        <v>372</v>
      </c>
      <c r="B467" s="2" t="s">
        <v>112</v>
      </c>
      <c r="C467" s="2" t="s">
        <v>65</v>
      </c>
      <c r="D467" s="2" t="s">
        <v>7</v>
      </c>
      <c r="E467" s="2" t="s">
        <v>78</v>
      </c>
      <c r="F467" s="2"/>
      <c r="G467" s="68">
        <f>G468</f>
        <v>609.21</v>
      </c>
      <c r="H467" s="68">
        <f>H468</f>
        <v>609.21</v>
      </c>
      <c r="I467" s="65">
        <f t="shared" si="140"/>
        <v>100</v>
      </c>
      <c r="J467" s="61"/>
      <c r="K467" s="57"/>
    </row>
    <row r="468" spans="1:11" s="35" customFormat="1" x14ac:dyDescent="0.2">
      <c r="A468" s="3" t="s">
        <v>54</v>
      </c>
      <c r="B468" s="2" t="s">
        <v>112</v>
      </c>
      <c r="C468" s="2" t="s">
        <v>65</v>
      </c>
      <c r="D468" s="2" t="s">
        <v>7</v>
      </c>
      <c r="E468" s="2" t="s">
        <v>78</v>
      </c>
      <c r="F468" s="2" t="s">
        <v>52</v>
      </c>
      <c r="G468" s="68">
        <v>609.21</v>
      </c>
      <c r="H468" s="65">
        <v>609.21</v>
      </c>
      <c r="I468" s="65">
        <f t="shared" si="140"/>
        <v>100</v>
      </c>
      <c r="J468" s="61">
        <v>609.21</v>
      </c>
      <c r="K468" s="57">
        <f t="shared" si="136"/>
        <v>509.21000000000004</v>
      </c>
    </row>
    <row r="469" spans="1:11" s="35" customFormat="1" x14ac:dyDescent="0.2">
      <c r="A469" s="3" t="s">
        <v>56</v>
      </c>
      <c r="B469" s="2" t="s">
        <v>112</v>
      </c>
      <c r="C469" s="2" t="s">
        <v>65</v>
      </c>
      <c r="D469" s="2" t="s">
        <v>7</v>
      </c>
      <c r="E469" s="2" t="s">
        <v>0</v>
      </c>
      <c r="F469" s="2"/>
      <c r="G469" s="68">
        <f>G470+G472+G474</f>
        <v>1959.885</v>
      </c>
      <c r="H469" s="68">
        <f t="shared" ref="H469" si="142">H470+H472+H474</f>
        <v>1927.885</v>
      </c>
      <c r="I469" s="65">
        <f t="shared" si="140"/>
        <v>98.367251139735231</v>
      </c>
      <c r="J469" s="61"/>
      <c r="K469" s="57"/>
    </row>
    <row r="470" spans="1:11" s="35" customFormat="1" ht="24" x14ac:dyDescent="0.2">
      <c r="A470" s="3" t="s">
        <v>77</v>
      </c>
      <c r="B470" s="2" t="s">
        <v>112</v>
      </c>
      <c r="C470" s="2" t="s">
        <v>65</v>
      </c>
      <c r="D470" s="2" t="s">
        <v>7</v>
      </c>
      <c r="E470" s="2" t="s">
        <v>76</v>
      </c>
      <c r="F470" s="2"/>
      <c r="G470" s="68">
        <f>G471</f>
        <v>250</v>
      </c>
      <c r="H470" s="68">
        <f>H471</f>
        <v>218</v>
      </c>
      <c r="I470" s="65">
        <f t="shared" si="140"/>
        <v>87.2</v>
      </c>
      <c r="J470" s="61"/>
      <c r="K470" s="57"/>
    </row>
    <row r="471" spans="1:11" s="35" customFormat="1" x14ac:dyDescent="0.2">
      <c r="A471" s="3" t="s">
        <v>54</v>
      </c>
      <c r="B471" s="2" t="s">
        <v>112</v>
      </c>
      <c r="C471" s="2" t="s">
        <v>65</v>
      </c>
      <c r="D471" s="2" t="s">
        <v>7</v>
      </c>
      <c r="E471" s="2" t="s">
        <v>76</v>
      </c>
      <c r="F471" s="2" t="s">
        <v>52</v>
      </c>
      <c r="G471" s="68">
        <v>250</v>
      </c>
      <c r="H471" s="65">
        <v>218</v>
      </c>
      <c r="I471" s="65">
        <f t="shared" si="140"/>
        <v>87.2</v>
      </c>
      <c r="J471" s="61">
        <v>250</v>
      </c>
      <c r="K471" s="57">
        <f t="shared" si="136"/>
        <v>162.80000000000001</v>
      </c>
    </row>
    <row r="472" spans="1:11" s="35" customFormat="1" ht="24" x14ac:dyDescent="0.2">
      <c r="A472" s="3" t="s">
        <v>75</v>
      </c>
      <c r="B472" s="2" t="s">
        <v>112</v>
      </c>
      <c r="C472" s="2" t="s">
        <v>65</v>
      </c>
      <c r="D472" s="2" t="s">
        <v>7</v>
      </c>
      <c r="E472" s="2" t="s">
        <v>53</v>
      </c>
      <c r="F472" s="2"/>
      <c r="G472" s="68">
        <f>G473</f>
        <v>593</v>
      </c>
      <c r="H472" s="68">
        <f>H473</f>
        <v>593</v>
      </c>
      <c r="I472" s="65">
        <f t="shared" si="140"/>
        <v>100</v>
      </c>
      <c r="J472" s="61"/>
      <c r="K472" s="57"/>
    </row>
    <row r="473" spans="1:11" s="35" customFormat="1" x14ac:dyDescent="0.2">
      <c r="A473" s="3" t="s">
        <v>54</v>
      </c>
      <c r="B473" s="2" t="s">
        <v>112</v>
      </c>
      <c r="C473" s="2" t="s">
        <v>65</v>
      </c>
      <c r="D473" s="2" t="s">
        <v>7</v>
      </c>
      <c r="E473" s="2" t="s">
        <v>53</v>
      </c>
      <c r="F473" s="2" t="s">
        <v>52</v>
      </c>
      <c r="G473" s="68">
        <v>593</v>
      </c>
      <c r="H473" s="68">
        <v>593</v>
      </c>
      <c r="I473" s="65">
        <f t="shared" si="140"/>
        <v>100</v>
      </c>
      <c r="J473" s="61">
        <v>458</v>
      </c>
      <c r="K473" s="57">
        <f t="shared" si="136"/>
        <v>358</v>
      </c>
    </row>
    <row r="474" spans="1:11" ht="24" x14ac:dyDescent="0.2">
      <c r="A474" s="3" t="s">
        <v>412</v>
      </c>
      <c r="B474" s="2" t="s">
        <v>112</v>
      </c>
      <c r="C474" s="2" t="s">
        <v>65</v>
      </c>
      <c r="D474" s="2" t="s">
        <v>7</v>
      </c>
      <c r="E474" s="2" t="s">
        <v>126</v>
      </c>
      <c r="F474" s="2"/>
      <c r="G474" s="66">
        <f>G475</f>
        <v>1116.885</v>
      </c>
      <c r="H474" s="66">
        <f t="shared" ref="H474" si="143">H475</f>
        <v>1116.885</v>
      </c>
      <c r="I474" s="65">
        <f t="shared" si="140"/>
        <v>100</v>
      </c>
      <c r="J474" s="61"/>
      <c r="K474" s="57"/>
    </row>
    <row r="475" spans="1:11" x14ac:dyDescent="0.2">
      <c r="A475" s="3" t="s">
        <v>54</v>
      </c>
      <c r="B475" s="2" t="s">
        <v>112</v>
      </c>
      <c r="C475" s="2" t="s">
        <v>65</v>
      </c>
      <c r="D475" s="2" t="s">
        <v>7</v>
      </c>
      <c r="E475" s="2" t="s">
        <v>126</v>
      </c>
      <c r="F475" s="2" t="s">
        <v>52</v>
      </c>
      <c r="G475" s="66">
        <v>1116.885</v>
      </c>
      <c r="H475" s="65">
        <v>1116.885</v>
      </c>
      <c r="I475" s="65">
        <f t="shared" si="140"/>
        <v>100</v>
      </c>
      <c r="J475" s="61">
        <v>1116.885</v>
      </c>
      <c r="K475" s="57">
        <f t="shared" ref="K475" si="144">J475-I475</f>
        <v>1016.885</v>
      </c>
    </row>
    <row r="476" spans="1:11" s="35" customFormat="1" x14ac:dyDescent="0.2">
      <c r="A476" s="3" t="s">
        <v>38</v>
      </c>
      <c r="B476" s="2" t="s">
        <v>112</v>
      </c>
      <c r="C476" s="2" t="s">
        <v>32</v>
      </c>
      <c r="D476" s="2"/>
      <c r="E476" s="2"/>
      <c r="F476" s="2"/>
      <c r="G476" s="69">
        <f t="shared" ref="G476:H480" si="145">G477</f>
        <v>1677.24</v>
      </c>
      <c r="H476" s="69">
        <f t="shared" si="145"/>
        <v>1677.24</v>
      </c>
      <c r="I476" s="65">
        <f t="shared" si="140"/>
        <v>100</v>
      </c>
      <c r="J476" s="61"/>
      <c r="K476" s="57"/>
    </row>
    <row r="477" spans="1:11" s="35" customFormat="1" x14ac:dyDescent="0.2">
      <c r="A477" s="3" t="s">
        <v>37</v>
      </c>
      <c r="B477" s="2" t="s">
        <v>112</v>
      </c>
      <c r="C477" s="2" t="s">
        <v>32</v>
      </c>
      <c r="D477" s="2" t="s">
        <v>31</v>
      </c>
      <c r="E477" s="2"/>
      <c r="F477" s="2"/>
      <c r="G477" s="69">
        <f t="shared" si="145"/>
        <v>1677.24</v>
      </c>
      <c r="H477" s="69">
        <f t="shared" si="145"/>
        <v>1677.24</v>
      </c>
      <c r="I477" s="65">
        <f t="shared" si="140"/>
        <v>100</v>
      </c>
      <c r="J477" s="61"/>
      <c r="K477" s="57"/>
    </row>
    <row r="478" spans="1:11" s="35" customFormat="1" ht="24" x14ac:dyDescent="0.2">
      <c r="A478" s="3" t="s">
        <v>347</v>
      </c>
      <c r="B478" s="2" t="s">
        <v>112</v>
      </c>
      <c r="C478" s="2" t="s">
        <v>32</v>
      </c>
      <c r="D478" s="2" t="s">
        <v>31</v>
      </c>
      <c r="E478" s="2" t="s">
        <v>4</v>
      </c>
      <c r="F478" s="2"/>
      <c r="G478" s="68">
        <f t="shared" si="145"/>
        <v>1677.24</v>
      </c>
      <c r="H478" s="68">
        <f t="shared" si="145"/>
        <v>1677.24</v>
      </c>
      <c r="I478" s="65">
        <f t="shared" si="140"/>
        <v>100</v>
      </c>
      <c r="J478" s="61"/>
      <c r="K478" s="57"/>
    </row>
    <row r="479" spans="1:11" s="35" customFormat="1" ht="36" x14ac:dyDescent="0.2">
      <c r="A479" s="3" t="s">
        <v>36</v>
      </c>
      <c r="B479" s="2" t="s">
        <v>112</v>
      </c>
      <c r="C479" s="2" t="s">
        <v>32</v>
      </c>
      <c r="D479" s="2" t="s">
        <v>31</v>
      </c>
      <c r="E479" s="2" t="s">
        <v>35</v>
      </c>
      <c r="F479" s="2"/>
      <c r="G479" s="68">
        <f t="shared" si="145"/>
        <v>1677.24</v>
      </c>
      <c r="H479" s="68">
        <f t="shared" si="145"/>
        <v>1677.24</v>
      </c>
      <c r="I479" s="65">
        <f t="shared" si="140"/>
        <v>100</v>
      </c>
      <c r="J479" s="61"/>
      <c r="K479" s="57"/>
    </row>
    <row r="480" spans="1:11" s="35" customFormat="1" ht="24" x14ac:dyDescent="0.2">
      <c r="A480" s="3" t="s">
        <v>34</v>
      </c>
      <c r="B480" s="2" t="s">
        <v>112</v>
      </c>
      <c r="C480" s="2" t="s">
        <v>32</v>
      </c>
      <c r="D480" s="2" t="s">
        <v>31</v>
      </c>
      <c r="E480" s="2" t="s">
        <v>30</v>
      </c>
      <c r="F480" s="2"/>
      <c r="G480" s="68">
        <f t="shared" si="145"/>
        <v>1677.24</v>
      </c>
      <c r="H480" s="68">
        <f t="shared" si="145"/>
        <v>1677.24</v>
      </c>
      <c r="I480" s="65">
        <f t="shared" si="140"/>
        <v>100</v>
      </c>
      <c r="J480" s="61"/>
      <c r="K480" s="57"/>
    </row>
    <row r="481" spans="1:11" s="35" customFormat="1" ht="25.5" x14ac:dyDescent="0.2">
      <c r="A481" s="1" t="s">
        <v>33</v>
      </c>
      <c r="B481" s="2" t="s">
        <v>112</v>
      </c>
      <c r="C481" s="2" t="s">
        <v>32</v>
      </c>
      <c r="D481" s="2" t="s">
        <v>31</v>
      </c>
      <c r="E481" s="2" t="s">
        <v>30</v>
      </c>
      <c r="F481" s="2" t="s">
        <v>29</v>
      </c>
      <c r="G481" s="68">
        <v>1677.24</v>
      </c>
      <c r="H481" s="65">
        <v>1677.24</v>
      </c>
      <c r="I481" s="65">
        <f t="shared" si="140"/>
        <v>100</v>
      </c>
      <c r="J481" s="61">
        <v>1677.24</v>
      </c>
      <c r="K481" s="57">
        <f t="shared" si="136"/>
        <v>1577.24</v>
      </c>
    </row>
    <row r="482" spans="1:11" s="35" customFormat="1" x14ac:dyDescent="0.2">
      <c r="A482" s="3" t="s">
        <v>279</v>
      </c>
      <c r="B482" s="2" t="s">
        <v>112</v>
      </c>
      <c r="C482" s="2" t="s">
        <v>27</v>
      </c>
      <c r="D482" s="2"/>
      <c r="E482" s="2"/>
      <c r="F482" s="2"/>
      <c r="G482" s="65">
        <f t="shared" ref="G482:H487" si="146">G483</f>
        <v>0.41095999999999999</v>
      </c>
      <c r="H482" s="65">
        <f t="shared" si="146"/>
        <v>0.41095999999999999</v>
      </c>
      <c r="I482" s="65">
        <f t="shared" si="140"/>
        <v>100</v>
      </c>
      <c r="J482" s="61"/>
      <c r="K482" s="57"/>
    </row>
    <row r="483" spans="1:11" s="35" customFormat="1" ht="24" x14ac:dyDescent="0.2">
      <c r="A483" s="3" t="s">
        <v>28</v>
      </c>
      <c r="B483" s="2" t="s">
        <v>112</v>
      </c>
      <c r="C483" s="2" t="s">
        <v>27</v>
      </c>
      <c r="D483" s="2" t="s">
        <v>18</v>
      </c>
      <c r="E483" s="2"/>
      <c r="F483" s="2"/>
      <c r="G483" s="65">
        <f t="shared" si="146"/>
        <v>0.41095999999999999</v>
      </c>
      <c r="H483" s="65">
        <f t="shared" si="146"/>
        <v>0.41095999999999999</v>
      </c>
      <c r="I483" s="65">
        <f t="shared" si="140"/>
        <v>100</v>
      </c>
      <c r="J483" s="61"/>
      <c r="K483" s="57"/>
    </row>
    <row r="484" spans="1:11" s="35" customFormat="1" ht="36" x14ac:dyDescent="0.2">
      <c r="A484" s="3" t="s">
        <v>15</v>
      </c>
      <c r="B484" s="2" t="s">
        <v>112</v>
      </c>
      <c r="C484" s="2">
        <v>13</v>
      </c>
      <c r="D484" s="2" t="s">
        <v>18</v>
      </c>
      <c r="E484" s="2" t="s">
        <v>2</v>
      </c>
      <c r="F484" s="2"/>
      <c r="G484" s="66">
        <f t="shared" si="146"/>
        <v>0.41095999999999999</v>
      </c>
      <c r="H484" s="66">
        <f t="shared" si="146"/>
        <v>0.41095999999999999</v>
      </c>
      <c r="I484" s="65">
        <f t="shared" si="140"/>
        <v>100</v>
      </c>
      <c r="J484" s="61"/>
      <c r="K484" s="57"/>
    </row>
    <row r="485" spans="1:11" s="35" customFormat="1" ht="36" x14ac:dyDescent="0.2">
      <c r="A485" s="3" t="s">
        <v>14</v>
      </c>
      <c r="B485" s="2" t="s">
        <v>112</v>
      </c>
      <c r="C485" s="2">
        <v>13</v>
      </c>
      <c r="D485" s="2" t="s">
        <v>18</v>
      </c>
      <c r="E485" s="2" t="s">
        <v>13</v>
      </c>
      <c r="F485" s="2"/>
      <c r="G485" s="66">
        <f t="shared" si="146"/>
        <v>0.41095999999999999</v>
      </c>
      <c r="H485" s="66">
        <f t="shared" si="146"/>
        <v>0.41095999999999999</v>
      </c>
      <c r="I485" s="65">
        <f t="shared" si="140"/>
        <v>100</v>
      </c>
      <c r="J485" s="61"/>
      <c r="K485" s="57"/>
    </row>
    <row r="486" spans="1:11" s="35" customFormat="1" ht="36" x14ac:dyDescent="0.2">
      <c r="A486" s="3" t="s">
        <v>12</v>
      </c>
      <c r="B486" s="2" t="s">
        <v>112</v>
      </c>
      <c r="C486" s="2">
        <v>13</v>
      </c>
      <c r="D486" s="2" t="s">
        <v>18</v>
      </c>
      <c r="E486" s="2" t="s">
        <v>11</v>
      </c>
      <c r="F486" s="2"/>
      <c r="G486" s="66">
        <f t="shared" si="146"/>
        <v>0.41095999999999999</v>
      </c>
      <c r="H486" s="66">
        <f t="shared" si="146"/>
        <v>0.41095999999999999</v>
      </c>
      <c r="I486" s="65">
        <f t="shared" si="140"/>
        <v>100</v>
      </c>
      <c r="J486" s="61"/>
      <c r="K486" s="57"/>
    </row>
    <row r="487" spans="1:11" s="35" customFormat="1" x14ac:dyDescent="0.2">
      <c r="A487" s="3" t="s">
        <v>367</v>
      </c>
      <c r="B487" s="2" t="s">
        <v>112</v>
      </c>
      <c r="C487" s="2">
        <v>13</v>
      </c>
      <c r="D487" s="2" t="s">
        <v>18</v>
      </c>
      <c r="E487" s="2" t="s">
        <v>26</v>
      </c>
      <c r="F487" s="2"/>
      <c r="G487" s="66">
        <f t="shared" si="146"/>
        <v>0.41095999999999999</v>
      </c>
      <c r="H487" s="66">
        <f t="shared" si="146"/>
        <v>0.41095999999999999</v>
      </c>
      <c r="I487" s="65">
        <f t="shared" si="140"/>
        <v>100</v>
      </c>
      <c r="J487" s="61"/>
      <c r="K487" s="57"/>
    </row>
    <row r="488" spans="1:11" s="35" customFormat="1" x14ac:dyDescent="0.2">
      <c r="A488" s="3" t="s">
        <v>25</v>
      </c>
      <c r="B488" s="2" t="s">
        <v>112</v>
      </c>
      <c r="C488" s="2">
        <v>13</v>
      </c>
      <c r="D488" s="2" t="s">
        <v>18</v>
      </c>
      <c r="E488" s="2" t="s">
        <v>26</v>
      </c>
      <c r="F488" s="2" t="s">
        <v>24</v>
      </c>
      <c r="G488" s="66">
        <v>0.41095999999999999</v>
      </c>
      <c r="H488" s="65">
        <v>0.41095999999999999</v>
      </c>
      <c r="I488" s="65">
        <f t="shared" si="140"/>
        <v>100</v>
      </c>
      <c r="J488" s="61">
        <v>1</v>
      </c>
      <c r="K488" s="57">
        <f t="shared" si="136"/>
        <v>-99</v>
      </c>
    </row>
    <row r="489" spans="1:11" s="35" customFormat="1" ht="36" x14ac:dyDescent="0.2">
      <c r="A489" s="48" t="s">
        <v>392</v>
      </c>
      <c r="B489" s="4" t="s">
        <v>321</v>
      </c>
      <c r="C489" s="4"/>
      <c r="D489" s="4"/>
      <c r="E489" s="4"/>
      <c r="F489" s="2"/>
      <c r="G489" s="50">
        <f>G490+G513+G553+G547</f>
        <v>41103.54</v>
      </c>
      <c r="H489" s="50">
        <f>H490+H513+H553+H547</f>
        <v>41103.539990000005</v>
      </c>
      <c r="I489" s="50">
        <f t="shared" si="140"/>
        <v>99.999999975671201</v>
      </c>
      <c r="J489" s="61">
        <v>33561.360000000001</v>
      </c>
      <c r="K489" s="57"/>
    </row>
    <row r="490" spans="1:11" s="35" customFormat="1" x14ac:dyDescent="0.2">
      <c r="A490" s="3" t="s">
        <v>296</v>
      </c>
      <c r="B490" s="2" t="s">
        <v>321</v>
      </c>
      <c r="C490" s="2" t="s">
        <v>106</v>
      </c>
      <c r="D490" s="2"/>
      <c r="E490" s="2"/>
      <c r="F490" s="2"/>
      <c r="G490" s="65">
        <f>G507+G491+G502</f>
        <v>7348.433</v>
      </c>
      <c r="H490" s="65">
        <f>H507+H491+H502</f>
        <v>7348.433</v>
      </c>
      <c r="I490" s="65">
        <f t="shared" si="140"/>
        <v>100</v>
      </c>
      <c r="J490" s="61"/>
      <c r="K490" s="57"/>
    </row>
    <row r="491" spans="1:11" s="35" customFormat="1" x14ac:dyDescent="0.2">
      <c r="A491" s="3" t="s">
        <v>387</v>
      </c>
      <c r="B491" s="2" t="s">
        <v>321</v>
      </c>
      <c r="C491" s="2" t="s">
        <v>106</v>
      </c>
      <c r="D491" s="2" t="s">
        <v>7</v>
      </c>
      <c r="E491" s="2"/>
      <c r="F491" s="2"/>
      <c r="G491" s="65">
        <f>G492</f>
        <v>7254.933</v>
      </c>
      <c r="H491" s="65">
        <f>H492</f>
        <v>7254.933</v>
      </c>
      <c r="I491" s="65">
        <f t="shared" si="140"/>
        <v>100</v>
      </c>
      <c r="J491" s="61"/>
      <c r="K491" s="57"/>
    </row>
    <row r="492" spans="1:11" s="35" customFormat="1" ht="24" x14ac:dyDescent="0.2">
      <c r="A492" s="3" t="s">
        <v>50</v>
      </c>
      <c r="B492" s="2" t="s">
        <v>321</v>
      </c>
      <c r="C492" s="2" t="s">
        <v>106</v>
      </c>
      <c r="D492" s="2" t="s">
        <v>7</v>
      </c>
      <c r="E492" s="2" t="s">
        <v>3</v>
      </c>
      <c r="F492" s="2"/>
      <c r="G492" s="66">
        <f>G498+G493</f>
        <v>7254.933</v>
      </c>
      <c r="H492" s="66">
        <f t="shared" ref="H492" si="147">H498+H493</f>
        <v>7254.933</v>
      </c>
      <c r="I492" s="65">
        <f t="shared" si="140"/>
        <v>100</v>
      </c>
      <c r="J492" s="61"/>
      <c r="K492" s="57"/>
    </row>
    <row r="493" spans="1:11" s="35" customFormat="1" ht="24" x14ac:dyDescent="0.2">
      <c r="A493" s="3" t="s">
        <v>49</v>
      </c>
      <c r="B493" s="2" t="s">
        <v>321</v>
      </c>
      <c r="C493" s="2" t="s">
        <v>106</v>
      </c>
      <c r="D493" s="2" t="s">
        <v>7</v>
      </c>
      <c r="E493" s="2" t="s">
        <v>48</v>
      </c>
      <c r="F493" s="2"/>
      <c r="G493" s="66">
        <f>G494+G496</f>
        <v>2755.1030000000001</v>
      </c>
      <c r="H493" s="66">
        <f t="shared" ref="H493" si="148">H494+H496</f>
        <v>2755.1030000000001</v>
      </c>
      <c r="I493" s="65">
        <f t="shared" si="140"/>
        <v>100</v>
      </c>
      <c r="J493" s="61"/>
      <c r="K493" s="57"/>
    </row>
    <row r="494" spans="1:11" s="35" customFormat="1" ht="24" x14ac:dyDescent="0.2">
      <c r="A494" s="6" t="s">
        <v>443</v>
      </c>
      <c r="B494" s="2" t="s">
        <v>321</v>
      </c>
      <c r="C494" s="2" t="s">
        <v>106</v>
      </c>
      <c r="D494" s="2" t="s">
        <v>7</v>
      </c>
      <c r="E494" s="2" t="s">
        <v>420</v>
      </c>
      <c r="F494" s="2"/>
      <c r="G494" s="66">
        <f>G495</f>
        <v>2700</v>
      </c>
      <c r="H494" s="66">
        <f>H495</f>
        <v>2700</v>
      </c>
      <c r="I494" s="65">
        <f t="shared" si="140"/>
        <v>100</v>
      </c>
      <c r="J494" s="61"/>
      <c r="K494" s="57">
        <f t="shared" ref="K494:K497" si="149">J494-I494</f>
        <v>-100</v>
      </c>
    </row>
    <row r="495" spans="1:11" s="35" customFormat="1" ht="24" x14ac:dyDescent="0.2">
      <c r="A495" s="3" t="s">
        <v>33</v>
      </c>
      <c r="B495" s="2" t="s">
        <v>321</v>
      </c>
      <c r="C495" s="2" t="s">
        <v>106</v>
      </c>
      <c r="D495" s="2" t="s">
        <v>7</v>
      </c>
      <c r="E495" s="2" t="s">
        <v>420</v>
      </c>
      <c r="F495" s="2" t="s">
        <v>29</v>
      </c>
      <c r="G495" s="66">
        <v>2700</v>
      </c>
      <c r="H495" s="66">
        <v>2700</v>
      </c>
      <c r="I495" s="65">
        <f t="shared" si="140"/>
        <v>100</v>
      </c>
      <c r="J495" s="61">
        <v>3175.6</v>
      </c>
      <c r="K495" s="57">
        <f t="shared" si="149"/>
        <v>3075.6</v>
      </c>
    </row>
    <row r="496" spans="1:11" s="35" customFormat="1" ht="24" x14ac:dyDescent="0.2">
      <c r="A496" s="6" t="s">
        <v>427</v>
      </c>
      <c r="B496" s="2" t="s">
        <v>321</v>
      </c>
      <c r="C496" s="2" t="s">
        <v>106</v>
      </c>
      <c r="D496" s="2" t="s">
        <v>7</v>
      </c>
      <c r="E496" s="2" t="s">
        <v>444</v>
      </c>
      <c r="F496" s="2"/>
      <c r="G496" s="66">
        <f>G497</f>
        <v>55.103000000000002</v>
      </c>
      <c r="H496" s="66">
        <f>H497</f>
        <v>55.103000000000002</v>
      </c>
      <c r="I496" s="65">
        <f t="shared" si="140"/>
        <v>100</v>
      </c>
      <c r="J496" s="61"/>
      <c r="K496" s="57">
        <f t="shared" si="149"/>
        <v>-100</v>
      </c>
    </row>
    <row r="497" spans="1:11" s="35" customFormat="1" ht="24" x14ac:dyDescent="0.2">
      <c r="A497" s="3" t="s">
        <v>33</v>
      </c>
      <c r="B497" s="2" t="s">
        <v>321</v>
      </c>
      <c r="C497" s="2" t="s">
        <v>106</v>
      </c>
      <c r="D497" s="2" t="s">
        <v>7</v>
      </c>
      <c r="E497" s="2" t="s">
        <v>444</v>
      </c>
      <c r="F497" s="2" t="s">
        <v>29</v>
      </c>
      <c r="G497" s="66">
        <v>55.103000000000002</v>
      </c>
      <c r="H497" s="66">
        <v>55.103000000000002</v>
      </c>
      <c r="I497" s="65">
        <f t="shared" si="140"/>
        <v>100</v>
      </c>
      <c r="J497" s="61"/>
      <c r="K497" s="57">
        <f t="shared" si="149"/>
        <v>-100</v>
      </c>
    </row>
    <row r="498" spans="1:11" s="35" customFormat="1" x14ac:dyDescent="0.2">
      <c r="A498" s="3" t="s">
        <v>73</v>
      </c>
      <c r="B498" s="2" t="s">
        <v>321</v>
      </c>
      <c r="C498" s="2" t="s">
        <v>106</v>
      </c>
      <c r="D498" s="2" t="s">
        <v>7</v>
      </c>
      <c r="E498" s="2" t="s">
        <v>72</v>
      </c>
      <c r="F498" s="2"/>
      <c r="G498" s="66">
        <f t="shared" ref="G498:H500" si="150">G499</f>
        <v>4499.83</v>
      </c>
      <c r="H498" s="66">
        <f t="shared" si="150"/>
        <v>4499.83</v>
      </c>
      <c r="I498" s="65">
        <f t="shared" si="140"/>
        <v>100</v>
      </c>
      <c r="J498" s="61"/>
      <c r="K498" s="57"/>
    </row>
    <row r="499" spans="1:11" s="35" customFormat="1" ht="24" x14ac:dyDescent="0.2">
      <c r="A499" s="3" t="s">
        <v>133</v>
      </c>
      <c r="B499" s="2" t="s">
        <v>321</v>
      </c>
      <c r="C499" s="2" t="s">
        <v>106</v>
      </c>
      <c r="D499" s="2" t="s">
        <v>7</v>
      </c>
      <c r="E499" s="2" t="s">
        <v>132</v>
      </c>
      <c r="F499" s="2"/>
      <c r="G499" s="66">
        <f t="shared" si="150"/>
        <v>4499.83</v>
      </c>
      <c r="H499" s="66">
        <f t="shared" si="150"/>
        <v>4499.83</v>
      </c>
      <c r="I499" s="65">
        <f t="shared" si="140"/>
        <v>100</v>
      </c>
      <c r="J499" s="61"/>
      <c r="K499" s="57"/>
    </row>
    <row r="500" spans="1:11" s="35" customFormat="1" ht="48" x14ac:dyDescent="0.2">
      <c r="A500" s="6" t="s">
        <v>127</v>
      </c>
      <c r="B500" s="2" t="s">
        <v>321</v>
      </c>
      <c r="C500" s="2" t="s">
        <v>106</v>
      </c>
      <c r="D500" s="2" t="s">
        <v>7</v>
      </c>
      <c r="E500" s="2" t="s">
        <v>402</v>
      </c>
      <c r="F500" s="2"/>
      <c r="G500" s="66">
        <f t="shared" si="150"/>
        <v>4499.83</v>
      </c>
      <c r="H500" s="66">
        <f t="shared" si="150"/>
        <v>4499.83</v>
      </c>
      <c r="I500" s="65">
        <f t="shared" si="140"/>
        <v>100</v>
      </c>
      <c r="J500" s="61"/>
      <c r="K500" s="57"/>
    </row>
    <row r="501" spans="1:11" s="35" customFormat="1" ht="24" x14ac:dyDescent="0.2">
      <c r="A501" s="3" t="s">
        <v>33</v>
      </c>
      <c r="B501" s="2">
        <v>810</v>
      </c>
      <c r="C501" s="2" t="s">
        <v>106</v>
      </c>
      <c r="D501" s="2" t="s">
        <v>7</v>
      </c>
      <c r="E501" s="2" t="s">
        <v>402</v>
      </c>
      <c r="F501" s="2">
        <v>600</v>
      </c>
      <c r="G501" s="66">
        <f>4499.83</f>
        <v>4499.83</v>
      </c>
      <c r="H501" s="65">
        <v>4499.83</v>
      </c>
      <c r="I501" s="65">
        <f t="shared" si="140"/>
        <v>100</v>
      </c>
      <c r="J501" s="61">
        <v>4499.83</v>
      </c>
      <c r="K501" s="57">
        <f t="shared" si="136"/>
        <v>4399.83</v>
      </c>
    </row>
    <row r="502" spans="1:11" x14ac:dyDescent="0.2">
      <c r="A502" s="3" t="s">
        <v>125</v>
      </c>
      <c r="B502" s="2" t="s">
        <v>321</v>
      </c>
      <c r="C502" s="2" t="s">
        <v>106</v>
      </c>
      <c r="D502" s="2" t="s">
        <v>41</v>
      </c>
      <c r="E502" s="2"/>
      <c r="F502" s="2"/>
      <c r="G502" s="65">
        <f t="shared" ref="G502:H503" si="151">G503</f>
        <v>13.5</v>
      </c>
      <c r="H502" s="65">
        <f t="shared" si="151"/>
        <v>13.5</v>
      </c>
      <c r="I502" s="65">
        <f t="shared" si="140"/>
        <v>100</v>
      </c>
      <c r="J502" s="61"/>
      <c r="K502" s="57"/>
    </row>
    <row r="503" spans="1:11" ht="36" x14ac:dyDescent="0.2">
      <c r="A503" s="3" t="s">
        <v>15</v>
      </c>
      <c r="B503" s="2" t="s">
        <v>321</v>
      </c>
      <c r="C503" s="2" t="s">
        <v>106</v>
      </c>
      <c r="D503" s="2" t="s">
        <v>41</v>
      </c>
      <c r="E503" s="2" t="s">
        <v>2</v>
      </c>
      <c r="F503" s="2"/>
      <c r="G503" s="65">
        <f t="shared" si="151"/>
        <v>13.5</v>
      </c>
      <c r="H503" s="65">
        <f t="shared" si="151"/>
        <v>13.5</v>
      </c>
      <c r="I503" s="65">
        <f t="shared" si="140"/>
        <v>100</v>
      </c>
      <c r="J503" s="61"/>
      <c r="K503" s="57"/>
    </row>
    <row r="504" spans="1:11" ht="36" x14ac:dyDescent="0.2">
      <c r="A504" s="3" t="s">
        <v>14</v>
      </c>
      <c r="B504" s="2" t="s">
        <v>321</v>
      </c>
      <c r="C504" s="2" t="s">
        <v>106</v>
      </c>
      <c r="D504" s="2" t="s">
        <v>41</v>
      </c>
      <c r="E504" s="2" t="s">
        <v>13</v>
      </c>
      <c r="F504" s="2"/>
      <c r="G504" s="65">
        <f>G505</f>
        <v>13.5</v>
      </c>
      <c r="H504" s="65">
        <f>H505</f>
        <v>13.5</v>
      </c>
      <c r="I504" s="65">
        <f t="shared" si="140"/>
        <v>100</v>
      </c>
      <c r="J504" s="61"/>
      <c r="K504" s="57"/>
    </row>
    <row r="505" spans="1:11" ht="41.25" customHeight="1" x14ac:dyDescent="0.2">
      <c r="A505" s="3" t="s">
        <v>239</v>
      </c>
      <c r="B505" s="2" t="s">
        <v>321</v>
      </c>
      <c r="C505" s="2" t="s">
        <v>106</v>
      </c>
      <c r="D505" s="2" t="s">
        <v>41</v>
      </c>
      <c r="E505" s="2" t="s">
        <v>342</v>
      </c>
      <c r="F505" s="2"/>
      <c r="G505" s="65">
        <f t="shared" ref="G505:H505" si="152">G506</f>
        <v>13.5</v>
      </c>
      <c r="H505" s="65">
        <f t="shared" si="152"/>
        <v>13.5</v>
      </c>
      <c r="I505" s="65">
        <f t="shared" si="140"/>
        <v>100</v>
      </c>
      <c r="J505" s="61"/>
      <c r="K505" s="57"/>
    </row>
    <row r="506" spans="1:11" ht="24" x14ac:dyDescent="0.2">
      <c r="A506" s="3" t="s">
        <v>58</v>
      </c>
      <c r="B506" s="2" t="s">
        <v>321</v>
      </c>
      <c r="C506" s="2" t="s">
        <v>106</v>
      </c>
      <c r="D506" s="2" t="s">
        <v>41</v>
      </c>
      <c r="E506" s="2" t="s">
        <v>342</v>
      </c>
      <c r="F506" s="2" t="s">
        <v>62</v>
      </c>
      <c r="G506" s="65">
        <v>13.5</v>
      </c>
      <c r="H506" s="65">
        <v>13.5</v>
      </c>
      <c r="I506" s="65">
        <f t="shared" si="140"/>
        <v>100</v>
      </c>
      <c r="J506" s="61">
        <v>13.5</v>
      </c>
      <c r="K506" s="57">
        <f t="shared" si="136"/>
        <v>-86.5</v>
      </c>
    </row>
    <row r="507" spans="1:11" s="35" customFormat="1" x14ac:dyDescent="0.2">
      <c r="A507" s="3" t="s">
        <v>123</v>
      </c>
      <c r="B507" s="2" t="s">
        <v>321</v>
      </c>
      <c r="C507" s="2" t="s">
        <v>106</v>
      </c>
      <c r="D507" s="2" t="s">
        <v>106</v>
      </c>
      <c r="E507" s="2"/>
      <c r="F507" s="2"/>
      <c r="G507" s="65">
        <f t="shared" ref="G507:H509" si="153">G508</f>
        <v>80</v>
      </c>
      <c r="H507" s="65">
        <f t="shared" si="153"/>
        <v>80</v>
      </c>
      <c r="I507" s="65">
        <f t="shared" si="140"/>
        <v>100</v>
      </c>
      <c r="J507" s="61"/>
      <c r="K507" s="57"/>
    </row>
    <row r="508" spans="1:11" s="35" customFormat="1" ht="24" x14ac:dyDescent="0.2">
      <c r="A508" s="3" t="s">
        <v>50</v>
      </c>
      <c r="B508" s="2" t="s">
        <v>321</v>
      </c>
      <c r="C508" s="2" t="s">
        <v>106</v>
      </c>
      <c r="D508" s="2" t="s">
        <v>106</v>
      </c>
      <c r="E508" s="2" t="s">
        <v>3</v>
      </c>
      <c r="F508" s="2"/>
      <c r="G508" s="68">
        <f t="shared" si="153"/>
        <v>80</v>
      </c>
      <c r="H508" s="68">
        <f t="shared" si="153"/>
        <v>80</v>
      </c>
      <c r="I508" s="65">
        <f t="shared" si="140"/>
        <v>100</v>
      </c>
      <c r="J508" s="61"/>
      <c r="K508" s="57"/>
    </row>
    <row r="509" spans="1:11" s="35" customFormat="1" ht="24" x14ac:dyDescent="0.2">
      <c r="A509" s="3" t="s">
        <v>49</v>
      </c>
      <c r="B509" s="2" t="s">
        <v>321</v>
      </c>
      <c r="C509" s="2" t="s">
        <v>106</v>
      </c>
      <c r="D509" s="2" t="s">
        <v>106</v>
      </c>
      <c r="E509" s="2" t="s">
        <v>48</v>
      </c>
      <c r="F509" s="2"/>
      <c r="G509" s="66">
        <f t="shared" si="153"/>
        <v>80</v>
      </c>
      <c r="H509" s="66">
        <f t="shared" si="153"/>
        <v>80</v>
      </c>
      <c r="I509" s="65">
        <f t="shared" si="140"/>
        <v>100</v>
      </c>
      <c r="J509" s="61"/>
      <c r="K509" s="57"/>
    </row>
    <row r="510" spans="1:11" s="35" customFormat="1" ht="24" x14ac:dyDescent="0.2">
      <c r="A510" s="3" t="s">
        <v>322</v>
      </c>
      <c r="B510" s="2" t="s">
        <v>321</v>
      </c>
      <c r="C510" s="2" t="s">
        <v>106</v>
      </c>
      <c r="D510" s="2" t="s">
        <v>106</v>
      </c>
      <c r="E510" s="2" t="s">
        <v>403</v>
      </c>
      <c r="F510" s="2"/>
      <c r="G510" s="66">
        <f>G512+G511</f>
        <v>80</v>
      </c>
      <c r="H510" s="66">
        <f t="shared" ref="H510" si="154">H512+H511</f>
        <v>80</v>
      </c>
      <c r="I510" s="65">
        <f t="shared" si="140"/>
        <v>100</v>
      </c>
      <c r="J510" s="61"/>
      <c r="K510" s="57"/>
    </row>
    <row r="511" spans="1:11" s="35" customFormat="1" ht="48" x14ac:dyDescent="0.2">
      <c r="A511" s="3" t="s">
        <v>43</v>
      </c>
      <c r="B511" s="2" t="s">
        <v>321</v>
      </c>
      <c r="C511" s="2" t="s">
        <v>106</v>
      </c>
      <c r="D511" s="2" t="s">
        <v>106</v>
      </c>
      <c r="E511" s="2" t="s">
        <v>403</v>
      </c>
      <c r="F511" s="2" t="s">
        <v>39</v>
      </c>
      <c r="G511" s="66">
        <v>9.3000000000000007</v>
      </c>
      <c r="H511" s="66">
        <v>9.3000000000000007</v>
      </c>
      <c r="I511" s="65">
        <f t="shared" si="140"/>
        <v>100</v>
      </c>
      <c r="J511" s="61">
        <v>9.3000000000000007</v>
      </c>
      <c r="K511" s="57">
        <f t="shared" ref="K511:K564" si="155">J511-I511</f>
        <v>-90.7</v>
      </c>
    </row>
    <row r="512" spans="1:11" s="35" customFormat="1" ht="24" x14ac:dyDescent="0.2">
      <c r="A512" s="3" t="s">
        <v>58</v>
      </c>
      <c r="B512" s="2" t="s">
        <v>321</v>
      </c>
      <c r="C512" s="2" t="s">
        <v>106</v>
      </c>
      <c r="D512" s="2" t="s">
        <v>106</v>
      </c>
      <c r="E512" s="2" t="s">
        <v>403</v>
      </c>
      <c r="F512" s="2" t="s">
        <v>62</v>
      </c>
      <c r="G512" s="66">
        <v>70.7</v>
      </c>
      <c r="H512" s="65">
        <v>70.7</v>
      </c>
      <c r="I512" s="65">
        <f t="shared" si="140"/>
        <v>100</v>
      </c>
      <c r="J512" s="61">
        <v>70.7</v>
      </c>
      <c r="K512" s="57">
        <f t="shared" si="155"/>
        <v>-29.299999999999997</v>
      </c>
    </row>
    <row r="513" spans="1:11" s="35" customFormat="1" x14ac:dyDescent="0.2">
      <c r="A513" s="3" t="s">
        <v>104</v>
      </c>
      <c r="B513" s="2" t="s">
        <v>321</v>
      </c>
      <c r="C513" s="2" t="s">
        <v>97</v>
      </c>
      <c r="D513" s="2"/>
      <c r="E513" s="2"/>
      <c r="F513" s="2"/>
      <c r="G513" s="65">
        <f>G514+G534</f>
        <v>32256.107000000004</v>
      </c>
      <c r="H513" s="65">
        <f>H514+H534</f>
        <v>32256.106990000007</v>
      </c>
      <c r="I513" s="65">
        <f t="shared" si="140"/>
        <v>99.999999968998139</v>
      </c>
      <c r="J513" s="61"/>
      <c r="K513" s="57"/>
    </row>
    <row r="514" spans="1:11" s="35" customFormat="1" x14ac:dyDescent="0.2">
      <c r="A514" s="3" t="s">
        <v>103</v>
      </c>
      <c r="B514" s="2" t="s">
        <v>321</v>
      </c>
      <c r="C514" s="2" t="s">
        <v>97</v>
      </c>
      <c r="D514" s="2" t="s">
        <v>18</v>
      </c>
      <c r="E514" s="2"/>
      <c r="F514" s="2"/>
      <c r="G514" s="65">
        <f t="shared" ref="G514:H515" si="156">G515</f>
        <v>29362.937000000002</v>
      </c>
      <c r="H514" s="65">
        <f t="shared" si="156"/>
        <v>29362.937000000005</v>
      </c>
      <c r="I514" s="65">
        <f t="shared" si="140"/>
        <v>100.00000000000003</v>
      </c>
      <c r="J514" s="61"/>
      <c r="K514" s="57"/>
    </row>
    <row r="515" spans="1:11" s="35" customFormat="1" ht="24" x14ac:dyDescent="0.2">
      <c r="A515" s="3" t="s">
        <v>50</v>
      </c>
      <c r="B515" s="2" t="s">
        <v>321</v>
      </c>
      <c r="C515" s="2" t="s">
        <v>97</v>
      </c>
      <c r="D515" s="2" t="s">
        <v>18</v>
      </c>
      <c r="E515" s="2" t="s">
        <v>3</v>
      </c>
      <c r="F515" s="2"/>
      <c r="G515" s="66">
        <f t="shared" si="156"/>
        <v>29362.937000000002</v>
      </c>
      <c r="H515" s="66">
        <f t="shared" si="156"/>
        <v>29362.937000000005</v>
      </c>
      <c r="I515" s="65">
        <f t="shared" si="140"/>
        <v>100.00000000000003</v>
      </c>
      <c r="J515" s="61"/>
      <c r="K515" s="57"/>
    </row>
    <row r="516" spans="1:11" s="35" customFormat="1" ht="24" x14ac:dyDescent="0.2">
      <c r="A516" s="3" t="s">
        <v>49</v>
      </c>
      <c r="B516" s="2" t="s">
        <v>321</v>
      </c>
      <c r="C516" s="2" t="s">
        <v>97</v>
      </c>
      <c r="D516" s="2" t="s">
        <v>18</v>
      </c>
      <c r="E516" s="2" t="s">
        <v>48</v>
      </c>
      <c r="F516" s="2"/>
      <c r="G516" s="66">
        <f>G517+G519+G521+G523+G528+G532+G530</f>
        <v>29362.937000000002</v>
      </c>
      <c r="H516" s="66">
        <f t="shared" ref="H516" si="157">H517+H519+H521+H523+H528+H532+H530</f>
        <v>29362.937000000005</v>
      </c>
      <c r="I516" s="65">
        <f t="shared" si="140"/>
        <v>100.00000000000003</v>
      </c>
      <c r="J516" s="61"/>
      <c r="K516" s="57"/>
    </row>
    <row r="517" spans="1:11" s="35" customFormat="1" x14ac:dyDescent="0.2">
      <c r="A517" s="6" t="s">
        <v>415</v>
      </c>
      <c r="B517" s="2" t="s">
        <v>321</v>
      </c>
      <c r="C517" s="2" t="s">
        <v>97</v>
      </c>
      <c r="D517" s="2" t="s">
        <v>18</v>
      </c>
      <c r="E517" s="2" t="s">
        <v>414</v>
      </c>
      <c r="F517" s="2"/>
      <c r="G517" s="66">
        <f>G518</f>
        <v>93.3</v>
      </c>
      <c r="H517" s="66">
        <f>H518</f>
        <v>93.3</v>
      </c>
      <c r="I517" s="65">
        <f t="shared" si="140"/>
        <v>100</v>
      </c>
      <c r="J517" s="61"/>
      <c r="K517" s="57"/>
    </row>
    <row r="518" spans="1:11" s="35" customFormat="1" ht="24" x14ac:dyDescent="0.2">
      <c r="A518" s="3" t="s">
        <v>33</v>
      </c>
      <c r="B518" s="2" t="s">
        <v>321</v>
      </c>
      <c r="C518" s="2" t="s">
        <v>97</v>
      </c>
      <c r="D518" s="2" t="s">
        <v>18</v>
      </c>
      <c r="E518" s="2" t="s">
        <v>414</v>
      </c>
      <c r="F518" s="2" t="s">
        <v>29</v>
      </c>
      <c r="G518" s="66">
        <v>93.3</v>
      </c>
      <c r="H518" s="66">
        <v>93.3</v>
      </c>
      <c r="I518" s="65">
        <f t="shared" si="140"/>
        <v>100</v>
      </c>
      <c r="J518" s="61">
        <v>93.3</v>
      </c>
      <c r="K518" s="57">
        <f t="shared" ref="K518" si="158">J518-I518</f>
        <v>-6.7000000000000028</v>
      </c>
    </row>
    <row r="519" spans="1:11" s="35" customFormat="1" ht="24" x14ac:dyDescent="0.2">
      <c r="A519" s="6" t="s">
        <v>406</v>
      </c>
      <c r="B519" s="2" t="s">
        <v>321</v>
      </c>
      <c r="C519" s="2" t="s">
        <v>97</v>
      </c>
      <c r="D519" s="2" t="s">
        <v>18</v>
      </c>
      <c r="E519" s="2" t="s">
        <v>407</v>
      </c>
      <c r="F519" s="2"/>
      <c r="G519" s="66">
        <f>G520</f>
        <v>1512.9</v>
      </c>
      <c r="H519" s="66">
        <f>H520</f>
        <v>1512.9</v>
      </c>
      <c r="I519" s="65">
        <f t="shared" si="140"/>
        <v>100</v>
      </c>
      <c r="J519" s="61"/>
      <c r="K519" s="57"/>
    </row>
    <row r="520" spans="1:11" s="35" customFormat="1" ht="24" x14ac:dyDescent="0.2">
      <c r="A520" s="3" t="s">
        <v>33</v>
      </c>
      <c r="B520" s="2" t="s">
        <v>321</v>
      </c>
      <c r="C520" s="2" t="s">
        <v>97</v>
      </c>
      <c r="D520" s="2" t="s">
        <v>18</v>
      </c>
      <c r="E520" s="2" t="s">
        <v>407</v>
      </c>
      <c r="F520" s="2" t="s">
        <v>29</v>
      </c>
      <c r="G520" s="66">
        <v>1512.9</v>
      </c>
      <c r="H520" s="66">
        <v>1512.9</v>
      </c>
      <c r="I520" s="65">
        <f t="shared" si="140"/>
        <v>100</v>
      </c>
      <c r="J520" s="61">
        <v>1512.9</v>
      </c>
      <c r="K520" s="57">
        <f t="shared" ref="K520:K522" si="159">J520-I520</f>
        <v>1412.9</v>
      </c>
    </row>
    <row r="521" spans="1:11" s="35" customFormat="1" ht="24" x14ac:dyDescent="0.2">
      <c r="A521" s="6" t="s">
        <v>423</v>
      </c>
      <c r="B521" s="2" t="s">
        <v>321</v>
      </c>
      <c r="C521" s="2" t="s">
        <v>97</v>
      </c>
      <c r="D521" s="2" t="s">
        <v>18</v>
      </c>
      <c r="E521" s="2" t="s">
        <v>422</v>
      </c>
      <c r="F521" s="2"/>
      <c r="G521" s="66">
        <f>G522</f>
        <v>5868.8</v>
      </c>
      <c r="H521" s="66">
        <f>H522</f>
        <v>5868.8</v>
      </c>
      <c r="I521" s="65">
        <f t="shared" si="140"/>
        <v>100</v>
      </c>
      <c r="J521" s="61"/>
      <c r="K521" s="57">
        <f t="shared" si="159"/>
        <v>-100</v>
      </c>
    </row>
    <row r="522" spans="1:11" s="35" customFormat="1" ht="24" x14ac:dyDescent="0.2">
      <c r="A522" s="3" t="s">
        <v>33</v>
      </c>
      <c r="B522" s="2" t="s">
        <v>321</v>
      </c>
      <c r="C522" s="2" t="s">
        <v>97</v>
      </c>
      <c r="D522" s="2" t="s">
        <v>18</v>
      </c>
      <c r="E522" s="2" t="s">
        <v>422</v>
      </c>
      <c r="F522" s="2" t="s">
        <v>29</v>
      </c>
      <c r="G522" s="66">
        <v>5868.8</v>
      </c>
      <c r="H522" s="66">
        <v>5868.8</v>
      </c>
      <c r="I522" s="65">
        <f t="shared" si="140"/>
        <v>100</v>
      </c>
      <c r="J522" s="61">
        <v>3175.6</v>
      </c>
      <c r="K522" s="57">
        <f t="shared" si="159"/>
        <v>3075.6</v>
      </c>
    </row>
    <row r="523" spans="1:11" s="35" customFormat="1" ht="24" x14ac:dyDescent="0.2">
      <c r="A523" s="3" t="s">
        <v>47</v>
      </c>
      <c r="B523" s="2" t="s">
        <v>321</v>
      </c>
      <c r="C523" s="2" t="s">
        <v>97</v>
      </c>
      <c r="D523" s="2" t="s">
        <v>18</v>
      </c>
      <c r="E523" s="2" t="s">
        <v>46</v>
      </c>
      <c r="F523" s="2"/>
      <c r="G523" s="66">
        <f>G525+G524+G526</f>
        <v>12316.78</v>
      </c>
      <c r="H523" s="66">
        <f t="shared" ref="H523" si="160">H525+H524+H526</f>
        <v>12316.777</v>
      </c>
      <c r="I523" s="65">
        <f t="shared" si="140"/>
        <v>99.999975642984609</v>
      </c>
      <c r="J523" s="61"/>
      <c r="K523" s="57"/>
    </row>
    <row r="524" spans="1:11" s="35" customFormat="1" ht="24" hidden="1" x14ac:dyDescent="0.2">
      <c r="A524" s="3" t="s">
        <v>58</v>
      </c>
      <c r="B524" s="2" t="s">
        <v>321</v>
      </c>
      <c r="C524" s="2" t="s">
        <v>97</v>
      </c>
      <c r="D524" s="2" t="s">
        <v>18</v>
      </c>
      <c r="E524" s="2" t="s">
        <v>46</v>
      </c>
      <c r="F524" s="2" t="s">
        <v>62</v>
      </c>
      <c r="G524" s="66"/>
      <c r="H524" s="66"/>
      <c r="I524" s="65" t="e">
        <f t="shared" ref="I524:I564" si="161">H524/G524*100</f>
        <v>#DIV/0!</v>
      </c>
      <c r="J524" s="61"/>
      <c r="K524" s="57" t="e">
        <f t="shared" si="155"/>
        <v>#DIV/0!</v>
      </c>
    </row>
    <row r="525" spans="1:11" s="35" customFormat="1" ht="24" x14ac:dyDescent="0.2">
      <c r="A525" s="3" t="s">
        <v>33</v>
      </c>
      <c r="B525" s="2" t="s">
        <v>321</v>
      </c>
      <c r="C525" s="2" t="s">
        <v>97</v>
      </c>
      <c r="D525" s="2" t="s">
        <v>18</v>
      </c>
      <c r="E525" s="2" t="s">
        <v>46</v>
      </c>
      <c r="F525" s="2" t="s">
        <v>29</v>
      </c>
      <c r="G525" s="66">
        <v>12237.08</v>
      </c>
      <c r="H525" s="65">
        <v>12237.076999999999</v>
      </c>
      <c r="I525" s="65">
        <f t="shared" si="161"/>
        <v>99.999975484347573</v>
      </c>
      <c r="J525" s="61">
        <v>13306.04</v>
      </c>
      <c r="K525" s="57">
        <f t="shared" si="155"/>
        <v>13206.040024515652</v>
      </c>
    </row>
    <row r="526" spans="1:11" s="35" customFormat="1" ht="36" x14ac:dyDescent="0.2">
      <c r="A526" s="6" t="s">
        <v>428</v>
      </c>
      <c r="B526" s="2" t="s">
        <v>321</v>
      </c>
      <c r="C526" s="2" t="s">
        <v>97</v>
      </c>
      <c r="D526" s="2" t="s">
        <v>18</v>
      </c>
      <c r="E526" s="2" t="s">
        <v>429</v>
      </c>
      <c r="F526" s="2"/>
      <c r="G526" s="66">
        <f>G527</f>
        <v>79.7</v>
      </c>
      <c r="H526" s="66">
        <f>H527</f>
        <v>79.7</v>
      </c>
      <c r="I526" s="65">
        <f t="shared" si="161"/>
        <v>100</v>
      </c>
      <c r="J526" s="61"/>
      <c r="K526" s="57">
        <f t="shared" ref="K526:K527" si="162">J526-I526</f>
        <v>-100</v>
      </c>
    </row>
    <row r="527" spans="1:11" s="35" customFormat="1" ht="24" x14ac:dyDescent="0.2">
      <c r="A527" s="3" t="s">
        <v>33</v>
      </c>
      <c r="B527" s="2" t="s">
        <v>321</v>
      </c>
      <c r="C527" s="2" t="s">
        <v>97</v>
      </c>
      <c r="D527" s="2" t="s">
        <v>18</v>
      </c>
      <c r="E527" s="2" t="s">
        <v>429</v>
      </c>
      <c r="F527" s="2" t="s">
        <v>29</v>
      </c>
      <c r="G527" s="66">
        <v>79.7</v>
      </c>
      <c r="H527" s="66">
        <v>79.7</v>
      </c>
      <c r="I527" s="65">
        <f t="shared" si="161"/>
        <v>100</v>
      </c>
      <c r="J527" s="61"/>
      <c r="K527" s="57">
        <f t="shared" si="162"/>
        <v>-100</v>
      </c>
    </row>
    <row r="528" spans="1:11" s="35" customFormat="1" ht="24" x14ac:dyDescent="0.2">
      <c r="A528" s="3" t="s">
        <v>373</v>
      </c>
      <c r="B528" s="2" t="s">
        <v>321</v>
      </c>
      <c r="C528" s="2" t="s">
        <v>97</v>
      </c>
      <c r="D528" s="2" t="s">
        <v>18</v>
      </c>
      <c r="E528" s="2" t="s">
        <v>45</v>
      </c>
      <c r="F528" s="2"/>
      <c r="G528" s="66">
        <f>G529</f>
        <v>9447.1470000000008</v>
      </c>
      <c r="H528" s="66">
        <f>H529</f>
        <v>9447.15</v>
      </c>
      <c r="I528" s="65">
        <f t="shared" si="161"/>
        <v>100.00003175561891</v>
      </c>
      <c r="J528" s="61"/>
      <c r="K528" s="57"/>
    </row>
    <row r="529" spans="1:11" s="35" customFormat="1" ht="24" x14ac:dyDescent="0.2">
      <c r="A529" s="3" t="s">
        <v>33</v>
      </c>
      <c r="B529" s="2" t="s">
        <v>321</v>
      </c>
      <c r="C529" s="2" t="s">
        <v>97</v>
      </c>
      <c r="D529" s="2" t="s">
        <v>18</v>
      </c>
      <c r="E529" s="2" t="s">
        <v>45</v>
      </c>
      <c r="F529" s="2" t="s">
        <v>29</v>
      </c>
      <c r="G529" s="66">
        <v>9447.1470000000008</v>
      </c>
      <c r="H529" s="65">
        <v>9447.15</v>
      </c>
      <c r="I529" s="65">
        <f t="shared" si="161"/>
        <v>100.00003175561891</v>
      </c>
      <c r="J529" s="61">
        <v>9675.1200000000008</v>
      </c>
      <c r="K529" s="57">
        <f t="shared" si="155"/>
        <v>9575.1199682443821</v>
      </c>
    </row>
    <row r="530" spans="1:11" s="35" customFormat="1" ht="24" x14ac:dyDescent="0.2">
      <c r="A530" s="6" t="s">
        <v>427</v>
      </c>
      <c r="B530" s="2" t="s">
        <v>321</v>
      </c>
      <c r="C530" s="2" t="s">
        <v>97</v>
      </c>
      <c r="D530" s="2" t="s">
        <v>18</v>
      </c>
      <c r="E530" s="2" t="s">
        <v>447</v>
      </c>
      <c r="F530" s="2"/>
      <c r="G530" s="66">
        <f>G531</f>
        <v>2.31</v>
      </c>
      <c r="H530" s="66">
        <f>H531</f>
        <v>2.31</v>
      </c>
      <c r="I530" s="65">
        <f t="shared" si="161"/>
        <v>100</v>
      </c>
      <c r="J530" s="61"/>
      <c r="K530" s="57">
        <f t="shared" si="155"/>
        <v>-100</v>
      </c>
    </row>
    <row r="531" spans="1:11" s="35" customFormat="1" ht="24" x14ac:dyDescent="0.2">
      <c r="A531" s="3" t="s">
        <v>33</v>
      </c>
      <c r="B531" s="2" t="s">
        <v>321</v>
      </c>
      <c r="C531" s="2" t="s">
        <v>97</v>
      </c>
      <c r="D531" s="2" t="s">
        <v>18</v>
      </c>
      <c r="E531" s="2" t="s">
        <v>447</v>
      </c>
      <c r="F531" s="2" t="s">
        <v>29</v>
      </c>
      <c r="G531" s="66">
        <v>2.31</v>
      </c>
      <c r="H531" s="66">
        <v>2.31</v>
      </c>
      <c r="I531" s="65">
        <f t="shared" si="161"/>
        <v>100</v>
      </c>
      <c r="J531" s="61"/>
      <c r="K531" s="57">
        <f t="shared" si="155"/>
        <v>-100</v>
      </c>
    </row>
    <row r="532" spans="1:11" s="35" customFormat="1" ht="24" x14ac:dyDescent="0.2">
      <c r="A532" s="6" t="s">
        <v>427</v>
      </c>
      <c r="B532" s="2" t="s">
        <v>321</v>
      </c>
      <c r="C532" s="2" t="s">
        <v>97</v>
      </c>
      <c r="D532" s="2" t="s">
        <v>18</v>
      </c>
      <c r="E532" s="2" t="s">
        <v>442</v>
      </c>
      <c r="F532" s="2"/>
      <c r="G532" s="66">
        <f>G533</f>
        <v>121.7</v>
      </c>
      <c r="H532" s="66">
        <f>H533</f>
        <v>121.7</v>
      </c>
      <c r="I532" s="65">
        <f t="shared" si="161"/>
        <v>100</v>
      </c>
      <c r="J532" s="61"/>
      <c r="K532" s="57">
        <f t="shared" ref="K532:K533" si="163">J532-I532</f>
        <v>-100</v>
      </c>
    </row>
    <row r="533" spans="1:11" s="35" customFormat="1" ht="24" x14ac:dyDescent="0.2">
      <c r="A533" s="3" t="s">
        <v>33</v>
      </c>
      <c r="B533" s="2" t="s">
        <v>321</v>
      </c>
      <c r="C533" s="2" t="s">
        <v>97</v>
      </c>
      <c r="D533" s="2" t="s">
        <v>18</v>
      </c>
      <c r="E533" s="2" t="s">
        <v>442</v>
      </c>
      <c r="F533" s="2" t="s">
        <v>29</v>
      </c>
      <c r="G533" s="66">
        <v>121.7</v>
      </c>
      <c r="H533" s="66">
        <v>121.7</v>
      </c>
      <c r="I533" s="65">
        <f t="shared" si="161"/>
        <v>100</v>
      </c>
      <c r="J533" s="61"/>
      <c r="K533" s="57">
        <f t="shared" si="163"/>
        <v>-100</v>
      </c>
    </row>
    <row r="534" spans="1:11" s="35" customFormat="1" x14ac:dyDescent="0.2">
      <c r="A534" s="3" t="s">
        <v>102</v>
      </c>
      <c r="B534" s="2" t="s">
        <v>321</v>
      </c>
      <c r="C534" s="2" t="s">
        <v>97</v>
      </c>
      <c r="D534" s="2" t="s">
        <v>71</v>
      </c>
      <c r="E534" s="2"/>
      <c r="F534" s="2"/>
      <c r="G534" s="65">
        <f>G535+G544</f>
        <v>2893.17</v>
      </c>
      <c r="H534" s="65">
        <f>H535+H544</f>
        <v>2893.1699900000003</v>
      </c>
      <c r="I534" s="65">
        <f t="shared" si="161"/>
        <v>99.999999654358376</v>
      </c>
      <c r="J534" s="61"/>
      <c r="K534" s="57"/>
    </row>
    <row r="535" spans="1:11" s="35" customFormat="1" ht="24" x14ac:dyDescent="0.2">
      <c r="A535" s="3" t="s">
        <v>50</v>
      </c>
      <c r="B535" s="2" t="s">
        <v>321</v>
      </c>
      <c r="C535" s="2" t="s">
        <v>97</v>
      </c>
      <c r="D535" s="2" t="s">
        <v>71</v>
      </c>
      <c r="E535" s="2" t="s">
        <v>3</v>
      </c>
      <c r="F535" s="2"/>
      <c r="G535" s="65">
        <f>G536+G539</f>
        <v>2843.17</v>
      </c>
      <c r="H535" s="65">
        <f>H536+H539</f>
        <v>2843.1699900000003</v>
      </c>
      <c r="I535" s="65">
        <f t="shared" si="161"/>
        <v>99.999999648279925</v>
      </c>
      <c r="J535" s="61"/>
      <c r="K535" s="57"/>
    </row>
    <row r="536" spans="1:11" s="35" customFormat="1" ht="53.25" customHeight="1" x14ac:dyDescent="0.2">
      <c r="A536" s="6" t="s">
        <v>374</v>
      </c>
      <c r="B536" s="2" t="s">
        <v>321</v>
      </c>
      <c r="C536" s="2" t="s">
        <v>97</v>
      </c>
      <c r="D536" s="2" t="s">
        <v>71</v>
      </c>
      <c r="E536" s="2" t="s">
        <v>101</v>
      </c>
      <c r="F536" s="2"/>
      <c r="G536" s="65">
        <f>G538</f>
        <v>1069.4033400000001</v>
      </c>
      <c r="H536" s="65">
        <f>H538</f>
        <v>1069.4033400000001</v>
      </c>
      <c r="I536" s="65">
        <f t="shared" si="161"/>
        <v>100</v>
      </c>
      <c r="J536" s="61"/>
      <c r="K536" s="57"/>
    </row>
    <row r="537" spans="1:11" s="35" customFormat="1" ht="24" x14ac:dyDescent="0.2">
      <c r="A537" s="3" t="s">
        <v>100</v>
      </c>
      <c r="B537" s="2" t="s">
        <v>321</v>
      </c>
      <c r="C537" s="2" t="s">
        <v>97</v>
      </c>
      <c r="D537" s="2" t="s">
        <v>71</v>
      </c>
      <c r="E537" s="2" t="s">
        <v>99</v>
      </c>
      <c r="F537" s="2"/>
      <c r="G537" s="66">
        <f>G538</f>
        <v>1069.4033400000001</v>
      </c>
      <c r="H537" s="66">
        <f>H538</f>
        <v>1069.4033400000001</v>
      </c>
      <c r="I537" s="65">
        <f t="shared" si="161"/>
        <v>100</v>
      </c>
      <c r="J537" s="61"/>
      <c r="K537" s="57"/>
    </row>
    <row r="538" spans="1:11" s="35" customFormat="1" ht="48" x14ac:dyDescent="0.2">
      <c r="A538" s="3" t="s">
        <v>43</v>
      </c>
      <c r="B538" s="2" t="s">
        <v>321</v>
      </c>
      <c r="C538" s="2" t="s">
        <v>97</v>
      </c>
      <c r="D538" s="2" t="s">
        <v>71</v>
      </c>
      <c r="E538" s="2" t="s">
        <v>99</v>
      </c>
      <c r="F538" s="2" t="s">
        <v>39</v>
      </c>
      <c r="G538" s="66">
        <v>1069.4033400000001</v>
      </c>
      <c r="H538" s="65">
        <v>1069.4033400000001</v>
      </c>
      <c r="I538" s="65">
        <f t="shared" si="161"/>
        <v>100</v>
      </c>
      <c r="J538" s="61">
        <f>800+241.6</f>
        <v>1041.5999999999999</v>
      </c>
      <c r="K538" s="57">
        <f t="shared" si="155"/>
        <v>941.59999999999991</v>
      </c>
    </row>
    <row r="539" spans="1:11" s="35" customFormat="1" ht="24" x14ac:dyDescent="0.2">
      <c r="A539" s="3" t="s">
        <v>49</v>
      </c>
      <c r="B539" s="2" t="s">
        <v>321</v>
      </c>
      <c r="C539" s="2" t="s">
        <v>97</v>
      </c>
      <c r="D539" s="2" t="s">
        <v>71</v>
      </c>
      <c r="E539" s="2" t="s">
        <v>48</v>
      </c>
      <c r="F539" s="2"/>
      <c r="G539" s="65">
        <f>G540</f>
        <v>1773.76666</v>
      </c>
      <c r="H539" s="65">
        <f t="shared" ref="H539" si="164">H540</f>
        <v>1773.76665</v>
      </c>
      <c r="I539" s="65">
        <f t="shared" si="161"/>
        <v>99.999999436227995</v>
      </c>
      <c r="J539" s="61"/>
      <c r="K539" s="57"/>
    </row>
    <row r="540" spans="1:11" s="35" customFormat="1" ht="48" x14ac:dyDescent="0.2">
      <c r="A540" s="3" t="s">
        <v>44</v>
      </c>
      <c r="B540" s="2" t="s">
        <v>321</v>
      </c>
      <c r="C540" s="2" t="s">
        <v>97</v>
      </c>
      <c r="D540" s="2" t="s">
        <v>71</v>
      </c>
      <c r="E540" s="2" t="s">
        <v>40</v>
      </c>
      <c r="F540" s="2"/>
      <c r="G540" s="66">
        <f>G541+G542+G543</f>
        <v>1773.76666</v>
      </c>
      <c r="H540" s="66">
        <f>H541+H542+H543</f>
        <v>1773.76665</v>
      </c>
      <c r="I540" s="65">
        <f t="shared" si="161"/>
        <v>99.999999436227995</v>
      </c>
      <c r="J540" s="61"/>
      <c r="K540" s="57"/>
    </row>
    <row r="541" spans="1:11" s="35" customFormat="1" ht="48" x14ac:dyDescent="0.2">
      <c r="A541" s="3" t="s">
        <v>43</v>
      </c>
      <c r="B541" s="2" t="s">
        <v>321</v>
      </c>
      <c r="C541" s="2" t="s">
        <v>97</v>
      </c>
      <c r="D541" s="2" t="s">
        <v>71</v>
      </c>
      <c r="E541" s="2" t="s">
        <v>40</v>
      </c>
      <c r="F541" s="2" t="s">
        <v>39</v>
      </c>
      <c r="G541" s="66">
        <v>560.32510000000002</v>
      </c>
      <c r="H541" s="65">
        <v>560.32510000000002</v>
      </c>
      <c r="I541" s="65">
        <f t="shared" si="161"/>
        <v>100</v>
      </c>
      <c r="J541" s="61">
        <f>373+112.65</f>
        <v>485.65</v>
      </c>
      <c r="K541" s="57">
        <f t="shared" si="155"/>
        <v>385.65</v>
      </c>
    </row>
    <row r="542" spans="1:11" s="35" customFormat="1" ht="24" x14ac:dyDescent="0.2">
      <c r="A542" s="3" t="s">
        <v>58</v>
      </c>
      <c r="B542" s="2" t="s">
        <v>321</v>
      </c>
      <c r="C542" s="2" t="s">
        <v>97</v>
      </c>
      <c r="D542" s="2" t="s">
        <v>71</v>
      </c>
      <c r="E542" s="2" t="s">
        <v>40</v>
      </c>
      <c r="F542" s="2" t="s">
        <v>62</v>
      </c>
      <c r="G542" s="66">
        <v>1178.6290899999999</v>
      </c>
      <c r="H542" s="65">
        <v>1178.6290799999999</v>
      </c>
      <c r="I542" s="65">
        <f t="shared" si="161"/>
        <v>99.999999151556665</v>
      </c>
      <c r="J542" s="61">
        <f>73.54+1204.261</f>
        <v>1277.8009999999999</v>
      </c>
      <c r="K542" s="57">
        <f t="shared" si="155"/>
        <v>1177.8010008484432</v>
      </c>
    </row>
    <row r="543" spans="1:11" s="35" customFormat="1" ht="24" x14ac:dyDescent="0.2">
      <c r="A543" s="6" t="s">
        <v>98</v>
      </c>
      <c r="B543" s="2" t="s">
        <v>321</v>
      </c>
      <c r="C543" s="2" t="s">
        <v>97</v>
      </c>
      <c r="D543" s="2" t="s">
        <v>71</v>
      </c>
      <c r="E543" s="2" t="s">
        <v>40</v>
      </c>
      <c r="F543" s="2">
        <v>800</v>
      </c>
      <c r="G543" s="66">
        <v>34.812469999999998</v>
      </c>
      <c r="H543" s="65">
        <v>34.812469999999998</v>
      </c>
      <c r="I543" s="65">
        <f t="shared" si="161"/>
        <v>100</v>
      </c>
      <c r="J543" s="61">
        <f>8.65+25.82374+0.14526</f>
        <v>34.619</v>
      </c>
      <c r="K543" s="57">
        <f t="shared" si="155"/>
        <v>-65.381</v>
      </c>
    </row>
    <row r="544" spans="1:11" s="35" customFormat="1" ht="24" x14ac:dyDescent="0.2">
      <c r="A544" s="3" t="s">
        <v>87</v>
      </c>
      <c r="B544" s="2" t="s">
        <v>321</v>
      </c>
      <c r="C544" s="2" t="s">
        <v>97</v>
      </c>
      <c r="D544" s="2" t="s">
        <v>71</v>
      </c>
      <c r="E544" s="2" t="s">
        <v>0</v>
      </c>
      <c r="F544" s="2"/>
      <c r="G544" s="68">
        <f>G545</f>
        <v>50</v>
      </c>
      <c r="H544" s="68">
        <f t="shared" ref="H544:H545" si="165">H545</f>
        <v>50</v>
      </c>
      <c r="I544" s="65">
        <f t="shared" si="161"/>
        <v>100</v>
      </c>
      <c r="J544" s="61"/>
      <c r="K544" s="57"/>
    </row>
    <row r="545" spans="1:11" s="35" customFormat="1" x14ac:dyDescent="0.2">
      <c r="A545" s="3" t="s">
        <v>55</v>
      </c>
      <c r="B545" s="2" t="s">
        <v>321</v>
      </c>
      <c r="C545" s="2" t="s">
        <v>97</v>
      </c>
      <c r="D545" s="2" t="s">
        <v>71</v>
      </c>
      <c r="E545" s="2" t="s">
        <v>53</v>
      </c>
      <c r="F545" s="2"/>
      <c r="G545" s="68">
        <f>G546</f>
        <v>50</v>
      </c>
      <c r="H545" s="68">
        <f t="shared" si="165"/>
        <v>50</v>
      </c>
      <c r="I545" s="65">
        <f t="shared" si="161"/>
        <v>100</v>
      </c>
      <c r="J545" s="61"/>
      <c r="K545" s="57"/>
    </row>
    <row r="546" spans="1:11" s="35" customFormat="1" ht="24" x14ac:dyDescent="0.2">
      <c r="A546" s="3" t="s">
        <v>58</v>
      </c>
      <c r="B546" s="2" t="s">
        <v>321</v>
      </c>
      <c r="C546" s="2" t="s">
        <v>97</v>
      </c>
      <c r="D546" s="2" t="s">
        <v>71</v>
      </c>
      <c r="E546" s="2" t="s">
        <v>53</v>
      </c>
      <c r="F546" s="2" t="s">
        <v>62</v>
      </c>
      <c r="G546" s="68">
        <v>50</v>
      </c>
      <c r="H546" s="65">
        <v>50</v>
      </c>
      <c r="I546" s="65">
        <f t="shared" si="161"/>
        <v>100</v>
      </c>
      <c r="J546" s="61">
        <v>50</v>
      </c>
      <c r="K546" s="57">
        <f t="shared" ref="K546" si="166">J546-I546</f>
        <v>-50</v>
      </c>
    </row>
    <row r="547" spans="1:11" s="35" customFormat="1" x14ac:dyDescent="0.2">
      <c r="A547" s="3" t="s">
        <v>89</v>
      </c>
      <c r="B547" s="2" t="s">
        <v>321</v>
      </c>
      <c r="C547" s="2" t="s">
        <v>65</v>
      </c>
      <c r="D547" s="2" t="s">
        <v>22</v>
      </c>
      <c r="E547" s="2"/>
      <c r="F547" s="2"/>
      <c r="G547" s="65">
        <f t="shared" ref="G547:H551" si="167">G548</f>
        <v>260</v>
      </c>
      <c r="H547" s="65">
        <f t="shared" si="167"/>
        <v>260</v>
      </c>
      <c r="I547" s="65">
        <f t="shared" si="161"/>
        <v>100</v>
      </c>
      <c r="J547" s="61"/>
      <c r="K547" s="57"/>
    </row>
    <row r="548" spans="1:11" s="35" customFormat="1" x14ac:dyDescent="0.2">
      <c r="A548" s="3" t="s">
        <v>70</v>
      </c>
      <c r="B548" s="2" t="s">
        <v>321</v>
      </c>
      <c r="C548" s="2" t="s">
        <v>65</v>
      </c>
      <c r="D548" s="2" t="s">
        <v>64</v>
      </c>
      <c r="E548" s="2"/>
      <c r="F548" s="2"/>
      <c r="G548" s="65">
        <f t="shared" si="167"/>
        <v>260</v>
      </c>
      <c r="H548" s="65">
        <f t="shared" si="167"/>
        <v>260</v>
      </c>
      <c r="I548" s="65">
        <f t="shared" si="161"/>
        <v>100</v>
      </c>
      <c r="J548" s="61"/>
      <c r="K548" s="57"/>
    </row>
    <row r="549" spans="1:11" s="35" customFormat="1" ht="24" x14ac:dyDescent="0.2">
      <c r="A549" s="3" t="s">
        <v>50</v>
      </c>
      <c r="B549" s="2" t="s">
        <v>321</v>
      </c>
      <c r="C549" s="2" t="s">
        <v>65</v>
      </c>
      <c r="D549" s="2" t="s">
        <v>64</v>
      </c>
      <c r="E549" s="2" t="s">
        <v>3</v>
      </c>
      <c r="F549" s="2"/>
      <c r="G549" s="65">
        <f t="shared" si="167"/>
        <v>260</v>
      </c>
      <c r="H549" s="65">
        <f t="shared" si="167"/>
        <v>260</v>
      </c>
      <c r="I549" s="65">
        <f t="shared" si="161"/>
        <v>100</v>
      </c>
      <c r="J549" s="61"/>
      <c r="K549" s="57"/>
    </row>
    <row r="550" spans="1:11" s="35" customFormat="1" ht="24" x14ac:dyDescent="0.2">
      <c r="A550" s="3" t="s">
        <v>69</v>
      </c>
      <c r="B550" s="2" t="s">
        <v>321</v>
      </c>
      <c r="C550" s="2" t="s">
        <v>65</v>
      </c>
      <c r="D550" s="2" t="s">
        <v>64</v>
      </c>
      <c r="E550" s="2" t="s">
        <v>68</v>
      </c>
      <c r="F550" s="2"/>
      <c r="G550" s="65">
        <f t="shared" si="167"/>
        <v>260</v>
      </c>
      <c r="H550" s="65">
        <f t="shared" si="167"/>
        <v>260</v>
      </c>
      <c r="I550" s="65">
        <f t="shared" si="161"/>
        <v>100</v>
      </c>
      <c r="J550" s="61"/>
      <c r="K550" s="57"/>
    </row>
    <row r="551" spans="1:11" s="35" customFormat="1" ht="24" x14ac:dyDescent="0.2">
      <c r="A551" s="3" t="s">
        <v>66</v>
      </c>
      <c r="B551" s="2" t="s">
        <v>321</v>
      </c>
      <c r="C551" s="2" t="s">
        <v>65</v>
      </c>
      <c r="D551" s="2" t="s">
        <v>64</v>
      </c>
      <c r="E551" s="2" t="s">
        <v>63</v>
      </c>
      <c r="F551" s="2"/>
      <c r="G551" s="65">
        <f t="shared" si="167"/>
        <v>260</v>
      </c>
      <c r="H551" s="65">
        <f t="shared" si="167"/>
        <v>260</v>
      </c>
      <c r="I551" s="65">
        <f t="shared" si="161"/>
        <v>100</v>
      </c>
      <c r="J551" s="61"/>
      <c r="K551" s="57"/>
    </row>
    <row r="552" spans="1:11" s="35" customFormat="1" ht="24" x14ac:dyDescent="0.2">
      <c r="A552" s="3" t="s">
        <v>58</v>
      </c>
      <c r="B552" s="2" t="s">
        <v>321</v>
      </c>
      <c r="C552" s="2" t="s">
        <v>65</v>
      </c>
      <c r="D552" s="2" t="s">
        <v>64</v>
      </c>
      <c r="E552" s="2" t="s">
        <v>63</v>
      </c>
      <c r="F552" s="2" t="s">
        <v>62</v>
      </c>
      <c r="G552" s="65">
        <v>260</v>
      </c>
      <c r="H552" s="65">
        <v>260</v>
      </c>
      <c r="I552" s="65">
        <f t="shared" si="161"/>
        <v>100</v>
      </c>
      <c r="J552" s="61">
        <v>260</v>
      </c>
      <c r="K552" s="57">
        <f t="shared" si="155"/>
        <v>160</v>
      </c>
    </row>
    <row r="553" spans="1:11" s="35" customFormat="1" x14ac:dyDescent="0.2">
      <c r="A553" s="3" t="s">
        <v>61</v>
      </c>
      <c r="B553" s="2" t="s">
        <v>321</v>
      </c>
      <c r="C553" s="2" t="s">
        <v>42</v>
      </c>
      <c r="D553" s="2"/>
      <c r="E553" s="2"/>
      <c r="F553" s="2"/>
      <c r="G553" s="65">
        <f>G554</f>
        <v>1239</v>
      </c>
      <c r="H553" s="65">
        <f t="shared" ref="H553" si="168">H554</f>
        <v>1239</v>
      </c>
      <c r="I553" s="65">
        <f t="shared" si="161"/>
        <v>100</v>
      </c>
      <c r="J553" s="61"/>
      <c r="K553" s="57"/>
    </row>
    <row r="554" spans="1:11" s="35" customFormat="1" x14ac:dyDescent="0.2">
      <c r="A554" s="3" t="s">
        <v>60</v>
      </c>
      <c r="B554" s="2" t="s">
        <v>321</v>
      </c>
      <c r="C554" s="2" t="s">
        <v>42</v>
      </c>
      <c r="D554" s="2" t="s">
        <v>18</v>
      </c>
      <c r="E554" s="2"/>
      <c r="F554" s="2"/>
      <c r="G554" s="65">
        <f>G555+G560</f>
        <v>1239</v>
      </c>
      <c r="H554" s="65">
        <f>H555+H560</f>
        <v>1239</v>
      </c>
      <c r="I554" s="65">
        <f t="shared" si="161"/>
        <v>100</v>
      </c>
      <c r="J554" s="61"/>
      <c r="K554" s="57"/>
    </row>
    <row r="555" spans="1:11" s="35" customFormat="1" ht="24" x14ac:dyDescent="0.2">
      <c r="A555" s="3" t="s">
        <v>50</v>
      </c>
      <c r="B555" s="2" t="s">
        <v>321</v>
      </c>
      <c r="C555" s="2" t="s">
        <v>42</v>
      </c>
      <c r="D555" s="2" t="s">
        <v>18</v>
      </c>
      <c r="E555" s="2" t="s">
        <v>3</v>
      </c>
      <c r="F555" s="2"/>
      <c r="G555" s="68">
        <f t="shared" ref="G555:H556" si="169">G556</f>
        <v>1149</v>
      </c>
      <c r="H555" s="68">
        <f t="shared" si="169"/>
        <v>1149</v>
      </c>
      <c r="I555" s="65">
        <f t="shared" si="161"/>
        <v>100</v>
      </c>
      <c r="J555" s="61"/>
      <c r="K555" s="57"/>
    </row>
    <row r="556" spans="1:11" s="35" customFormat="1" ht="24" x14ac:dyDescent="0.2">
      <c r="A556" s="3" t="s">
        <v>49</v>
      </c>
      <c r="B556" s="2" t="s">
        <v>321</v>
      </c>
      <c r="C556" s="2" t="s">
        <v>42</v>
      </c>
      <c r="D556" s="2" t="s">
        <v>18</v>
      </c>
      <c r="E556" s="2" t="s">
        <v>48</v>
      </c>
      <c r="F556" s="2"/>
      <c r="G556" s="68">
        <f t="shared" si="169"/>
        <v>1149</v>
      </c>
      <c r="H556" s="68">
        <f t="shared" si="169"/>
        <v>1149</v>
      </c>
      <c r="I556" s="65">
        <f t="shared" si="161"/>
        <v>100</v>
      </c>
      <c r="J556" s="61"/>
      <c r="K556" s="57"/>
    </row>
    <row r="557" spans="1:11" s="35" customFormat="1" ht="36" x14ac:dyDescent="0.2">
      <c r="A557" s="3" t="s">
        <v>59</v>
      </c>
      <c r="B557" s="2" t="s">
        <v>321</v>
      </c>
      <c r="C557" s="2" t="s">
        <v>42</v>
      </c>
      <c r="D557" s="2" t="s">
        <v>18</v>
      </c>
      <c r="E557" s="2" t="s">
        <v>57</v>
      </c>
      <c r="F557" s="2"/>
      <c r="G557" s="68">
        <f>G559+G558</f>
        <v>1149</v>
      </c>
      <c r="H557" s="68">
        <f t="shared" ref="H557" si="170">H559+H558</f>
        <v>1149</v>
      </c>
      <c r="I557" s="65">
        <f t="shared" si="161"/>
        <v>100</v>
      </c>
      <c r="J557" s="61"/>
      <c r="K557" s="57"/>
    </row>
    <row r="558" spans="1:11" s="35" customFormat="1" ht="48" x14ac:dyDescent="0.2">
      <c r="A558" s="3" t="s">
        <v>43</v>
      </c>
      <c r="B558" s="2" t="s">
        <v>321</v>
      </c>
      <c r="C558" s="2" t="s">
        <v>42</v>
      </c>
      <c r="D558" s="2" t="s">
        <v>18</v>
      </c>
      <c r="E558" s="2" t="s">
        <v>57</v>
      </c>
      <c r="F558" s="2">
        <v>100</v>
      </c>
      <c r="G558" s="68">
        <v>173</v>
      </c>
      <c r="H558" s="65">
        <v>173</v>
      </c>
      <c r="I558" s="65">
        <f t="shared" si="161"/>
        <v>100</v>
      </c>
      <c r="J558" s="61">
        <v>173</v>
      </c>
      <c r="K558" s="57">
        <f t="shared" si="155"/>
        <v>73</v>
      </c>
    </row>
    <row r="559" spans="1:11" s="35" customFormat="1" ht="24" x14ac:dyDescent="0.2">
      <c r="A559" s="3" t="s">
        <v>58</v>
      </c>
      <c r="B559" s="2" t="s">
        <v>321</v>
      </c>
      <c r="C559" s="2" t="s">
        <v>42</v>
      </c>
      <c r="D559" s="2" t="s">
        <v>18</v>
      </c>
      <c r="E559" s="2" t="s">
        <v>57</v>
      </c>
      <c r="F559" s="2">
        <v>200</v>
      </c>
      <c r="G559" s="68">
        <v>976</v>
      </c>
      <c r="H559" s="65">
        <v>976</v>
      </c>
      <c r="I559" s="65">
        <f t="shared" si="161"/>
        <v>100</v>
      </c>
      <c r="J559" s="61">
        <v>1151</v>
      </c>
      <c r="K559" s="57">
        <f t="shared" si="155"/>
        <v>1051</v>
      </c>
    </row>
    <row r="560" spans="1:11" s="35" customFormat="1" ht="24" x14ac:dyDescent="0.2">
      <c r="A560" s="3" t="s">
        <v>87</v>
      </c>
      <c r="B560" s="2" t="s">
        <v>321</v>
      </c>
      <c r="C560" s="2" t="s">
        <v>42</v>
      </c>
      <c r="D560" s="2" t="s">
        <v>18</v>
      </c>
      <c r="E560" s="2" t="s">
        <v>0</v>
      </c>
      <c r="F560" s="2"/>
      <c r="G560" s="68">
        <f>G561</f>
        <v>90</v>
      </c>
      <c r="H560" s="68">
        <f t="shared" ref="H560:H561" si="171">H561</f>
        <v>90</v>
      </c>
      <c r="I560" s="65">
        <f t="shared" si="161"/>
        <v>100</v>
      </c>
      <c r="J560" s="61"/>
      <c r="K560" s="57"/>
    </row>
    <row r="561" spans="1:11" s="35" customFormat="1" x14ac:dyDescent="0.2">
      <c r="A561" s="3" t="s">
        <v>55</v>
      </c>
      <c r="B561" s="2" t="s">
        <v>321</v>
      </c>
      <c r="C561" s="2" t="s">
        <v>42</v>
      </c>
      <c r="D561" s="2" t="s">
        <v>18</v>
      </c>
      <c r="E561" s="2" t="s">
        <v>53</v>
      </c>
      <c r="F561" s="2"/>
      <c r="G561" s="68">
        <f>G562</f>
        <v>90</v>
      </c>
      <c r="H561" s="68">
        <f t="shared" si="171"/>
        <v>90</v>
      </c>
      <c r="I561" s="65">
        <f t="shared" si="161"/>
        <v>100</v>
      </c>
      <c r="J561" s="61"/>
      <c r="K561" s="57"/>
    </row>
    <row r="562" spans="1:11" s="35" customFormat="1" ht="24" x14ac:dyDescent="0.2">
      <c r="A562" s="3" t="s">
        <v>58</v>
      </c>
      <c r="B562" s="2" t="s">
        <v>321</v>
      </c>
      <c r="C562" s="2" t="s">
        <v>42</v>
      </c>
      <c r="D562" s="2" t="s">
        <v>18</v>
      </c>
      <c r="E562" s="2" t="s">
        <v>53</v>
      </c>
      <c r="F562" s="2" t="s">
        <v>62</v>
      </c>
      <c r="G562" s="68">
        <v>90</v>
      </c>
      <c r="H562" s="65">
        <v>90</v>
      </c>
      <c r="I562" s="65">
        <f t="shared" si="161"/>
        <v>100</v>
      </c>
      <c r="J562" s="61">
        <v>90</v>
      </c>
      <c r="K562" s="57">
        <f t="shared" si="155"/>
        <v>-10</v>
      </c>
    </row>
    <row r="563" spans="1:11" s="35" customFormat="1" hidden="1" x14ac:dyDescent="0.2">
      <c r="A563" s="3" t="s">
        <v>334</v>
      </c>
      <c r="B563" s="2" t="s">
        <v>335</v>
      </c>
      <c r="C563" s="2" t="s">
        <v>336</v>
      </c>
      <c r="D563" s="2" t="s">
        <v>336</v>
      </c>
      <c r="E563" s="2" t="s">
        <v>337</v>
      </c>
      <c r="F563" s="2" t="s">
        <v>335</v>
      </c>
      <c r="G563" s="66"/>
      <c r="H563" s="66"/>
      <c r="I563" s="65" t="e">
        <f t="shared" si="161"/>
        <v>#DIV/0!</v>
      </c>
      <c r="J563" s="61"/>
      <c r="K563" s="57" t="e">
        <f t="shared" si="155"/>
        <v>#DIV/0!</v>
      </c>
    </row>
    <row r="564" spans="1:11" s="35" customFormat="1" x14ac:dyDescent="0.2">
      <c r="A564" s="39" t="s">
        <v>320</v>
      </c>
      <c r="B564" s="4"/>
      <c r="C564" s="4"/>
      <c r="D564" s="4"/>
      <c r="E564" s="4"/>
      <c r="F564" s="4"/>
      <c r="G564" s="50">
        <f>G9+G113+G240+G489+G563</f>
        <v>485632.81370999996</v>
      </c>
      <c r="H564" s="50">
        <f>H9+H113+H240+H489+H563</f>
        <v>480104.75949000003</v>
      </c>
      <c r="I564" s="50">
        <f t="shared" si="161"/>
        <v>98.86168025225308</v>
      </c>
      <c r="J564" s="61">
        <f>SUM(J15:J562)</f>
        <v>607011.29900999996</v>
      </c>
      <c r="K564" s="57">
        <f t="shared" si="155"/>
        <v>606912.43732974771</v>
      </c>
    </row>
    <row r="565" spans="1:11" s="35" customFormat="1" x14ac:dyDescent="0.2">
      <c r="A565" s="33"/>
      <c r="B565" s="32"/>
      <c r="C565" s="32"/>
      <c r="D565" s="32"/>
      <c r="E565" s="32"/>
      <c r="F565" s="32"/>
      <c r="G565" s="76">
        <f>485632.77371+0.04</f>
        <v>485632.81370999996</v>
      </c>
      <c r="H565" s="76">
        <v>480104.75949000003</v>
      </c>
      <c r="I565" s="76"/>
      <c r="J565" s="62"/>
    </row>
    <row r="566" spans="1:11" s="35" customFormat="1" x14ac:dyDescent="0.2">
      <c r="A566" s="33"/>
      <c r="B566" s="38"/>
      <c r="C566" s="38"/>
      <c r="D566" s="38"/>
      <c r="E566" s="38"/>
      <c r="F566" s="38"/>
      <c r="G566" s="76">
        <f>G564-G565</f>
        <v>0</v>
      </c>
      <c r="H566" s="76">
        <f>H564-H565</f>
        <v>0</v>
      </c>
      <c r="I566" s="76"/>
      <c r="J566" s="62"/>
    </row>
    <row r="567" spans="1:11" s="35" customFormat="1" x14ac:dyDescent="0.2">
      <c r="A567" s="33"/>
      <c r="B567" s="34"/>
      <c r="C567" s="34"/>
      <c r="D567" s="34"/>
      <c r="E567" s="91" t="s">
        <v>317</v>
      </c>
      <c r="F567" s="108"/>
      <c r="G567" s="65">
        <f>G114+G241</f>
        <v>27180.359079999995</v>
      </c>
      <c r="H567" s="65">
        <f>H114+H241</f>
        <v>27114.509830000003</v>
      </c>
      <c r="I567" s="65">
        <f>I114+I241</f>
        <v>199.67461000647853</v>
      </c>
      <c r="J567" s="62"/>
    </row>
    <row r="568" spans="1:11" s="35" customFormat="1" x14ac:dyDescent="0.2">
      <c r="A568" s="33"/>
      <c r="B568" s="34"/>
      <c r="C568" s="34"/>
      <c r="D568" s="34"/>
      <c r="E568" s="22" t="s">
        <v>18</v>
      </c>
      <c r="F568" s="21" t="s">
        <v>31</v>
      </c>
      <c r="G568" s="65">
        <f>G242</f>
        <v>1717.1020000000001</v>
      </c>
      <c r="H568" s="65">
        <f>H242</f>
        <v>1717.0836099999999</v>
      </c>
      <c r="I568" s="65">
        <f>I242</f>
        <v>99.998929009458948</v>
      </c>
      <c r="J568" s="62"/>
    </row>
    <row r="569" spans="1:11" s="35" customFormat="1" x14ac:dyDescent="0.2">
      <c r="A569" s="33"/>
      <c r="B569" s="37"/>
      <c r="C569" s="37"/>
      <c r="D569" s="37"/>
      <c r="E569" s="22" t="s">
        <v>18</v>
      </c>
      <c r="F569" s="21" t="s">
        <v>7</v>
      </c>
      <c r="G569" s="65">
        <f>G246</f>
        <v>1866.7819999999999</v>
      </c>
      <c r="H569" s="65">
        <f>H246</f>
        <v>1860.29775</v>
      </c>
      <c r="I569" s="65">
        <f>I246</f>
        <v>99.652650925496388</v>
      </c>
      <c r="J569" s="62"/>
    </row>
    <row r="570" spans="1:11" s="35" customFormat="1" x14ac:dyDescent="0.2">
      <c r="A570" s="33"/>
      <c r="B570" s="36"/>
      <c r="C570" s="36"/>
      <c r="D570" s="36"/>
      <c r="E570" s="22" t="s">
        <v>18</v>
      </c>
      <c r="F570" s="21" t="s">
        <v>71</v>
      </c>
      <c r="G570" s="65">
        <f>G115+G255</f>
        <v>16869.54566</v>
      </c>
      <c r="H570" s="65">
        <f>H115+H255</f>
        <v>16854.280990000003</v>
      </c>
      <c r="I570" s="65">
        <f>I115+I255</f>
        <v>199.87354162253604</v>
      </c>
      <c r="J570" s="62"/>
    </row>
    <row r="571" spans="1:11" s="35" customFormat="1" x14ac:dyDescent="0.2">
      <c r="A571" s="33"/>
      <c r="B571" s="36"/>
      <c r="C571" s="36"/>
      <c r="D571" s="36"/>
      <c r="E571" s="22" t="s">
        <v>18</v>
      </c>
      <c r="F571" s="21" t="s">
        <v>41</v>
      </c>
      <c r="G571" s="65"/>
      <c r="H571" s="65"/>
      <c r="I571" s="65"/>
      <c r="J571" s="62"/>
    </row>
    <row r="572" spans="1:11" s="35" customFormat="1" x14ac:dyDescent="0.2">
      <c r="A572" s="33"/>
      <c r="B572" s="36"/>
      <c r="C572" s="36"/>
      <c r="D572" s="36"/>
      <c r="E572" s="22" t="s">
        <v>18</v>
      </c>
      <c r="F572" s="21" t="s">
        <v>64</v>
      </c>
      <c r="G572" s="65">
        <f>G120+G275</f>
        <v>5736.9654199999995</v>
      </c>
      <c r="H572" s="65">
        <f>H120+H275</f>
        <v>5735.4728299999997</v>
      </c>
      <c r="I572" s="65">
        <f>I120+I275</f>
        <v>199.87108937228015</v>
      </c>
      <c r="J572" s="62"/>
    </row>
    <row r="573" spans="1:11" s="35" customFormat="1" x14ac:dyDescent="0.2">
      <c r="A573" s="33"/>
      <c r="B573" s="36"/>
      <c r="C573" s="36"/>
      <c r="D573" s="36"/>
      <c r="E573" s="22" t="s">
        <v>18</v>
      </c>
      <c r="F573" s="21" t="s">
        <v>106</v>
      </c>
      <c r="G573" s="65">
        <f>G282</f>
        <v>0</v>
      </c>
      <c r="H573" s="65">
        <f>H282</f>
        <v>0</v>
      </c>
      <c r="I573" s="65" t="e">
        <f>I282</f>
        <v>#DIV/0!</v>
      </c>
      <c r="J573" s="62"/>
    </row>
    <row r="574" spans="1:11" s="35" customFormat="1" x14ac:dyDescent="0.2">
      <c r="A574" s="33"/>
      <c r="B574" s="36"/>
      <c r="C574" s="34"/>
      <c r="D574" s="34"/>
      <c r="E574" s="22" t="s">
        <v>18</v>
      </c>
      <c r="F574" s="21" t="s">
        <v>42</v>
      </c>
      <c r="G574" s="65">
        <f>G133</f>
        <v>0</v>
      </c>
      <c r="H574" s="65">
        <f>H133</f>
        <v>0</v>
      </c>
      <c r="I574" s="65" t="e">
        <f>I133</f>
        <v>#DIV/0!</v>
      </c>
      <c r="J574" s="62"/>
    </row>
    <row r="575" spans="1:11" s="35" customFormat="1" x14ac:dyDescent="0.2">
      <c r="A575" s="33"/>
      <c r="B575" s="34"/>
      <c r="C575" s="34"/>
      <c r="D575" s="34"/>
      <c r="E575" s="22" t="s">
        <v>18</v>
      </c>
      <c r="F575" s="21" t="s">
        <v>27</v>
      </c>
      <c r="G575" s="65">
        <f>G286</f>
        <v>989.96399999999994</v>
      </c>
      <c r="H575" s="65">
        <f>H286</f>
        <v>947.37465000000009</v>
      </c>
      <c r="I575" s="65">
        <f>I286</f>
        <v>95.697889014145986</v>
      </c>
      <c r="J575" s="62"/>
    </row>
    <row r="576" spans="1:11" s="35" customFormat="1" ht="12.75" customHeight="1" x14ac:dyDescent="0.2">
      <c r="A576" s="33"/>
      <c r="B576" s="34"/>
      <c r="C576" s="34"/>
      <c r="D576" s="34"/>
      <c r="E576" s="95" t="s">
        <v>311</v>
      </c>
      <c r="F576" s="110"/>
      <c r="G576" s="65">
        <f t="shared" ref="G576:I577" si="172">G157</f>
        <v>505.9</v>
      </c>
      <c r="H576" s="65">
        <f t="shared" si="172"/>
        <v>505.9</v>
      </c>
      <c r="I576" s="65">
        <f t="shared" si="172"/>
        <v>100</v>
      </c>
      <c r="J576" s="62"/>
    </row>
    <row r="577" spans="1:10" s="35" customFormat="1" ht="12.75" customHeight="1" x14ac:dyDescent="0.2">
      <c r="A577" s="33"/>
      <c r="B577" s="34"/>
      <c r="C577" s="34"/>
      <c r="D577" s="34"/>
      <c r="E577" s="22" t="s">
        <v>31</v>
      </c>
      <c r="F577" s="21" t="s">
        <v>7</v>
      </c>
      <c r="G577" s="65">
        <f t="shared" si="172"/>
        <v>505.9</v>
      </c>
      <c r="H577" s="65">
        <f t="shared" si="172"/>
        <v>505.9</v>
      </c>
      <c r="I577" s="65">
        <f t="shared" si="172"/>
        <v>100</v>
      </c>
      <c r="J577" s="62"/>
    </row>
    <row r="578" spans="1:10" s="35" customFormat="1" ht="12.75" customHeight="1" x14ac:dyDescent="0.2">
      <c r="A578" s="33"/>
      <c r="B578" s="34"/>
      <c r="C578" s="34"/>
      <c r="D578" s="34"/>
      <c r="E578" s="95" t="s">
        <v>309</v>
      </c>
      <c r="F578" s="110"/>
      <c r="G578" s="65">
        <f>G315+G163</f>
        <v>4321.0139099999997</v>
      </c>
      <c r="H578" s="65">
        <f>H315+H163</f>
        <v>4287.0618199999999</v>
      </c>
      <c r="I578" s="65">
        <f>I315+I163</f>
        <v>199.17552269754233</v>
      </c>
      <c r="J578" s="62"/>
    </row>
    <row r="579" spans="1:10" s="35" customFormat="1" ht="12.75" customHeight="1" x14ac:dyDescent="0.2">
      <c r="A579" s="33"/>
      <c r="B579" s="34"/>
      <c r="C579" s="34"/>
      <c r="D579" s="34"/>
      <c r="E579" s="22" t="s">
        <v>7</v>
      </c>
      <c r="F579" s="21" t="s">
        <v>31</v>
      </c>
      <c r="G579" s="65"/>
      <c r="H579" s="65"/>
      <c r="I579" s="65"/>
      <c r="J579" s="62"/>
    </row>
    <row r="580" spans="1:10" s="35" customFormat="1" ht="12.75" customHeight="1" x14ac:dyDescent="0.2">
      <c r="A580" s="33"/>
      <c r="B580" s="34"/>
      <c r="C580" s="34"/>
      <c r="D580" s="34"/>
      <c r="E580" s="22" t="s">
        <v>7</v>
      </c>
      <c r="F580" s="21" t="s">
        <v>91</v>
      </c>
      <c r="G580" s="65">
        <f>G316+G164</f>
        <v>4064.0649999999996</v>
      </c>
      <c r="H580" s="65">
        <f>H316+H164</f>
        <v>4032.46362</v>
      </c>
      <c r="I580" s="65">
        <f>I316+I164</f>
        <v>199.18153721835816</v>
      </c>
      <c r="J580" s="62"/>
    </row>
    <row r="581" spans="1:10" ht="12.75" customHeight="1" x14ac:dyDescent="0.2">
      <c r="A581" s="32"/>
      <c r="B581" s="34"/>
      <c r="C581" s="34"/>
      <c r="D581" s="34"/>
      <c r="E581" s="22" t="s">
        <v>7</v>
      </c>
      <c r="F581" s="21" t="s">
        <v>8</v>
      </c>
      <c r="G581" s="65">
        <f>G330</f>
        <v>256.94891000000001</v>
      </c>
      <c r="H581" s="65">
        <f>H330</f>
        <v>254.59820000000002</v>
      </c>
      <c r="I581" s="65">
        <f>I330</f>
        <v>99.085144980766799</v>
      </c>
    </row>
    <row r="582" spans="1:10" ht="12.75" customHeight="1" x14ac:dyDescent="0.2">
      <c r="A582" s="32"/>
      <c r="B582" s="34"/>
      <c r="C582" s="34"/>
      <c r="D582" s="34"/>
      <c r="E582" s="95" t="s">
        <v>306</v>
      </c>
      <c r="F582" s="110"/>
      <c r="G582" s="65">
        <f>G339+G168+G137</f>
        <v>24092.865569999998</v>
      </c>
      <c r="H582" s="65">
        <f>H339+H168+H137</f>
        <v>21311.097599999997</v>
      </c>
      <c r="I582" s="65">
        <f>I339+I168+I137</f>
        <v>286.6196927047323</v>
      </c>
    </row>
    <row r="583" spans="1:10" ht="12.75" customHeight="1" x14ac:dyDescent="0.2">
      <c r="A583" s="32"/>
      <c r="B583" s="34"/>
      <c r="C583" s="34"/>
      <c r="D583" s="34"/>
      <c r="E583" s="22" t="s">
        <v>71</v>
      </c>
      <c r="F583" s="21" t="s">
        <v>18</v>
      </c>
      <c r="G583" s="65"/>
      <c r="H583" s="65"/>
      <c r="I583" s="65"/>
    </row>
    <row r="584" spans="1:10" ht="12.75" customHeight="1" x14ac:dyDescent="0.2">
      <c r="A584" s="32"/>
      <c r="B584" s="34"/>
      <c r="C584" s="34"/>
      <c r="D584" s="34"/>
      <c r="E584" s="22" t="s">
        <v>71</v>
      </c>
      <c r="F584" s="21" t="s">
        <v>41</v>
      </c>
      <c r="G584" s="65">
        <f>G340</f>
        <v>1059.7240000000002</v>
      </c>
      <c r="H584" s="65">
        <f>H340</f>
        <v>1059.7240000000002</v>
      </c>
      <c r="I584" s="65">
        <f>I340</f>
        <v>100</v>
      </c>
    </row>
    <row r="585" spans="1:10" ht="12.75" customHeight="1" x14ac:dyDescent="0.2">
      <c r="A585" s="32"/>
      <c r="B585" s="34"/>
      <c r="C585" s="34"/>
      <c r="D585" s="34"/>
      <c r="E585" s="22" t="s">
        <v>71</v>
      </c>
      <c r="F585" s="21" t="s">
        <v>91</v>
      </c>
      <c r="G585" s="65">
        <f>G350+G169</f>
        <v>9324.7049699999989</v>
      </c>
      <c r="H585" s="65">
        <f>H350+H169</f>
        <v>7106.1209900000003</v>
      </c>
      <c r="I585" s="65">
        <f>I350+I169</f>
        <v>172.07468385072076</v>
      </c>
    </row>
    <row r="586" spans="1:10" ht="12.75" customHeight="1" x14ac:dyDescent="0.2">
      <c r="A586" s="32"/>
      <c r="B586" s="34"/>
      <c r="C586" s="34"/>
      <c r="D586" s="34"/>
      <c r="E586" s="22" t="s">
        <v>71</v>
      </c>
      <c r="F586" s="21" t="s">
        <v>32</v>
      </c>
      <c r="G586" s="65">
        <f>G359+G174+G138</f>
        <v>13708.436600000001</v>
      </c>
      <c r="H586" s="65">
        <f>H359+H174+H138</f>
        <v>13145.25261</v>
      </c>
      <c r="I586" s="65">
        <f>I359+I174+I138</f>
        <v>295.22141740488337</v>
      </c>
    </row>
    <row r="587" spans="1:10" ht="12.75" customHeight="1" x14ac:dyDescent="0.2">
      <c r="A587" s="32"/>
      <c r="B587" s="34"/>
      <c r="C587" s="34"/>
      <c r="D587" s="34"/>
      <c r="E587" s="95" t="s">
        <v>301</v>
      </c>
      <c r="F587" s="110"/>
      <c r="G587" s="65">
        <f>G383+G181</f>
        <v>35518.043440000009</v>
      </c>
      <c r="H587" s="65">
        <f>H383+H181</f>
        <v>34355.593160000004</v>
      </c>
      <c r="I587" s="65">
        <f>I383+I181</f>
        <v>196.52984686692707</v>
      </c>
    </row>
    <row r="588" spans="1:10" ht="12.75" customHeight="1" x14ac:dyDescent="0.2">
      <c r="A588" s="32"/>
      <c r="B588" s="34"/>
      <c r="C588" s="34"/>
      <c r="D588" s="34"/>
      <c r="E588" s="22" t="s">
        <v>41</v>
      </c>
      <c r="F588" s="21" t="s">
        <v>18</v>
      </c>
      <c r="G588" s="65">
        <f>G384</f>
        <v>40.231439999999999</v>
      </c>
      <c r="H588" s="65">
        <f>H384</f>
        <v>40.231439999999999</v>
      </c>
      <c r="I588" s="65">
        <f>I384</f>
        <v>100</v>
      </c>
    </row>
    <row r="589" spans="1:10" ht="12.75" customHeight="1" x14ac:dyDescent="0.2">
      <c r="A589" s="32"/>
      <c r="B589" s="34"/>
      <c r="C589" s="34"/>
      <c r="D589" s="34"/>
      <c r="E589" s="22" t="s">
        <v>41</v>
      </c>
      <c r="F589" s="21" t="s">
        <v>31</v>
      </c>
      <c r="G589" s="65">
        <f>G390+G182</f>
        <v>34197.312000000005</v>
      </c>
      <c r="H589" s="65">
        <f>H390+H182</f>
        <v>33041.311719999998</v>
      </c>
      <c r="I589" s="65">
        <f>I390+I182</f>
        <v>196.49147197596454</v>
      </c>
    </row>
    <row r="590" spans="1:10" ht="12.75" customHeight="1" x14ac:dyDescent="0.2">
      <c r="A590" s="32"/>
      <c r="B590" s="34"/>
      <c r="C590" s="34"/>
      <c r="D590" s="34"/>
      <c r="E590" s="22" t="s">
        <v>41</v>
      </c>
      <c r="F590" s="21" t="s">
        <v>7</v>
      </c>
      <c r="G590" s="65">
        <f>G423+G192</f>
        <v>1280.5</v>
      </c>
      <c r="H590" s="65">
        <f>H423+H192</f>
        <v>1274.05</v>
      </c>
      <c r="I590" s="65">
        <f>I423+I192</f>
        <v>198.73529411764707</v>
      </c>
    </row>
    <row r="591" spans="1:10" ht="12.75" customHeight="1" x14ac:dyDescent="0.2">
      <c r="A591" s="32"/>
      <c r="B591" s="34"/>
      <c r="C591" s="34"/>
      <c r="D591" s="34"/>
      <c r="E591" s="91" t="s">
        <v>298</v>
      </c>
      <c r="F591" s="108"/>
      <c r="G591" s="65"/>
      <c r="H591" s="65"/>
      <c r="I591" s="65"/>
    </row>
    <row r="592" spans="1:10" ht="12.75" customHeight="1" x14ac:dyDescent="0.2">
      <c r="A592" s="32"/>
      <c r="B592" s="34"/>
      <c r="C592" s="34"/>
      <c r="D592" s="34"/>
      <c r="E592" s="22" t="s">
        <v>64</v>
      </c>
      <c r="F592" s="21" t="s">
        <v>41</v>
      </c>
      <c r="G592" s="65"/>
      <c r="H592" s="65"/>
      <c r="I592" s="65"/>
    </row>
    <row r="593" spans="1:9" ht="12.75" customHeight="1" x14ac:dyDescent="0.2">
      <c r="A593" s="32"/>
      <c r="B593" s="34"/>
      <c r="C593" s="34"/>
      <c r="D593" s="34"/>
      <c r="E593" s="95" t="s">
        <v>295</v>
      </c>
      <c r="F593" s="110"/>
      <c r="G593" s="65">
        <f>G10+G431+G490+G143</f>
        <v>313507.77835000004</v>
      </c>
      <c r="H593" s="65">
        <f>H10+H431+H490+H143</f>
        <v>313481.16817000008</v>
      </c>
      <c r="I593" s="65">
        <f>I10+I431+I490+I143</f>
        <v>399.99127658128822</v>
      </c>
    </row>
    <row r="594" spans="1:9" ht="12.75" customHeight="1" x14ac:dyDescent="0.2">
      <c r="A594" s="32"/>
      <c r="B594" s="34"/>
      <c r="C594" s="34"/>
      <c r="D594" s="34"/>
      <c r="E594" s="22" t="s">
        <v>106</v>
      </c>
      <c r="F594" s="21" t="s">
        <v>18</v>
      </c>
      <c r="G594" s="65">
        <f>G11</f>
        <v>58894.017999999996</v>
      </c>
      <c r="H594" s="65">
        <f t="shared" ref="H594:I594" si="173">H11</f>
        <v>58894.017999999996</v>
      </c>
      <c r="I594" s="65">
        <f t="shared" si="173"/>
        <v>100</v>
      </c>
    </row>
    <row r="595" spans="1:9" ht="12.75" customHeight="1" x14ac:dyDescent="0.2">
      <c r="A595" s="32"/>
      <c r="B595" s="34"/>
      <c r="C595" s="34"/>
      <c r="D595" s="34"/>
      <c r="E595" s="22" t="s">
        <v>106</v>
      </c>
      <c r="F595" s="21" t="s">
        <v>31</v>
      </c>
      <c r="G595" s="65">
        <f>G29+G432</f>
        <v>214508.02356999996</v>
      </c>
      <c r="H595" s="65">
        <f>H29+H432</f>
        <v>214482.67627999999</v>
      </c>
      <c r="I595" s="65">
        <f>I29+I432</f>
        <v>199.9881264093838</v>
      </c>
    </row>
    <row r="596" spans="1:9" ht="12.75" customHeight="1" x14ac:dyDescent="0.2">
      <c r="A596" s="32"/>
      <c r="B596" s="34"/>
      <c r="C596" s="34"/>
      <c r="D596" s="34"/>
      <c r="E596" s="22" t="s">
        <v>106</v>
      </c>
      <c r="F596" s="21" t="s">
        <v>7</v>
      </c>
      <c r="G596" s="65">
        <f>G62+G491</f>
        <v>25273.882999999998</v>
      </c>
      <c r="H596" s="65">
        <f>H62+H491</f>
        <v>25273.882999999998</v>
      </c>
      <c r="I596" s="65">
        <f>I62+I491</f>
        <v>200</v>
      </c>
    </row>
    <row r="597" spans="1:9" ht="12.75" customHeight="1" x14ac:dyDescent="0.2">
      <c r="A597" s="32"/>
      <c r="B597" s="34"/>
      <c r="C597" s="34"/>
      <c r="D597" s="34"/>
      <c r="E597" s="22" t="s">
        <v>106</v>
      </c>
      <c r="F597" s="21" t="s">
        <v>41</v>
      </c>
      <c r="G597" s="65">
        <f>G74+G144+G502</f>
        <v>200.50004000000001</v>
      </c>
      <c r="H597" s="65">
        <f t="shared" ref="H597:I597" si="174">H74+H144+H502</f>
        <v>200.50004000000001</v>
      </c>
      <c r="I597" s="65">
        <f t="shared" si="174"/>
        <v>300</v>
      </c>
    </row>
    <row r="598" spans="1:9" ht="12.75" customHeight="1" x14ac:dyDescent="0.2">
      <c r="A598" s="32"/>
      <c r="B598" s="34"/>
      <c r="C598" s="34"/>
      <c r="D598" s="34"/>
      <c r="E598" s="22" t="s">
        <v>106</v>
      </c>
      <c r="F598" s="21" t="s">
        <v>106</v>
      </c>
      <c r="G598" s="65">
        <f>G79+G507</f>
        <v>1559.49414</v>
      </c>
      <c r="H598" s="65">
        <f>H79+H507</f>
        <v>1559.49414</v>
      </c>
      <c r="I598" s="65">
        <f>I79+I507</f>
        <v>200</v>
      </c>
    </row>
    <row r="599" spans="1:9" ht="12.75" customHeight="1" x14ac:dyDescent="0.2">
      <c r="A599" s="32"/>
      <c r="B599" s="34"/>
      <c r="C599" s="34"/>
      <c r="D599" s="34"/>
      <c r="E599" s="22" t="s">
        <v>106</v>
      </c>
      <c r="F599" s="21" t="s">
        <v>91</v>
      </c>
      <c r="G599" s="65">
        <f>G85</f>
        <v>13071.8596</v>
      </c>
      <c r="H599" s="65">
        <f>H85</f>
        <v>13070.59671</v>
      </c>
      <c r="I599" s="65">
        <f>I85</f>
        <v>99.990338865022693</v>
      </c>
    </row>
    <row r="600" spans="1:9" ht="12.75" customHeight="1" x14ac:dyDescent="0.2">
      <c r="A600" s="32"/>
      <c r="B600" s="34"/>
      <c r="C600" s="34"/>
      <c r="D600" s="34"/>
      <c r="E600" s="95" t="s">
        <v>292</v>
      </c>
      <c r="F600" s="110"/>
      <c r="G600" s="65">
        <f t="shared" ref="G600:I601" si="175">G513+G202</f>
        <v>33591.793000000005</v>
      </c>
      <c r="H600" s="65">
        <f t="shared" si="175"/>
        <v>33591.792990000009</v>
      </c>
      <c r="I600" s="65">
        <f t="shared" si="175"/>
        <v>199.99999996899814</v>
      </c>
    </row>
    <row r="601" spans="1:9" ht="12.75" customHeight="1" x14ac:dyDescent="0.2">
      <c r="A601" s="32"/>
      <c r="B601" s="34"/>
      <c r="C601" s="34"/>
      <c r="D601" s="34"/>
      <c r="E601" s="22" t="s">
        <v>97</v>
      </c>
      <c r="F601" s="21" t="s">
        <v>18</v>
      </c>
      <c r="G601" s="65">
        <f t="shared" si="175"/>
        <v>30698.623000000003</v>
      </c>
      <c r="H601" s="65">
        <f t="shared" si="175"/>
        <v>30698.623000000007</v>
      </c>
      <c r="I601" s="65">
        <f t="shared" si="175"/>
        <v>200.00000000000003</v>
      </c>
    </row>
    <row r="602" spans="1:9" ht="12.75" customHeight="1" x14ac:dyDescent="0.2">
      <c r="A602" s="32"/>
      <c r="B602" s="34"/>
      <c r="C602" s="34"/>
      <c r="D602" s="34"/>
      <c r="E602" s="22" t="s">
        <v>97</v>
      </c>
      <c r="F602" s="21" t="s">
        <v>71</v>
      </c>
      <c r="G602" s="65">
        <f>G534</f>
        <v>2893.17</v>
      </c>
      <c r="H602" s="65">
        <f>H534</f>
        <v>2893.1699900000003</v>
      </c>
      <c r="I602" s="65">
        <f>I534</f>
        <v>99.999999654358376</v>
      </c>
    </row>
    <row r="603" spans="1:9" ht="12.75" customHeight="1" x14ac:dyDescent="0.2">
      <c r="A603" s="32"/>
      <c r="B603" s="34"/>
      <c r="C603" s="34"/>
      <c r="D603" s="34"/>
      <c r="E603" s="95" t="s">
        <v>289</v>
      </c>
      <c r="F603" s="110"/>
      <c r="G603" s="65">
        <f>G442</f>
        <v>390</v>
      </c>
      <c r="H603" s="65">
        <f>H442</f>
        <v>390</v>
      </c>
      <c r="I603" s="65">
        <f>I442</f>
        <v>100</v>
      </c>
    </row>
    <row r="604" spans="1:9" ht="12.75" customHeight="1" x14ac:dyDescent="0.2">
      <c r="A604" s="32"/>
      <c r="B604" s="34"/>
      <c r="C604" s="34"/>
      <c r="D604" s="34"/>
      <c r="E604" s="22" t="s">
        <v>91</v>
      </c>
      <c r="F604" s="21" t="s">
        <v>18</v>
      </c>
      <c r="G604" s="65"/>
      <c r="H604" s="65"/>
      <c r="I604" s="65"/>
    </row>
    <row r="605" spans="1:9" ht="12.75" customHeight="1" x14ac:dyDescent="0.2">
      <c r="A605" s="32"/>
      <c r="B605" s="34"/>
      <c r="C605" s="34"/>
      <c r="D605" s="34"/>
      <c r="E605" s="22" t="s">
        <v>91</v>
      </c>
      <c r="F605" s="21" t="s">
        <v>31</v>
      </c>
      <c r="G605" s="65"/>
      <c r="H605" s="65"/>
      <c r="I605" s="65"/>
    </row>
    <row r="606" spans="1:9" ht="12.75" customHeight="1" x14ac:dyDescent="0.2">
      <c r="A606" s="32"/>
      <c r="B606" s="34"/>
      <c r="C606" s="34"/>
      <c r="D606" s="34"/>
      <c r="E606" s="22" t="s">
        <v>91</v>
      </c>
      <c r="F606" s="21" t="s">
        <v>71</v>
      </c>
      <c r="G606" s="65"/>
      <c r="H606" s="65"/>
      <c r="I606" s="65"/>
    </row>
    <row r="607" spans="1:9" ht="12.75" customHeight="1" x14ac:dyDescent="0.2">
      <c r="A607" s="32"/>
      <c r="B607" s="34"/>
      <c r="C607" s="34"/>
      <c r="D607" s="34"/>
      <c r="E607" s="22" t="s">
        <v>91</v>
      </c>
      <c r="F607" s="21" t="s">
        <v>91</v>
      </c>
      <c r="G607" s="65">
        <f>G443</f>
        <v>390</v>
      </c>
      <c r="H607" s="65">
        <f>H443</f>
        <v>390</v>
      </c>
      <c r="I607" s="65">
        <f>I443</f>
        <v>100</v>
      </c>
    </row>
    <row r="608" spans="1:9" ht="12.75" customHeight="1" x14ac:dyDescent="0.2">
      <c r="A608" s="32"/>
      <c r="B608" s="34"/>
      <c r="C608" s="34"/>
      <c r="D608" s="34"/>
      <c r="E608" s="95" t="s">
        <v>286</v>
      </c>
      <c r="F608" s="110"/>
      <c r="G608" s="65">
        <f>G106+G448+G547</f>
        <v>12492.112520000001</v>
      </c>
      <c r="H608" s="65">
        <f>H106+H448+H547</f>
        <v>11034.68808</v>
      </c>
      <c r="I608" s="65">
        <f>I106+I448+I547</f>
        <v>264.4431074538312</v>
      </c>
    </row>
    <row r="609" spans="1:9" ht="12.75" customHeight="1" x14ac:dyDescent="0.2">
      <c r="A609" s="32"/>
      <c r="B609" s="34"/>
      <c r="C609" s="34"/>
      <c r="D609" s="34"/>
      <c r="E609" s="22" t="s">
        <v>65</v>
      </c>
      <c r="F609" s="21" t="s">
        <v>18</v>
      </c>
      <c r="G609" s="65">
        <f>G449</f>
        <v>328.62200000000001</v>
      </c>
      <c r="H609" s="65">
        <f>H449</f>
        <v>328.62101000000001</v>
      </c>
      <c r="I609" s="65">
        <f>I449</f>
        <v>99.999698742019703</v>
      </c>
    </row>
    <row r="610" spans="1:9" ht="12.75" customHeight="1" x14ac:dyDescent="0.2">
      <c r="A610" s="32"/>
      <c r="B610" s="34"/>
      <c r="C610" s="34"/>
      <c r="D610" s="34"/>
      <c r="E610" s="22" t="s">
        <v>65</v>
      </c>
      <c r="F610" s="21" t="s">
        <v>31</v>
      </c>
      <c r="G610" s="65"/>
      <c r="H610" s="65"/>
      <c r="I610" s="65"/>
    </row>
    <row r="611" spans="1:9" ht="12.75" customHeight="1" x14ac:dyDescent="0.2">
      <c r="A611" s="32"/>
      <c r="B611" s="34"/>
      <c r="C611" s="34"/>
      <c r="D611" s="34"/>
      <c r="E611" s="22" t="s">
        <v>65</v>
      </c>
      <c r="F611" s="21" t="s">
        <v>7</v>
      </c>
      <c r="G611" s="65">
        <f>G453</f>
        <v>7850.0905200000007</v>
      </c>
      <c r="H611" s="65">
        <f>H453</f>
        <v>7818.0505200000007</v>
      </c>
      <c r="I611" s="65">
        <f>I453</f>
        <v>99.591851840200178</v>
      </c>
    </row>
    <row r="612" spans="1:9" ht="12.75" customHeight="1" x14ac:dyDescent="0.2">
      <c r="A612" s="32"/>
      <c r="B612" s="34"/>
      <c r="C612" s="34"/>
      <c r="D612" s="34"/>
      <c r="E612" s="22" t="s">
        <v>65</v>
      </c>
      <c r="F612" s="21" t="s">
        <v>71</v>
      </c>
      <c r="G612" s="65">
        <f>G107</f>
        <v>4053.4</v>
      </c>
      <c r="H612" s="65">
        <f>H107</f>
        <v>2628.0165500000003</v>
      </c>
      <c r="I612" s="65">
        <f>I107</f>
        <v>64.834868258745743</v>
      </c>
    </row>
    <row r="613" spans="1:9" ht="12.75" customHeight="1" x14ac:dyDescent="0.2">
      <c r="A613" s="32"/>
      <c r="B613" s="34"/>
      <c r="C613" s="34"/>
      <c r="D613" s="34"/>
      <c r="E613" s="22" t="s">
        <v>65</v>
      </c>
      <c r="F613" s="21" t="s">
        <v>64</v>
      </c>
      <c r="G613" s="65">
        <f>G548</f>
        <v>260</v>
      </c>
      <c r="H613" s="65">
        <f>H548</f>
        <v>260</v>
      </c>
      <c r="I613" s="65">
        <f>I548</f>
        <v>100</v>
      </c>
    </row>
    <row r="614" spans="1:9" ht="12.75" customHeight="1" x14ac:dyDescent="0.2">
      <c r="A614" s="32"/>
      <c r="B614" s="34"/>
      <c r="C614" s="34"/>
      <c r="D614" s="34"/>
      <c r="E614" s="95" t="s">
        <v>282</v>
      </c>
      <c r="F614" s="110"/>
      <c r="G614" s="65">
        <f t="shared" ref="G614:I615" si="176">G553+G218</f>
        <v>1804</v>
      </c>
      <c r="H614" s="65">
        <f t="shared" si="176"/>
        <v>1804</v>
      </c>
      <c r="I614" s="65">
        <f t="shared" si="176"/>
        <v>200</v>
      </c>
    </row>
    <row r="615" spans="1:9" ht="12.75" customHeight="1" x14ac:dyDescent="0.2">
      <c r="A615" s="32"/>
      <c r="B615" s="34"/>
      <c r="C615" s="34"/>
      <c r="D615" s="34"/>
      <c r="E615" s="22" t="s">
        <v>42</v>
      </c>
      <c r="F615" s="21" t="s">
        <v>18</v>
      </c>
      <c r="G615" s="65">
        <f t="shared" si="176"/>
        <v>1804</v>
      </c>
      <c r="H615" s="65">
        <f t="shared" si="176"/>
        <v>1804</v>
      </c>
      <c r="I615" s="65">
        <f t="shared" si="176"/>
        <v>200</v>
      </c>
    </row>
    <row r="616" spans="1:9" ht="12.75" customHeight="1" x14ac:dyDescent="0.2">
      <c r="A616" s="32"/>
      <c r="B616" s="34"/>
      <c r="C616" s="34"/>
      <c r="D616" s="34"/>
      <c r="E616" s="24" t="s">
        <v>42</v>
      </c>
      <c r="F616" s="22" t="s">
        <v>41</v>
      </c>
      <c r="G616" s="65"/>
      <c r="H616" s="65"/>
      <c r="I616" s="65"/>
    </row>
    <row r="617" spans="1:9" ht="12.75" customHeight="1" x14ac:dyDescent="0.2">
      <c r="A617" s="32"/>
      <c r="B617" s="34"/>
      <c r="C617" s="34"/>
      <c r="D617" s="34"/>
      <c r="E617" s="95" t="s">
        <v>280</v>
      </c>
      <c r="F617" s="110"/>
      <c r="G617" s="65">
        <f t="shared" ref="G617:I618" si="177">G476</f>
        <v>1677.24</v>
      </c>
      <c r="H617" s="65">
        <f t="shared" si="177"/>
        <v>1677.24</v>
      </c>
      <c r="I617" s="65">
        <f t="shared" si="177"/>
        <v>100</v>
      </c>
    </row>
    <row r="618" spans="1:9" ht="12.75" customHeight="1" x14ac:dyDescent="0.2">
      <c r="A618" s="32"/>
      <c r="B618" s="34"/>
      <c r="C618" s="34"/>
      <c r="D618" s="34"/>
      <c r="E618" s="22" t="s">
        <v>32</v>
      </c>
      <c r="F618" s="21" t="s">
        <v>31</v>
      </c>
      <c r="G618" s="65">
        <f t="shared" si="177"/>
        <v>1677.24</v>
      </c>
      <c r="H618" s="65">
        <f t="shared" si="177"/>
        <v>1677.24</v>
      </c>
      <c r="I618" s="65">
        <f t="shared" si="177"/>
        <v>100</v>
      </c>
    </row>
    <row r="619" spans="1:9" ht="12.75" customHeight="1" x14ac:dyDescent="0.2">
      <c r="A619" s="32"/>
      <c r="B619" s="34"/>
      <c r="C619" s="34"/>
      <c r="D619" s="34"/>
      <c r="E619" s="95" t="s">
        <v>278</v>
      </c>
      <c r="F619" s="110"/>
      <c r="G619" s="65">
        <f t="shared" ref="G619:I620" si="178">G149+G482</f>
        <v>27.429839999999999</v>
      </c>
      <c r="H619" s="65">
        <f t="shared" si="178"/>
        <v>27.429839999999999</v>
      </c>
      <c r="I619" s="65">
        <f t="shared" si="178"/>
        <v>200</v>
      </c>
    </row>
    <row r="620" spans="1:9" ht="12.75" customHeight="1" x14ac:dyDescent="0.2">
      <c r="A620" s="32"/>
      <c r="B620" s="34"/>
      <c r="C620" s="34"/>
      <c r="D620" s="34"/>
      <c r="E620" s="22" t="s">
        <v>27</v>
      </c>
      <c r="F620" s="21" t="s">
        <v>18</v>
      </c>
      <c r="G620" s="65">
        <f t="shared" si="178"/>
        <v>27.429839999999999</v>
      </c>
      <c r="H620" s="65">
        <f t="shared" si="178"/>
        <v>27.429839999999999</v>
      </c>
      <c r="I620" s="65">
        <f t="shared" si="178"/>
        <v>200</v>
      </c>
    </row>
    <row r="621" spans="1:9" ht="12.75" customHeight="1" x14ac:dyDescent="0.2">
      <c r="A621" s="32"/>
      <c r="B621" s="34"/>
      <c r="C621" s="34"/>
      <c r="D621" s="34"/>
      <c r="E621" s="95" t="s">
        <v>276</v>
      </c>
      <c r="F621" s="110"/>
      <c r="G621" s="65">
        <f t="shared" ref="G621:I622" si="179">G225</f>
        <v>30524.277999999998</v>
      </c>
      <c r="H621" s="65">
        <f t="shared" si="179"/>
        <v>30524.277999999998</v>
      </c>
      <c r="I621" s="65">
        <f t="shared" si="179"/>
        <v>100</v>
      </c>
    </row>
    <row r="622" spans="1:9" ht="12.75" customHeight="1" x14ac:dyDescent="0.2">
      <c r="A622" s="32"/>
      <c r="B622" s="34"/>
      <c r="C622" s="34"/>
      <c r="D622" s="34"/>
      <c r="E622" s="22" t="s">
        <v>8</v>
      </c>
      <c r="F622" s="21" t="s">
        <v>18</v>
      </c>
      <c r="G622" s="65">
        <f t="shared" si="179"/>
        <v>26974.5</v>
      </c>
      <c r="H622" s="65">
        <f t="shared" si="179"/>
        <v>26974.5</v>
      </c>
      <c r="I622" s="65">
        <f t="shared" si="179"/>
        <v>100</v>
      </c>
    </row>
    <row r="623" spans="1:9" ht="12.75" customHeight="1" x14ac:dyDescent="0.2">
      <c r="A623" s="32"/>
      <c r="B623" s="34"/>
      <c r="C623" s="34"/>
      <c r="D623" s="34"/>
      <c r="E623" s="22" t="s">
        <v>8</v>
      </c>
      <c r="F623" s="21" t="s">
        <v>7</v>
      </c>
      <c r="G623" s="65">
        <f>G234</f>
        <v>3549.7779999999998</v>
      </c>
      <c r="H623" s="65">
        <f>H234</f>
        <v>3549.7779999999998</v>
      </c>
      <c r="I623" s="65">
        <f>I234</f>
        <v>100</v>
      </c>
    </row>
    <row r="624" spans="1:9" ht="12.75" customHeight="1" x14ac:dyDescent="0.2">
      <c r="A624" s="32"/>
      <c r="B624" s="34"/>
      <c r="C624" s="34"/>
      <c r="D624" s="34"/>
      <c r="E624" s="22" t="s">
        <v>336</v>
      </c>
      <c r="F624" s="21" t="s">
        <v>336</v>
      </c>
      <c r="G624" s="65">
        <f>G563</f>
        <v>0</v>
      </c>
      <c r="H624" s="65">
        <f>H563</f>
        <v>0</v>
      </c>
      <c r="I624" s="65" t="e">
        <f>I563</f>
        <v>#DIV/0!</v>
      </c>
    </row>
    <row r="625" spans="1:9" ht="12.75" customHeight="1" x14ac:dyDescent="0.2">
      <c r="A625" s="32"/>
      <c r="B625" s="34"/>
      <c r="C625" s="34"/>
      <c r="D625" s="34"/>
      <c r="E625" s="80"/>
      <c r="F625" s="17"/>
      <c r="G625" s="65">
        <f>G567+G576+G578+G582+G587+G591+G593+G600+G603+G608+G614+G617+G619+G621+G624</f>
        <v>485632.81371000007</v>
      </c>
      <c r="H625" s="65">
        <f>H567+H576+H578+H582+H587+H591+H593+H600+H603+H608+H614+H617+H619+H621+H624</f>
        <v>480104.75949000003</v>
      </c>
      <c r="I625" s="65" t="e">
        <f>I567+I576+I578+I582+I587+I591+I593+I600+I603+I608+I614+I617+I619+I621+I624</f>
        <v>#DIV/0!</v>
      </c>
    </row>
    <row r="626" spans="1:9" ht="12.75" customHeight="1" x14ac:dyDescent="0.2">
      <c r="A626" s="32"/>
      <c r="G626" s="76">
        <f>G564-G625</f>
        <v>0</v>
      </c>
      <c r="H626" s="76">
        <f>H564-H625</f>
        <v>0</v>
      </c>
      <c r="I626" s="76" t="e">
        <f>I564-I625</f>
        <v>#DIV/0!</v>
      </c>
    </row>
    <row r="628" spans="1:9" ht="18.75" x14ac:dyDescent="0.2">
      <c r="D628" s="45" t="s">
        <v>18</v>
      </c>
      <c r="E628" s="2" t="s">
        <v>4</v>
      </c>
      <c r="F628" s="45" t="s">
        <v>18</v>
      </c>
      <c r="G628" s="65">
        <f>G287+G341+G391+G433+G454+G478+G256+G360+G139</f>
        <v>40433.950519999999</v>
      </c>
      <c r="H628" s="65">
        <f t="shared" ref="H628:I628" si="180">H287+H341+H391+H433+H454+H478+H256+H360+H139</f>
        <v>40417.960039999998</v>
      </c>
      <c r="I628" s="65">
        <f t="shared" si="180"/>
        <v>799.79609534551628</v>
      </c>
    </row>
    <row r="629" spans="1:9" ht="18.75" x14ac:dyDescent="0.2">
      <c r="D629" s="45" t="s">
        <v>31</v>
      </c>
      <c r="E629" s="2" t="s">
        <v>3</v>
      </c>
      <c r="F629" s="45" t="s">
        <v>31</v>
      </c>
      <c r="G629" s="65">
        <f>G12+G30+G63+G80+G86+G108+G204+G263+G291+G444+G458+G492+G508+G515+G535+G549+G555+G437</f>
        <v>354627.93331000005</v>
      </c>
      <c r="H629" s="65">
        <f t="shared" ref="H629:I629" si="181">H12+H30+H63+H80+H86+H108+H204+H263+H291+H444+H458+H492+H508+H515+H535+H549+H555+H437</f>
        <v>353169.72681000008</v>
      </c>
      <c r="I629" s="65" t="e">
        <f t="shared" si="181"/>
        <v>#DIV/0!</v>
      </c>
    </row>
    <row r="630" spans="1:9" ht="18.75" x14ac:dyDescent="0.2">
      <c r="D630" s="45" t="s">
        <v>7</v>
      </c>
      <c r="E630" s="2" t="s">
        <v>2</v>
      </c>
      <c r="F630" s="45" t="s">
        <v>7</v>
      </c>
      <c r="G630" s="65">
        <f>G116+G121+G151+G145+G159+G210+G227+G235+G296+G366+G385+G399+G484+G75+G503+G220+G183+G193</f>
        <v>57331.481</v>
      </c>
      <c r="H630" s="65">
        <f>H116+H121+H151+H145+H159+H210+H227+H235+H296+H366+H385+H399+H484+H75+H503+H220+H183+H193</f>
        <v>56671.516399999993</v>
      </c>
      <c r="I630" s="65">
        <f>I116+I121+I151+I145+I159+I210+I227+I235+I296+I366+I385+I399+I484+I75+I503+I220+I183+I193</f>
        <v>1792.8820283517337</v>
      </c>
    </row>
    <row r="631" spans="1:9" ht="18.75" x14ac:dyDescent="0.2">
      <c r="D631" s="45" t="s">
        <v>71</v>
      </c>
      <c r="E631" s="2" t="s">
        <v>1</v>
      </c>
      <c r="F631" s="45" t="s">
        <v>71</v>
      </c>
      <c r="G631" s="65">
        <f>G170+G188+G198+G271+G302+G317+G331+G351+G371+G404+G424+G175</f>
        <v>24149.101879999998</v>
      </c>
      <c r="H631" s="65">
        <f t="shared" ref="H631:I631" si="182">H170+H188+H198+H271+H302+H317+H331+H351+H371+H404+H424+H175</f>
        <v>21046.256729999997</v>
      </c>
      <c r="I631" s="65">
        <f t="shared" si="182"/>
        <v>1153.8596171338581</v>
      </c>
    </row>
    <row r="632" spans="1:9" ht="18.75" x14ac:dyDescent="0.2">
      <c r="D632" s="45" t="s">
        <v>41</v>
      </c>
      <c r="E632" s="2" t="s">
        <v>389</v>
      </c>
      <c r="F632" s="45" t="s">
        <v>41</v>
      </c>
      <c r="G632" s="65">
        <f>G311</f>
        <v>36</v>
      </c>
      <c r="H632" s="65">
        <f>H311</f>
        <v>0</v>
      </c>
      <c r="I632" s="65">
        <f>I311</f>
        <v>0</v>
      </c>
    </row>
    <row r="633" spans="1:9" x14ac:dyDescent="0.2">
      <c r="D633" s="53"/>
      <c r="E633" s="54">
        <v>9900000000</v>
      </c>
      <c r="F633" s="53"/>
      <c r="G633" s="65">
        <f>G134+G165+G243+G247+G276+G283+G327+G450+G469+G560+G59+G420+G215+G544+G103</f>
        <v>9054.3469999999998</v>
      </c>
      <c r="H633" s="65">
        <f t="shared" ref="H633:I633" si="183">H134+H165+H243+H247+H276+H283+H327+H450+H469+H560+H59+H420+H215+H544+H103</f>
        <v>8799.2995099999989</v>
      </c>
      <c r="I633" s="65" t="e">
        <f t="shared" si="183"/>
        <v>#DIV/0!</v>
      </c>
    </row>
    <row r="634" spans="1:9" x14ac:dyDescent="0.2">
      <c r="D634" s="53"/>
      <c r="E634" s="53"/>
      <c r="F634" s="53"/>
      <c r="G634" s="65">
        <f>SUM(G628:G633)</f>
        <v>485632.81371000007</v>
      </c>
      <c r="H634" s="65">
        <f t="shared" ref="H634" si="184">SUM(H628:H633)</f>
        <v>480104.75949000003</v>
      </c>
      <c r="I634" s="65" t="e">
        <f>SUM(I628:I633)</f>
        <v>#DIV/0!</v>
      </c>
    </row>
    <row r="635" spans="1:9" x14ac:dyDescent="0.2">
      <c r="D635" s="53"/>
      <c r="E635" s="53"/>
      <c r="F635" s="53"/>
      <c r="G635" s="65">
        <f>G625-G634</f>
        <v>0</v>
      </c>
      <c r="H635" s="65">
        <f t="shared" ref="H635" si="185">H625-H634</f>
        <v>0</v>
      </c>
      <c r="I635" s="65" t="e">
        <f>I625-I634</f>
        <v>#DIV/0!</v>
      </c>
    </row>
    <row r="636" spans="1:9" x14ac:dyDescent="0.2">
      <c r="G636" s="76">
        <f>SUM(G628:G632)</f>
        <v>476578.46671000007</v>
      </c>
      <c r="H636" s="76">
        <f t="shared" ref="H636:I636" si="186">SUM(H628:H632)</f>
        <v>471305.45998000004</v>
      </c>
      <c r="I636" s="76" t="e">
        <f t="shared" si="186"/>
        <v>#DIV/0!</v>
      </c>
    </row>
  </sheetData>
  <mergeCells count="22">
    <mergeCell ref="E619:F619"/>
    <mergeCell ref="E621:F621"/>
    <mergeCell ref="E593:F593"/>
    <mergeCell ref="E600:F600"/>
    <mergeCell ref="E603:F603"/>
    <mergeCell ref="E608:F608"/>
    <mergeCell ref="E614:F614"/>
    <mergeCell ref="E617:F617"/>
    <mergeCell ref="G2:I2"/>
    <mergeCell ref="G1:I1"/>
    <mergeCell ref="A3:I3"/>
    <mergeCell ref="B5:F6"/>
    <mergeCell ref="E591:F591"/>
    <mergeCell ref="A5:A7"/>
    <mergeCell ref="E567:F567"/>
    <mergeCell ref="E576:F576"/>
    <mergeCell ref="E578:F578"/>
    <mergeCell ref="E582:F582"/>
    <mergeCell ref="E587:F587"/>
    <mergeCell ref="H5:H7"/>
    <mergeCell ref="I5:I7"/>
    <mergeCell ref="G5:G7"/>
  </mergeCells>
  <pageMargins left="0.9055118110236221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12Разд подр 2017-19г</vt:lpstr>
      <vt:lpstr>16  вед стр 2017</vt:lpstr>
      <vt:lpstr>'16  вед стр 2017'!Заголовки_для_печати</vt:lpstr>
      <vt:lpstr>'12Разд подр 2017-19г'!Область_печати</vt:lpstr>
      <vt:lpstr>'16  вед стр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2018-03-30T07:59:10Z</cp:lastPrinted>
  <dcterms:created xsi:type="dcterms:W3CDTF">2016-11-07T08:50:55Z</dcterms:created>
  <dcterms:modified xsi:type="dcterms:W3CDTF">2018-06-15T04:00:02Z</dcterms:modified>
</cp:coreProperties>
</file>